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4.xml" ContentType="application/vnd.openxmlformats-officedocument.drawing+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drawings/drawing5.xml" ContentType="application/vnd.openxmlformats-officedocument.drawing+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harts/chart3.xml" ContentType="application/vnd.openxmlformats-officedocument.drawingml.chart+xml"/>
  <Override PartName="/xl/charts/chart4.xml" ContentType="application/vnd.openxmlformats-officedocument.drawingml.chart+xml"/>
  <Override PartName="/xl/drawings/drawing6.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drawings/drawing7.xml" ContentType="application/vnd.openxmlformats-officedocument.drawing+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ЭтаКнига" defaultThemeVersion="124226"/>
  <mc:AlternateContent xmlns:mc="http://schemas.openxmlformats.org/markup-compatibility/2006">
    <mc:Choice Requires="x15">
      <x15ac:absPath xmlns:x15ac="http://schemas.microsoft.com/office/spreadsheetml/2010/11/ac" url="C:\Users\Anna\Downloads\"/>
    </mc:Choice>
  </mc:AlternateContent>
  <bookViews>
    <workbookView xWindow="0" yWindow="0" windowWidth="24000" windowHeight="9630" firstSheet="1" activeTab="1"/>
  </bookViews>
  <sheets>
    <sheet name="Бланк_1 (лето)" sheetId="23" state="hidden" r:id="rId1"/>
    <sheet name="Бланк_1 (зима)" sheetId="34" r:id="rId2"/>
    <sheet name="Карта" sheetId="31" state="hidden" r:id="rId3"/>
    <sheet name="График_период_12ч" sheetId="35" r:id="rId4"/>
    <sheet name="График_период_24ч" sheetId="30" state="hidden" r:id="rId5"/>
    <sheet name="к.исх." sheetId="33" state="hidden" r:id="rId6"/>
    <sheet name="Про_2" sheetId="12" state="hidden" r:id="rId7"/>
    <sheet name="исходники" sheetId="3" state="hidden" r:id="rId8"/>
    <sheet name="Лист1" sheetId="36" state="hidden" r:id="rId9"/>
  </sheets>
  <definedNames>
    <definedName name="_xlnm.Print_Area" localSheetId="2">Карта!$A$1:$N$135</definedName>
  </definedNames>
  <calcPr calcId="162913" refMode="R1C1"/>
</workbook>
</file>

<file path=xl/calcChain.xml><?xml version="1.0" encoding="utf-8"?>
<calcChain xmlns="http://schemas.openxmlformats.org/spreadsheetml/2006/main">
  <c r="BI80" i="12" l="1"/>
  <c r="BH80" i="12"/>
  <c r="BG80" i="12"/>
  <c r="BF80" i="12"/>
  <c r="BE80" i="12"/>
  <c r="BD80" i="12"/>
  <c r="BC80" i="12"/>
  <c r="BB80" i="12"/>
  <c r="BA80" i="12"/>
  <c r="AZ80" i="12"/>
  <c r="AY80" i="12"/>
  <c r="AX80" i="12"/>
  <c r="AW80" i="12"/>
  <c r="AV80" i="12"/>
  <c r="AU80" i="12"/>
  <c r="AT80" i="12"/>
  <c r="AS80" i="12"/>
  <c r="AR80" i="12"/>
  <c r="AQ80" i="12"/>
  <c r="BI79" i="12"/>
  <c r="BH79" i="12"/>
  <c r="BG79" i="12"/>
  <c r="BF79" i="12"/>
  <c r="BE79" i="12"/>
  <c r="BD79" i="12"/>
  <c r="BC79" i="12"/>
  <c r="BB79" i="12"/>
  <c r="BA79" i="12"/>
  <c r="AZ79" i="12"/>
  <c r="AY79" i="12"/>
  <c r="AX79" i="12"/>
  <c r="AW79" i="12"/>
  <c r="AV79" i="12"/>
  <c r="AU79" i="12"/>
  <c r="AT79" i="12"/>
  <c r="AS79" i="12"/>
  <c r="AR79" i="12"/>
  <c r="AQ79" i="12"/>
  <c r="BI78" i="12"/>
  <c r="BH78" i="12"/>
  <c r="BG78" i="12"/>
  <c r="BF78" i="12"/>
  <c r="BE78" i="12"/>
  <c r="BD78" i="12"/>
  <c r="BC78" i="12"/>
  <c r="BB78" i="12"/>
  <c r="BA78" i="12"/>
  <c r="AZ78" i="12"/>
  <c r="AY78" i="12"/>
  <c r="AX78" i="12"/>
  <c r="AW78" i="12"/>
  <c r="AV78" i="12"/>
  <c r="AU78" i="12"/>
  <c r="AT78" i="12"/>
  <c r="AS78" i="12"/>
  <c r="AR78" i="12"/>
  <c r="AQ78" i="12"/>
  <c r="BI77" i="12"/>
  <c r="BH77" i="12"/>
  <c r="BG77" i="12"/>
  <c r="BF77" i="12"/>
  <c r="BE77" i="12"/>
  <c r="BD77" i="12"/>
  <c r="BC77" i="12"/>
  <c r="BB77" i="12"/>
  <c r="BA77" i="12"/>
  <c r="AZ77" i="12"/>
  <c r="AY77" i="12"/>
  <c r="AX77" i="12"/>
  <c r="AW77" i="12"/>
  <c r="AV77" i="12"/>
  <c r="AU77" i="12"/>
  <c r="AT77" i="12"/>
  <c r="AS77" i="12"/>
  <c r="AR77" i="12"/>
  <c r="AQ77" i="12"/>
  <c r="BI76" i="12"/>
  <c r="BH76" i="12"/>
  <c r="BG76" i="12"/>
  <c r="BF76" i="12"/>
  <c r="BE76" i="12"/>
  <c r="BD76" i="12"/>
  <c r="BC76" i="12"/>
  <c r="BB76" i="12"/>
  <c r="BA76" i="12"/>
  <c r="AZ76" i="12"/>
  <c r="AY76" i="12"/>
  <c r="AX76" i="12"/>
  <c r="AW76" i="12"/>
  <c r="AV76" i="12"/>
  <c r="AU76" i="12"/>
  <c r="AT76" i="12"/>
  <c r="AS76" i="12"/>
  <c r="AR76" i="12"/>
  <c r="AQ76" i="12"/>
  <c r="BI75" i="12"/>
  <c r="BH75" i="12"/>
  <c r="BG75" i="12"/>
  <c r="BF75" i="12"/>
  <c r="BE75" i="12"/>
  <c r="BD75" i="12"/>
  <c r="BC75" i="12"/>
  <c r="BB75" i="12"/>
  <c r="BA75" i="12"/>
  <c r="AZ75" i="12"/>
  <c r="AY75" i="12"/>
  <c r="AX75" i="12"/>
  <c r="AW75" i="12"/>
  <c r="AV75" i="12"/>
  <c r="AU75" i="12"/>
  <c r="AT75" i="12"/>
  <c r="AS75" i="12"/>
  <c r="AR75" i="12"/>
  <c r="AQ75" i="12"/>
  <c r="BI74" i="12"/>
  <c r="BH74" i="12"/>
  <c r="BG74" i="12"/>
  <c r="BF74" i="12"/>
  <c r="BE74" i="12"/>
  <c r="BD74" i="12"/>
  <c r="BC74" i="12"/>
  <c r="BB74" i="12"/>
  <c r="BA74" i="12"/>
  <c r="AZ74" i="12"/>
  <c r="AY74" i="12"/>
  <c r="AX74" i="12"/>
  <c r="AW74" i="12"/>
  <c r="AV74" i="12"/>
  <c r="AU74" i="12"/>
  <c r="AT74" i="12"/>
  <c r="AS74" i="12"/>
  <c r="AR74" i="12"/>
  <c r="AQ74" i="12"/>
  <c r="BI73" i="12"/>
  <c r="BH73" i="12"/>
  <c r="BG73" i="12"/>
  <c r="BF73" i="12"/>
  <c r="BE73" i="12"/>
  <c r="BD73" i="12"/>
  <c r="BC73" i="12"/>
  <c r="BB73" i="12"/>
  <c r="BA73" i="12"/>
  <c r="AZ73" i="12"/>
  <c r="AY73" i="12"/>
  <c r="AX73" i="12"/>
  <c r="AW73" i="12"/>
  <c r="AV73" i="12"/>
  <c r="AU73" i="12"/>
  <c r="AT73" i="12"/>
  <c r="AS73" i="12"/>
  <c r="AR73" i="12"/>
  <c r="AQ73" i="12"/>
  <c r="BI72" i="12"/>
  <c r="BH72" i="12"/>
  <c r="BG72" i="12"/>
  <c r="BF72" i="12"/>
  <c r="BE72" i="12"/>
  <c r="BD72" i="12"/>
  <c r="BC72" i="12"/>
  <c r="BB72" i="12"/>
  <c r="BA72" i="12"/>
  <c r="AZ72" i="12"/>
  <c r="AY72" i="12"/>
  <c r="AX72" i="12"/>
  <c r="AW72" i="12"/>
  <c r="AV72" i="12"/>
  <c r="AU72" i="12"/>
  <c r="AT72" i="12"/>
  <c r="AS72" i="12"/>
  <c r="AR72" i="12"/>
  <c r="AQ72" i="12"/>
  <c r="BI71" i="12"/>
  <c r="BH71" i="12"/>
  <c r="BG71" i="12"/>
  <c r="BF71" i="12"/>
  <c r="BE71" i="12"/>
  <c r="BD71" i="12"/>
  <c r="BC71" i="12"/>
  <c r="BB71" i="12"/>
  <c r="BA71" i="12"/>
  <c r="AZ71" i="12"/>
  <c r="AY71" i="12"/>
  <c r="AX71" i="12"/>
  <c r="AW71" i="12"/>
  <c r="AV71" i="12"/>
  <c r="AU71" i="12"/>
  <c r="AT71" i="12"/>
  <c r="AS71" i="12"/>
  <c r="AR71" i="12"/>
  <c r="AQ71" i="12"/>
  <c r="BI70" i="12"/>
  <c r="BH70" i="12"/>
  <c r="BG70" i="12"/>
  <c r="BF70" i="12"/>
  <c r="BE70" i="12"/>
  <c r="BD70" i="12"/>
  <c r="BC70" i="12"/>
  <c r="BB70" i="12"/>
  <c r="BA70" i="12"/>
  <c r="AZ70" i="12"/>
  <c r="AY70" i="12"/>
  <c r="AX70" i="12"/>
  <c r="AW70" i="12"/>
  <c r="AV70" i="12"/>
  <c r="AU70" i="12"/>
  <c r="AT70" i="12"/>
  <c r="AS70" i="12"/>
  <c r="AR70" i="12"/>
  <c r="AQ70" i="12"/>
  <c r="BI69" i="12"/>
  <c r="BH69" i="12"/>
  <c r="BG69" i="12"/>
  <c r="BF69" i="12"/>
  <c r="BE69" i="12"/>
  <c r="BD69" i="12"/>
  <c r="BC69" i="12"/>
  <c r="BB69" i="12"/>
  <c r="BA69" i="12"/>
  <c r="AZ69" i="12"/>
  <c r="AY69" i="12"/>
  <c r="AX69" i="12"/>
  <c r="AW69" i="12"/>
  <c r="AV69" i="12"/>
  <c r="AU69" i="12"/>
  <c r="AT69" i="12"/>
  <c r="AS69" i="12"/>
  <c r="AR69" i="12"/>
  <c r="AQ69" i="12"/>
  <c r="BI68" i="12"/>
  <c r="BH68" i="12"/>
  <c r="BG68" i="12"/>
  <c r="BF68" i="12"/>
  <c r="BE68" i="12"/>
  <c r="BD68" i="12"/>
  <c r="BC68" i="12"/>
  <c r="BB68" i="12"/>
  <c r="BA68" i="12"/>
  <c r="AZ68" i="12"/>
  <c r="AY68" i="12"/>
  <c r="AX68" i="12"/>
  <c r="AW68" i="12"/>
  <c r="AV68" i="12"/>
  <c r="AU68" i="12"/>
  <c r="AT68" i="12"/>
  <c r="AS68" i="12"/>
  <c r="AR68" i="12"/>
  <c r="AQ68" i="12"/>
  <c r="BI67" i="12"/>
  <c r="BH67" i="12"/>
  <c r="BG67" i="12"/>
  <c r="BF67" i="12"/>
  <c r="BE67" i="12"/>
  <c r="BD67" i="12"/>
  <c r="BC67" i="12"/>
  <c r="BB67" i="12"/>
  <c r="BA67" i="12"/>
  <c r="AZ67" i="12"/>
  <c r="AY67" i="12"/>
  <c r="AX67" i="12"/>
  <c r="AW67" i="12"/>
  <c r="AV67" i="12"/>
  <c r="AU67" i="12"/>
  <c r="AT67" i="12"/>
  <c r="AS67" i="12"/>
  <c r="AR67" i="12"/>
  <c r="AQ67" i="12"/>
  <c r="BI66" i="12"/>
  <c r="BH66" i="12"/>
  <c r="BG66" i="12"/>
  <c r="BF66" i="12"/>
  <c r="BE66" i="12"/>
  <c r="BD66" i="12"/>
  <c r="BC66" i="12"/>
  <c r="BB66" i="12"/>
  <c r="BA66" i="12"/>
  <c r="AZ66" i="12"/>
  <c r="AY66" i="12"/>
  <c r="AX66" i="12"/>
  <c r="AW66" i="12"/>
  <c r="AV66" i="12"/>
  <c r="AU66" i="12"/>
  <c r="AT66" i="12"/>
  <c r="AS66" i="12"/>
  <c r="AR66" i="12"/>
  <c r="AQ66" i="12"/>
  <c r="BI65" i="12"/>
  <c r="BH65" i="12"/>
  <c r="BG65" i="12"/>
  <c r="BF65" i="12"/>
  <c r="BE65" i="12"/>
  <c r="BD65" i="12"/>
  <c r="BC65" i="12"/>
  <c r="BB65" i="12"/>
  <c r="BA65" i="12"/>
  <c r="AZ65" i="12"/>
  <c r="AY65" i="12"/>
  <c r="AX65" i="12"/>
  <c r="AW65" i="12"/>
  <c r="AV65" i="12"/>
  <c r="AU65" i="12"/>
  <c r="AT65" i="12"/>
  <c r="AS65" i="12"/>
  <c r="AR65" i="12"/>
  <c r="AQ65" i="12"/>
  <c r="BI64" i="12"/>
  <c r="BH64" i="12"/>
  <c r="BG64" i="12"/>
  <c r="BF64" i="12"/>
  <c r="BE64" i="12"/>
  <c r="BD64" i="12"/>
  <c r="BC64" i="12"/>
  <c r="BB64" i="12"/>
  <c r="BA64" i="12"/>
  <c r="AZ64" i="12"/>
  <c r="AY64" i="12"/>
  <c r="AX64" i="12"/>
  <c r="AW64" i="12"/>
  <c r="AV64" i="12"/>
  <c r="AU64" i="12"/>
  <c r="AT64" i="12"/>
  <c r="AS64" i="12"/>
  <c r="AR64" i="12"/>
  <c r="AQ64" i="12"/>
  <c r="BI63" i="12"/>
  <c r="BH63" i="12"/>
  <c r="BG63" i="12"/>
  <c r="BF63" i="12"/>
  <c r="BE63" i="12"/>
  <c r="BD63" i="12"/>
  <c r="BC63" i="12"/>
  <c r="BB63" i="12"/>
  <c r="BA63" i="12"/>
  <c r="AZ63" i="12"/>
  <c r="AY63" i="12"/>
  <c r="AX63" i="12"/>
  <c r="AW63" i="12"/>
  <c r="AV63" i="12"/>
  <c r="AU63" i="12"/>
  <c r="AT63" i="12"/>
  <c r="AS63" i="12"/>
  <c r="AR63" i="12"/>
  <c r="AQ63" i="12"/>
  <c r="BI62" i="12"/>
  <c r="BH62" i="12"/>
  <c r="BG62" i="12"/>
  <c r="BF62" i="12"/>
  <c r="BE62" i="12"/>
  <c r="BD62" i="12"/>
  <c r="BC62" i="12"/>
  <c r="BB62" i="12"/>
  <c r="BA62" i="12"/>
  <c r="AZ62" i="12"/>
  <c r="AY62" i="12"/>
  <c r="AX62" i="12"/>
  <c r="AW62" i="12"/>
  <c r="AV62" i="12"/>
  <c r="AU62" i="12"/>
  <c r="AT62" i="12"/>
  <c r="AS62" i="12"/>
  <c r="AR62" i="12"/>
  <c r="AQ62" i="12"/>
  <c r="BI61" i="12"/>
  <c r="BH61" i="12"/>
  <c r="BG61" i="12"/>
  <c r="BF61" i="12"/>
  <c r="BE61" i="12"/>
  <c r="BD61" i="12"/>
  <c r="BC61" i="12"/>
  <c r="BB61" i="12"/>
  <c r="BA61" i="12"/>
  <c r="AZ61" i="12"/>
  <c r="AY61" i="12"/>
  <c r="AX61" i="12"/>
  <c r="AW61" i="12"/>
  <c r="AV61" i="12"/>
  <c r="AU61" i="12"/>
  <c r="AT61" i="12"/>
  <c r="AS61" i="12"/>
  <c r="AR61" i="12"/>
  <c r="AQ61" i="12"/>
  <c r="BI60" i="12"/>
  <c r="BH60" i="12"/>
  <c r="BG60" i="12"/>
  <c r="BF60" i="12"/>
  <c r="BE60" i="12"/>
  <c r="BD60" i="12"/>
  <c r="BC60" i="12"/>
  <c r="BB60" i="12"/>
  <c r="BA60" i="12"/>
  <c r="AZ60" i="12"/>
  <c r="AY60" i="12"/>
  <c r="AX60" i="12"/>
  <c r="AW60" i="12"/>
  <c r="AV60" i="12"/>
  <c r="AU60" i="12"/>
  <c r="AT60" i="12"/>
  <c r="AS60" i="12"/>
  <c r="AR60" i="12"/>
  <c r="AQ60" i="12"/>
  <c r="BI59" i="12"/>
  <c r="BH59" i="12"/>
  <c r="BG59" i="12"/>
  <c r="BF59" i="12"/>
  <c r="BE59" i="12"/>
  <c r="BD59" i="12"/>
  <c r="BC59" i="12"/>
  <c r="BB59" i="12"/>
  <c r="BA59" i="12"/>
  <c r="AZ59" i="12"/>
  <c r="AY59" i="12"/>
  <c r="AX59" i="12"/>
  <c r="AW59" i="12"/>
  <c r="AV59" i="12"/>
  <c r="AU59" i="12"/>
  <c r="AT59" i="12"/>
  <c r="AS59" i="12"/>
  <c r="AR59" i="12"/>
  <c r="AQ59" i="12"/>
  <c r="BI58" i="12"/>
  <c r="BH58" i="12"/>
  <c r="BG58" i="12"/>
  <c r="BF58" i="12"/>
  <c r="BE58" i="12"/>
  <c r="BD58" i="12"/>
  <c r="BC58" i="12"/>
  <c r="BB58" i="12"/>
  <c r="BA58" i="12"/>
  <c r="AZ58" i="12"/>
  <c r="AY58" i="12"/>
  <c r="AX58" i="12"/>
  <c r="AW58" i="12"/>
  <c r="AV58" i="12"/>
  <c r="AU58" i="12"/>
  <c r="AT58" i="12"/>
  <c r="AS58" i="12"/>
  <c r="AR58" i="12"/>
  <c r="AQ58" i="12"/>
  <c r="BI57" i="12"/>
  <c r="BH57" i="12"/>
  <c r="BG57" i="12"/>
  <c r="BF57" i="12"/>
  <c r="BE57" i="12"/>
  <c r="BD57" i="12"/>
  <c r="BC57" i="12"/>
  <c r="BB57" i="12"/>
  <c r="BA57" i="12"/>
  <c r="AZ57" i="12"/>
  <c r="AY57" i="12"/>
  <c r="AX57" i="12"/>
  <c r="AW57" i="12"/>
  <c r="AV57" i="12"/>
  <c r="AU57" i="12"/>
  <c r="AT57" i="12"/>
  <c r="AS57" i="12"/>
  <c r="AR57" i="12"/>
  <c r="AQ57" i="12"/>
  <c r="BI56" i="12"/>
  <c r="BH56" i="12"/>
  <c r="BG56" i="12"/>
  <c r="BF56" i="12"/>
  <c r="BE56" i="12"/>
  <c r="BD56" i="12"/>
  <c r="BC56" i="12"/>
  <c r="BB56" i="12"/>
  <c r="BA56" i="12"/>
  <c r="AZ56" i="12"/>
  <c r="AY56" i="12"/>
  <c r="AX56" i="12"/>
  <c r="AW56" i="12"/>
  <c r="AV56" i="12"/>
  <c r="AU56" i="12"/>
  <c r="AT56" i="12"/>
  <c r="AS56" i="12"/>
  <c r="AR56" i="12"/>
  <c r="AQ56" i="12"/>
  <c r="BI55" i="12"/>
  <c r="BH55" i="12"/>
  <c r="BG55" i="12"/>
  <c r="BF55" i="12"/>
  <c r="BE55" i="12"/>
  <c r="BD55" i="12"/>
  <c r="BC55" i="12"/>
  <c r="BB55" i="12"/>
  <c r="BA55" i="12"/>
  <c r="AZ55" i="12"/>
  <c r="AY55" i="12"/>
  <c r="AX55" i="12"/>
  <c r="AW55" i="12"/>
  <c r="AV55" i="12"/>
  <c r="AU55" i="12"/>
  <c r="AT55" i="12"/>
  <c r="AS55" i="12"/>
  <c r="AR55" i="12"/>
  <c r="AQ55" i="12"/>
  <c r="BI54" i="12"/>
  <c r="BH54" i="12"/>
  <c r="BG54" i="12"/>
  <c r="BF54" i="12"/>
  <c r="BE54" i="12"/>
  <c r="BD54" i="12"/>
  <c r="BC54" i="12"/>
  <c r="BB54" i="12"/>
  <c r="BA54" i="12"/>
  <c r="AZ54" i="12"/>
  <c r="AY54" i="12"/>
  <c r="AX54" i="12"/>
  <c r="AW54" i="12"/>
  <c r="AV54" i="12"/>
  <c r="AU54" i="12"/>
  <c r="AT54" i="12"/>
  <c r="AS54" i="12"/>
  <c r="AR54" i="12"/>
  <c r="AQ54" i="12"/>
  <c r="BI53" i="12"/>
  <c r="BH53" i="12"/>
  <c r="BG53" i="12"/>
  <c r="BF53" i="12"/>
  <c r="BE53" i="12"/>
  <c r="BD53" i="12"/>
  <c r="BC53" i="12"/>
  <c r="BB53" i="12"/>
  <c r="BA53" i="12"/>
  <c r="AZ53" i="12"/>
  <c r="AY53" i="12"/>
  <c r="AX53" i="12"/>
  <c r="AW53" i="12"/>
  <c r="AV53" i="12"/>
  <c r="AU53" i="12"/>
  <c r="AT53" i="12"/>
  <c r="AS53" i="12"/>
  <c r="AR53" i="12"/>
  <c r="AQ53" i="12"/>
  <c r="BI52" i="12"/>
  <c r="BH52" i="12"/>
  <c r="BG52" i="12"/>
  <c r="BF52" i="12"/>
  <c r="BE52" i="12"/>
  <c r="BD52" i="12"/>
  <c r="BC52" i="12"/>
  <c r="BB52" i="12"/>
  <c r="BA52" i="12"/>
  <c r="AZ52" i="12"/>
  <c r="AY52" i="12"/>
  <c r="AX52" i="12"/>
  <c r="AW52" i="12"/>
  <c r="AV52" i="12"/>
  <c r="AU52" i="12"/>
  <c r="AT52" i="12"/>
  <c r="AS52" i="12"/>
  <c r="AR52" i="12"/>
  <c r="AQ52" i="12"/>
  <c r="BI51" i="12"/>
  <c r="BH51" i="12"/>
  <c r="BG51" i="12"/>
  <c r="BF51" i="12"/>
  <c r="BE51" i="12"/>
  <c r="BD51" i="12"/>
  <c r="BC51" i="12"/>
  <c r="BB51" i="12"/>
  <c r="BA51" i="12"/>
  <c r="AZ51" i="12"/>
  <c r="AY51" i="12"/>
  <c r="AX51" i="12"/>
  <c r="AW51" i="12"/>
  <c r="AV51" i="12"/>
  <c r="AU51" i="12"/>
  <c r="AT51" i="12"/>
  <c r="AS51" i="12"/>
  <c r="AR51" i="12"/>
  <c r="AQ51" i="12"/>
  <c r="BI50" i="12"/>
  <c r="BH50" i="12"/>
  <c r="BG50" i="12"/>
  <c r="BF50" i="12"/>
  <c r="BE50" i="12"/>
  <c r="BD50" i="12"/>
  <c r="BC50" i="12"/>
  <c r="BB50" i="12"/>
  <c r="BA50" i="12"/>
  <c r="AZ50" i="12"/>
  <c r="AY50" i="12"/>
  <c r="AX50" i="12"/>
  <c r="AW50" i="12"/>
  <c r="AV50" i="12"/>
  <c r="AU50" i="12"/>
  <c r="AT50" i="12"/>
  <c r="AS50" i="12"/>
  <c r="AR50" i="12"/>
  <c r="AQ50" i="12"/>
  <c r="BI49" i="12"/>
  <c r="BH49" i="12"/>
  <c r="BG49" i="12"/>
  <c r="BF49" i="12"/>
  <c r="BE49" i="12"/>
  <c r="BD49" i="12"/>
  <c r="BC49" i="12"/>
  <c r="BB49" i="12"/>
  <c r="BA49" i="12"/>
  <c r="AZ49" i="12"/>
  <c r="AY49" i="12"/>
  <c r="AX49" i="12"/>
  <c r="AW49" i="12"/>
  <c r="AV49" i="12"/>
  <c r="AU49" i="12"/>
  <c r="AT49" i="12"/>
  <c r="AS49" i="12"/>
  <c r="AR49" i="12"/>
  <c r="AQ49" i="12"/>
  <c r="BI48" i="12"/>
  <c r="BH48" i="12"/>
  <c r="BG48" i="12"/>
  <c r="BF48" i="12"/>
  <c r="BE48" i="12"/>
  <c r="BD48" i="12"/>
  <c r="BC48" i="12"/>
  <c r="BB48" i="12"/>
  <c r="BA48" i="12"/>
  <c r="AZ48" i="12"/>
  <c r="AY48" i="12"/>
  <c r="AX48" i="12"/>
  <c r="AW48" i="12"/>
  <c r="AV48" i="12"/>
  <c r="AU48" i="12"/>
  <c r="AT48" i="12"/>
  <c r="AS48" i="12"/>
  <c r="AR48" i="12"/>
  <c r="AQ48" i="12"/>
  <c r="BI47" i="12"/>
  <c r="BH47" i="12"/>
  <c r="BG47" i="12"/>
  <c r="BF47" i="12"/>
  <c r="BE47" i="12"/>
  <c r="BD47" i="12"/>
  <c r="BC47" i="12"/>
  <c r="BB47" i="12"/>
  <c r="BA47" i="12"/>
  <c r="AZ47" i="12"/>
  <c r="AY47" i="12"/>
  <c r="AX47" i="12"/>
  <c r="AW47" i="12"/>
  <c r="AV47" i="12"/>
  <c r="AU47" i="12"/>
  <c r="AT47" i="12"/>
  <c r="AS47" i="12"/>
  <c r="AR47" i="12"/>
  <c r="AQ47" i="12"/>
  <c r="BI46" i="12"/>
  <c r="BH46" i="12"/>
  <c r="BG46" i="12"/>
  <c r="BF46" i="12"/>
  <c r="BE46" i="12"/>
  <c r="BD46" i="12"/>
  <c r="BC46" i="12"/>
  <c r="BB46" i="12"/>
  <c r="BA46" i="12"/>
  <c r="AZ46" i="12"/>
  <c r="AY46" i="12"/>
  <c r="AX46" i="12"/>
  <c r="AW46" i="12"/>
  <c r="AV46" i="12"/>
  <c r="AU46" i="12"/>
  <c r="AT46" i="12"/>
  <c r="AS46" i="12"/>
  <c r="AR46" i="12"/>
  <c r="AQ46" i="12"/>
  <c r="BI45" i="12"/>
  <c r="BH45" i="12"/>
  <c r="BG45" i="12"/>
  <c r="BF45" i="12"/>
  <c r="BE45" i="12"/>
  <c r="BD45" i="12"/>
  <c r="BC45" i="12"/>
  <c r="BB45" i="12"/>
  <c r="BA45" i="12"/>
  <c r="AZ45" i="12"/>
  <c r="AY45" i="12"/>
  <c r="AX45" i="12"/>
  <c r="AW45" i="12"/>
  <c r="AV45" i="12"/>
  <c r="AU45" i="12"/>
  <c r="AT45" i="12"/>
  <c r="AS45" i="12"/>
  <c r="AR45" i="12"/>
  <c r="AQ45" i="12"/>
  <c r="DQ80" i="12"/>
  <c r="DP80" i="12"/>
  <c r="DO80" i="12"/>
  <c r="DN80" i="12"/>
  <c r="DM80" i="12"/>
  <c r="DL80" i="12"/>
  <c r="DK80" i="12"/>
  <c r="DJ80" i="12"/>
  <c r="DI80" i="12"/>
  <c r="DH80" i="12"/>
  <c r="DG80" i="12"/>
  <c r="DF80" i="12"/>
  <c r="DE80" i="12"/>
  <c r="DD80" i="12"/>
  <c r="DC80" i="12"/>
  <c r="DB80" i="12"/>
  <c r="DA80" i="12"/>
  <c r="CZ80" i="12"/>
  <c r="CY80" i="12"/>
  <c r="CX80" i="12"/>
  <c r="DQ79" i="12"/>
  <c r="DP79" i="12"/>
  <c r="DO79" i="12"/>
  <c r="DN79" i="12"/>
  <c r="DM79" i="12"/>
  <c r="DL79" i="12"/>
  <c r="DK79" i="12"/>
  <c r="DJ79" i="12"/>
  <c r="DI79" i="12"/>
  <c r="DH79" i="12"/>
  <c r="DG79" i="12"/>
  <c r="DF79" i="12"/>
  <c r="DE79" i="12"/>
  <c r="DD79" i="12"/>
  <c r="DC79" i="12"/>
  <c r="DB79" i="12"/>
  <c r="DA79" i="12"/>
  <c r="CZ79" i="12"/>
  <c r="CY79" i="12"/>
  <c r="CX79" i="12"/>
  <c r="DQ78" i="12"/>
  <c r="DP78" i="12"/>
  <c r="DO78" i="12"/>
  <c r="DN78" i="12"/>
  <c r="DM78" i="12"/>
  <c r="DL78" i="12"/>
  <c r="DK78" i="12"/>
  <c r="DJ78" i="12"/>
  <c r="DI78" i="12"/>
  <c r="DH78" i="12"/>
  <c r="DG78" i="12"/>
  <c r="DF78" i="12"/>
  <c r="DE78" i="12"/>
  <c r="DD78" i="12"/>
  <c r="DC78" i="12"/>
  <c r="DB78" i="12"/>
  <c r="DA78" i="12"/>
  <c r="CZ78" i="12"/>
  <c r="CY78" i="12"/>
  <c r="CX78" i="12"/>
  <c r="DQ77" i="12"/>
  <c r="DP77" i="12"/>
  <c r="DO77" i="12"/>
  <c r="DN77" i="12"/>
  <c r="DM77" i="12"/>
  <c r="DL77" i="12"/>
  <c r="DK77" i="12"/>
  <c r="DJ77" i="12"/>
  <c r="DI77" i="12"/>
  <c r="DH77" i="12"/>
  <c r="DG77" i="12"/>
  <c r="DF77" i="12"/>
  <c r="DE77" i="12"/>
  <c r="DD77" i="12"/>
  <c r="DC77" i="12"/>
  <c r="DB77" i="12"/>
  <c r="DA77" i="12"/>
  <c r="CZ77" i="12"/>
  <c r="CY77" i="12"/>
  <c r="CX77" i="12"/>
  <c r="DQ76" i="12"/>
  <c r="DP76" i="12"/>
  <c r="DO76" i="12"/>
  <c r="DN76" i="12"/>
  <c r="DM76" i="12"/>
  <c r="DL76" i="12"/>
  <c r="DK76" i="12"/>
  <c r="DJ76" i="12"/>
  <c r="DI76" i="12"/>
  <c r="DH76" i="12"/>
  <c r="DG76" i="12"/>
  <c r="DF76" i="12"/>
  <c r="DE76" i="12"/>
  <c r="DD76" i="12"/>
  <c r="DC76" i="12"/>
  <c r="DB76" i="12"/>
  <c r="DA76" i="12"/>
  <c r="CZ76" i="12"/>
  <c r="CY76" i="12"/>
  <c r="CX76" i="12"/>
  <c r="DQ75" i="12"/>
  <c r="DP75" i="12"/>
  <c r="DO75" i="12"/>
  <c r="DN75" i="12"/>
  <c r="DM75" i="12"/>
  <c r="DL75" i="12"/>
  <c r="DK75" i="12"/>
  <c r="DJ75" i="12"/>
  <c r="DI75" i="12"/>
  <c r="DH75" i="12"/>
  <c r="DG75" i="12"/>
  <c r="DF75" i="12"/>
  <c r="DE75" i="12"/>
  <c r="DD75" i="12"/>
  <c r="DC75" i="12"/>
  <c r="DB75" i="12"/>
  <c r="DA75" i="12"/>
  <c r="CZ75" i="12"/>
  <c r="CY75" i="12"/>
  <c r="CX75" i="12"/>
  <c r="DQ74" i="12"/>
  <c r="DP74" i="12"/>
  <c r="DO74" i="12"/>
  <c r="DN74" i="12"/>
  <c r="DM74" i="12"/>
  <c r="DL74" i="12"/>
  <c r="DK74" i="12"/>
  <c r="DJ74" i="12"/>
  <c r="DI74" i="12"/>
  <c r="DH74" i="12"/>
  <c r="DG74" i="12"/>
  <c r="DF74" i="12"/>
  <c r="DE74" i="12"/>
  <c r="DD74" i="12"/>
  <c r="DC74" i="12"/>
  <c r="DB74" i="12"/>
  <c r="DA74" i="12"/>
  <c r="CZ74" i="12"/>
  <c r="CY74" i="12"/>
  <c r="CX74" i="12"/>
  <c r="DQ73" i="12"/>
  <c r="DP73" i="12"/>
  <c r="DO73" i="12"/>
  <c r="DN73" i="12"/>
  <c r="DM73" i="12"/>
  <c r="DL73" i="12"/>
  <c r="DK73" i="12"/>
  <c r="DJ73" i="12"/>
  <c r="DI73" i="12"/>
  <c r="DH73" i="12"/>
  <c r="DG73" i="12"/>
  <c r="DF73" i="12"/>
  <c r="DE73" i="12"/>
  <c r="DD73" i="12"/>
  <c r="DC73" i="12"/>
  <c r="DB73" i="12"/>
  <c r="DA73" i="12"/>
  <c r="CZ73" i="12"/>
  <c r="CY73" i="12"/>
  <c r="CX73" i="12"/>
  <c r="DQ72" i="12"/>
  <c r="DP72" i="12"/>
  <c r="DO72" i="12"/>
  <c r="DN72" i="12"/>
  <c r="DM72" i="12"/>
  <c r="DL72" i="12"/>
  <c r="DK72" i="12"/>
  <c r="DJ72" i="12"/>
  <c r="DI72" i="12"/>
  <c r="DH72" i="12"/>
  <c r="DG72" i="12"/>
  <c r="DF72" i="12"/>
  <c r="DE72" i="12"/>
  <c r="DD72" i="12"/>
  <c r="DC72" i="12"/>
  <c r="DB72" i="12"/>
  <c r="DA72" i="12"/>
  <c r="CZ72" i="12"/>
  <c r="CY72" i="12"/>
  <c r="CX72" i="12"/>
  <c r="DQ71" i="12"/>
  <c r="DP71" i="12"/>
  <c r="DO71" i="12"/>
  <c r="DN71" i="12"/>
  <c r="DM71" i="12"/>
  <c r="DL71" i="12"/>
  <c r="DK71" i="12"/>
  <c r="DJ71" i="12"/>
  <c r="DI71" i="12"/>
  <c r="DH71" i="12"/>
  <c r="DG71" i="12"/>
  <c r="DF71" i="12"/>
  <c r="DE71" i="12"/>
  <c r="DD71" i="12"/>
  <c r="DC71" i="12"/>
  <c r="DB71" i="12"/>
  <c r="DA71" i="12"/>
  <c r="CZ71" i="12"/>
  <c r="CY71" i="12"/>
  <c r="CX71" i="12"/>
  <c r="DQ70" i="12"/>
  <c r="DP70" i="12"/>
  <c r="DO70" i="12"/>
  <c r="DN70" i="12"/>
  <c r="DM70" i="12"/>
  <c r="DL70" i="12"/>
  <c r="DK70" i="12"/>
  <c r="DJ70" i="12"/>
  <c r="DI70" i="12"/>
  <c r="DH70" i="12"/>
  <c r="DG70" i="12"/>
  <c r="DF70" i="12"/>
  <c r="DE70" i="12"/>
  <c r="DD70" i="12"/>
  <c r="DC70" i="12"/>
  <c r="DB70" i="12"/>
  <c r="DA70" i="12"/>
  <c r="CZ70" i="12"/>
  <c r="CY70" i="12"/>
  <c r="CX70" i="12"/>
  <c r="DQ69" i="12"/>
  <c r="DP69" i="12"/>
  <c r="DO69" i="12"/>
  <c r="DN69" i="12"/>
  <c r="DM69" i="12"/>
  <c r="DL69" i="12"/>
  <c r="DK69" i="12"/>
  <c r="DJ69" i="12"/>
  <c r="DI69" i="12"/>
  <c r="DH69" i="12"/>
  <c r="DG69" i="12"/>
  <c r="DF69" i="12"/>
  <c r="DE69" i="12"/>
  <c r="DD69" i="12"/>
  <c r="DC69" i="12"/>
  <c r="DB69" i="12"/>
  <c r="DA69" i="12"/>
  <c r="CZ69" i="12"/>
  <c r="CY69" i="12"/>
  <c r="CX69" i="12"/>
  <c r="DQ68" i="12"/>
  <c r="DP68" i="12"/>
  <c r="DO68" i="12"/>
  <c r="DN68" i="12"/>
  <c r="DM68" i="12"/>
  <c r="DL68" i="12"/>
  <c r="DK68" i="12"/>
  <c r="DJ68" i="12"/>
  <c r="DI68" i="12"/>
  <c r="DH68" i="12"/>
  <c r="DG68" i="12"/>
  <c r="DF68" i="12"/>
  <c r="DE68" i="12"/>
  <c r="DD68" i="12"/>
  <c r="DC68" i="12"/>
  <c r="DB68" i="12"/>
  <c r="DA68" i="12"/>
  <c r="CZ68" i="12"/>
  <c r="CY68" i="12"/>
  <c r="CX68" i="12"/>
  <c r="DQ67" i="12"/>
  <c r="DP67" i="12"/>
  <c r="DO67" i="12"/>
  <c r="DN67" i="12"/>
  <c r="DM67" i="12"/>
  <c r="DL67" i="12"/>
  <c r="DK67" i="12"/>
  <c r="DJ67" i="12"/>
  <c r="DI67" i="12"/>
  <c r="DH67" i="12"/>
  <c r="DG67" i="12"/>
  <c r="DF67" i="12"/>
  <c r="DE67" i="12"/>
  <c r="DD67" i="12"/>
  <c r="DC67" i="12"/>
  <c r="DB67" i="12"/>
  <c r="DA67" i="12"/>
  <c r="CZ67" i="12"/>
  <c r="CY67" i="12"/>
  <c r="CX67" i="12"/>
  <c r="DQ66" i="12"/>
  <c r="DP66" i="12"/>
  <c r="DO66" i="12"/>
  <c r="DN66" i="12"/>
  <c r="DM66" i="12"/>
  <c r="DL66" i="12"/>
  <c r="DK66" i="12"/>
  <c r="DJ66" i="12"/>
  <c r="DI66" i="12"/>
  <c r="DH66" i="12"/>
  <c r="DG66" i="12"/>
  <c r="DF66" i="12"/>
  <c r="DE66" i="12"/>
  <c r="DD66" i="12"/>
  <c r="DC66" i="12"/>
  <c r="DB66" i="12"/>
  <c r="DA66" i="12"/>
  <c r="CZ66" i="12"/>
  <c r="CY66" i="12"/>
  <c r="CX66" i="12"/>
  <c r="DQ65" i="12"/>
  <c r="DP65" i="12"/>
  <c r="DO65" i="12"/>
  <c r="DN65" i="12"/>
  <c r="DM65" i="12"/>
  <c r="DL65" i="12"/>
  <c r="DK65" i="12"/>
  <c r="DJ65" i="12"/>
  <c r="DI65" i="12"/>
  <c r="DH65" i="12"/>
  <c r="DG65" i="12"/>
  <c r="DF65" i="12"/>
  <c r="DE65" i="12"/>
  <c r="DD65" i="12"/>
  <c r="DC65" i="12"/>
  <c r="DB65" i="12"/>
  <c r="DA65" i="12"/>
  <c r="CZ65" i="12"/>
  <c r="CY65" i="12"/>
  <c r="CX65" i="12"/>
  <c r="DQ64" i="12"/>
  <c r="DP64" i="12"/>
  <c r="DO64" i="12"/>
  <c r="DN64" i="12"/>
  <c r="DM64" i="12"/>
  <c r="DL64" i="12"/>
  <c r="DK64" i="12"/>
  <c r="DJ64" i="12"/>
  <c r="DI64" i="12"/>
  <c r="DH64" i="12"/>
  <c r="DG64" i="12"/>
  <c r="DF64" i="12"/>
  <c r="DE64" i="12"/>
  <c r="DD64" i="12"/>
  <c r="DC64" i="12"/>
  <c r="DB64" i="12"/>
  <c r="DA64" i="12"/>
  <c r="CZ64" i="12"/>
  <c r="CY64" i="12"/>
  <c r="CX64" i="12"/>
  <c r="DQ63" i="12"/>
  <c r="DP63" i="12"/>
  <c r="DO63" i="12"/>
  <c r="DN63" i="12"/>
  <c r="DM63" i="12"/>
  <c r="DL63" i="12"/>
  <c r="DK63" i="12"/>
  <c r="DJ63" i="12"/>
  <c r="DI63" i="12"/>
  <c r="DH63" i="12"/>
  <c r="DG63" i="12"/>
  <c r="DF63" i="12"/>
  <c r="DE63" i="12"/>
  <c r="DD63" i="12"/>
  <c r="DC63" i="12"/>
  <c r="DB63" i="12"/>
  <c r="DA63" i="12"/>
  <c r="CZ63" i="12"/>
  <c r="CY63" i="12"/>
  <c r="CX63" i="12"/>
  <c r="DQ62" i="12"/>
  <c r="DP62" i="12"/>
  <c r="DO62" i="12"/>
  <c r="DN62" i="12"/>
  <c r="DM62" i="12"/>
  <c r="DL62" i="12"/>
  <c r="DK62" i="12"/>
  <c r="DJ62" i="12"/>
  <c r="DI62" i="12"/>
  <c r="DH62" i="12"/>
  <c r="DG62" i="12"/>
  <c r="DF62" i="12"/>
  <c r="DE62" i="12"/>
  <c r="DD62" i="12"/>
  <c r="DC62" i="12"/>
  <c r="DB62" i="12"/>
  <c r="DA62" i="12"/>
  <c r="CZ62" i="12"/>
  <c r="CY62" i="12"/>
  <c r="CX62" i="12"/>
  <c r="DQ61" i="12"/>
  <c r="DP61" i="12"/>
  <c r="DO61" i="12"/>
  <c r="DN61" i="12"/>
  <c r="DM61" i="12"/>
  <c r="DL61" i="12"/>
  <c r="DK61" i="12"/>
  <c r="DJ61" i="12"/>
  <c r="DI61" i="12"/>
  <c r="DH61" i="12"/>
  <c r="DG61" i="12"/>
  <c r="DF61" i="12"/>
  <c r="DE61" i="12"/>
  <c r="DD61" i="12"/>
  <c r="DC61" i="12"/>
  <c r="DB61" i="12"/>
  <c r="DA61" i="12"/>
  <c r="CZ61" i="12"/>
  <c r="CY61" i="12"/>
  <c r="CX61" i="12"/>
  <c r="DQ60" i="12"/>
  <c r="DP60" i="12"/>
  <c r="DO60" i="12"/>
  <c r="DN60" i="12"/>
  <c r="DM60" i="12"/>
  <c r="DL60" i="12"/>
  <c r="DK60" i="12"/>
  <c r="DJ60" i="12"/>
  <c r="DI60" i="12"/>
  <c r="DH60" i="12"/>
  <c r="DG60" i="12"/>
  <c r="DF60" i="12"/>
  <c r="DE60" i="12"/>
  <c r="DD60" i="12"/>
  <c r="DC60" i="12"/>
  <c r="DB60" i="12"/>
  <c r="DA60" i="12"/>
  <c r="CZ60" i="12"/>
  <c r="CY60" i="12"/>
  <c r="CX60" i="12"/>
  <c r="DQ59" i="12"/>
  <c r="DP59" i="12"/>
  <c r="DO59" i="12"/>
  <c r="DN59" i="12"/>
  <c r="DM59" i="12"/>
  <c r="DL59" i="12"/>
  <c r="DK59" i="12"/>
  <c r="DJ59" i="12"/>
  <c r="DI59" i="12"/>
  <c r="DH59" i="12"/>
  <c r="DG59" i="12"/>
  <c r="DF59" i="12"/>
  <c r="DE59" i="12"/>
  <c r="DD59" i="12"/>
  <c r="DC59" i="12"/>
  <c r="DB59" i="12"/>
  <c r="DA59" i="12"/>
  <c r="CZ59" i="12"/>
  <c r="CY59" i="12"/>
  <c r="CX59" i="12"/>
  <c r="DQ58" i="12"/>
  <c r="DP58" i="12"/>
  <c r="DO58" i="12"/>
  <c r="DN58" i="12"/>
  <c r="DM58" i="12"/>
  <c r="DL58" i="12"/>
  <c r="DK58" i="12"/>
  <c r="DJ58" i="12"/>
  <c r="DI58" i="12"/>
  <c r="DH58" i="12"/>
  <c r="DG58" i="12"/>
  <c r="DF58" i="12"/>
  <c r="DE58" i="12"/>
  <c r="DD58" i="12"/>
  <c r="DC58" i="12"/>
  <c r="DB58" i="12"/>
  <c r="DA58" i="12"/>
  <c r="CZ58" i="12"/>
  <c r="CY58" i="12"/>
  <c r="CX58" i="12"/>
  <c r="DQ57" i="12"/>
  <c r="DP57" i="12"/>
  <c r="DO57" i="12"/>
  <c r="DN57" i="12"/>
  <c r="DM57" i="12"/>
  <c r="DL57" i="12"/>
  <c r="DK57" i="12"/>
  <c r="DJ57" i="12"/>
  <c r="DI57" i="12"/>
  <c r="DH57" i="12"/>
  <c r="DG57" i="12"/>
  <c r="DF57" i="12"/>
  <c r="DE57" i="12"/>
  <c r="DD57" i="12"/>
  <c r="DC57" i="12"/>
  <c r="DB57" i="12"/>
  <c r="DA57" i="12"/>
  <c r="CZ57" i="12"/>
  <c r="CY57" i="12"/>
  <c r="CX57" i="12"/>
  <c r="DQ56" i="12"/>
  <c r="DP56" i="12"/>
  <c r="DO56" i="12"/>
  <c r="DN56" i="12"/>
  <c r="DM56" i="12"/>
  <c r="DL56" i="12"/>
  <c r="DK56" i="12"/>
  <c r="DJ56" i="12"/>
  <c r="DI56" i="12"/>
  <c r="DH56" i="12"/>
  <c r="DG56" i="12"/>
  <c r="DF56" i="12"/>
  <c r="DE56" i="12"/>
  <c r="DD56" i="12"/>
  <c r="DC56" i="12"/>
  <c r="DB56" i="12"/>
  <c r="DA56" i="12"/>
  <c r="CZ56" i="12"/>
  <c r="CY56" i="12"/>
  <c r="CX56" i="12"/>
  <c r="DQ55" i="12"/>
  <c r="DP55" i="12"/>
  <c r="DO55" i="12"/>
  <c r="DN55" i="12"/>
  <c r="DM55" i="12"/>
  <c r="DL55" i="12"/>
  <c r="DK55" i="12"/>
  <c r="DJ55" i="12"/>
  <c r="DI55" i="12"/>
  <c r="DH55" i="12"/>
  <c r="DG55" i="12"/>
  <c r="DF55" i="12"/>
  <c r="DE55" i="12"/>
  <c r="DD55" i="12"/>
  <c r="DC55" i="12"/>
  <c r="DB55" i="12"/>
  <c r="DA55" i="12"/>
  <c r="CZ55" i="12"/>
  <c r="CY55" i="12"/>
  <c r="CX55" i="12"/>
  <c r="DQ54" i="12"/>
  <c r="DP54" i="12"/>
  <c r="DO54" i="12"/>
  <c r="DN54" i="12"/>
  <c r="DM54" i="12"/>
  <c r="DL54" i="12"/>
  <c r="DK54" i="12"/>
  <c r="DJ54" i="12"/>
  <c r="DI54" i="12"/>
  <c r="DH54" i="12"/>
  <c r="DG54" i="12"/>
  <c r="DF54" i="12"/>
  <c r="DE54" i="12"/>
  <c r="DD54" i="12"/>
  <c r="DC54" i="12"/>
  <c r="DB54" i="12"/>
  <c r="DA54" i="12"/>
  <c r="CZ54" i="12"/>
  <c r="CY54" i="12"/>
  <c r="CX54" i="12"/>
  <c r="DQ53" i="12"/>
  <c r="DP53" i="12"/>
  <c r="DO53" i="12"/>
  <c r="DN53" i="12"/>
  <c r="DM53" i="12"/>
  <c r="DL53" i="12"/>
  <c r="DK53" i="12"/>
  <c r="DJ53" i="12"/>
  <c r="DI53" i="12"/>
  <c r="DH53" i="12"/>
  <c r="DG53" i="12"/>
  <c r="DF53" i="12"/>
  <c r="DE53" i="12"/>
  <c r="DD53" i="12"/>
  <c r="DC53" i="12"/>
  <c r="DB53" i="12"/>
  <c r="DA53" i="12"/>
  <c r="CZ53" i="12"/>
  <c r="CY53" i="12"/>
  <c r="CX53" i="12"/>
  <c r="DQ52" i="12"/>
  <c r="DP52" i="12"/>
  <c r="DO52" i="12"/>
  <c r="DN52" i="12"/>
  <c r="DM52" i="12"/>
  <c r="DL52" i="12"/>
  <c r="DK52" i="12"/>
  <c r="DJ52" i="12"/>
  <c r="DI52" i="12"/>
  <c r="DH52" i="12"/>
  <c r="DG52" i="12"/>
  <c r="DF52" i="12"/>
  <c r="DE52" i="12"/>
  <c r="DD52" i="12"/>
  <c r="DC52" i="12"/>
  <c r="DB52" i="12"/>
  <c r="DA52" i="12"/>
  <c r="CZ52" i="12"/>
  <c r="CY52" i="12"/>
  <c r="CX52" i="12"/>
  <c r="DQ51" i="12"/>
  <c r="DP51" i="12"/>
  <c r="DO51" i="12"/>
  <c r="DN51" i="12"/>
  <c r="DM51" i="12"/>
  <c r="DL51" i="12"/>
  <c r="DK51" i="12"/>
  <c r="DJ51" i="12"/>
  <c r="DI51" i="12"/>
  <c r="DH51" i="12"/>
  <c r="DG51" i="12"/>
  <c r="DF51" i="12"/>
  <c r="DE51" i="12"/>
  <c r="DD51" i="12"/>
  <c r="DC51" i="12"/>
  <c r="DB51" i="12"/>
  <c r="DA51" i="12"/>
  <c r="CZ51" i="12"/>
  <c r="CY51" i="12"/>
  <c r="CX51" i="12"/>
  <c r="DQ50" i="12"/>
  <c r="DP50" i="12"/>
  <c r="DO50" i="12"/>
  <c r="DN50" i="12"/>
  <c r="DM50" i="12"/>
  <c r="DL50" i="12"/>
  <c r="DK50" i="12"/>
  <c r="DJ50" i="12"/>
  <c r="DI50" i="12"/>
  <c r="DH50" i="12"/>
  <c r="DG50" i="12"/>
  <c r="DF50" i="12"/>
  <c r="DE50" i="12"/>
  <c r="DD50" i="12"/>
  <c r="DC50" i="12"/>
  <c r="DB50" i="12"/>
  <c r="DA50" i="12"/>
  <c r="CZ50" i="12"/>
  <c r="CY50" i="12"/>
  <c r="CX50" i="12"/>
  <c r="DQ49" i="12"/>
  <c r="DP49" i="12"/>
  <c r="DO49" i="12"/>
  <c r="DN49" i="12"/>
  <c r="DM49" i="12"/>
  <c r="DL49" i="12"/>
  <c r="DK49" i="12"/>
  <c r="DJ49" i="12"/>
  <c r="DI49" i="12"/>
  <c r="DH49" i="12"/>
  <c r="DG49" i="12"/>
  <c r="DF49" i="12"/>
  <c r="DE49" i="12"/>
  <c r="DD49" i="12"/>
  <c r="DC49" i="12"/>
  <c r="DB49" i="12"/>
  <c r="DA49" i="12"/>
  <c r="CZ49" i="12"/>
  <c r="CY49" i="12"/>
  <c r="CX49" i="12"/>
  <c r="DQ48" i="12"/>
  <c r="DP48" i="12"/>
  <c r="DO48" i="12"/>
  <c r="DN48" i="12"/>
  <c r="DM48" i="12"/>
  <c r="DL48" i="12"/>
  <c r="DK48" i="12"/>
  <c r="DJ48" i="12"/>
  <c r="DI48" i="12"/>
  <c r="DH48" i="12"/>
  <c r="DG48" i="12"/>
  <c r="DF48" i="12"/>
  <c r="DE48" i="12"/>
  <c r="DD48" i="12"/>
  <c r="DC48" i="12"/>
  <c r="DB48" i="12"/>
  <c r="DA48" i="12"/>
  <c r="CZ48" i="12"/>
  <c r="CY48" i="12"/>
  <c r="CX48" i="12"/>
  <c r="DQ47" i="12"/>
  <c r="DP47" i="12"/>
  <c r="DO47" i="12"/>
  <c r="DN47" i="12"/>
  <c r="DM47" i="12"/>
  <c r="DL47" i="12"/>
  <c r="DK47" i="12"/>
  <c r="DJ47" i="12"/>
  <c r="DI47" i="12"/>
  <c r="DH47" i="12"/>
  <c r="DG47" i="12"/>
  <c r="DF47" i="12"/>
  <c r="DE47" i="12"/>
  <c r="DD47" i="12"/>
  <c r="DC47" i="12"/>
  <c r="DB47" i="12"/>
  <c r="DA47" i="12"/>
  <c r="CZ47" i="12"/>
  <c r="CY47" i="12"/>
  <c r="CX47" i="12"/>
  <c r="DQ46" i="12"/>
  <c r="DP46" i="12"/>
  <c r="DO46" i="12"/>
  <c r="DN46" i="12"/>
  <c r="DM46" i="12"/>
  <c r="DL46" i="12"/>
  <c r="DK46" i="12"/>
  <c r="DJ46" i="12"/>
  <c r="DI46" i="12"/>
  <c r="DH46" i="12"/>
  <c r="DG46" i="12"/>
  <c r="DF46" i="12"/>
  <c r="DE46" i="12"/>
  <c r="DD46" i="12"/>
  <c r="DC46" i="12"/>
  <c r="DB46" i="12"/>
  <c r="DA46" i="12"/>
  <c r="CZ46" i="12"/>
  <c r="CY46" i="12"/>
  <c r="CX46" i="12"/>
  <c r="DQ45" i="12"/>
  <c r="DP45" i="12"/>
  <c r="DO45" i="12"/>
  <c r="DN45" i="12"/>
  <c r="DM45" i="12"/>
  <c r="DL45" i="12"/>
  <c r="DK45" i="12"/>
  <c r="DJ45" i="12"/>
  <c r="DI45" i="12"/>
  <c r="DH45" i="12"/>
  <c r="DG45" i="12"/>
  <c r="DF45" i="12"/>
  <c r="DE45" i="12"/>
  <c r="DD45" i="12"/>
  <c r="DC45" i="12"/>
  <c r="DB45" i="12"/>
  <c r="DA45" i="12"/>
  <c r="CZ45" i="12"/>
  <c r="CY45" i="12"/>
  <c r="CX45" i="12"/>
  <c r="AP46" i="12"/>
  <c r="AP47" i="12"/>
  <c r="AP48" i="12"/>
  <c r="AP49" i="12"/>
  <c r="AP50" i="12"/>
  <c r="AP51" i="12"/>
  <c r="AP52" i="12"/>
  <c r="AP53" i="12"/>
  <c r="AP54" i="12"/>
  <c r="AP55" i="12"/>
  <c r="AP56" i="12"/>
  <c r="AP57" i="12"/>
  <c r="AP58" i="12"/>
  <c r="AP59" i="12"/>
  <c r="AP60" i="12"/>
  <c r="AP61" i="12"/>
  <c r="AP62" i="12"/>
  <c r="AP63" i="12"/>
  <c r="AP64" i="12"/>
  <c r="AP65" i="12"/>
  <c r="AP66" i="12"/>
  <c r="AP67" i="12"/>
  <c r="AP68" i="12"/>
  <c r="AP69" i="12"/>
  <c r="AP70" i="12"/>
  <c r="AP71" i="12"/>
  <c r="AP72" i="12"/>
  <c r="AP73" i="12"/>
  <c r="AP74" i="12"/>
  <c r="AP75" i="12"/>
  <c r="AP76" i="12"/>
  <c r="AP77" i="12"/>
  <c r="AP78" i="12"/>
  <c r="AP79" i="12"/>
  <c r="AP80" i="12"/>
  <c r="AP45" i="12"/>
  <c r="BR135" i="12" l="1"/>
  <c r="BR136" i="12"/>
  <c r="BS136" i="12"/>
  <c r="BR137" i="12"/>
  <c r="BS137" i="12"/>
  <c r="BR138" i="12"/>
  <c r="BS138" i="12"/>
  <c r="BR139" i="12"/>
  <c r="BS139" i="12"/>
  <c r="BR140" i="12"/>
  <c r="BS140" i="12"/>
  <c r="BR141" i="12"/>
  <c r="BS141" i="12"/>
  <c r="BR142" i="12"/>
  <c r="BS142" i="12"/>
  <c r="BR143" i="12"/>
  <c r="BS143" i="12"/>
  <c r="BR144" i="12"/>
  <c r="BS144" i="12"/>
  <c r="BR145" i="12"/>
  <c r="BS145" i="12"/>
  <c r="BR146" i="12"/>
  <c r="BS146" i="12"/>
  <c r="BR147" i="12"/>
  <c r="BS147" i="12"/>
  <c r="BR148" i="12"/>
  <c r="BS148" i="12"/>
  <c r="BR149" i="12"/>
  <c r="BS149" i="12"/>
  <c r="BR150" i="12"/>
  <c r="BS150" i="12"/>
  <c r="BR151" i="12"/>
  <c r="BS151" i="12"/>
  <c r="BR152" i="12"/>
  <c r="BS152" i="12"/>
  <c r="BR153" i="12"/>
  <c r="BS153" i="12"/>
  <c r="BR154" i="12"/>
  <c r="BS154" i="12"/>
  <c r="BR155" i="12"/>
  <c r="BS155" i="12"/>
  <c r="BR156" i="12"/>
  <c r="BS156" i="12"/>
  <c r="BR157" i="12"/>
  <c r="BS157" i="12"/>
  <c r="BR158" i="12"/>
  <c r="BS158" i="12"/>
  <c r="BR159" i="12"/>
  <c r="BS159" i="12"/>
  <c r="BR160" i="12"/>
  <c r="BS160" i="12"/>
  <c r="BR161" i="12"/>
  <c r="BS161" i="12"/>
  <c r="BR162" i="12"/>
  <c r="BS162" i="12"/>
  <c r="BR163" i="12"/>
  <c r="BS163" i="12"/>
  <c r="BR164" i="12"/>
  <c r="BS164" i="12"/>
  <c r="BR165" i="12"/>
  <c r="BS165" i="12"/>
  <c r="BR166" i="12"/>
  <c r="BS166" i="12"/>
  <c r="BR167" i="12"/>
  <c r="BS167" i="12"/>
  <c r="BR168" i="12"/>
  <c r="BS168" i="12"/>
  <c r="BR169" i="12"/>
  <c r="BS169" i="12"/>
  <c r="BR170" i="12"/>
  <c r="BS170" i="12"/>
  <c r="BR171" i="12"/>
  <c r="BS171" i="12"/>
  <c r="BR172" i="12"/>
  <c r="BS172" i="12"/>
  <c r="BR173" i="12"/>
  <c r="BS173" i="12"/>
  <c r="BR174" i="12"/>
  <c r="BS174" i="12"/>
  <c r="BR175" i="12"/>
  <c r="BS175" i="12"/>
  <c r="BR176" i="12"/>
  <c r="BS176" i="12"/>
  <c r="BR177" i="12"/>
  <c r="BS177" i="12"/>
  <c r="BR178" i="12"/>
  <c r="BS178" i="12"/>
  <c r="BR179" i="12"/>
  <c r="BS179" i="12"/>
  <c r="BR180" i="12"/>
  <c r="BS180" i="12"/>
  <c r="BR181" i="12"/>
  <c r="BS181" i="12"/>
  <c r="BR182" i="12"/>
  <c r="BS182" i="12"/>
  <c r="BR183" i="12"/>
  <c r="BS183" i="12"/>
  <c r="BR184" i="12"/>
  <c r="BS184" i="12"/>
  <c r="BR185" i="12"/>
  <c r="BS185" i="12"/>
  <c r="BR186" i="12"/>
  <c r="BS186" i="12"/>
  <c r="BR187" i="12"/>
  <c r="BS187" i="12"/>
  <c r="BR188" i="12"/>
  <c r="BS188" i="12"/>
  <c r="BR189" i="12"/>
  <c r="BS189" i="12"/>
  <c r="BR190" i="12"/>
  <c r="BS190" i="12"/>
  <c r="BR191" i="12"/>
  <c r="BS191" i="12"/>
  <c r="BR192" i="12"/>
  <c r="BS192" i="12"/>
  <c r="BR193" i="12"/>
  <c r="BS193" i="12"/>
  <c r="BR194" i="12"/>
  <c r="BS194" i="12"/>
  <c r="BR195" i="12"/>
  <c r="BS195" i="12"/>
  <c r="BR196" i="12"/>
  <c r="BS196" i="12"/>
  <c r="BR197" i="12"/>
  <c r="BS197" i="12"/>
  <c r="BR198" i="12"/>
  <c r="BS198" i="12"/>
  <c r="BR199" i="12"/>
  <c r="BS199" i="12"/>
  <c r="BR200" i="12"/>
  <c r="BS200" i="12"/>
  <c r="BR201" i="12"/>
  <c r="BS201" i="12"/>
  <c r="BR202" i="12"/>
  <c r="BS202" i="12"/>
  <c r="BR203" i="12"/>
  <c r="BS203" i="12"/>
  <c r="BR204" i="12"/>
  <c r="BS204" i="12"/>
  <c r="BR205" i="12"/>
  <c r="BS205" i="12"/>
  <c r="BR206" i="12"/>
  <c r="BS206" i="12"/>
  <c r="BR207" i="12"/>
  <c r="BS207" i="12"/>
  <c r="BR208" i="12"/>
  <c r="BS208" i="12"/>
  <c r="BR209" i="12"/>
  <c r="BS209" i="12"/>
  <c r="BR210" i="12"/>
  <c r="BS210" i="12"/>
  <c r="BR211" i="12"/>
  <c r="BS211" i="12"/>
  <c r="BR212" i="12"/>
  <c r="BS212" i="12"/>
  <c r="BR213" i="12"/>
  <c r="BS213" i="12"/>
  <c r="BR214" i="12"/>
  <c r="BS214" i="12"/>
  <c r="BR215" i="12"/>
  <c r="BS215" i="12"/>
  <c r="BR216" i="12"/>
  <c r="BS216" i="12"/>
  <c r="BR217" i="12"/>
  <c r="BS217" i="12"/>
  <c r="BR218" i="12"/>
  <c r="BS218" i="12"/>
  <c r="BR219" i="12"/>
  <c r="BS219" i="12"/>
  <c r="BR220" i="12"/>
  <c r="BS220" i="12"/>
  <c r="BR221" i="12"/>
  <c r="BS221" i="12"/>
  <c r="BR222" i="12"/>
  <c r="BS222" i="12"/>
  <c r="BR223" i="12"/>
  <c r="BS223" i="12"/>
  <c r="BR224" i="12"/>
  <c r="BS224" i="12"/>
  <c r="BR225" i="12"/>
  <c r="BS225" i="12"/>
  <c r="BR226" i="12"/>
  <c r="BS226" i="12"/>
  <c r="BR227" i="12"/>
  <c r="BS227" i="12"/>
  <c r="BR228" i="12"/>
  <c r="BS228" i="12"/>
  <c r="BR229" i="12"/>
  <c r="BS229" i="12"/>
  <c r="BR230" i="12"/>
  <c r="BS230" i="12"/>
  <c r="BR231" i="12"/>
  <c r="BS231" i="12"/>
  <c r="BR232" i="12"/>
  <c r="BS232" i="12"/>
  <c r="BR233" i="12"/>
  <c r="BS233" i="12"/>
  <c r="BR234" i="12"/>
  <c r="BS234" i="12"/>
  <c r="BR235" i="12"/>
  <c r="BS235" i="12"/>
  <c r="BR236" i="12"/>
  <c r="BS236" i="12"/>
  <c r="BR237" i="12"/>
  <c r="BS237" i="12"/>
  <c r="BR238" i="12"/>
  <c r="BS238" i="12"/>
  <c r="BR239" i="12"/>
  <c r="BS239" i="12"/>
  <c r="BR240" i="12"/>
  <c r="BS240" i="12"/>
  <c r="BR241" i="12"/>
  <c r="BS241" i="12"/>
  <c r="BR242" i="12"/>
  <c r="BS242" i="12"/>
  <c r="BR243" i="12"/>
  <c r="BS243" i="12"/>
  <c r="BR244" i="12"/>
  <c r="BS244" i="12"/>
  <c r="BR245" i="12"/>
  <c r="BS245" i="12"/>
  <c r="BR246" i="12"/>
  <c r="BS246" i="12"/>
  <c r="BR247" i="12"/>
  <c r="BS247" i="12"/>
  <c r="BR248" i="12"/>
  <c r="BS248" i="12"/>
  <c r="BR249" i="12"/>
  <c r="BS249" i="12"/>
  <c r="BR250" i="12"/>
  <c r="BS250" i="12"/>
  <c r="BR251" i="12"/>
  <c r="BS251" i="12"/>
  <c r="BR252" i="12"/>
  <c r="BS252" i="12"/>
  <c r="BR253" i="12"/>
  <c r="BS253" i="12"/>
  <c r="BR254" i="12"/>
  <c r="BS254" i="12"/>
  <c r="BR255" i="12"/>
  <c r="BS255" i="12"/>
  <c r="BR256" i="12"/>
  <c r="BS256" i="12"/>
  <c r="BR257" i="12"/>
  <c r="BS257" i="12"/>
  <c r="BR258" i="12"/>
  <c r="BS258" i="12"/>
  <c r="BR259" i="12"/>
  <c r="BS259" i="12"/>
  <c r="BR260" i="12"/>
  <c r="BS260" i="12"/>
  <c r="BR261" i="12"/>
  <c r="BS261" i="12"/>
  <c r="BR262" i="12"/>
  <c r="BS262" i="12"/>
  <c r="BR263" i="12"/>
  <c r="BS263" i="12"/>
  <c r="BR264" i="12"/>
  <c r="BS264" i="12"/>
  <c r="BR265" i="12"/>
  <c r="BS265" i="12"/>
  <c r="BR266" i="12"/>
  <c r="BS266" i="12"/>
  <c r="BR267" i="12"/>
  <c r="BS267" i="12"/>
  <c r="BR268" i="12"/>
  <c r="BS268" i="12"/>
  <c r="BR269" i="12"/>
  <c r="BS269" i="12"/>
  <c r="BR270" i="12"/>
  <c r="BS270" i="12"/>
  <c r="BR271" i="12"/>
  <c r="BS271" i="12"/>
  <c r="BR272" i="12"/>
  <c r="BS272" i="12"/>
  <c r="BR273" i="12"/>
  <c r="BS273" i="12"/>
  <c r="BR274" i="12"/>
  <c r="BS274" i="12"/>
  <c r="BR275" i="12"/>
  <c r="BS275" i="12"/>
  <c r="BR276" i="12"/>
  <c r="BS276" i="12"/>
  <c r="BR277" i="12"/>
  <c r="BS277" i="12"/>
  <c r="BR278" i="12"/>
  <c r="BS278" i="12"/>
  <c r="BR279" i="12"/>
  <c r="BS279" i="12"/>
  <c r="BR280" i="12"/>
  <c r="BS280" i="12"/>
  <c r="BR281" i="12"/>
  <c r="BS281" i="12"/>
  <c r="BR282" i="12"/>
  <c r="BS282" i="12"/>
  <c r="BR283" i="12"/>
  <c r="BS283" i="12"/>
  <c r="BR284" i="12"/>
  <c r="BS284" i="12"/>
  <c r="BR285" i="12"/>
  <c r="BS285" i="12"/>
  <c r="BR286" i="12"/>
  <c r="BS286" i="12"/>
  <c r="BR287" i="12"/>
  <c r="BS287" i="12"/>
  <c r="BR288" i="12"/>
  <c r="BS288" i="12"/>
  <c r="BR289" i="12"/>
  <c r="BS289" i="12"/>
  <c r="BR290" i="12"/>
  <c r="BS290" i="12"/>
  <c r="BR291" i="12"/>
  <c r="BS291" i="12"/>
  <c r="BR292" i="12"/>
  <c r="BS292" i="12"/>
  <c r="BR293" i="12"/>
  <c r="BS293" i="12"/>
  <c r="BR294" i="12"/>
  <c r="BS294" i="12"/>
  <c r="BR295" i="12"/>
  <c r="BS295" i="12"/>
  <c r="BR296" i="12"/>
  <c r="BS296" i="12"/>
  <c r="BR297" i="12"/>
  <c r="BS297" i="12"/>
  <c r="BR298" i="12"/>
  <c r="BS298" i="12"/>
  <c r="BR299" i="12"/>
  <c r="BS299" i="12"/>
  <c r="BR300" i="12"/>
  <c r="BS300" i="12"/>
  <c r="BR301" i="12"/>
  <c r="BS301" i="12"/>
  <c r="BR302" i="12"/>
  <c r="BS302" i="12"/>
  <c r="BR303" i="12"/>
  <c r="BS303" i="12"/>
  <c r="BR304" i="12"/>
  <c r="BS304" i="12"/>
  <c r="BR305" i="12"/>
  <c r="BS305" i="12"/>
  <c r="BR306" i="12"/>
  <c r="BS306" i="12"/>
  <c r="BR307" i="12"/>
  <c r="BS307" i="12"/>
  <c r="BR308" i="12"/>
  <c r="BS308" i="12"/>
  <c r="BR309" i="12"/>
  <c r="BS309" i="12"/>
  <c r="BR310" i="12"/>
  <c r="BS310" i="12"/>
  <c r="BR311" i="12"/>
  <c r="BS311" i="12"/>
  <c r="BR312" i="12"/>
  <c r="BS312" i="12"/>
  <c r="BR313" i="12"/>
  <c r="BS313" i="12"/>
  <c r="BR314" i="12"/>
  <c r="BS314" i="12"/>
  <c r="BR315" i="12"/>
  <c r="BS315" i="12"/>
  <c r="BR316" i="12"/>
  <c r="BS316" i="12"/>
  <c r="BR317" i="12"/>
  <c r="BS317" i="12"/>
  <c r="BR318" i="12"/>
  <c r="BS318" i="12"/>
  <c r="BR319" i="12"/>
  <c r="BS319" i="12"/>
  <c r="BR320" i="12"/>
  <c r="BS320" i="12"/>
  <c r="BR321" i="12"/>
  <c r="BS321" i="12"/>
  <c r="BR322" i="12"/>
  <c r="BS322" i="12"/>
  <c r="BR323" i="12"/>
  <c r="BS323" i="12"/>
  <c r="BR324" i="12"/>
  <c r="BS324" i="12"/>
  <c r="BR325" i="12"/>
  <c r="BS325" i="12"/>
  <c r="BR326" i="12"/>
  <c r="BS326" i="12"/>
  <c r="BR327" i="12"/>
  <c r="BS327" i="12"/>
  <c r="BR328" i="12"/>
  <c r="BS328" i="12"/>
  <c r="BR329" i="12"/>
  <c r="BS329" i="12"/>
  <c r="BR330" i="12"/>
  <c r="BS330" i="12"/>
  <c r="BR331" i="12"/>
  <c r="BS331" i="12"/>
  <c r="BR332" i="12"/>
  <c r="BS332" i="12"/>
  <c r="BR333" i="12"/>
  <c r="BS333" i="12"/>
  <c r="BR334" i="12"/>
  <c r="BS334" i="12"/>
  <c r="BR335" i="12"/>
  <c r="BS335" i="12"/>
  <c r="BR336" i="12"/>
  <c r="BS336" i="12"/>
  <c r="BR337" i="12"/>
  <c r="BS337" i="12"/>
  <c r="BR338" i="12"/>
  <c r="BS338" i="12"/>
  <c r="BR339" i="12"/>
  <c r="BS339" i="12"/>
  <c r="BR340" i="12"/>
  <c r="BS340" i="12"/>
  <c r="BR341" i="12"/>
  <c r="BS341" i="12"/>
  <c r="BR342" i="12"/>
  <c r="BS342" i="12"/>
  <c r="BR343" i="12"/>
  <c r="BS343" i="12"/>
  <c r="BR344" i="12"/>
  <c r="BS344" i="12"/>
  <c r="BR345" i="12"/>
  <c r="BS345" i="12"/>
  <c r="BR346" i="12"/>
  <c r="BS346" i="12"/>
  <c r="BR347" i="12"/>
  <c r="BS347" i="12"/>
  <c r="BR348" i="12"/>
  <c r="BS348" i="12"/>
  <c r="BR349" i="12"/>
  <c r="BS349" i="12"/>
  <c r="BR350" i="12"/>
  <c r="BS350" i="12"/>
  <c r="BR351" i="12"/>
  <c r="BS351" i="12"/>
  <c r="BR352" i="12"/>
  <c r="BS352" i="12"/>
  <c r="BR353" i="12"/>
  <c r="BS353" i="12"/>
  <c r="BR354" i="12"/>
  <c r="BS354" i="12"/>
  <c r="BR355" i="12"/>
  <c r="BS355" i="12"/>
  <c r="BR356" i="12"/>
  <c r="BS356" i="12"/>
  <c r="BR357" i="12"/>
  <c r="BS357" i="12"/>
  <c r="BR358" i="12"/>
  <c r="BS358" i="12"/>
  <c r="BR359" i="12"/>
  <c r="BS359" i="12"/>
  <c r="BR360" i="12"/>
  <c r="BS360" i="12"/>
  <c r="BR361" i="12"/>
  <c r="BS361" i="12"/>
  <c r="BR362" i="12"/>
  <c r="BS362" i="12"/>
  <c r="BR363" i="12"/>
  <c r="BS363" i="12"/>
  <c r="BR364" i="12"/>
  <c r="BS364" i="12"/>
  <c r="BR365" i="12"/>
  <c r="BS365" i="12"/>
  <c r="BR366" i="12"/>
  <c r="BS366" i="12"/>
  <c r="BR367" i="12"/>
  <c r="BS367" i="12"/>
  <c r="BR368" i="12"/>
  <c r="BS368" i="12"/>
  <c r="BR369" i="12"/>
  <c r="BS369" i="12"/>
  <c r="BR370" i="12"/>
  <c r="BS370" i="12"/>
  <c r="BR371" i="12"/>
  <c r="BS371" i="12"/>
  <c r="BR372" i="12"/>
  <c r="BS372" i="12"/>
  <c r="BR373" i="12"/>
  <c r="BS373" i="12"/>
  <c r="BR374" i="12"/>
  <c r="BS374" i="12"/>
  <c r="BR375" i="12"/>
  <c r="BS375" i="12"/>
  <c r="BR376" i="12"/>
  <c r="BS376" i="12"/>
  <c r="BR377" i="12"/>
  <c r="BS377" i="12"/>
  <c r="BR378" i="12"/>
  <c r="BS378" i="12"/>
  <c r="BR379" i="12"/>
  <c r="BS379" i="12"/>
  <c r="BR380" i="12"/>
  <c r="BS380" i="12"/>
  <c r="BR381" i="12"/>
  <c r="BS381" i="12"/>
  <c r="BR382" i="12"/>
  <c r="BS382" i="12"/>
  <c r="BR383" i="12"/>
  <c r="BS383" i="12"/>
  <c r="BR384" i="12"/>
  <c r="BS384" i="12"/>
  <c r="BR385" i="12"/>
  <c r="BS385" i="12"/>
  <c r="BR386" i="12"/>
  <c r="BS386" i="12"/>
  <c r="BR387" i="12"/>
  <c r="BS387" i="12"/>
  <c r="BR388" i="12"/>
  <c r="BS388" i="12"/>
  <c r="BR389" i="12"/>
  <c r="BS389" i="12"/>
  <c r="BR390" i="12"/>
  <c r="BS390" i="12"/>
  <c r="BR391" i="12"/>
  <c r="BS391" i="12"/>
  <c r="BR392" i="12"/>
  <c r="BS392" i="12"/>
  <c r="BR393" i="12"/>
  <c r="BS393" i="12"/>
  <c r="BR394" i="12"/>
  <c r="BS394" i="12"/>
  <c r="BR395" i="12"/>
  <c r="BS395" i="12"/>
  <c r="BR396" i="12"/>
  <c r="BS396" i="12"/>
  <c r="BR397" i="12"/>
  <c r="BS397" i="12"/>
  <c r="BR398" i="12"/>
  <c r="BS398" i="12"/>
  <c r="BR399" i="12"/>
  <c r="BS399" i="12"/>
  <c r="BR400" i="12"/>
  <c r="BS400" i="12"/>
  <c r="BR401" i="12"/>
  <c r="BS401" i="12"/>
  <c r="BR402" i="12"/>
  <c r="BS402" i="12"/>
  <c r="BR403" i="12"/>
  <c r="BS403" i="12"/>
  <c r="BR404" i="12"/>
  <c r="BS404" i="12"/>
  <c r="BR405" i="12"/>
  <c r="BS405" i="12"/>
  <c r="BR406" i="12"/>
  <c r="BS406" i="12"/>
  <c r="BR407" i="12"/>
  <c r="BS407" i="12"/>
  <c r="BR408" i="12"/>
  <c r="BS408" i="12"/>
  <c r="BR409" i="12"/>
  <c r="BS409" i="12"/>
  <c r="BR410" i="12"/>
  <c r="BS410" i="12"/>
  <c r="BR411" i="12"/>
  <c r="BS411" i="12"/>
  <c r="BR412" i="12"/>
  <c r="BS412" i="12"/>
  <c r="BR413" i="12"/>
  <c r="BS413" i="12"/>
  <c r="BR414" i="12"/>
  <c r="BS414" i="12"/>
  <c r="BR415" i="12"/>
  <c r="BS415" i="12"/>
  <c r="BR416" i="12"/>
  <c r="BS416" i="12"/>
  <c r="BR417" i="12"/>
  <c r="BS417" i="12"/>
  <c r="BR418" i="12"/>
  <c r="BS418" i="12"/>
  <c r="BR419" i="12"/>
  <c r="BS419" i="12"/>
  <c r="BR420" i="12"/>
  <c r="BS420" i="12"/>
  <c r="BR421" i="12"/>
  <c r="BS421" i="12"/>
  <c r="BR422" i="12"/>
  <c r="BS422" i="12"/>
  <c r="BR423" i="12"/>
  <c r="BS423" i="12"/>
  <c r="BR424" i="12"/>
  <c r="BS424" i="12"/>
  <c r="BR425" i="12"/>
  <c r="BS425" i="12"/>
  <c r="BR426" i="12"/>
  <c r="BS426" i="12"/>
  <c r="BR427" i="12"/>
  <c r="BS427" i="12"/>
  <c r="BS135" i="12"/>
  <c r="BQ136" i="12"/>
  <c r="BQ137" i="12"/>
  <c r="BQ138" i="12"/>
  <c r="BQ139" i="12"/>
  <c r="BQ140" i="12"/>
  <c r="BQ141" i="12"/>
  <c r="BQ142" i="12"/>
  <c r="BQ143" i="12"/>
  <c r="BQ144" i="12"/>
  <c r="BQ145" i="12"/>
  <c r="BQ146" i="12"/>
  <c r="BQ147" i="12"/>
  <c r="BQ148" i="12"/>
  <c r="BQ149" i="12"/>
  <c r="BQ150" i="12"/>
  <c r="BQ151" i="12"/>
  <c r="BQ152" i="12"/>
  <c r="BQ153" i="12"/>
  <c r="BQ154" i="12"/>
  <c r="BQ155" i="12"/>
  <c r="BQ156" i="12"/>
  <c r="BQ157" i="12"/>
  <c r="BQ158" i="12"/>
  <c r="BQ159" i="12"/>
  <c r="BQ160" i="12"/>
  <c r="BQ161" i="12"/>
  <c r="BQ162" i="12"/>
  <c r="BQ163" i="12"/>
  <c r="BQ164" i="12"/>
  <c r="BQ165" i="12"/>
  <c r="BQ166" i="12"/>
  <c r="BQ167" i="12"/>
  <c r="BQ168" i="12"/>
  <c r="BQ169" i="12"/>
  <c r="BQ170" i="12"/>
  <c r="BQ171" i="12"/>
  <c r="BQ172" i="12"/>
  <c r="BQ173" i="12"/>
  <c r="BQ174" i="12"/>
  <c r="BQ175" i="12"/>
  <c r="BQ176" i="12"/>
  <c r="BQ177" i="12"/>
  <c r="BQ178" i="12"/>
  <c r="BQ179" i="12"/>
  <c r="BQ180" i="12"/>
  <c r="BQ181" i="12"/>
  <c r="BQ182" i="12"/>
  <c r="BQ183" i="12"/>
  <c r="BQ184" i="12"/>
  <c r="BQ185" i="12"/>
  <c r="BQ186" i="12"/>
  <c r="BQ187" i="12"/>
  <c r="BQ188" i="12"/>
  <c r="BQ189" i="12"/>
  <c r="BQ190" i="12"/>
  <c r="BQ191" i="12"/>
  <c r="BQ192" i="12"/>
  <c r="BQ193" i="12"/>
  <c r="BQ194" i="12"/>
  <c r="BQ195" i="12"/>
  <c r="BQ196" i="12"/>
  <c r="BQ197" i="12"/>
  <c r="BQ198" i="12"/>
  <c r="BQ199" i="12"/>
  <c r="BQ200" i="12"/>
  <c r="BQ201" i="12"/>
  <c r="BQ202" i="12"/>
  <c r="BQ203" i="12"/>
  <c r="BQ204" i="12"/>
  <c r="BQ205" i="12"/>
  <c r="BQ206" i="12"/>
  <c r="BQ207" i="12"/>
  <c r="BQ208" i="12"/>
  <c r="BQ209" i="12"/>
  <c r="BQ210" i="12"/>
  <c r="BQ211" i="12"/>
  <c r="BQ212" i="12"/>
  <c r="BQ213" i="12"/>
  <c r="BQ214" i="12"/>
  <c r="BQ215" i="12"/>
  <c r="BQ216" i="12"/>
  <c r="BQ217" i="12"/>
  <c r="BQ218" i="12"/>
  <c r="BQ219" i="12"/>
  <c r="BQ220" i="12"/>
  <c r="BQ221" i="12"/>
  <c r="BQ222" i="12"/>
  <c r="BQ223" i="12"/>
  <c r="BQ224" i="12"/>
  <c r="BQ225" i="12"/>
  <c r="BQ226" i="12"/>
  <c r="BQ227" i="12"/>
  <c r="BQ228" i="12"/>
  <c r="BQ229" i="12"/>
  <c r="BQ230" i="12"/>
  <c r="BQ231" i="12"/>
  <c r="BQ232" i="12"/>
  <c r="BQ233" i="12"/>
  <c r="BQ234" i="12"/>
  <c r="BQ235" i="12"/>
  <c r="BQ236" i="12"/>
  <c r="BQ237" i="12"/>
  <c r="BQ238" i="12"/>
  <c r="BQ239" i="12"/>
  <c r="BQ240" i="12"/>
  <c r="BQ241" i="12"/>
  <c r="BQ242" i="12"/>
  <c r="BQ243" i="12"/>
  <c r="BQ244" i="12"/>
  <c r="BQ245" i="12"/>
  <c r="BQ246" i="12"/>
  <c r="BQ247" i="12"/>
  <c r="BQ248" i="12"/>
  <c r="BQ249" i="12"/>
  <c r="BQ250" i="12"/>
  <c r="BQ251" i="12"/>
  <c r="BQ252" i="12"/>
  <c r="BQ253" i="12"/>
  <c r="BQ254" i="12"/>
  <c r="BQ255" i="12"/>
  <c r="BQ256" i="12"/>
  <c r="BQ257" i="12"/>
  <c r="BQ258" i="12"/>
  <c r="BQ259" i="12"/>
  <c r="BQ260" i="12"/>
  <c r="BQ261" i="12"/>
  <c r="BQ262" i="12"/>
  <c r="BQ263" i="12"/>
  <c r="BQ264" i="12"/>
  <c r="BQ265" i="12"/>
  <c r="BQ266" i="12"/>
  <c r="BQ267" i="12"/>
  <c r="BQ268" i="12"/>
  <c r="BQ269" i="12"/>
  <c r="BQ270" i="12"/>
  <c r="BQ271" i="12"/>
  <c r="BQ272" i="12"/>
  <c r="BQ273" i="12"/>
  <c r="BQ274" i="12"/>
  <c r="BQ275" i="12"/>
  <c r="BQ276" i="12"/>
  <c r="BQ277" i="12"/>
  <c r="BQ278" i="12"/>
  <c r="BQ279" i="12"/>
  <c r="BQ280" i="12"/>
  <c r="BQ281" i="12"/>
  <c r="BQ282" i="12"/>
  <c r="BQ283" i="12"/>
  <c r="BQ284" i="12"/>
  <c r="BQ285" i="12"/>
  <c r="BQ286" i="12"/>
  <c r="BQ287" i="12"/>
  <c r="BQ288" i="12"/>
  <c r="BQ289" i="12"/>
  <c r="BQ290" i="12"/>
  <c r="BQ291" i="12"/>
  <c r="BQ292" i="12"/>
  <c r="BQ293" i="12"/>
  <c r="BQ294" i="12"/>
  <c r="BQ295" i="12"/>
  <c r="BQ296" i="12"/>
  <c r="BQ297" i="12"/>
  <c r="BQ298" i="12"/>
  <c r="BQ299" i="12"/>
  <c r="BQ300" i="12"/>
  <c r="BQ301" i="12"/>
  <c r="BQ302" i="12"/>
  <c r="BQ303" i="12"/>
  <c r="BQ304" i="12"/>
  <c r="BQ305" i="12"/>
  <c r="BQ306" i="12"/>
  <c r="BQ307" i="12"/>
  <c r="BQ308" i="12"/>
  <c r="BQ309" i="12"/>
  <c r="BQ310" i="12"/>
  <c r="BQ311" i="12"/>
  <c r="BQ312" i="12"/>
  <c r="BQ313" i="12"/>
  <c r="BQ314" i="12"/>
  <c r="BQ315" i="12"/>
  <c r="BQ316" i="12"/>
  <c r="BQ317" i="12"/>
  <c r="BQ318" i="12"/>
  <c r="BQ319" i="12"/>
  <c r="BQ320" i="12"/>
  <c r="BQ321" i="12"/>
  <c r="BQ322" i="12"/>
  <c r="BQ323" i="12"/>
  <c r="BQ324" i="12"/>
  <c r="BQ325" i="12"/>
  <c r="BQ326" i="12"/>
  <c r="BQ327" i="12"/>
  <c r="BQ328" i="12"/>
  <c r="BQ329" i="12"/>
  <c r="BQ330" i="12"/>
  <c r="BQ331" i="12"/>
  <c r="BQ332" i="12"/>
  <c r="BQ333" i="12"/>
  <c r="BQ334" i="12"/>
  <c r="BQ335" i="12"/>
  <c r="BQ336" i="12"/>
  <c r="BQ337" i="12"/>
  <c r="BQ338" i="12"/>
  <c r="BQ339" i="12"/>
  <c r="BQ340" i="12"/>
  <c r="BQ341" i="12"/>
  <c r="BQ342" i="12"/>
  <c r="BQ343" i="12"/>
  <c r="BQ344" i="12"/>
  <c r="BQ345" i="12"/>
  <c r="BQ346" i="12"/>
  <c r="BQ347" i="12"/>
  <c r="BQ348" i="12"/>
  <c r="BQ349" i="12"/>
  <c r="BQ350" i="12"/>
  <c r="BQ351" i="12"/>
  <c r="BQ352" i="12"/>
  <c r="BQ353" i="12"/>
  <c r="BQ354" i="12"/>
  <c r="BQ355" i="12"/>
  <c r="BQ356" i="12"/>
  <c r="BQ357" i="12"/>
  <c r="BQ358" i="12"/>
  <c r="BQ359" i="12"/>
  <c r="BQ360" i="12"/>
  <c r="BQ361" i="12"/>
  <c r="BQ362" i="12"/>
  <c r="BQ363" i="12"/>
  <c r="BQ364" i="12"/>
  <c r="BQ365" i="12"/>
  <c r="BQ366" i="12"/>
  <c r="BQ367" i="12"/>
  <c r="BQ368" i="12"/>
  <c r="BQ369" i="12"/>
  <c r="BQ370" i="12"/>
  <c r="BQ371" i="12"/>
  <c r="BQ372" i="12"/>
  <c r="BQ373" i="12"/>
  <c r="BQ374" i="12"/>
  <c r="BQ375" i="12"/>
  <c r="BQ376" i="12"/>
  <c r="BQ377" i="12"/>
  <c r="BQ378" i="12"/>
  <c r="BQ379" i="12"/>
  <c r="BQ380" i="12"/>
  <c r="BQ381" i="12"/>
  <c r="BQ382" i="12"/>
  <c r="BQ383" i="12"/>
  <c r="BQ384" i="12"/>
  <c r="BQ385" i="12"/>
  <c r="BQ386" i="12"/>
  <c r="BQ387" i="12"/>
  <c r="BQ388" i="12"/>
  <c r="BQ389" i="12"/>
  <c r="BQ390" i="12"/>
  <c r="BQ391" i="12"/>
  <c r="BQ392" i="12"/>
  <c r="BQ393" i="12"/>
  <c r="BQ394" i="12"/>
  <c r="BQ395" i="12"/>
  <c r="BQ396" i="12"/>
  <c r="BQ397" i="12"/>
  <c r="BQ398" i="12"/>
  <c r="BQ399" i="12"/>
  <c r="BQ400" i="12"/>
  <c r="BQ401" i="12"/>
  <c r="BQ402" i="12"/>
  <c r="BQ403" i="12"/>
  <c r="BQ404" i="12"/>
  <c r="BQ405" i="12"/>
  <c r="BQ406" i="12"/>
  <c r="BQ407" i="12"/>
  <c r="BQ408" i="12"/>
  <c r="BQ409" i="12"/>
  <c r="BQ410" i="12"/>
  <c r="BQ411" i="12"/>
  <c r="BQ412" i="12"/>
  <c r="BQ413" i="12"/>
  <c r="BQ414" i="12"/>
  <c r="BQ415" i="12"/>
  <c r="BQ416" i="12"/>
  <c r="BQ417" i="12"/>
  <c r="BQ418" i="12"/>
  <c r="BQ419" i="12"/>
  <c r="BQ420" i="12"/>
  <c r="BQ421" i="12"/>
  <c r="BQ422" i="12"/>
  <c r="BQ423" i="12"/>
  <c r="BQ424" i="12"/>
  <c r="BQ425" i="12"/>
  <c r="BQ426" i="12"/>
  <c r="BQ427" i="12"/>
  <c r="BQ135" i="12"/>
  <c r="BQ134" i="12"/>
  <c r="BQ132" i="12" l="1"/>
  <c r="BS132" i="12" s="1"/>
  <c r="AM89" i="12"/>
  <c r="BJ46" i="12"/>
  <c r="BK46" i="12"/>
  <c r="BL46" i="12"/>
  <c r="BM46" i="12"/>
  <c r="BN46" i="12"/>
  <c r="BO46" i="12"/>
  <c r="BP46" i="12"/>
  <c r="BQ46" i="12"/>
  <c r="BR46" i="12"/>
  <c r="BS46" i="12"/>
  <c r="BT46" i="12"/>
  <c r="BU46" i="12"/>
  <c r="BV46" i="12"/>
  <c r="BW46" i="12"/>
  <c r="BX46" i="12"/>
  <c r="BY46" i="12"/>
  <c r="BZ46" i="12"/>
  <c r="CA46" i="12"/>
  <c r="CB46" i="12"/>
  <c r="CC46" i="12"/>
  <c r="BJ47" i="12"/>
  <c r="BK47" i="12"/>
  <c r="BL47" i="12"/>
  <c r="BM47" i="12"/>
  <c r="BN47" i="12"/>
  <c r="BO47" i="12"/>
  <c r="BP47" i="12"/>
  <c r="BQ47" i="12"/>
  <c r="BR47" i="12"/>
  <c r="BS47" i="12"/>
  <c r="BT47" i="12"/>
  <c r="BU47" i="12"/>
  <c r="BV47" i="12"/>
  <c r="BW47" i="12"/>
  <c r="BX47" i="12"/>
  <c r="BY47" i="12"/>
  <c r="BZ47" i="12"/>
  <c r="CA47" i="12"/>
  <c r="CB47" i="12"/>
  <c r="CC47" i="12"/>
  <c r="BJ48" i="12"/>
  <c r="BK48" i="12"/>
  <c r="BL48" i="12"/>
  <c r="BM48" i="12"/>
  <c r="BN48" i="12"/>
  <c r="BO48" i="12"/>
  <c r="BP48" i="12"/>
  <c r="BQ48" i="12"/>
  <c r="BR48" i="12"/>
  <c r="BS48" i="12"/>
  <c r="BT48" i="12"/>
  <c r="BU48" i="12"/>
  <c r="BV48" i="12"/>
  <c r="BW48" i="12"/>
  <c r="BX48" i="12"/>
  <c r="BY48" i="12"/>
  <c r="BZ48" i="12"/>
  <c r="CA48" i="12"/>
  <c r="CB48" i="12"/>
  <c r="CC48" i="12"/>
  <c r="BJ49" i="12"/>
  <c r="BK49" i="12"/>
  <c r="BL49" i="12"/>
  <c r="BM49" i="12"/>
  <c r="BN49" i="12"/>
  <c r="BO49" i="12"/>
  <c r="BP49" i="12"/>
  <c r="BQ49" i="12"/>
  <c r="BR49" i="12"/>
  <c r="BS49" i="12"/>
  <c r="BT49" i="12"/>
  <c r="BU49" i="12"/>
  <c r="BV49" i="12"/>
  <c r="BW49" i="12"/>
  <c r="BX49" i="12"/>
  <c r="BY49" i="12"/>
  <c r="BZ49" i="12"/>
  <c r="CA49" i="12"/>
  <c r="CB49" i="12"/>
  <c r="CC49" i="12"/>
  <c r="BJ50" i="12"/>
  <c r="BK50" i="12"/>
  <c r="BL50" i="12"/>
  <c r="BM50" i="12"/>
  <c r="BN50" i="12"/>
  <c r="BO50" i="12"/>
  <c r="BP50" i="12"/>
  <c r="BQ50" i="12"/>
  <c r="BR50" i="12"/>
  <c r="BS50" i="12"/>
  <c r="BT50" i="12"/>
  <c r="BU50" i="12"/>
  <c r="BV50" i="12"/>
  <c r="BW50" i="12"/>
  <c r="BX50" i="12"/>
  <c r="BY50" i="12"/>
  <c r="BZ50" i="12"/>
  <c r="CA50" i="12"/>
  <c r="CB50" i="12"/>
  <c r="CC50" i="12"/>
  <c r="BJ51" i="12"/>
  <c r="BK51" i="12"/>
  <c r="BL51" i="12"/>
  <c r="BM51" i="12"/>
  <c r="BN51" i="12"/>
  <c r="BO51" i="12"/>
  <c r="BP51" i="12"/>
  <c r="BQ51" i="12"/>
  <c r="BR51" i="12"/>
  <c r="BS51" i="12"/>
  <c r="BT51" i="12"/>
  <c r="BU51" i="12"/>
  <c r="BV51" i="12"/>
  <c r="BW51" i="12"/>
  <c r="BX51" i="12"/>
  <c r="BY51" i="12"/>
  <c r="BZ51" i="12"/>
  <c r="CA51" i="12"/>
  <c r="CB51" i="12"/>
  <c r="CC51" i="12"/>
  <c r="BJ52" i="12"/>
  <c r="BK52" i="12"/>
  <c r="BL52" i="12"/>
  <c r="BM52" i="12"/>
  <c r="BN52" i="12"/>
  <c r="BO52" i="12"/>
  <c r="BP52" i="12"/>
  <c r="BQ52" i="12"/>
  <c r="BR52" i="12"/>
  <c r="BS52" i="12"/>
  <c r="BT52" i="12"/>
  <c r="BU52" i="12"/>
  <c r="BV52" i="12"/>
  <c r="BW52" i="12"/>
  <c r="BX52" i="12"/>
  <c r="BY52" i="12"/>
  <c r="BZ52" i="12"/>
  <c r="CA52" i="12"/>
  <c r="CB52" i="12"/>
  <c r="CC52" i="12"/>
  <c r="BJ53" i="12"/>
  <c r="BK53" i="12"/>
  <c r="BL53" i="12"/>
  <c r="BM53" i="12"/>
  <c r="BN53" i="12"/>
  <c r="BO53" i="12"/>
  <c r="BP53" i="12"/>
  <c r="BQ53" i="12"/>
  <c r="BR53" i="12"/>
  <c r="BS53" i="12"/>
  <c r="BT53" i="12"/>
  <c r="BU53" i="12"/>
  <c r="BV53" i="12"/>
  <c r="BW53" i="12"/>
  <c r="BX53" i="12"/>
  <c r="BY53" i="12"/>
  <c r="BZ53" i="12"/>
  <c r="CA53" i="12"/>
  <c r="CB53" i="12"/>
  <c r="CC53" i="12"/>
  <c r="BJ54" i="12"/>
  <c r="BK54" i="12"/>
  <c r="BL54" i="12"/>
  <c r="BM54" i="12"/>
  <c r="BN54" i="12"/>
  <c r="BO54" i="12"/>
  <c r="BP54" i="12"/>
  <c r="BQ54" i="12"/>
  <c r="BR54" i="12"/>
  <c r="BS54" i="12"/>
  <c r="BT54" i="12"/>
  <c r="BU54" i="12"/>
  <c r="BV54" i="12"/>
  <c r="BW54" i="12"/>
  <c r="BX54" i="12"/>
  <c r="BY54" i="12"/>
  <c r="BZ54" i="12"/>
  <c r="CA54" i="12"/>
  <c r="CB54" i="12"/>
  <c r="CC54" i="12"/>
  <c r="BJ55" i="12"/>
  <c r="BK55" i="12"/>
  <c r="BL55" i="12"/>
  <c r="BM55" i="12"/>
  <c r="BN55" i="12"/>
  <c r="BO55" i="12"/>
  <c r="BP55" i="12"/>
  <c r="BQ55" i="12"/>
  <c r="BR55" i="12"/>
  <c r="BS55" i="12"/>
  <c r="BT55" i="12"/>
  <c r="BU55" i="12"/>
  <c r="BV55" i="12"/>
  <c r="BW55" i="12"/>
  <c r="BX55" i="12"/>
  <c r="BY55" i="12"/>
  <c r="BZ55" i="12"/>
  <c r="CA55" i="12"/>
  <c r="CB55" i="12"/>
  <c r="CC55" i="12"/>
  <c r="BJ56" i="12"/>
  <c r="BK56" i="12"/>
  <c r="BL56" i="12"/>
  <c r="BM56" i="12"/>
  <c r="BN56" i="12"/>
  <c r="BO56" i="12"/>
  <c r="BP56" i="12"/>
  <c r="BQ56" i="12"/>
  <c r="BR56" i="12"/>
  <c r="BS56" i="12"/>
  <c r="BT56" i="12"/>
  <c r="BU56" i="12"/>
  <c r="BV56" i="12"/>
  <c r="BW56" i="12"/>
  <c r="BX56" i="12"/>
  <c r="BY56" i="12"/>
  <c r="BZ56" i="12"/>
  <c r="CA56" i="12"/>
  <c r="CB56" i="12"/>
  <c r="CC56" i="12"/>
  <c r="BJ57" i="12"/>
  <c r="BK57" i="12"/>
  <c r="BL57" i="12"/>
  <c r="BM57" i="12"/>
  <c r="BN57" i="12"/>
  <c r="BO57" i="12"/>
  <c r="BP57" i="12"/>
  <c r="BQ57" i="12"/>
  <c r="BR57" i="12"/>
  <c r="BS57" i="12"/>
  <c r="BT57" i="12"/>
  <c r="BU57" i="12"/>
  <c r="BV57" i="12"/>
  <c r="BW57" i="12"/>
  <c r="BX57" i="12"/>
  <c r="BY57" i="12"/>
  <c r="BZ57" i="12"/>
  <c r="CA57" i="12"/>
  <c r="CB57" i="12"/>
  <c r="CC57" i="12"/>
  <c r="BJ58" i="12"/>
  <c r="BK58" i="12"/>
  <c r="BL58" i="12"/>
  <c r="BM58" i="12"/>
  <c r="BN58" i="12"/>
  <c r="BO58" i="12"/>
  <c r="BP58" i="12"/>
  <c r="BQ58" i="12"/>
  <c r="BR58" i="12"/>
  <c r="BS58" i="12"/>
  <c r="BT58" i="12"/>
  <c r="BU58" i="12"/>
  <c r="BV58" i="12"/>
  <c r="BW58" i="12"/>
  <c r="BX58" i="12"/>
  <c r="BY58" i="12"/>
  <c r="BZ58" i="12"/>
  <c r="CA58" i="12"/>
  <c r="CB58" i="12"/>
  <c r="CC58" i="12"/>
  <c r="BJ59" i="12"/>
  <c r="BK59" i="12"/>
  <c r="BL59" i="12"/>
  <c r="BM59" i="12"/>
  <c r="BN59" i="12"/>
  <c r="BO59" i="12"/>
  <c r="BP59" i="12"/>
  <c r="BQ59" i="12"/>
  <c r="BR59" i="12"/>
  <c r="BS59" i="12"/>
  <c r="BT59" i="12"/>
  <c r="BU59" i="12"/>
  <c r="BV59" i="12"/>
  <c r="BW59" i="12"/>
  <c r="BX59" i="12"/>
  <c r="BY59" i="12"/>
  <c r="BZ59" i="12"/>
  <c r="CA59" i="12"/>
  <c r="CB59" i="12"/>
  <c r="CC59" i="12"/>
  <c r="BJ60" i="12"/>
  <c r="BK60" i="12"/>
  <c r="BL60" i="12"/>
  <c r="BM60" i="12"/>
  <c r="BN60" i="12"/>
  <c r="BO60" i="12"/>
  <c r="BP60" i="12"/>
  <c r="BQ60" i="12"/>
  <c r="BR60" i="12"/>
  <c r="BS60" i="12"/>
  <c r="BT60" i="12"/>
  <c r="BU60" i="12"/>
  <c r="BV60" i="12"/>
  <c r="BW60" i="12"/>
  <c r="BX60" i="12"/>
  <c r="BY60" i="12"/>
  <c r="BZ60" i="12"/>
  <c r="CA60" i="12"/>
  <c r="CB60" i="12"/>
  <c r="CC60" i="12"/>
  <c r="BJ61" i="12"/>
  <c r="BK61" i="12"/>
  <c r="BL61" i="12"/>
  <c r="BM61" i="12"/>
  <c r="BN61" i="12"/>
  <c r="BO61" i="12"/>
  <c r="BP61" i="12"/>
  <c r="BQ61" i="12"/>
  <c r="BR61" i="12"/>
  <c r="BS61" i="12"/>
  <c r="BT61" i="12"/>
  <c r="BU61" i="12"/>
  <c r="BV61" i="12"/>
  <c r="BW61" i="12"/>
  <c r="BX61" i="12"/>
  <c r="BY61" i="12"/>
  <c r="BZ61" i="12"/>
  <c r="CA61" i="12"/>
  <c r="CB61" i="12"/>
  <c r="CC61" i="12"/>
  <c r="BJ62" i="12"/>
  <c r="BK62" i="12"/>
  <c r="BL62" i="12"/>
  <c r="BM62" i="12"/>
  <c r="BN62" i="12"/>
  <c r="BO62" i="12"/>
  <c r="BP62" i="12"/>
  <c r="BQ62" i="12"/>
  <c r="BR62" i="12"/>
  <c r="BS62" i="12"/>
  <c r="BT62" i="12"/>
  <c r="BU62" i="12"/>
  <c r="BV62" i="12"/>
  <c r="BW62" i="12"/>
  <c r="BX62" i="12"/>
  <c r="BY62" i="12"/>
  <c r="BZ62" i="12"/>
  <c r="CA62" i="12"/>
  <c r="CB62" i="12"/>
  <c r="CC62" i="12"/>
  <c r="BJ63" i="12"/>
  <c r="BK63" i="12"/>
  <c r="BL63" i="12"/>
  <c r="BM63" i="12"/>
  <c r="BN63" i="12"/>
  <c r="BO63" i="12"/>
  <c r="BP63" i="12"/>
  <c r="BQ63" i="12"/>
  <c r="BR63" i="12"/>
  <c r="BS63" i="12"/>
  <c r="BT63" i="12"/>
  <c r="BU63" i="12"/>
  <c r="BV63" i="12"/>
  <c r="BW63" i="12"/>
  <c r="BX63" i="12"/>
  <c r="BY63" i="12"/>
  <c r="BZ63" i="12"/>
  <c r="CA63" i="12"/>
  <c r="CB63" i="12"/>
  <c r="CC63" i="12"/>
  <c r="BJ64" i="12"/>
  <c r="BK64" i="12"/>
  <c r="BL64" i="12"/>
  <c r="BM64" i="12"/>
  <c r="BN64" i="12"/>
  <c r="BO64" i="12"/>
  <c r="BP64" i="12"/>
  <c r="BQ64" i="12"/>
  <c r="BR64" i="12"/>
  <c r="BS64" i="12"/>
  <c r="BT64" i="12"/>
  <c r="BU64" i="12"/>
  <c r="BV64" i="12"/>
  <c r="BW64" i="12"/>
  <c r="BX64" i="12"/>
  <c r="BY64" i="12"/>
  <c r="BZ64" i="12"/>
  <c r="CA64" i="12"/>
  <c r="CB64" i="12"/>
  <c r="CC64" i="12"/>
  <c r="BJ65" i="12"/>
  <c r="BK65" i="12"/>
  <c r="BL65" i="12"/>
  <c r="BM65" i="12"/>
  <c r="BN65" i="12"/>
  <c r="BO65" i="12"/>
  <c r="BP65" i="12"/>
  <c r="BQ65" i="12"/>
  <c r="BR65" i="12"/>
  <c r="BS65" i="12"/>
  <c r="BT65" i="12"/>
  <c r="BU65" i="12"/>
  <c r="BV65" i="12"/>
  <c r="BW65" i="12"/>
  <c r="BX65" i="12"/>
  <c r="BY65" i="12"/>
  <c r="BZ65" i="12"/>
  <c r="CA65" i="12"/>
  <c r="CB65" i="12"/>
  <c r="CC65" i="12"/>
  <c r="BJ66" i="12"/>
  <c r="BK66" i="12"/>
  <c r="BL66" i="12"/>
  <c r="BM66" i="12"/>
  <c r="BN66" i="12"/>
  <c r="BO66" i="12"/>
  <c r="BP66" i="12"/>
  <c r="BQ66" i="12"/>
  <c r="BR66" i="12"/>
  <c r="BS66" i="12"/>
  <c r="BT66" i="12"/>
  <c r="BU66" i="12"/>
  <c r="BV66" i="12"/>
  <c r="BW66" i="12"/>
  <c r="BX66" i="12"/>
  <c r="BY66" i="12"/>
  <c r="BZ66" i="12"/>
  <c r="CA66" i="12"/>
  <c r="CB66" i="12"/>
  <c r="CC66" i="12"/>
  <c r="BJ67" i="12"/>
  <c r="BK67" i="12"/>
  <c r="BL67" i="12"/>
  <c r="BM67" i="12"/>
  <c r="BN67" i="12"/>
  <c r="BO67" i="12"/>
  <c r="BP67" i="12"/>
  <c r="BQ67" i="12"/>
  <c r="BR67" i="12"/>
  <c r="BS67" i="12"/>
  <c r="BT67" i="12"/>
  <c r="BU67" i="12"/>
  <c r="BV67" i="12"/>
  <c r="BW67" i="12"/>
  <c r="BX67" i="12"/>
  <c r="BY67" i="12"/>
  <c r="BZ67" i="12"/>
  <c r="CA67" i="12"/>
  <c r="CB67" i="12"/>
  <c r="CC67" i="12"/>
  <c r="BJ68" i="12"/>
  <c r="BK68" i="12"/>
  <c r="BL68" i="12"/>
  <c r="BM68" i="12"/>
  <c r="BN68" i="12"/>
  <c r="BO68" i="12"/>
  <c r="BP68" i="12"/>
  <c r="BQ68" i="12"/>
  <c r="BR68" i="12"/>
  <c r="BS68" i="12"/>
  <c r="BT68" i="12"/>
  <c r="BU68" i="12"/>
  <c r="BV68" i="12"/>
  <c r="BW68" i="12"/>
  <c r="BX68" i="12"/>
  <c r="BY68" i="12"/>
  <c r="BZ68" i="12"/>
  <c r="CA68" i="12"/>
  <c r="CB68" i="12"/>
  <c r="CC68" i="12"/>
  <c r="BJ69" i="12"/>
  <c r="BK69" i="12"/>
  <c r="BL69" i="12"/>
  <c r="BM69" i="12"/>
  <c r="BN69" i="12"/>
  <c r="BO69" i="12"/>
  <c r="BP69" i="12"/>
  <c r="BQ69" i="12"/>
  <c r="BR69" i="12"/>
  <c r="BS69" i="12"/>
  <c r="BT69" i="12"/>
  <c r="BU69" i="12"/>
  <c r="BV69" i="12"/>
  <c r="BW69" i="12"/>
  <c r="BX69" i="12"/>
  <c r="BY69" i="12"/>
  <c r="BZ69" i="12"/>
  <c r="CA69" i="12"/>
  <c r="CB69" i="12"/>
  <c r="CC69" i="12"/>
  <c r="BJ70" i="12"/>
  <c r="BK70" i="12"/>
  <c r="BL70" i="12"/>
  <c r="BM70" i="12"/>
  <c r="BN70" i="12"/>
  <c r="BO70" i="12"/>
  <c r="BP70" i="12"/>
  <c r="BQ70" i="12"/>
  <c r="BR70" i="12"/>
  <c r="BS70" i="12"/>
  <c r="BT70" i="12"/>
  <c r="BU70" i="12"/>
  <c r="BV70" i="12"/>
  <c r="BW70" i="12"/>
  <c r="BX70" i="12"/>
  <c r="BY70" i="12"/>
  <c r="BZ70" i="12"/>
  <c r="CA70" i="12"/>
  <c r="CB70" i="12"/>
  <c r="CC70" i="12"/>
  <c r="BJ71" i="12"/>
  <c r="BK71" i="12"/>
  <c r="BL71" i="12"/>
  <c r="BM71" i="12"/>
  <c r="BN71" i="12"/>
  <c r="BO71" i="12"/>
  <c r="BP71" i="12"/>
  <c r="BQ71" i="12"/>
  <c r="BR71" i="12"/>
  <c r="BS71" i="12"/>
  <c r="BT71" i="12"/>
  <c r="BU71" i="12"/>
  <c r="BV71" i="12"/>
  <c r="BW71" i="12"/>
  <c r="BX71" i="12"/>
  <c r="BY71" i="12"/>
  <c r="BZ71" i="12"/>
  <c r="CA71" i="12"/>
  <c r="CB71" i="12"/>
  <c r="CC71" i="12"/>
  <c r="BJ72" i="12"/>
  <c r="BK72" i="12"/>
  <c r="BL72" i="12"/>
  <c r="BM72" i="12"/>
  <c r="BN72" i="12"/>
  <c r="BO72" i="12"/>
  <c r="BP72" i="12"/>
  <c r="BQ72" i="12"/>
  <c r="BR72" i="12"/>
  <c r="BS72" i="12"/>
  <c r="BT72" i="12"/>
  <c r="BU72" i="12"/>
  <c r="BV72" i="12"/>
  <c r="BW72" i="12"/>
  <c r="BX72" i="12"/>
  <c r="BY72" i="12"/>
  <c r="BZ72" i="12"/>
  <c r="CA72" i="12"/>
  <c r="CB72" i="12"/>
  <c r="CC72" i="12"/>
  <c r="BJ73" i="12"/>
  <c r="BK73" i="12"/>
  <c r="BL73" i="12"/>
  <c r="BM73" i="12"/>
  <c r="BN73" i="12"/>
  <c r="BO73" i="12"/>
  <c r="BP73" i="12"/>
  <c r="BQ73" i="12"/>
  <c r="BR73" i="12"/>
  <c r="BS73" i="12"/>
  <c r="BT73" i="12"/>
  <c r="BU73" i="12"/>
  <c r="BV73" i="12"/>
  <c r="BW73" i="12"/>
  <c r="BX73" i="12"/>
  <c r="BY73" i="12"/>
  <c r="BZ73" i="12"/>
  <c r="CA73" i="12"/>
  <c r="CB73" i="12"/>
  <c r="CC73" i="12"/>
  <c r="BJ74" i="12"/>
  <c r="BK74" i="12"/>
  <c r="BL74" i="12"/>
  <c r="BM74" i="12"/>
  <c r="BN74" i="12"/>
  <c r="BO74" i="12"/>
  <c r="BP74" i="12"/>
  <c r="BQ74" i="12"/>
  <c r="BR74" i="12"/>
  <c r="BS74" i="12"/>
  <c r="BT74" i="12"/>
  <c r="BU74" i="12"/>
  <c r="BV74" i="12"/>
  <c r="BW74" i="12"/>
  <c r="BX74" i="12"/>
  <c r="BY74" i="12"/>
  <c r="BZ74" i="12"/>
  <c r="CA74" i="12"/>
  <c r="CB74" i="12"/>
  <c r="CC74" i="12"/>
  <c r="BJ75" i="12"/>
  <c r="BK75" i="12"/>
  <c r="BL75" i="12"/>
  <c r="BM75" i="12"/>
  <c r="BN75" i="12"/>
  <c r="BO75" i="12"/>
  <c r="BP75" i="12"/>
  <c r="BQ75" i="12"/>
  <c r="BR75" i="12"/>
  <c r="BS75" i="12"/>
  <c r="BT75" i="12"/>
  <c r="BU75" i="12"/>
  <c r="BV75" i="12"/>
  <c r="BW75" i="12"/>
  <c r="BX75" i="12"/>
  <c r="BY75" i="12"/>
  <c r="BZ75" i="12"/>
  <c r="CA75" i="12"/>
  <c r="CB75" i="12"/>
  <c r="CC75" i="12"/>
  <c r="BJ76" i="12"/>
  <c r="BK76" i="12"/>
  <c r="BL76" i="12"/>
  <c r="BM76" i="12"/>
  <c r="BN76" i="12"/>
  <c r="BO76" i="12"/>
  <c r="BP76" i="12"/>
  <c r="BQ76" i="12"/>
  <c r="BR76" i="12"/>
  <c r="BS76" i="12"/>
  <c r="BT76" i="12"/>
  <c r="BU76" i="12"/>
  <c r="BV76" i="12"/>
  <c r="BW76" i="12"/>
  <c r="BX76" i="12"/>
  <c r="BY76" i="12"/>
  <c r="BZ76" i="12"/>
  <c r="CA76" i="12"/>
  <c r="CB76" i="12"/>
  <c r="CC76" i="12"/>
  <c r="BJ77" i="12"/>
  <c r="BK77" i="12"/>
  <c r="BL77" i="12"/>
  <c r="BM77" i="12"/>
  <c r="BN77" i="12"/>
  <c r="BO77" i="12"/>
  <c r="BP77" i="12"/>
  <c r="BQ77" i="12"/>
  <c r="BR77" i="12"/>
  <c r="BS77" i="12"/>
  <c r="BT77" i="12"/>
  <c r="BU77" i="12"/>
  <c r="BV77" i="12"/>
  <c r="BW77" i="12"/>
  <c r="BX77" i="12"/>
  <c r="BY77" i="12"/>
  <c r="BZ77" i="12"/>
  <c r="CA77" i="12"/>
  <c r="CB77" i="12"/>
  <c r="CC77" i="12"/>
  <c r="BJ78" i="12"/>
  <c r="BK78" i="12"/>
  <c r="BL78" i="12"/>
  <c r="BM78" i="12"/>
  <c r="BN78" i="12"/>
  <c r="BO78" i="12"/>
  <c r="BP78" i="12"/>
  <c r="BQ78" i="12"/>
  <c r="BR78" i="12"/>
  <c r="BS78" i="12"/>
  <c r="BT78" i="12"/>
  <c r="BU78" i="12"/>
  <c r="BV78" i="12"/>
  <c r="BW78" i="12"/>
  <c r="BX78" i="12"/>
  <c r="BY78" i="12"/>
  <c r="BZ78" i="12"/>
  <c r="CA78" i="12"/>
  <c r="CB78" i="12"/>
  <c r="CC78" i="12"/>
  <c r="BJ79" i="12"/>
  <c r="BK79" i="12"/>
  <c r="BL79" i="12"/>
  <c r="BM79" i="12"/>
  <c r="BN79" i="12"/>
  <c r="BO79" i="12"/>
  <c r="BP79" i="12"/>
  <c r="BQ79" i="12"/>
  <c r="BR79" i="12"/>
  <c r="BS79" i="12"/>
  <c r="BT79" i="12"/>
  <c r="BU79" i="12"/>
  <c r="BV79" i="12"/>
  <c r="BW79" i="12"/>
  <c r="BX79" i="12"/>
  <c r="BY79" i="12"/>
  <c r="BZ79" i="12"/>
  <c r="CA79" i="12"/>
  <c r="CB79" i="12"/>
  <c r="CC79" i="12"/>
  <c r="BJ80" i="12"/>
  <c r="BK80" i="12"/>
  <c r="BL80" i="12"/>
  <c r="BM80" i="12"/>
  <c r="BN80" i="12"/>
  <c r="BO80" i="12"/>
  <c r="BP80" i="12"/>
  <c r="BQ80" i="12"/>
  <c r="BR80" i="12"/>
  <c r="BS80" i="12"/>
  <c r="BT80" i="12"/>
  <c r="BU80" i="12"/>
  <c r="BV80" i="12"/>
  <c r="BW80" i="12"/>
  <c r="BX80" i="12"/>
  <c r="BY80" i="12"/>
  <c r="BZ80" i="12"/>
  <c r="CA80" i="12"/>
  <c r="CB80" i="12"/>
  <c r="CC80" i="12"/>
  <c r="BK45" i="12"/>
  <c r="BL45" i="12"/>
  <c r="BM45" i="12"/>
  <c r="BN45" i="12"/>
  <c r="BO45" i="12"/>
  <c r="BP45" i="12"/>
  <c r="BQ45" i="12"/>
  <c r="BR45" i="12"/>
  <c r="BS45" i="12"/>
  <c r="BT45" i="12"/>
  <c r="BU45" i="12"/>
  <c r="BV45" i="12"/>
  <c r="BW45" i="12"/>
  <c r="BX45" i="12"/>
  <c r="BY45" i="12"/>
  <c r="BZ45" i="12"/>
  <c r="CA45" i="12"/>
  <c r="CB45" i="12"/>
  <c r="CC45" i="12"/>
  <c r="BJ45" i="12"/>
  <c r="FJ64" i="12"/>
  <c r="FJ58" i="12"/>
  <c r="GH30" i="12"/>
  <c r="GH40" i="12"/>
  <c r="GH41" i="12"/>
  <c r="GH7" i="12"/>
  <c r="GH6" i="12"/>
  <c r="FX30" i="12"/>
  <c r="FX40" i="12"/>
  <c r="FX41" i="12"/>
  <c r="FX7" i="12"/>
  <c r="FX6" i="12"/>
  <c r="FN30" i="12"/>
  <c r="FN40" i="12"/>
  <c r="FN41" i="12"/>
  <c r="FN7" i="12"/>
  <c r="FN6" i="12"/>
  <c r="CI94" i="12"/>
  <c r="CK94" i="12" s="1"/>
  <c r="CM94" i="12" s="1"/>
  <c r="CO94" i="12" s="1"/>
  <c r="CQ94" i="12" s="1"/>
  <c r="CS94" i="12" s="1"/>
  <c r="CU94" i="12" s="1"/>
  <c r="CW94" i="12" s="1"/>
  <c r="CY94" i="12" s="1"/>
  <c r="DA94" i="12" s="1"/>
  <c r="FK5" i="12"/>
  <c r="FK64" i="12" s="1"/>
  <c r="FT5" i="12"/>
  <c r="FT64" i="12" s="1"/>
  <c r="AS114" i="12"/>
  <c r="FL67" i="12"/>
  <c r="FM67" i="12"/>
  <c r="FN67" i="12"/>
  <c r="FO67" i="12"/>
  <c r="FP67" i="12"/>
  <c r="FQ67" i="12"/>
  <c r="FR67" i="12"/>
  <c r="FS67" i="12"/>
  <c r="FT67" i="12"/>
  <c r="FK67" i="12"/>
  <c r="FJ84" i="12"/>
  <c r="CD41" i="12"/>
  <c r="CD40" i="12"/>
  <c r="CD39" i="12"/>
  <c r="CD38" i="12"/>
  <c r="CD37" i="12"/>
  <c r="CD36" i="12"/>
  <c r="CD35" i="12"/>
  <c r="CD34" i="12"/>
  <c r="CD33" i="12"/>
  <c r="CD32" i="12"/>
  <c r="CD31" i="12"/>
  <c r="CD30" i="12"/>
  <c r="CD29" i="12"/>
  <c r="CD28" i="12"/>
  <c r="CD27" i="12"/>
  <c r="CD26" i="12"/>
  <c r="CD25" i="12"/>
  <c r="CD24" i="12"/>
  <c r="CD23" i="12"/>
  <c r="CD22" i="12"/>
  <c r="CD21" i="12"/>
  <c r="CD20" i="12"/>
  <c r="CD19" i="12"/>
  <c r="CD18" i="12"/>
  <c r="CD17" i="12"/>
  <c r="CD16" i="12"/>
  <c r="CD15" i="12"/>
  <c r="CD14" i="12"/>
  <c r="CD13" i="12"/>
  <c r="CD12" i="12"/>
  <c r="CD11" i="12"/>
  <c r="CD10" i="12"/>
  <c r="CD9" i="12"/>
  <c r="CD8" i="12"/>
  <c r="CD7" i="12"/>
  <c r="CD6" i="12"/>
  <c r="BJ41" i="12"/>
  <c r="BJ40" i="12"/>
  <c r="BJ39" i="12"/>
  <c r="BJ38" i="12"/>
  <c r="BJ37" i="12"/>
  <c r="BJ36" i="12"/>
  <c r="BJ35" i="12"/>
  <c r="BJ34" i="12"/>
  <c r="BJ33" i="12"/>
  <c r="BJ32" i="12"/>
  <c r="BJ31" i="12"/>
  <c r="BJ30" i="12"/>
  <c r="BJ29" i="12"/>
  <c r="BJ28" i="12"/>
  <c r="BJ27" i="12"/>
  <c r="BJ26" i="12"/>
  <c r="BJ25" i="12"/>
  <c r="BJ24" i="12"/>
  <c r="BJ23" i="12"/>
  <c r="BJ22" i="12"/>
  <c r="BJ21" i="12"/>
  <c r="BJ20" i="12"/>
  <c r="BJ19" i="12"/>
  <c r="BJ18" i="12"/>
  <c r="BJ17" i="12"/>
  <c r="BJ16" i="12"/>
  <c r="BJ15" i="12"/>
  <c r="BJ14" i="12"/>
  <c r="BJ13" i="12"/>
  <c r="BJ12" i="12"/>
  <c r="BJ11" i="12"/>
  <c r="BJ10" i="12"/>
  <c r="BJ9" i="12"/>
  <c r="BJ8" i="12"/>
  <c r="BJ7" i="12"/>
  <c r="BJ6" i="12"/>
  <c r="Q44" i="33"/>
  <c r="Q43" i="33"/>
  <c r="Q42" i="33"/>
  <c r="Q41" i="33"/>
  <c r="Q40" i="33"/>
  <c r="Q39" i="33"/>
  <c r="Q38" i="33"/>
  <c r="Q37" i="33"/>
  <c r="Q36" i="33"/>
  <c r="Q35" i="33"/>
  <c r="Q34" i="33"/>
  <c r="Q33" i="33"/>
  <c r="Q32" i="33"/>
  <c r="Q31" i="33"/>
  <c r="Q30" i="33"/>
  <c r="Q29" i="33"/>
  <c r="Q28" i="33"/>
  <c r="Q27" i="33"/>
  <c r="Q26" i="33"/>
  <c r="Q25" i="33"/>
  <c r="Q24" i="33"/>
  <c r="Q23" i="33"/>
  <c r="Q22" i="33"/>
  <c r="Q21" i="33"/>
  <c r="Q20" i="33"/>
  <c r="Q19" i="33"/>
  <c r="Q18" i="33"/>
  <c r="Q17" i="33"/>
  <c r="Q16" i="33"/>
  <c r="Q15" i="33"/>
  <c r="Q14" i="33"/>
  <c r="Q13" i="33"/>
  <c r="Q12" i="33"/>
  <c r="Q11" i="33"/>
  <c r="Q10" i="33"/>
  <c r="Q9" i="33"/>
  <c r="Q8" i="33"/>
  <c r="Q7" i="33"/>
  <c r="Q6" i="33"/>
  <c r="Q5" i="33"/>
  <c r="ES43" i="12"/>
  <c r="AH3" i="34" s="1"/>
  <c r="DR46" i="12"/>
  <c r="DS46" i="12"/>
  <c r="DT46" i="12"/>
  <c r="DU46" i="12"/>
  <c r="DV46" i="12"/>
  <c r="DW46" i="12"/>
  <c r="DX46" i="12"/>
  <c r="DY46" i="12"/>
  <c r="DZ46" i="12"/>
  <c r="EA46" i="12"/>
  <c r="EB46" i="12"/>
  <c r="EC46" i="12"/>
  <c r="ED46" i="12"/>
  <c r="EE46" i="12"/>
  <c r="EF46" i="12"/>
  <c r="EG46" i="12"/>
  <c r="EH46" i="12"/>
  <c r="EI46" i="12"/>
  <c r="EJ46" i="12"/>
  <c r="EK46" i="12"/>
  <c r="DR47" i="12"/>
  <c r="DS47" i="12"/>
  <c r="DT47" i="12"/>
  <c r="DU47" i="12"/>
  <c r="DV47" i="12"/>
  <c r="DW47" i="12"/>
  <c r="DX47" i="12"/>
  <c r="DY47" i="12"/>
  <c r="DZ47" i="12"/>
  <c r="EA47" i="12"/>
  <c r="EB47" i="12"/>
  <c r="EC47" i="12"/>
  <c r="ED47" i="12"/>
  <c r="EE47" i="12"/>
  <c r="EF47" i="12"/>
  <c r="EG47" i="12"/>
  <c r="EH47" i="12"/>
  <c r="EI47" i="12"/>
  <c r="EJ47" i="12"/>
  <c r="EK47" i="12"/>
  <c r="DR48" i="12"/>
  <c r="DS48" i="12"/>
  <c r="DT48" i="12"/>
  <c r="DU48" i="12"/>
  <c r="DV48" i="12"/>
  <c r="DW48" i="12"/>
  <c r="DX48" i="12"/>
  <c r="DY48" i="12"/>
  <c r="DZ48" i="12"/>
  <c r="EA48" i="12"/>
  <c r="EB48" i="12"/>
  <c r="EC48" i="12"/>
  <c r="ED48" i="12"/>
  <c r="EE48" i="12"/>
  <c r="EF48" i="12"/>
  <c r="EG48" i="12"/>
  <c r="EH48" i="12"/>
  <c r="EI48" i="12"/>
  <c r="EJ48" i="12"/>
  <c r="EK48" i="12"/>
  <c r="DR49" i="12"/>
  <c r="DS49" i="12"/>
  <c r="DT49" i="12"/>
  <c r="DU49" i="12"/>
  <c r="DV49" i="12"/>
  <c r="DW49" i="12"/>
  <c r="DX49" i="12"/>
  <c r="DY49" i="12"/>
  <c r="DZ49" i="12"/>
  <c r="EA49" i="12"/>
  <c r="EB49" i="12"/>
  <c r="EC49" i="12"/>
  <c r="ED49" i="12"/>
  <c r="EE49" i="12"/>
  <c r="EF49" i="12"/>
  <c r="EG49" i="12"/>
  <c r="EH49" i="12"/>
  <c r="EI49" i="12"/>
  <c r="EJ49" i="12"/>
  <c r="EK49" i="12"/>
  <c r="DR50" i="12"/>
  <c r="DS50" i="12"/>
  <c r="DT50" i="12"/>
  <c r="DU50" i="12"/>
  <c r="DV50" i="12"/>
  <c r="DW50" i="12"/>
  <c r="DX50" i="12"/>
  <c r="DY50" i="12"/>
  <c r="DZ50" i="12"/>
  <c r="EA50" i="12"/>
  <c r="EB50" i="12"/>
  <c r="EC50" i="12"/>
  <c r="ED50" i="12"/>
  <c r="EE50" i="12"/>
  <c r="EF50" i="12"/>
  <c r="EG50" i="12"/>
  <c r="EH50" i="12"/>
  <c r="EI50" i="12"/>
  <c r="EJ50" i="12"/>
  <c r="EK50" i="12"/>
  <c r="DR51" i="12"/>
  <c r="DS51" i="12"/>
  <c r="DT51" i="12"/>
  <c r="DU51" i="12"/>
  <c r="DV51" i="12"/>
  <c r="DW51" i="12"/>
  <c r="DX51" i="12"/>
  <c r="DY51" i="12"/>
  <c r="DZ51" i="12"/>
  <c r="EA51" i="12"/>
  <c r="EB51" i="12"/>
  <c r="EC51" i="12"/>
  <c r="ED51" i="12"/>
  <c r="EE51" i="12"/>
  <c r="EF51" i="12"/>
  <c r="EG51" i="12"/>
  <c r="EH51" i="12"/>
  <c r="EI51" i="12"/>
  <c r="EJ51" i="12"/>
  <c r="EK51" i="12"/>
  <c r="DR52" i="12"/>
  <c r="DS52" i="12"/>
  <c r="DT52" i="12"/>
  <c r="DU52" i="12"/>
  <c r="DV52" i="12"/>
  <c r="DW52" i="12"/>
  <c r="DX52" i="12"/>
  <c r="DY52" i="12"/>
  <c r="DZ52" i="12"/>
  <c r="EA52" i="12"/>
  <c r="EB52" i="12"/>
  <c r="EC52" i="12"/>
  <c r="ED52" i="12"/>
  <c r="EE52" i="12"/>
  <c r="EF52" i="12"/>
  <c r="EG52" i="12"/>
  <c r="EH52" i="12"/>
  <c r="EI52" i="12"/>
  <c r="EJ52" i="12"/>
  <c r="EK52" i="12"/>
  <c r="DR53" i="12"/>
  <c r="DS53" i="12"/>
  <c r="DT53" i="12"/>
  <c r="DU53" i="12"/>
  <c r="DV53" i="12"/>
  <c r="DW53" i="12"/>
  <c r="DX53" i="12"/>
  <c r="DY53" i="12"/>
  <c r="DZ53" i="12"/>
  <c r="EA53" i="12"/>
  <c r="EB53" i="12"/>
  <c r="EC53" i="12"/>
  <c r="ED53" i="12"/>
  <c r="EE53" i="12"/>
  <c r="EF53" i="12"/>
  <c r="EG53" i="12"/>
  <c r="EH53" i="12"/>
  <c r="EI53" i="12"/>
  <c r="EJ53" i="12"/>
  <c r="EK53" i="12"/>
  <c r="DR54" i="12"/>
  <c r="DS54" i="12"/>
  <c r="DT54" i="12"/>
  <c r="DU54" i="12"/>
  <c r="DV54" i="12"/>
  <c r="DW54" i="12"/>
  <c r="DX54" i="12"/>
  <c r="DY54" i="12"/>
  <c r="DZ54" i="12"/>
  <c r="EA54" i="12"/>
  <c r="EB54" i="12"/>
  <c r="EC54" i="12"/>
  <c r="ED54" i="12"/>
  <c r="EE54" i="12"/>
  <c r="EF54" i="12"/>
  <c r="EG54" i="12"/>
  <c r="EH54" i="12"/>
  <c r="EI54" i="12"/>
  <c r="EJ54" i="12"/>
  <c r="EK54" i="12"/>
  <c r="DR55" i="12"/>
  <c r="DS55" i="12"/>
  <c r="DT55" i="12"/>
  <c r="DU55" i="12"/>
  <c r="DV55" i="12"/>
  <c r="DW55" i="12"/>
  <c r="DX55" i="12"/>
  <c r="DY55" i="12"/>
  <c r="DZ55" i="12"/>
  <c r="EA55" i="12"/>
  <c r="EB55" i="12"/>
  <c r="EC55" i="12"/>
  <c r="ED55" i="12"/>
  <c r="EE55" i="12"/>
  <c r="EF55" i="12"/>
  <c r="EG55" i="12"/>
  <c r="EH55" i="12"/>
  <c r="EI55" i="12"/>
  <c r="EJ55" i="12"/>
  <c r="EK55" i="12"/>
  <c r="DR56" i="12"/>
  <c r="DS56" i="12"/>
  <c r="DT56" i="12"/>
  <c r="DU56" i="12"/>
  <c r="DV56" i="12"/>
  <c r="DW56" i="12"/>
  <c r="DX56" i="12"/>
  <c r="DY56" i="12"/>
  <c r="DZ56" i="12"/>
  <c r="EA56" i="12"/>
  <c r="EB56" i="12"/>
  <c r="EC56" i="12"/>
  <c r="ED56" i="12"/>
  <c r="EE56" i="12"/>
  <c r="EF56" i="12"/>
  <c r="EG56" i="12"/>
  <c r="EH56" i="12"/>
  <c r="EI56" i="12"/>
  <c r="EJ56" i="12"/>
  <c r="EK56" i="12"/>
  <c r="DR57" i="12"/>
  <c r="DS57" i="12"/>
  <c r="DT57" i="12"/>
  <c r="DU57" i="12"/>
  <c r="DV57" i="12"/>
  <c r="DW57" i="12"/>
  <c r="DX57" i="12"/>
  <c r="DY57" i="12"/>
  <c r="DZ57" i="12"/>
  <c r="EA57" i="12"/>
  <c r="EB57" i="12"/>
  <c r="EC57" i="12"/>
  <c r="ED57" i="12"/>
  <c r="EE57" i="12"/>
  <c r="EF57" i="12"/>
  <c r="EG57" i="12"/>
  <c r="EH57" i="12"/>
  <c r="EI57" i="12"/>
  <c r="EJ57" i="12"/>
  <c r="EK57" i="12"/>
  <c r="DR58" i="12"/>
  <c r="DS58" i="12"/>
  <c r="DT58" i="12"/>
  <c r="DU58" i="12"/>
  <c r="DV58" i="12"/>
  <c r="DW58" i="12"/>
  <c r="DX58" i="12"/>
  <c r="DY58" i="12"/>
  <c r="DZ58" i="12"/>
  <c r="EA58" i="12"/>
  <c r="EB58" i="12"/>
  <c r="EC58" i="12"/>
  <c r="ED58" i="12"/>
  <c r="EE58" i="12"/>
  <c r="EF58" i="12"/>
  <c r="EG58" i="12"/>
  <c r="EH58" i="12"/>
  <c r="EI58" i="12"/>
  <c r="EJ58" i="12"/>
  <c r="EK58" i="12"/>
  <c r="DR59" i="12"/>
  <c r="DS59" i="12"/>
  <c r="DT59" i="12"/>
  <c r="DU59" i="12"/>
  <c r="DV59" i="12"/>
  <c r="DW59" i="12"/>
  <c r="DX59" i="12"/>
  <c r="DY59" i="12"/>
  <c r="DZ59" i="12"/>
  <c r="EA59" i="12"/>
  <c r="EB59" i="12"/>
  <c r="EC59" i="12"/>
  <c r="ED59" i="12"/>
  <c r="EE59" i="12"/>
  <c r="EF59" i="12"/>
  <c r="EG59" i="12"/>
  <c r="EH59" i="12"/>
  <c r="EI59" i="12"/>
  <c r="EJ59" i="12"/>
  <c r="EK59" i="12"/>
  <c r="DR60" i="12"/>
  <c r="DS60" i="12"/>
  <c r="DT60" i="12"/>
  <c r="DU60" i="12"/>
  <c r="DV60" i="12"/>
  <c r="DW60" i="12"/>
  <c r="DX60" i="12"/>
  <c r="DY60" i="12"/>
  <c r="DZ60" i="12"/>
  <c r="EA60" i="12"/>
  <c r="EB60" i="12"/>
  <c r="EC60" i="12"/>
  <c r="ED60" i="12"/>
  <c r="EE60" i="12"/>
  <c r="EF60" i="12"/>
  <c r="EG60" i="12"/>
  <c r="EH60" i="12"/>
  <c r="EI60" i="12"/>
  <c r="EJ60" i="12"/>
  <c r="EK60" i="12"/>
  <c r="DR61" i="12"/>
  <c r="DS61" i="12"/>
  <c r="DT61" i="12"/>
  <c r="DU61" i="12"/>
  <c r="DV61" i="12"/>
  <c r="DW61" i="12"/>
  <c r="DX61" i="12"/>
  <c r="DY61" i="12"/>
  <c r="DZ61" i="12"/>
  <c r="EA61" i="12"/>
  <c r="EB61" i="12"/>
  <c r="EC61" i="12"/>
  <c r="ED61" i="12"/>
  <c r="EE61" i="12"/>
  <c r="EF61" i="12"/>
  <c r="EG61" i="12"/>
  <c r="EH61" i="12"/>
  <c r="EI61" i="12"/>
  <c r="EJ61" i="12"/>
  <c r="EK61" i="12"/>
  <c r="DR62" i="12"/>
  <c r="DS62" i="12"/>
  <c r="DT62" i="12"/>
  <c r="DU62" i="12"/>
  <c r="DV62" i="12"/>
  <c r="DW62" i="12"/>
  <c r="DX62" i="12"/>
  <c r="DY62" i="12"/>
  <c r="DZ62" i="12"/>
  <c r="EA62" i="12"/>
  <c r="EB62" i="12"/>
  <c r="EC62" i="12"/>
  <c r="ED62" i="12"/>
  <c r="EE62" i="12"/>
  <c r="EF62" i="12"/>
  <c r="EG62" i="12"/>
  <c r="EH62" i="12"/>
  <c r="EI62" i="12"/>
  <c r="EJ62" i="12"/>
  <c r="EK62" i="12"/>
  <c r="DR63" i="12"/>
  <c r="DS63" i="12"/>
  <c r="DT63" i="12"/>
  <c r="DU63" i="12"/>
  <c r="DV63" i="12"/>
  <c r="DW63" i="12"/>
  <c r="DX63" i="12"/>
  <c r="DY63" i="12"/>
  <c r="DZ63" i="12"/>
  <c r="EA63" i="12"/>
  <c r="EB63" i="12"/>
  <c r="EC63" i="12"/>
  <c r="ED63" i="12"/>
  <c r="EE63" i="12"/>
  <c r="EF63" i="12"/>
  <c r="EG63" i="12"/>
  <c r="EH63" i="12"/>
  <c r="EI63" i="12"/>
  <c r="EJ63" i="12"/>
  <c r="EK63" i="12"/>
  <c r="DR64" i="12"/>
  <c r="DS64" i="12"/>
  <c r="DT64" i="12"/>
  <c r="DU64" i="12"/>
  <c r="DV64" i="12"/>
  <c r="DW64" i="12"/>
  <c r="DX64" i="12"/>
  <c r="DY64" i="12"/>
  <c r="DZ64" i="12"/>
  <c r="EA64" i="12"/>
  <c r="EB64" i="12"/>
  <c r="EC64" i="12"/>
  <c r="ED64" i="12"/>
  <c r="EE64" i="12"/>
  <c r="EF64" i="12"/>
  <c r="EG64" i="12"/>
  <c r="EH64" i="12"/>
  <c r="EI64" i="12"/>
  <c r="EJ64" i="12"/>
  <c r="EK64" i="12"/>
  <c r="DR65" i="12"/>
  <c r="DS65" i="12"/>
  <c r="DT65" i="12"/>
  <c r="DU65" i="12"/>
  <c r="DV65" i="12"/>
  <c r="DW65" i="12"/>
  <c r="DX65" i="12"/>
  <c r="DY65" i="12"/>
  <c r="DZ65" i="12"/>
  <c r="EA65" i="12"/>
  <c r="EB65" i="12"/>
  <c r="EC65" i="12"/>
  <c r="ED65" i="12"/>
  <c r="EE65" i="12"/>
  <c r="EF65" i="12"/>
  <c r="EG65" i="12"/>
  <c r="EH65" i="12"/>
  <c r="EI65" i="12"/>
  <c r="EJ65" i="12"/>
  <c r="EK65" i="12"/>
  <c r="DR66" i="12"/>
  <c r="DS66" i="12"/>
  <c r="DT66" i="12"/>
  <c r="DU66" i="12"/>
  <c r="DV66" i="12"/>
  <c r="DW66" i="12"/>
  <c r="DX66" i="12"/>
  <c r="DY66" i="12"/>
  <c r="DZ66" i="12"/>
  <c r="EA66" i="12"/>
  <c r="EB66" i="12"/>
  <c r="EC66" i="12"/>
  <c r="ED66" i="12"/>
  <c r="EE66" i="12"/>
  <c r="EF66" i="12"/>
  <c r="EG66" i="12"/>
  <c r="EH66" i="12"/>
  <c r="EI66" i="12"/>
  <c r="EJ66" i="12"/>
  <c r="EK66" i="12"/>
  <c r="DR67" i="12"/>
  <c r="DS67" i="12"/>
  <c r="DT67" i="12"/>
  <c r="DU67" i="12"/>
  <c r="DV67" i="12"/>
  <c r="DW67" i="12"/>
  <c r="DX67" i="12"/>
  <c r="DY67" i="12"/>
  <c r="DZ67" i="12"/>
  <c r="EA67" i="12"/>
  <c r="EB67" i="12"/>
  <c r="EC67" i="12"/>
  <c r="ED67" i="12"/>
  <c r="EE67" i="12"/>
  <c r="EF67" i="12"/>
  <c r="EG67" i="12"/>
  <c r="EH67" i="12"/>
  <c r="EI67" i="12"/>
  <c r="EJ67" i="12"/>
  <c r="EK67" i="12"/>
  <c r="DR68" i="12"/>
  <c r="DS68" i="12"/>
  <c r="DT68" i="12"/>
  <c r="DU68" i="12"/>
  <c r="DV68" i="12"/>
  <c r="DW68" i="12"/>
  <c r="DX68" i="12"/>
  <c r="DY68" i="12"/>
  <c r="DZ68" i="12"/>
  <c r="EA68" i="12"/>
  <c r="EB68" i="12"/>
  <c r="EC68" i="12"/>
  <c r="ED68" i="12"/>
  <c r="EE68" i="12"/>
  <c r="EF68" i="12"/>
  <c r="EG68" i="12"/>
  <c r="EH68" i="12"/>
  <c r="EI68" i="12"/>
  <c r="EJ68" i="12"/>
  <c r="EK68" i="12"/>
  <c r="DR69" i="12"/>
  <c r="DS69" i="12"/>
  <c r="DT69" i="12"/>
  <c r="DU69" i="12"/>
  <c r="DV69" i="12"/>
  <c r="DW69" i="12"/>
  <c r="DX69" i="12"/>
  <c r="DY69" i="12"/>
  <c r="DZ69" i="12"/>
  <c r="EA69" i="12"/>
  <c r="EB69" i="12"/>
  <c r="EC69" i="12"/>
  <c r="ED69" i="12"/>
  <c r="EE69" i="12"/>
  <c r="EF69" i="12"/>
  <c r="EG69" i="12"/>
  <c r="EH69" i="12"/>
  <c r="EI69" i="12"/>
  <c r="EJ69" i="12"/>
  <c r="EK69" i="12"/>
  <c r="DR70" i="12"/>
  <c r="DS70" i="12"/>
  <c r="DT70" i="12"/>
  <c r="DU70" i="12"/>
  <c r="DV70" i="12"/>
  <c r="DW70" i="12"/>
  <c r="DX70" i="12"/>
  <c r="DY70" i="12"/>
  <c r="DZ70" i="12"/>
  <c r="EA70" i="12"/>
  <c r="EB70" i="12"/>
  <c r="EC70" i="12"/>
  <c r="ED70" i="12"/>
  <c r="EE70" i="12"/>
  <c r="EF70" i="12"/>
  <c r="EG70" i="12"/>
  <c r="EH70" i="12"/>
  <c r="EI70" i="12"/>
  <c r="EJ70" i="12"/>
  <c r="EK70" i="12"/>
  <c r="DR71" i="12"/>
  <c r="DS71" i="12"/>
  <c r="DT71" i="12"/>
  <c r="DU71" i="12"/>
  <c r="DV71" i="12"/>
  <c r="DW71" i="12"/>
  <c r="DX71" i="12"/>
  <c r="DY71" i="12"/>
  <c r="DZ71" i="12"/>
  <c r="EA71" i="12"/>
  <c r="EB71" i="12"/>
  <c r="EC71" i="12"/>
  <c r="ED71" i="12"/>
  <c r="EE71" i="12"/>
  <c r="EF71" i="12"/>
  <c r="EG71" i="12"/>
  <c r="EH71" i="12"/>
  <c r="EI71" i="12"/>
  <c r="EJ71" i="12"/>
  <c r="EK71" i="12"/>
  <c r="DR72" i="12"/>
  <c r="DS72" i="12"/>
  <c r="DT72" i="12"/>
  <c r="DU72" i="12"/>
  <c r="DV72" i="12"/>
  <c r="DW72" i="12"/>
  <c r="DX72" i="12"/>
  <c r="DY72" i="12"/>
  <c r="DZ72" i="12"/>
  <c r="EA72" i="12"/>
  <c r="EB72" i="12"/>
  <c r="EC72" i="12"/>
  <c r="ED72" i="12"/>
  <c r="EE72" i="12"/>
  <c r="EF72" i="12"/>
  <c r="EG72" i="12"/>
  <c r="EH72" i="12"/>
  <c r="EI72" i="12"/>
  <c r="EJ72" i="12"/>
  <c r="EK72" i="12"/>
  <c r="DR73" i="12"/>
  <c r="DS73" i="12"/>
  <c r="DT73" i="12"/>
  <c r="DU73" i="12"/>
  <c r="DV73" i="12"/>
  <c r="DW73" i="12"/>
  <c r="DX73" i="12"/>
  <c r="DY73" i="12"/>
  <c r="DZ73" i="12"/>
  <c r="EA73" i="12"/>
  <c r="EB73" i="12"/>
  <c r="EC73" i="12"/>
  <c r="ED73" i="12"/>
  <c r="EE73" i="12"/>
  <c r="EF73" i="12"/>
  <c r="EG73" i="12"/>
  <c r="EH73" i="12"/>
  <c r="EI73" i="12"/>
  <c r="EJ73" i="12"/>
  <c r="EK73" i="12"/>
  <c r="DR74" i="12"/>
  <c r="DS74" i="12"/>
  <c r="DT74" i="12"/>
  <c r="DU74" i="12"/>
  <c r="DV74" i="12"/>
  <c r="DW74" i="12"/>
  <c r="DX74" i="12"/>
  <c r="DY74" i="12"/>
  <c r="DZ74" i="12"/>
  <c r="EA74" i="12"/>
  <c r="EB74" i="12"/>
  <c r="EC74" i="12"/>
  <c r="ED74" i="12"/>
  <c r="EE74" i="12"/>
  <c r="EF74" i="12"/>
  <c r="EG74" i="12"/>
  <c r="EH74" i="12"/>
  <c r="EI74" i="12"/>
  <c r="EJ74" i="12"/>
  <c r="EK74" i="12"/>
  <c r="DR75" i="12"/>
  <c r="DS75" i="12"/>
  <c r="DT75" i="12"/>
  <c r="DU75" i="12"/>
  <c r="DV75" i="12"/>
  <c r="DW75" i="12"/>
  <c r="DX75" i="12"/>
  <c r="DY75" i="12"/>
  <c r="DZ75" i="12"/>
  <c r="EA75" i="12"/>
  <c r="EB75" i="12"/>
  <c r="EC75" i="12"/>
  <c r="ED75" i="12"/>
  <c r="EE75" i="12"/>
  <c r="EF75" i="12"/>
  <c r="EG75" i="12"/>
  <c r="EH75" i="12"/>
  <c r="EI75" i="12"/>
  <c r="EJ75" i="12"/>
  <c r="EK75" i="12"/>
  <c r="DR76" i="12"/>
  <c r="DS76" i="12"/>
  <c r="DT76" i="12"/>
  <c r="DU76" i="12"/>
  <c r="DV76" i="12"/>
  <c r="DW76" i="12"/>
  <c r="DX76" i="12"/>
  <c r="DY76" i="12"/>
  <c r="DZ76" i="12"/>
  <c r="EA76" i="12"/>
  <c r="EB76" i="12"/>
  <c r="EC76" i="12"/>
  <c r="ED76" i="12"/>
  <c r="EE76" i="12"/>
  <c r="EF76" i="12"/>
  <c r="EG76" i="12"/>
  <c r="EH76" i="12"/>
  <c r="EI76" i="12"/>
  <c r="EJ76" i="12"/>
  <c r="EK76" i="12"/>
  <c r="DR77" i="12"/>
  <c r="DS77" i="12"/>
  <c r="DT77" i="12"/>
  <c r="DU77" i="12"/>
  <c r="DV77" i="12"/>
  <c r="DW77" i="12"/>
  <c r="DX77" i="12"/>
  <c r="DY77" i="12"/>
  <c r="DZ77" i="12"/>
  <c r="EA77" i="12"/>
  <c r="EB77" i="12"/>
  <c r="EC77" i="12"/>
  <c r="ED77" i="12"/>
  <c r="EE77" i="12"/>
  <c r="EF77" i="12"/>
  <c r="EG77" i="12"/>
  <c r="EH77" i="12"/>
  <c r="EI77" i="12"/>
  <c r="EJ77" i="12"/>
  <c r="EK77" i="12"/>
  <c r="DR78" i="12"/>
  <c r="DS78" i="12"/>
  <c r="DT78" i="12"/>
  <c r="DU78" i="12"/>
  <c r="DV78" i="12"/>
  <c r="DW78" i="12"/>
  <c r="DX78" i="12"/>
  <c r="DY78" i="12"/>
  <c r="DZ78" i="12"/>
  <c r="EA78" i="12"/>
  <c r="EB78" i="12"/>
  <c r="EC78" i="12"/>
  <c r="ED78" i="12"/>
  <c r="EE78" i="12"/>
  <c r="EF78" i="12"/>
  <c r="EG78" i="12"/>
  <c r="EH78" i="12"/>
  <c r="EI78" i="12"/>
  <c r="EJ78" i="12"/>
  <c r="EK78" i="12"/>
  <c r="DR79" i="12"/>
  <c r="DS79" i="12"/>
  <c r="DT79" i="12"/>
  <c r="DU79" i="12"/>
  <c r="DV79" i="12"/>
  <c r="DW79" i="12"/>
  <c r="DX79" i="12"/>
  <c r="DY79" i="12"/>
  <c r="DZ79" i="12"/>
  <c r="EA79" i="12"/>
  <c r="EB79" i="12"/>
  <c r="EC79" i="12"/>
  <c r="ED79" i="12"/>
  <c r="EE79" i="12"/>
  <c r="EF79" i="12"/>
  <c r="EG79" i="12"/>
  <c r="EH79" i="12"/>
  <c r="EI79" i="12"/>
  <c r="EJ79" i="12"/>
  <c r="EK79" i="12"/>
  <c r="DR80" i="12"/>
  <c r="DS80" i="12"/>
  <c r="DT80" i="12"/>
  <c r="DU80" i="12"/>
  <c r="DV80" i="12"/>
  <c r="DW80" i="12"/>
  <c r="DX80" i="12"/>
  <c r="DY80" i="12"/>
  <c r="DZ80" i="12"/>
  <c r="EA80" i="12"/>
  <c r="EB80" i="12"/>
  <c r="EC80" i="12"/>
  <c r="ED80" i="12"/>
  <c r="EE80" i="12"/>
  <c r="EF80" i="12"/>
  <c r="EG80" i="12"/>
  <c r="EH80" i="12"/>
  <c r="EI80" i="12"/>
  <c r="EJ80" i="12"/>
  <c r="EK80" i="12"/>
  <c r="DS45" i="12"/>
  <c r="DT45" i="12"/>
  <c r="DU45" i="12"/>
  <c r="DV45" i="12"/>
  <c r="DW45" i="12"/>
  <c r="DX45" i="12"/>
  <c r="DY45" i="12"/>
  <c r="DZ45" i="12"/>
  <c r="EA45" i="12"/>
  <c r="EB45" i="12"/>
  <c r="EC45" i="12"/>
  <c r="ED45" i="12"/>
  <c r="EE45" i="12"/>
  <c r="EF45" i="12"/>
  <c r="EG45" i="12"/>
  <c r="EH45" i="12"/>
  <c r="EI45" i="12"/>
  <c r="EJ45" i="12"/>
  <c r="EK45" i="12"/>
  <c r="DR45" i="12"/>
  <c r="CD46" i="12"/>
  <c r="EL46" i="12" s="1"/>
  <c r="AG7" i="34" s="1"/>
  <c r="CE46" i="12"/>
  <c r="EM46" i="12" s="1"/>
  <c r="CF46" i="12"/>
  <c r="EN46" i="12" s="1"/>
  <c r="CG46" i="12"/>
  <c r="EO46" i="12" s="1"/>
  <c r="CH46" i="12"/>
  <c r="EP46" i="12" s="1"/>
  <c r="CI46" i="12"/>
  <c r="EQ46" i="12" s="1"/>
  <c r="CJ46" i="12"/>
  <c r="ER46" i="12" s="1"/>
  <c r="CK46" i="12"/>
  <c r="ES46" i="12" s="1"/>
  <c r="CL46" i="12"/>
  <c r="ET46" i="12" s="1"/>
  <c r="CM46" i="12"/>
  <c r="EU46" i="12" s="1"/>
  <c r="CN46" i="12"/>
  <c r="EV46" i="12" s="1"/>
  <c r="CO46" i="12"/>
  <c r="EW46" i="12" s="1"/>
  <c r="CP46" i="12"/>
  <c r="EX46" i="12" s="1"/>
  <c r="CQ46" i="12"/>
  <c r="EY46" i="12" s="1"/>
  <c r="CR46" i="12"/>
  <c r="EZ46" i="12" s="1"/>
  <c r="CS46" i="12"/>
  <c r="FA46" i="12" s="1"/>
  <c r="CT46" i="12"/>
  <c r="FB46" i="12" s="1"/>
  <c r="CU46" i="12"/>
  <c r="FC46" i="12" s="1"/>
  <c r="CV46" i="12"/>
  <c r="FD46" i="12" s="1"/>
  <c r="CW46" i="12"/>
  <c r="FE46" i="12" s="1"/>
  <c r="CD47" i="12"/>
  <c r="EL47" i="12" s="1"/>
  <c r="AG8" i="34" s="1"/>
  <c r="CE47" i="12"/>
  <c r="EM47" i="12" s="1"/>
  <c r="CF47" i="12"/>
  <c r="EN47" i="12" s="1"/>
  <c r="CG47" i="12"/>
  <c r="EO47" i="12" s="1"/>
  <c r="CH47" i="12"/>
  <c r="EP47" i="12" s="1"/>
  <c r="AK8" i="34" s="1"/>
  <c r="CI47" i="12"/>
  <c r="EQ47" i="12" s="1"/>
  <c r="CJ47" i="12"/>
  <c r="ER47" i="12" s="1"/>
  <c r="CK47" i="12"/>
  <c r="ES47" i="12" s="1"/>
  <c r="CL47" i="12"/>
  <c r="ET47" i="12" s="1"/>
  <c r="CM47" i="12"/>
  <c r="EU47" i="12" s="1"/>
  <c r="CN47" i="12"/>
  <c r="EV47" i="12" s="1"/>
  <c r="CO47" i="12"/>
  <c r="EW47" i="12" s="1"/>
  <c r="CP47" i="12"/>
  <c r="EX47" i="12" s="1"/>
  <c r="CQ47" i="12"/>
  <c r="EY47" i="12" s="1"/>
  <c r="CR47" i="12"/>
  <c r="EZ47" i="12" s="1"/>
  <c r="CS47" i="12"/>
  <c r="FA47" i="12" s="1"/>
  <c r="CT47" i="12"/>
  <c r="FB47" i="12" s="1"/>
  <c r="CU47" i="12"/>
  <c r="FC47" i="12" s="1"/>
  <c r="CV47" i="12"/>
  <c r="FD47" i="12" s="1"/>
  <c r="CW47" i="12"/>
  <c r="FE47" i="12" s="1"/>
  <c r="CD48" i="12"/>
  <c r="EL48" i="12" s="1"/>
  <c r="AG9" i="34" s="1"/>
  <c r="CE48" i="12"/>
  <c r="EM48" i="12" s="1"/>
  <c r="CF48" i="12"/>
  <c r="EN48" i="12" s="1"/>
  <c r="CG48" i="12"/>
  <c r="EO48" i="12" s="1"/>
  <c r="CH48" i="12"/>
  <c r="EP48" i="12" s="1"/>
  <c r="AK9" i="34" s="1"/>
  <c r="CI48" i="12"/>
  <c r="EQ48" i="12" s="1"/>
  <c r="CJ48" i="12"/>
  <c r="ER48" i="12" s="1"/>
  <c r="CK48" i="12"/>
  <c r="ES48" i="12" s="1"/>
  <c r="CL48" i="12"/>
  <c r="ET48" i="12" s="1"/>
  <c r="CM48" i="12"/>
  <c r="EU48" i="12" s="1"/>
  <c r="CN48" i="12"/>
  <c r="EV48" i="12" s="1"/>
  <c r="CO48" i="12"/>
  <c r="EW48" i="12" s="1"/>
  <c r="CP48" i="12"/>
  <c r="EX48" i="12" s="1"/>
  <c r="CQ48" i="12"/>
  <c r="EY48" i="12" s="1"/>
  <c r="CR48" i="12"/>
  <c r="EZ48" i="12" s="1"/>
  <c r="CS48" i="12"/>
  <c r="FA48" i="12" s="1"/>
  <c r="CT48" i="12"/>
  <c r="FB48" i="12" s="1"/>
  <c r="CU48" i="12"/>
  <c r="FC48" i="12" s="1"/>
  <c r="CV48" i="12"/>
  <c r="FD48" i="12" s="1"/>
  <c r="CW48" i="12"/>
  <c r="FE48" i="12" s="1"/>
  <c r="CD49" i="12"/>
  <c r="EL49" i="12" s="1"/>
  <c r="AG10" i="34" s="1"/>
  <c r="CE49" i="12"/>
  <c r="EM49" i="12" s="1"/>
  <c r="CF49" i="12"/>
  <c r="EN49" i="12" s="1"/>
  <c r="CG49" i="12"/>
  <c r="EO49" i="12" s="1"/>
  <c r="CH49" i="12"/>
  <c r="EP49" i="12" s="1"/>
  <c r="AK10" i="34" s="1"/>
  <c r="CI49" i="12"/>
  <c r="EQ49" i="12" s="1"/>
  <c r="CJ49" i="12"/>
  <c r="ER49" i="12" s="1"/>
  <c r="CK49" i="12"/>
  <c r="ES49" i="12" s="1"/>
  <c r="CL49" i="12"/>
  <c r="ET49" i="12" s="1"/>
  <c r="CM49" i="12"/>
  <c r="EU49" i="12" s="1"/>
  <c r="CN49" i="12"/>
  <c r="EV49" i="12" s="1"/>
  <c r="CO49" i="12"/>
  <c r="EW49" i="12" s="1"/>
  <c r="CP49" i="12"/>
  <c r="EX49" i="12" s="1"/>
  <c r="CQ49" i="12"/>
  <c r="EY49" i="12" s="1"/>
  <c r="CR49" i="12"/>
  <c r="EZ49" i="12" s="1"/>
  <c r="CS49" i="12"/>
  <c r="FA49" i="12" s="1"/>
  <c r="CT49" i="12"/>
  <c r="FB49" i="12" s="1"/>
  <c r="CU49" i="12"/>
  <c r="FC49" i="12" s="1"/>
  <c r="CV49" i="12"/>
  <c r="FD49" i="12" s="1"/>
  <c r="CW49" i="12"/>
  <c r="FE49" i="12" s="1"/>
  <c r="CD50" i="12"/>
  <c r="EL50" i="12" s="1"/>
  <c r="CE50" i="12"/>
  <c r="EM50" i="12" s="1"/>
  <c r="CF50" i="12"/>
  <c r="EN50" i="12" s="1"/>
  <c r="CG50" i="12"/>
  <c r="EO50" i="12" s="1"/>
  <c r="CH50" i="12"/>
  <c r="EP50" i="12" s="1"/>
  <c r="CI50" i="12"/>
  <c r="EQ50" i="12" s="1"/>
  <c r="CJ50" i="12"/>
  <c r="ER50" i="12" s="1"/>
  <c r="CK50" i="12"/>
  <c r="ES50" i="12" s="1"/>
  <c r="CL50" i="12"/>
  <c r="ET50" i="12" s="1"/>
  <c r="CM50" i="12"/>
  <c r="EU50" i="12" s="1"/>
  <c r="CN50" i="12"/>
  <c r="EV50" i="12" s="1"/>
  <c r="CO50" i="12"/>
  <c r="EW50" i="12" s="1"/>
  <c r="CP50" i="12"/>
  <c r="EX50" i="12" s="1"/>
  <c r="CQ50" i="12"/>
  <c r="EY50" i="12" s="1"/>
  <c r="CR50" i="12"/>
  <c r="EZ50" i="12" s="1"/>
  <c r="CS50" i="12"/>
  <c r="FA50" i="12" s="1"/>
  <c r="CT50" i="12"/>
  <c r="FB50" i="12" s="1"/>
  <c r="CU50" i="12"/>
  <c r="FC50" i="12" s="1"/>
  <c r="CV50" i="12"/>
  <c r="FD50" i="12" s="1"/>
  <c r="CW50" i="12"/>
  <c r="FE50" i="12" s="1"/>
  <c r="CD51" i="12"/>
  <c r="EL51" i="12" s="1"/>
  <c r="CE51" i="12"/>
  <c r="EM51" i="12" s="1"/>
  <c r="CF51" i="12"/>
  <c r="EN51" i="12" s="1"/>
  <c r="CG51" i="12"/>
  <c r="EO51" i="12" s="1"/>
  <c r="CH51" i="12"/>
  <c r="EP51" i="12" s="1"/>
  <c r="CI51" i="12"/>
  <c r="EQ51" i="12" s="1"/>
  <c r="CJ51" i="12"/>
  <c r="ER51" i="12" s="1"/>
  <c r="CK51" i="12"/>
  <c r="ES51" i="12" s="1"/>
  <c r="CL51" i="12"/>
  <c r="ET51" i="12" s="1"/>
  <c r="CM51" i="12"/>
  <c r="EU51" i="12" s="1"/>
  <c r="CN51" i="12"/>
  <c r="EV51" i="12" s="1"/>
  <c r="CO51" i="12"/>
  <c r="EW51" i="12" s="1"/>
  <c r="CP51" i="12"/>
  <c r="EX51" i="12" s="1"/>
  <c r="CQ51" i="12"/>
  <c r="EY51" i="12" s="1"/>
  <c r="CR51" i="12"/>
  <c r="EZ51" i="12" s="1"/>
  <c r="CS51" i="12"/>
  <c r="FA51" i="12" s="1"/>
  <c r="CT51" i="12"/>
  <c r="FB51" i="12" s="1"/>
  <c r="CU51" i="12"/>
  <c r="FC51" i="12" s="1"/>
  <c r="CV51" i="12"/>
  <c r="FD51" i="12" s="1"/>
  <c r="CW51" i="12"/>
  <c r="FE51" i="12" s="1"/>
  <c r="CD52" i="12"/>
  <c r="EL52" i="12" s="1"/>
  <c r="CE52" i="12"/>
  <c r="EM52" i="12" s="1"/>
  <c r="CF52" i="12"/>
  <c r="EN52" i="12" s="1"/>
  <c r="CG52" i="12"/>
  <c r="EO52" i="12" s="1"/>
  <c r="AJ13" i="34" s="1"/>
  <c r="CH52" i="12"/>
  <c r="EP52" i="12" s="1"/>
  <c r="CI52" i="12"/>
  <c r="EQ52" i="12" s="1"/>
  <c r="CJ52" i="12"/>
  <c r="ER52" i="12" s="1"/>
  <c r="CK52" i="12"/>
  <c r="ES52" i="12" s="1"/>
  <c r="CL52" i="12"/>
  <c r="ET52" i="12" s="1"/>
  <c r="CM52" i="12"/>
  <c r="EU52" i="12" s="1"/>
  <c r="CN52" i="12"/>
  <c r="EV52" i="12" s="1"/>
  <c r="CO52" i="12"/>
  <c r="EW52" i="12" s="1"/>
  <c r="CP52" i="12"/>
  <c r="EX52" i="12" s="1"/>
  <c r="CQ52" i="12"/>
  <c r="EY52" i="12" s="1"/>
  <c r="CR52" i="12"/>
  <c r="EZ52" i="12" s="1"/>
  <c r="CS52" i="12"/>
  <c r="FA52" i="12" s="1"/>
  <c r="CT52" i="12"/>
  <c r="FB52" i="12" s="1"/>
  <c r="CU52" i="12"/>
  <c r="FC52" i="12" s="1"/>
  <c r="CV52" i="12"/>
  <c r="FD52" i="12" s="1"/>
  <c r="CW52" i="12"/>
  <c r="FE52" i="12" s="1"/>
  <c r="CD53" i="12"/>
  <c r="EL53" i="12" s="1"/>
  <c r="CE53" i="12"/>
  <c r="EM53" i="12" s="1"/>
  <c r="CF53" i="12"/>
  <c r="EN53" i="12" s="1"/>
  <c r="CG53" i="12"/>
  <c r="EO53" i="12" s="1"/>
  <c r="CH53" i="12"/>
  <c r="EP53" i="12" s="1"/>
  <c r="CI53" i="12"/>
  <c r="EQ53" i="12" s="1"/>
  <c r="CJ53" i="12"/>
  <c r="ER53" i="12" s="1"/>
  <c r="CK53" i="12"/>
  <c r="ES53" i="12" s="1"/>
  <c r="CL53" i="12"/>
  <c r="ET53" i="12" s="1"/>
  <c r="CM53" i="12"/>
  <c r="EU53" i="12" s="1"/>
  <c r="CN53" i="12"/>
  <c r="EV53" i="12" s="1"/>
  <c r="CO53" i="12"/>
  <c r="EW53" i="12" s="1"/>
  <c r="CP53" i="12"/>
  <c r="EX53" i="12" s="1"/>
  <c r="CQ53" i="12"/>
  <c r="EY53" i="12" s="1"/>
  <c r="CR53" i="12"/>
  <c r="EZ53" i="12" s="1"/>
  <c r="CS53" i="12"/>
  <c r="FA53" i="12" s="1"/>
  <c r="CT53" i="12"/>
  <c r="FB53" i="12" s="1"/>
  <c r="CU53" i="12"/>
  <c r="FC53" i="12" s="1"/>
  <c r="CV53" i="12"/>
  <c r="FD53" i="12" s="1"/>
  <c r="CW53" i="12"/>
  <c r="FE53" i="12" s="1"/>
  <c r="CD54" i="12"/>
  <c r="EL54" i="12" s="1"/>
  <c r="CE54" i="12"/>
  <c r="EM54" i="12" s="1"/>
  <c r="CF54" i="12"/>
  <c r="EN54" i="12" s="1"/>
  <c r="CG54" i="12"/>
  <c r="EO54" i="12" s="1"/>
  <c r="CH54" i="12"/>
  <c r="EP54" i="12" s="1"/>
  <c r="CI54" i="12"/>
  <c r="EQ54" i="12" s="1"/>
  <c r="CJ54" i="12"/>
  <c r="ER54" i="12" s="1"/>
  <c r="CK54" i="12"/>
  <c r="ES54" i="12" s="1"/>
  <c r="CL54" i="12"/>
  <c r="ET54" i="12" s="1"/>
  <c r="CM54" i="12"/>
  <c r="EU54" i="12" s="1"/>
  <c r="CN54" i="12"/>
  <c r="EV54" i="12" s="1"/>
  <c r="CO54" i="12"/>
  <c r="EW54" i="12" s="1"/>
  <c r="CP54" i="12"/>
  <c r="EX54" i="12" s="1"/>
  <c r="CQ54" i="12"/>
  <c r="EY54" i="12" s="1"/>
  <c r="CR54" i="12"/>
  <c r="EZ54" i="12" s="1"/>
  <c r="CS54" i="12"/>
  <c r="FA54" i="12" s="1"/>
  <c r="CT54" i="12"/>
  <c r="FB54" i="12" s="1"/>
  <c r="CU54" i="12"/>
  <c r="FC54" i="12" s="1"/>
  <c r="CV54" i="12"/>
  <c r="FD54" i="12" s="1"/>
  <c r="CW54" i="12"/>
  <c r="FE54" i="12" s="1"/>
  <c r="CD55" i="12"/>
  <c r="EL55" i="12" s="1"/>
  <c r="CE55" i="12"/>
  <c r="EM55" i="12" s="1"/>
  <c r="CF55" i="12"/>
  <c r="EN55" i="12" s="1"/>
  <c r="AI16" i="34" s="1"/>
  <c r="CG55" i="12"/>
  <c r="EO55" i="12" s="1"/>
  <c r="CH55" i="12"/>
  <c r="EP55" i="12" s="1"/>
  <c r="CI55" i="12"/>
  <c r="EQ55" i="12" s="1"/>
  <c r="CJ55" i="12"/>
  <c r="ER55" i="12" s="1"/>
  <c r="CK55" i="12"/>
  <c r="ES55" i="12" s="1"/>
  <c r="CL55" i="12"/>
  <c r="ET55" i="12" s="1"/>
  <c r="CM55" i="12"/>
  <c r="EU55" i="12" s="1"/>
  <c r="CN55" i="12"/>
  <c r="EV55" i="12" s="1"/>
  <c r="CO55" i="12"/>
  <c r="EW55" i="12" s="1"/>
  <c r="CP55" i="12"/>
  <c r="EX55" i="12" s="1"/>
  <c r="CQ55" i="12"/>
  <c r="EY55" i="12" s="1"/>
  <c r="CR55" i="12"/>
  <c r="EZ55" i="12" s="1"/>
  <c r="CS55" i="12"/>
  <c r="FA55" i="12" s="1"/>
  <c r="CT55" i="12"/>
  <c r="FB55" i="12" s="1"/>
  <c r="CU55" i="12"/>
  <c r="FC55" i="12" s="1"/>
  <c r="CV55" i="12"/>
  <c r="FD55" i="12" s="1"/>
  <c r="CW55" i="12"/>
  <c r="FE55" i="12" s="1"/>
  <c r="CD56" i="12"/>
  <c r="EL56" i="12" s="1"/>
  <c r="CE56" i="12"/>
  <c r="EM56" i="12" s="1"/>
  <c r="CF56" i="12"/>
  <c r="EN56" i="12" s="1"/>
  <c r="CG56" i="12"/>
  <c r="EO56" i="12" s="1"/>
  <c r="CH56" i="12"/>
  <c r="EP56" i="12" s="1"/>
  <c r="CI56" i="12"/>
  <c r="EQ56" i="12" s="1"/>
  <c r="CJ56" i="12"/>
  <c r="ER56" i="12" s="1"/>
  <c r="CK56" i="12"/>
  <c r="ES56" i="12" s="1"/>
  <c r="CL56" i="12"/>
  <c r="ET56" i="12" s="1"/>
  <c r="CM56" i="12"/>
  <c r="EU56" i="12" s="1"/>
  <c r="CN56" i="12"/>
  <c r="EV56" i="12" s="1"/>
  <c r="CO56" i="12"/>
  <c r="EW56" i="12" s="1"/>
  <c r="CP56" i="12"/>
  <c r="EX56" i="12" s="1"/>
  <c r="CQ56" i="12"/>
  <c r="EY56" i="12" s="1"/>
  <c r="CR56" i="12"/>
  <c r="EZ56" i="12" s="1"/>
  <c r="CS56" i="12"/>
  <c r="FA56" i="12" s="1"/>
  <c r="CT56" i="12"/>
  <c r="FB56" i="12" s="1"/>
  <c r="CU56" i="12"/>
  <c r="FC56" i="12" s="1"/>
  <c r="CV56" i="12"/>
  <c r="FD56" i="12" s="1"/>
  <c r="CW56" i="12"/>
  <c r="FE56" i="12" s="1"/>
  <c r="CD57" i="12"/>
  <c r="EL57" i="12" s="1"/>
  <c r="CE57" i="12"/>
  <c r="EM57" i="12" s="1"/>
  <c r="CF57" i="12"/>
  <c r="EN57" i="12" s="1"/>
  <c r="CG57" i="12"/>
  <c r="EO57" i="12" s="1"/>
  <c r="CH57" i="12"/>
  <c r="EP57" i="12" s="1"/>
  <c r="CI57" i="12"/>
  <c r="EQ57" i="12" s="1"/>
  <c r="CJ57" i="12"/>
  <c r="ER57" i="12" s="1"/>
  <c r="CK57" i="12"/>
  <c r="ES57" i="12" s="1"/>
  <c r="CL57" i="12"/>
  <c r="ET57" i="12" s="1"/>
  <c r="CM57" i="12"/>
  <c r="EU57" i="12" s="1"/>
  <c r="CN57" i="12"/>
  <c r="EV57" i="12" s="1"/>
  <c r="CO57" i="12"/>
  <c r="EW57" i="12" s="1"/>
  <c r="CP57" i="12"/>
  <c r="EX57" i="12" s="1"/>
  <c r="CQ57" i="12"/>
  <c r="EY57" i="12" s="1"/>
  <c r="CR57" i="12"/>
  <c r="EZ57" i="12" s="1"/>
  <c r="CS57" i="12"/>
  <c r="FA57" i="12" s="1"/>
  <c r="CT57" i="12"/>
  <c r="FB57" i="12" s="1"/>
  <c r="CU57" i="12"/>
  <c r="FC57" i="12" s="1"/>
  <c r="CV57" i="12"/>
  <c r="FD57" i="12" s="1"/>
  <c r="CW57" i="12"/>
  <c r="FE57" i="12" s="1"/>
  <c r="CD58" i="12"/>
  <c r="EL58" i="12" s="1"/>
  <c r="CE58" i="12"/>
  <c r="EM58" i="12" s="1"/>
  <c r="CF58" i="12"/>
  <c r="EN58" i="12" s="1"/>
  <c r="CG58" i="12"/>
  <c r="EO58" i="12" s="1"/>
  <c r="CH58" i="12"/>
  <c r="EP58" i="12" s="1"/>
  <c r="CI58" i="12"/>
  <c r="EQ58" i="12" s="1"/>
  <c r="CJ58" i="12"/>
  <c r="ER58" i="12" s="1"/>
  <c r="CK58" i="12"/>
  <c r="ES58" i="12" s="1"/>
  <c r="CL58" i="12"/>
  <c r="ET58" i="12" s="1"/>
  <c r="CM58" i="12"/>
  <c r="EU58" i="12" s="1"/>
  <c r="CN58" i="12"/>
  <c r="EV58" i="12" s="1"/>
  <c r="CO58" i="12"/>
  <c r="EW58" i="12" s="1"/>
  <c r="CP58" i="12"/>
  <c r="EX58" i="12" s="1"/>
  <c r="CQ58" i="12"/>
  <c r="EY58" i="12" s="1"/>
  <c r="CR58" i="12"/>
  <c r="EZ58" i="12" s="1"/>
  <c r="CS58" i="12"/>
  <c r="FA58" i="12" s="1"/>
  <c r="CT58" i="12"/>
  <c r="FB58" i="12" s="1"/>
  <c r="CU58" i="12"/>
  <c r="FC58" i="12" s="1"/>
  <c r="CV58" i="12"/>
  <c r="FD58" i="12" s="1"/>
  <c r="CW58" i="12"/>
  <c r="FE58" i="12" s="1"/>
  <c r="CD59" i="12"/>
  <c r="EL59" i="12" s="1"/>
  <c r="CE59" i="12"/>
  <c r="EM59" i="12" s="1"/>
  <c r="CF59" i="12"/>
  <c r="EN59" i="12" s="1"/>
  <c r="CG59" i="12"/>
  <c r="EO59" i="12" s="1"/>
  <c r="CH59" i="12"/>
  <c r="EP59" i="12" s="1"/>
  <c r="CI59" i="12"/>
  <c r="EQ59" i="12" s="1"/>
  <c r="CJ59" i="12"/>
  <c r="ER59" i="12" s="1"/>
  <c r="CK59" i="12"/>
  <c r="ES59" i="12" s="1"/>
  <c r="CL59" i="12"/>
  <c r="ET59" i="12" s="1"/>
  <c r="CM59" i="12"/>
  <c r="EU59" i="12" s="1"/>
  <c r="CN59" i="12"/>
  <c r="EV59" i="12" s="1"/>
  <c r="CO59" i="12"/>
  <c r="EW59" i="12" s="1"/>
  <c r="CP59" i="12"/>
  <c r="EX59" i="12" s="1"/>
  <c r="CQ59" i="12"/>
  <c r="EY59" i="12" s="1"/>
  <c r="CR59" i="12"/>
  <c r="EZ59" i="12" s="1"/>
  <c r="CS59" i="12"/>
  <c r="FA59" i="12" s="1"/>
  <c r="CT59" i="12"/>
  <c r="FB59" i="12" s="1"/>
  <c r="CU59" i="12"/>
  <c r="FC59" i="12" s="1"/>
  <c r="CV59" i="12"/>
  <c r="FD59" i="12" s="1"/>
  <c r="CW59" i="12"/>
  <c r="FE59" i="12" s="1"/>
  <c r="CD60" i="12"/>
  <c r="EL60" i="12" s="1"/>
  <c r="CE60" i="12"/>
  <c r="EM60" i="12" s="1"/>
  <c r="CF60" i="12"/>
  <c r="EN60" i="12" s="1"/>
  <c r="CG60" i="12"/>
  <c r="EO60" i="12" s="1"/>
  <c r="CH60" i="12"/>
  <c r="EP60" i="12" s="1"/>
  <c r="CI60" i="12"/>
  <c r="EQ60" i="12" s="1"/>
  <c r="CJ60" i="12"/>
  <c r="ER60" i="12" s="1"/>
  <c r="CK60" i="12"/>
  <c r="ES60" i="12" s="1"/>
  <c r="CL60" i="12"/>
  <c r="ET60" i="12" s="1"/>
  <c r="CM60" i="12"/>
  <c r="EU60" i="12" s="1"/>
  <c r="CN60" i="12"/>
  <c r="EV60" i="12" s="1"/>
  <c r="CO60" i="12"/>
  <c r="EW60" i="12" s="1"/>
  <c r="CP60" i="12"/>
  <c r="EX60" i="12" s="1"/>
  <c r="CQ60" i="12"/>
  <c r="EY60" i="12" s="1"/>
  <c r="CR60" i="12"/>
  <c r="EZ60" i="12" s="1"/>
  <c r="CS60" i="12"/>
  <c r="FA60" i="12" s="1"/>
  <c r="CT60" i="12"/>
  <c r="FB60" i="12" s="1"/>
  <c r="CU60" i="12"/>
  <c r="FC60" i="12" s="1"/>
  <c r="CV60" i="12"/>
  <c r="FD60" i="12" s="1"/>
  <c r="CW60" i="12"/>
  <c r="FE60" i="12" s="1"/>
  <c r="CD61" i="12"/>
  <c r="EL61" i="12" s="1"/>
  <c r="CE61" i="12"/>
  <c r="EM61" i="12" s="1"/>
  <c r="CF61" i="12"/>
  <c r="EN61" i="12" s="1"/>
  <c r="CG61" i="12"/>
  <c r="EO61" i="12" s="1"/>
  <c r="CH61" i="12"/>
  <c r="EP61" i="12" s="1"/>
  <c r="AK22" i="34" s="1"/>
  <c r="CI61" i="12"/>
  <c r="EQ61" i="12" s="1"/>
  <c r="CJ61" i="12"/>
  <c r="ER61" i="12" s="1"/>
  <c r="CK61" i="12"/>
  <c r="ES61" i="12" s="1"/>
  <c r="CL61" i="12"/>
  <c r="ET61" i="12" s="1"/>
  <c r="CM61" i="12"/>
  <c r="EU61" i="12" s="1"/>
  <c r="CN61" i="12"/>
  <c r="EV61" i="12" s="1"/>
  <c r="CO61" i="12"/>
  <c r="EW61" i="12" s="1"/>
  <c r="CP61" i="12"/>
  <c r="EX61" i="12" s="1"/>
  <c r="CQ61" i="12"/>
  <c r="EY61" i="12" s="1"/>
  <c r="CR61" i="12"/>
  <c r="EZ61" i="12" s="1"/>
  <c r="CS61" i="12"/>
  <c r="FA61" i="12" s="1"/>
  <c r="CT61" i="12"/>
  <c r="FB61" i="12" s="1"/>
  <c r="CU61" i="12"/>
  <c r="FC61" i="12" s="1"/>
  <c r="CV61" i="12"/>
  <c r="FD61" i="12" s="1"/>
  <c r="CW61" i="12"/>
  <c r="FE61" i="12" s="1"/>
  <c r="CD62" i="12"/>
  <c r="EL62" i="12" s="1"/>
  <c r="CE62" i="12"/>
  <c r="EM62" i="12" s="1"/>
  <c r="CF62" i="12"/>
  <c r="EN62" i="12" s="1"/>
  <c r="CG62" i="12"/>
  <c r="EO62" i="12" s="1"/>
  <c r="CH62" i="12"/>
  <c r="EP62" i="12" s="1"/>
  <c r="CI62" i="12"/>
  <c r="EQ62" i="12" s="1"/>
  <c r="CJ62" i="12"/>
  <c r="ER62" i="12" s="1"/>
  <c r="CK62" i="12"/>
  <c r="ES62" i="12" s="1"/>
  <c r="CL62" i="12"/>
  <c r="ET62" i="12" s="1"/>
  <c r="CM62" i="12"/>
  <c r="EU62" i="12" s="1"/>
  <c r="CN62" i="12"/>
  <c r="EV62" i="12" s="1"/>
  <c r="CO62" i="12"/>
  <c r="EW62" i="12" s="1"/>
  <c r="CP62" i="12"/>
  <c r="EX62" i="12" s="1"/>
  <c r="CQ62" i="12"/>
  <c r="EY62" i="12" s="1"/>
  <c r="CR62" i="12"/>
  <c r="EZ62" i="12" s="1"/>
  <c r="CS62" i="12"/>
  <c r="FA62" i="12" s="1"/>
  <c r="CT62" i="12"/>
  <c r="FB62" i="12" s="1"/>
  <c r="CU62" i="12"/>
  <c r="FC62" i="12" s="1"/>
  <c r="CV62" i="12"/>
  <c r="FD62" i="12" s="1"/>
  <c r="CW62" i="12"/>
  <c r="FE62" i="12" s="1"/>
  <c r="CD63" i="12"/>
  <c r="EL63" i="12" s="1"/>
  <c r="CE63" i="12"/>
  <c r="EM63" i="12" s="1"/>
  <c r="CF63" i="12"/>
  <c r="EN63" i="12" s="1"/>
  <c r="CG63" i="12"/>
  <c r="EO63" i="12" s="1"/>
  <c r="CH63" i="12"/>
  <c r="EP63" i="12" s="1"/>
  <c r="CI63" i="12"/>
  <c r="EQ63" i="12" s="1"/>
  <c r="CJ63" i="12"/>
  <c r="ER63" i="12" s="1"/>
  <c r="CK63" i="12"/>
  <c r="ES63" i="12" s="1"/>
  <c r="CL63" i="12"/>
  <c r="ET63" i="12" s="1"/>
  <c r="CM63" i="12"/>
  <c r="EU63" i="12" s="1"/>
  <c r="CN63" i="12"/>
  <c r="EV63" i="12" s="1"/>
  <c r="CO63" i="12"/>
  <c r="EW63" i="12" s="1"/>
  <c r="CP63" i="12"/>
  <c r="EX63" i="12" s="1"/>
  <c r="CQ63" i="12"/>
  <c r="EY63" i="12" s="1"/>
  <c r="CR63" i="12"/>
  <c r="EZ63" i="12" s="1"/>
  <c r="CS63" i="12"/>
  <c r="FA63" i="12" s="1"/>
  <c r="CT63" i="12"/>
  <c r="FB63" i="12" s="1"/>
  <c r="CU63" i="12"/>
  <c r="FC63" i="12" s="1"/>
  <c r="CV63" i="12"/>
  <c r="FD63" i="12" s="1"/>
  <c r="CW63" i="12"/>
  <c r="FE63" i="12" s="1"/>
  <c r="CD64" i="12"/>
  <c r="EL64" i="12" s="1"/>
  <c r="CE64" i="12"/>
  <c r="EM64" i="12" s="1"/>
  <c r="CF64" i="12"/>
  <c r="EN64" i="12" s="1"/>
  <c r="CG64" i="12"/>
  <c r="EO64" i="12" s="1"/>
  <c r="CH64" i="12"/>
  <c r="EP64" i="12" s="1"/>
  <c r="CI64" i="12"/>
  <c r="EQ64" i="12" s="1"/>
  <c r="CJ64" i="12"/>
  <c r="ER64" i="12" s="1"/>
  <c r="CK64" i="12"/>
  <c r="ES64" i="12" s="1"/>
  <c r="CL64" i="12"/>
  <c r="ET64" i="12" s="1"/>
  <c r="CM64" i="12"/>
  <c r="EU64" i="12" s="1"/>
  <c r="CN64" i="12"/>
  <c r="EV64" i="12" s="1"/>
  <c r="CO64" i="12"/>
  <c r="EW64" i="12" s="1"/>
  <c r="CP64" i="12"/>
  <c r="EX64" i="12" s="1"/>
  <c r="CQ64" i="12"/>
  <c r="EY64" i="12" s="1"/>
  <c r="CR64" i="12"/>
  <c r="EZ64" i="12" s="1"/>
  <c r="CS64" i="12"/>
  <c r="FA64" i="12" s="1"/>
  <c r="CT64" i="12"/>
  <c r="FB64" i="12" s="1"/>
  <c r="CU64" i="12"/>
  <c r="FC64" i="12" s="1"/>
  <c r="CV64" i="12"/>
  <c r="FD64" i="12" s="1"/>
  <c r="CW64" i="12"/>
  <c r="FE64" i="12" s="1"/>
  <c r="CD65" i="12"/>
  <c r="EL65" i="12" s="1"/>
  <c r="CE65" i="12"/>
  <c r="EM65" i="12" s="1"/>
  <c r="CF65" i="12"/>
  <c r="EN65" i="12" s="1"/>
  <c r="CG65" i="12"/>
  <c r="EO65" i="12" s="1"/>
  <c r="CH65" i="12"/>
  <c r="EP65" i="12" s="1"/>
  <c r="CI65" i="12"/>
  <c r="EQ65" i="12" s="1"/>
  <c r="CJ65" i="12"/>
  <c r="ER65" i="12" s="1"/>
  <c r="CK65" i="12"/>
  <c r="ES65" i="12" s="1"/>
  <c r="CL65" i="12"/>
  <c r="ET65" i="12" s="1"/>
  <c r="CM65" i="12"/>
  <c r="EU65" i="12" s="1"/>
  <c r="CN65" i="12"/>
  <c r="EV65" i="12" s="1"/>
  <c r="CO65" i="12"/>
  <c r="EW65" i="12" s="1"/>
  <c r="CP65" i="12"/>
  <c r="EX65" i="12" s="1"/>
  <c r="CQ65" i="12"/>
  <c r="EY65" i="12" s="1"/>
  <c r="CR65" i="12"/>
  <c r="EZ65" i="12" s="1"/>
  <c r="CS65" i="12"/>
  <c r="FA65" i="12" s="1"/>
  <c r="CT65" i="12"/>
  <c r="FB65" i="12" s="1"/>
  <c r="CU65" i="12"/>
  <c r="FC65" i="12" s="1"/>
  <c r="CV65" i="12"/>
  <c r="FD65" i="12" s="1"/>
  <c r="CW65" i="12"/>
  <c r="FE65" i="12" s="1"/>
  <c r="CD66" i="12"/>
  <c r="EL66" i="12" s="1"/>
  <c r="CE66" i="12"/>
  <c r="EM66" i="12" s="1"/>
  <c r="CF66" i="12"/>
  <c r="EN66" i="12" s="1"/>
  <c r="CG66" i="12"/>
  <c r="EO66" i="12" s="1"/>
  <c r="CH66" i="12"/>
  <c r="EP66" i="12" s="1"/>
  <c r="CI66" i="12"/>
  <c r="EQ66" i="12" s="1"/>
  <c r="CJ66" i="12"/>
  <c r="ER66" i="12" s="1"/>
  <c r="CK66" i="12"/>
  <c r="ES66" i="12" s="1"/>
  <c r="CL66" i="12"/>
  <c r="ET66" i="12" s="1"/>
  <c r="CM66" i="12"/>
  <c r="EU66" i="12" s="1"/>
  <c r="CN66" i="12"/>
  <c r="EV66" i="12" s="1"/>
  <c r="CO66" i="12"/>
  <c r="EW66" i="12" s="1"/>
  <c r="CP66" i="12"/>
  <c r="EX66" i="12" s="1"/>
  <c r="CQ66" i="12"/>
  <c r="EY66" i="12" s="1"/>
  <c r="CR66" i="12"/>
  <c r="EZ66" i="12" s="1"/>
  <c r="CS66" i="12"/>
  <c r="FA66" i="12" s="1"/>
  <c r="CT66" i="12"/>
  <c r="FB66" i="12" s="1"/>
  <c r="CU66" i="12"/>
  <c r="FC66" i="12" s="1"/>
  <c r="CV66" i="12"/>
  <c r="FD66" i="12" s="1"/>
  <c r="CW66" i="12"/>
  <c r="FE66" i="12" s="1"/>
  <c r="CD67" i="12"/>
  <c r="EL67" i="12" s="1"/>
  <c r="CE67" i="12"/>
  <c r="EM67" i="12" s="1"/>
  <c r="CF67" i="12"/>
  <c r="EN67" i="12" s="1"/>
  <c r="CG67" i="12"/>
  <c r="EO67" i="12" s="1"/>
  <c r="CH67" i="12"/>
  <c r="EP67" i="12" s="1"/>
  <c r="CI67" i="12"/>
  <c r="EQ67" i="12" s="1"/>
  <c r="CJ67" i="12"/>
  <c r="ER67" i="12" s="1"/>
  <c r="CK67" i="12"/>
  <c r="ES67" i="12" s="1"/>
  <c r="CL67" i="12"/>
  <c r="ET67" i="12" s="1"/>
  <c r="CM67" i="12"/>
  <c r="EU67" i="12" s="1"/>
  <c r="CN67" i="12"/>
  <c r="EV67" i="12" s="1"/>
  <c r="CO67" i="12"/>
  <c r="EW67" i="12" s="1"/>
  <c r="CP67" i="12"/>
  <c r="EX67" i="12" s="1"/>
  <c r="CQ67" i="12"/>
  <c r="EY67" i="12" s="1"/>
  <c r="CR67" i="12"/>
  <c r="EZ67" i="12" s="1"/>
  <c r="CS67" i="12"/>
  <c r="FA67" i="12" s="1"/>
  <c r="CT67" i="12"/>
  <c r="FB67" i="12" s="1"/>
  <c r="CU67" i="12"/>
  <c r="FC67" i="12" s="1"/>
  <c r="CV67" i="12"/>
  <c r="FD67" i="12" s="1"/>
  <c r="CW67" i="12"/>
  <c r="FE67" i="12" s="1"/>
  <c r="CD68" i="12"/>
  <c r="EL68" i="12" s="1"/>
  <c r="CE68" i="12"/>
  <c r="EM68" i="12" s="1"/>
  <c r="CF68" i="12"/>
  <c r="EN68" i="12" s="1"/>
  <c r="CG68" i="12"/>
  <c r="EO68" i="12" s="1"/>
  <c r="CH68" i="12"/>
  <c r="EP68" i="12" s="1"/>
  <c r="CI68" i="12"/>
  <c r="EQ68" i="12" s="1"/>
  <c r="CJ68" i="12"/>
  <c r="ER68" i="12" s="1"/>
  <c r="CK68" i="12"/>
  <c r="ES68" i="12" s="1"/>
  <c r="CL68" i="12"/>
  <c r="ET68" i="12" s="1"/>
  <c r="CM68" i="12"/>
  <c r="EU68" i="12" s="1"/>
  <c r="CN68" i="12"/>
  <c r="EV68" i="12" s="1"/>
  <c r="CO68" i="12"/>
  <c r="EW68" i="12" s="1"/>
  <c r="CP68" i="12"/>
  <c r="EX68" i="12" s="1"/>
  <c r="CQ68" i="12"/>
  <c r="EY68" i="12" s="1"/>
  <c r="CR68" i="12"/>
  <c r="EZ68" i="12" s="1"/>
  <c r="CS68" i="12"/>
  <c r="FA68" i="12" s="1"/>
  <c r="CT68" i="12"/>
  <c r="FB68" i="12" s="1"/>
  <c r="CU68" i="12"/>
  <c r="FC68" i="12" s="1"/>
  <c r="CV68" i="12"/>
  <c r="FD68" i="12" s="1"/>
  <c r="CW68" i="12"/>
  <c r="FE68" i="12" s="1"/>
  <c r="CD69" i="12"/>
  <c r="EL69" i="12" s="1"/>
  <c r="CE69" i="12"/>
  <c r="EM69" i="12" s="1"/>
  <c r="CF69" i="12"/>
  <c r="EN69" i="12" s="1"/>
  <c r="CG69" i="12"/>
  <c r="EO69" i="12" s="1"/>
  <c r="CH69" i="12"/>
  <c r="EP69" i="12" s="1"/>
  <c r="CI69" i="12"/>
  <c r="EQ69" i="12" s="1"/>
  <c r="CJ69" i="12"/>
  <c r="ER69" i="12" s="1"/>
  <c r="CK69" i="12"/>
  <c r="ES69" i="12" s="1"/>
  <c r="CL69" i="12"/>
  <c r="ET69" i="12" s="1"/>
  <c r="CM69" i="12"/>
  <c r="EU69" i="12" s="1"/>
  <c r="CN69" i="12"/>
  <c r="EV69" i="12" s="1"/>
  <c r="CO69" i="12"/>
  <c r="EW69" i="12" s="1"/>
  <c r="CP69" i="12"/>
  <c r="EX69" i="12" s="1"/>
  <c r="CQ69" i="12"/>
  <c r="EY69" i="12" s="1"/>
  <c r="CR69" i="12"/>
  <c r="EZ69" i="12" s="1"/>
  <c r="CS69" i="12"/>
  <c r="FA69" i="12" s="1"/>
  <c r="CT69" i="12"/>
  <c r="FB69" i="12" s="1"/>
  <c r="CU69" i="12"/>
  <c r="FC69" i="12" s="1"/>
  <c r="CV69" i="12"/>
  <c r="FD69" i="12" s="1"/>
  <c r="CW69" i="12"/>
  <c r="FE69" i="12" s="1"/>
  <c r="CD70" i="12"/>
  <c r="EL70" i="12" s="1"/>
  <c r="CE70" i="12"/>
  <c r="EM70" i="12" s="1"/>
  <c r="CF70" i="12"/>
  <c r="EN70" i="12" s="1"/>
  <c r="CG70" i="12"/>
  <c r="EO70" i="12" s="1"/>
  <c r="CH70" i="12"/>
  <c r="EP70" i="12" s="1"/>
  <c r="CI70" i="12"/>
  <c r="EQ70" i="12" s="1"/>
  <c r="CJ70" i="12"/>
  <c r="ER70" i="12" s="1"/>
  <c r="CK70" i="12"/>
  <c r="ES70" i="12" s="1"/>
  <c r="CL70" i="12"/>
  <c r="ET70" i="12" s="1"/>
  <c r="CM70" i="12"/>
  <c r="EU70" i="12" s="1"/>
  <c r="CN70" i="12"/>
  <c r="EV70" i="12" s="1"/>
  <c r="CO70" i="12"/>
  <c r="EW70" i="12" s="1"/>
  <c r="CP70" i="12"/>
  <c r="EX70" i="12" s="1"/>
  <c r="CQ70" i="12"/>
  <c r="EY70" i="12" s="1"/>
  <c r="CR70" i="12"/>
  <c r="EZ70" i="12" s="1"/>
  <c r="CS70" i="12"/>
  <c r="FA70" i="12" s="1"/>
  <c r="CT70" i="12"/>
  <c r="FB70" i="12" s="1"/>
  <c r="CU70" i="12"/>
  <c r="FC70" i="12" s="1"/>
  <c r="CV70" i="12"/>
  <c r="FD70" i="12" s="1"/>
  <c r="CW70" i="12"/>
  <c r="FE70" i="12" s="1"/>
  <c r="CD71" i="12"/>
  <c r="EL71" i="12" s="1"/>
  <c r="CE71" i="12"/>
  <c r="EM71" i="12" s="1"/>
  <c r="CF71" i="12"/>
  <c r="EN71" i="12" s="1"/>
  <c r="CG71" i="12"/>
  <c r="EO71" i="12" s="1"/>
  <c r="CH71" i="12"/>
  <c r="EP71" i="12" s="1"/>
  <c r="CI71" i="12"/>
  <c r="EQ71" i="12" s="1"/>
  <c r="CJ71" i="12"/>
  <c r="ER71" i="12" s="1"/>
  <c r="CK71" i="12"/>
  <c r="ES71" i="12" s="1"/>
  <c r="CL71" i="12"/>
  <c r="ET71" i="12" s="1"/>
  <c r="CM71" i="12"/>
  <c r="EU71" i="12" s="1"/>
  <c r="CN71" i="12"/>
  <c r="EV71" i="12" s="1"/>
  <c r="CO71" i="12"/>
  <c r="EW71" i="12" s="1"/>
  <c r="CP71" i="12"/>
  <c r="EX71" i="12" s="1"/>
  <c r="CQ71" i="12"/>
  <c r="EY71" i="12" s="1"/>
  <c r="CR71" i="12"/>
  <c r="EZ71" i="12" s="1"/>
  <c r="CS71" i="12"/>
  <c r="FA71" i="12" s="1"/>
  <c r="CT71" i="12"/>
  <c r="FB71" i="12" s="1"/>
  <c r="CU71" i="12"/>
  <c r="FC71" i="12" s="1"/>
  <c r="CV71" i="12"/>
  <c r="FD71" i="12" s="1"/>
  <c r="CW71" i="12"/>
  <c r="FE71" i="12" s="1"/>
  <c r="CD72" i="12"/>
  <c r="EL72" i="12" s="1"/>
  <c r="CE72" i="12"/>
  <c r="EM72" i="12" s="1"/>
  <c r="CF72" i="12"/>
  <c r="EN72" i="12" s="1"/>
  <c r="CG72" i="12"/>
  <c r="EO72" i="12" s="1"/>
  <c r="CH72" i="12"/>
  <c r="EP72" i="12" s="1"/>
  <c r="CI72" i="12"/>
  <c r="EQ72" i="12" s="1"/>
  <c r="CJ72" i="12"/>
  <c r="ER72" i="12" s="1"/>
  <c r="CK72" i="12"/>
  <c r="ES72" i="12" s="1"/>
  <c r="CL72" i="12"/>
  <c r="ET72" i="12" s="1"/>
  <c r="CM72" i="12"/>
  <c r="EU72" i="12" s="1"/>
  <c r="CN72" i="12"/>
  <c r="EV72" i="12" s="1"/>
  <c r="CO72" i="12"/>
  <c r="EW72" i="12" s="1"/>
  <c r="CP72" i="12"/>
  <c r="EX72" i="12" s="1"/>
  <c r="CQ72" i="12"/>
  <c r="EY72" i="12" s="1"/>
  <c r="CR72" i="12"/>
  <c r="EZ72" i="12" s="1"/>
  <c r="CS72" i="12"/>
  <c r="FA72" i="12" s="1"/>
  <c r="CT72" i="12"/>
  <c r="FB72" i="12" s="1"/>
  <c r="CU72" i="12"/>
  <c r="FC72" i="12" s="1"/>
  <c r="CV72" i="12"/>
  <c r="FD72" i="12" s="1"/>
  <c r="CW72" i="12"/>
  <c r="FE72" i="12" s="1"/>
  <c r="CD73" i="12"/>
  <c r="EL73" i="12" s="1"/>
  <c r="CE73" i="12"/>
  <c r="EM73" i="12" s="1"/>
  <c r="CF73" i="12"/>
  <c r="EN73" i="12" s="1"/>
  <c r="CG73" i="12"/>
  <c r="EO73" i="12" s="1"/>
  <c r="CH73" i="12"/>
  <c r="EP73" i="12" s="1"/>
  <c r="CI73" i="12"/>
  <c r="EQ73" i="12" s="1"/>
  <c r="CJ73" i="12"/>
  <c r="ER73" i="12" s="1"/>
  <c r="CK73" i="12"/>
  <c r="ES73" i="12" s="1"/>
  <c r="CL73" i="12"/>
  <c r="ET73" i="12" s="1"/>
  <c r="CM73" i="12"/>
  <c r="EU73" i="12" s="1"/>
  <c r="CN73" i="12"/>
  <c r="EV73" i="12" s="1"/>
  <c r="CO73" i="12"/>
  <c r="EW73" i="12" s="1"/>
  <c r="CP73" i="12"/>
  <c r="EX73" i="12" s="1"/>
  <c r="CQ73" i="12"/>
  <c r="EY73" i="12" s="1"/>
  <c r="CR73" i="12"/>
  <c r="EZ73" i="12" s="1"/>
  <c r="CS73" i="12"/>
  <c r="FA73" i="12" s="1"/>
  <c r="CT73" i="12"/>
  <c r="FB73" i="12" s="1"/>
  <c r="CU73" i="12"/>
  <c r="FC73" i="12" s="1"/>
  <c r="CV73" i="12"/>
  <c r="FD73" i="12" s="1"/>
  <c r="CW73" i="12"/>
  <c r="FE73" i="12" s="1"/>
  <c r="CD74" i="12"/>
  <c r="EL74" i="12" s="1"/>
  <c r="CE74" i="12"/>
  <c r="EM74" i="12" s="1"/>
  <c r="CF74" i="12"/>
  <c r="EN74" i="12" s="1"/>
  <c r="CG74" i="12"/>
  <c r="EO74" i="12" s="1"/>
  <c r="CH74" i="12"/>
  <c r="EP74" i="12" s="1"/>
  <c r="CI74" i="12"/>
  <c r="EQ74" i="12" s="1"/>
  <c r="CJ74" i="12"/>
  <c r="ER74" i="12" s="1"/>
  <c r="CK74" i="12"/>
  <c r="ES74" i="12" s="1"/>
  <c r="CL74" i="12"/>
  <c r="ET74" i="12" s="1"/>
  <c r="CM74" i="12"/>
  <c r="EU74" i="12" s="1"/>
  <c r="CN74" i="12"/>
  <c r="EV74" i="12" s="1"/>
  <c r="CO74" i="12"/>
  <c r="EW74" i="12" s="1"/>
  <c r="CP74" i="12"/>
  <c r="EX74" i="12" s="1"/>
  <c r="CQ74" i="12"/>
  <c r="EY74" i="12" s="1"/>
  <c r="CR74" i="12"/>
  <c r="EZ74" i="12" s="1"/>
  <c r="CS74" i="12"/>
  <c r="FA74" i="12" s="1"/>
  <c r="CT74" i="12"/>
  <c r="FB74" i="12" s="1"/>
  <c r="CU74" i="12"/>
  <c r="FC74" i="12" s="1"/>
  <c r="CV74" i="12"/>
  <c r="FD74" i="12" s="1"/>
  <c r="CW74" i="12"/>
  <c r="FE74" i="12" s="1"/>
  <c r="CD75" i="12"/>
  <c r="EL75" i="12" s="1"/>
  <c r="CE75" i="12"/>
  <c r="EM75" i="12" s="1"/>
  <c r="CF75" i="12"/>
  <c r="EN75" i="12" s="1"/>
  <c r="CG75" i="12"/>
  <c r="EO75" i="12" s="1"/>
  <c r="CH75" i="12"/>
  <c r="EP75" i="12" s="1"/>
  <c r="CI75" i="12"/>
  <c r="EQ75" i="12" s="1"/>
  <c r="CJ75" i="12"/>
  <c r="ER75" i="12" s="1"/>
  <c r="CK75" i="12"/>
  <c r="ES75" i="12" s="1"/>
  <c r="CL75" i="12"/>
  <c r="ET75" i="12" s="1"/>
  <c r="CM75" i="12"/>
  <c r="EU75" i="12" s="1"/>
  <c r="CN75" i="12"/>
  <c r="EV75" i="12" s="1"/>
  <c r="CO75" i="12"/>
  <c r="EW75" i="12" s="1"/>
  <c r="CP75" i="12"/>
  <c r="EX75" i="12" s="1"/>
  <c r="CQ75" i="12"/>
  <c r="EY75" i="12" s="1"/>
  <c r="CR75" i="12"/>
  <c r="EZ75" i="12" s="1"/>
  <c r="CS75" i="12"/>
  <c r="FA75" i="12" s="1"/>
  <c r="CT75" i="12"/>
  <c r="FB75" i="12" s="1"/>
  <c r="CU75" i="12"/>
  <c r="FC75" i="12" s="1"/>
  <c r="CV75" i="12"/>
  <c r="FD75" i="12" s="1"/>
  <c r="CW75" i="12"/>
  <c r="FE75" i="12" s="1"/>
  <c r="CD76" i="12"/>
  <c r="EL76" i="12" s="1"/>
  <c r="CE76" i="12"/>
  <c r="EM76" i="12" s="1"/>
  <c r="CF76" i="12"/>
  <c r="EN76" i="12" s="1"/>
  <c r="CG76" i="12"/>
  <c r="EO76" i="12" s="1"/>
  <c r="CH76" i="12"/>
  <c r="EP76" i="12" s="1"/>
  <c r="CI76" i="12"/>
  <c r="EQ76" i="12" s="1"/>
  <c r="CJ76" i="12"/>
  <c r="ER76" i="12" s="1"/>
  <c r="CK76" i="12"/>
  <c r="ES76" i="12" s="1"/>
  <c r="CL76" i="12"/>
  <c r="ET76" i="12" s="1"/>
  <c r="CM76" i="12"/>
  <c r="EU76" i="12" s="1"/>
  <c r="CN76" i="12"/>
  <c r="EV76" i="12" s="1"/>
  <c r="CO76" i="12"/>
  <c r="EW76" i="12" s="1"/>
  <c r="CP76" i="12"/>
  <c r="EX76" i="12" s="1"/>
  <c r="CQ76" i="12"/>
  <c r="EY76" i="12" s="1"/>
  <c r="CR76" i="12"/>
  <c r="EZ76" i="12" s="1"/>
  <c r="CS76" i="12"/>
  <c r="FA76" i="12" s="1"/>
  <c r="CT76" i="12"/>
  <c r="FB76" i="12" s="1"/>
  <c r="CU76" i="12"/>
  <c r="FC76" i="12" s="1"/>
  <c r="CV76" i="12"/>
  <c r="FD76" i="12" s="1"/>
  <c r="CW76" i="12"/>
  <c r="FE76" i="12" s="1"/>
  <c r="CD77" i="12"/>
  <c r="EL77" i="12" s="1"/>
  <c r="CE77" i="12"/>
  <c r="EM77" i="12" s="1"/>
  <c r="CF77" i="12"/>
  <c r="EN77" i="12" s="1"/>
  <c r="AI38" i="34" s="1"/>
  <c r="CG77" i="12"/>
  <c r="EO77" i="12" s="1"/>
  <c r="CH77" i="12"/>
  <c r="EP77" i="12" s="1"/>
  <c r="CI77" i="12"/>
  <c r="EQ77" i="12" s="1"/>
  <c r="CJ77" i="12"/>
  <c r="ER77" i="12" s="1"/>
  <c r="CK77" i="12"/>
  <c r="ES77" i="12" s="1"/>
  <c r="CL77" i="12"/>
  <c r="ET77" i="12" s="1"/>
  <c r="CM77" i="12"/>
  <c r="EU77" i="12" s="1"/>
  <c r="CN77" i="12"/>
  <c r="EV77" i="12" s="1"/>
  <c r="CO77" i="12"/>
  <c r="EW77" i="12" s="1"/>
  <c r="CP77" i="12"/>
  <c r="EX77" i="12" s="1"/>
  <c r="CQ77" i="12"/>
  <c r="EY77" i="12" s="1"/>
  <c r="CR77" i="12"/>
  <c r="EZ77" i="12" s="1"/>
  <c r="CS77" i="12"/>
  <c r="FA77" i="12" s="1"/>
  <c r="CT77" i="12"/>
  <c r="FB77" i="12" s="1"/>
  <c r="CU77" i="12"/>
  <c r="FC77" i="12" s="1"/>
  <c r="CV77" i="12"/>
  <c r="FD77" i="12" s="1"/>
  <c r="CW77" i="12"/>
  <c r="FE77" i="12" s="1"/>
  <c r="CD78" i="12"/>
  <c r="EL78" i="12" s="1"/>
  <c r="CE78" i="12"/>
  <c r="EM78" i="12" s="1"/>
  <c r="CF78" i="12"/>
  <c r="EN78" i="12" s="1"/>
  <c r="AI39" i="34" s="1"/>
  <c r="CG78" i="12"/>
  <c r="EO78" i="12" s="1"/>
  <c r="CH78" i="12"/>
  <c r="EP78" i="12" s="1"/>
  <c r="CI78" i="12"/>
  <c r="EQ78" i="12" s="1"/>
  <c r="CJ78" i="12"/>
  <c r="ER78" i="12" s="1"/>
  <c r="CK78" i="12"/>
  <c r="ES78" i="12" s="1"/>
  <c r="CL78" i="12"/>
  <c r="ET78" i="12" s="1"/>
  <c r="CM78" i="12"/>
  <c r="EU78" i="12" s="1"/>
  <c r="CN78" i="12"/>
  <c r="EV78" i="12" s="1"/>
  <c r="CO78" i="12"/>
  <c r="EW78" i="12" s="1"/>
  <c r="CP78" i="12"/>
  <c r="EX78" i="12" s="1"/>
  <c r="CQ78" i="12"/>
  <c r="EY78" i="12" s="1"/>
  <c r="CR78" i="12"/>
  <c r="EZ78" i="12" s="1"/>
  <c r="CS78" i="12"/>
  <c r="FA78" i="12" s="1"/>
  <c r="CT78" i="12"/>
  <c r="FB78" i="12" s="1"/>
  <c r="CU78" i="12"/>
  <c r="FC78" i="12" s="1"/>
  <c r="CV78" i="12"/>
  <c r="FD78" i="12" s="1"/>
  <c r="CW78" i="12"/>
  <c r="FE78" i="12" s="1"/>
  <c r="CD79" i="12"/>
  <c r="EL79" i="12" s="1"/>
  <c r="CE79" i="12"/>
  <c r="EM79" i="12" s="1"/>
  <c r="CF79" i="12"/>
  <c r="EN79" i="12" s="1"/>
  <c r="CG79" i="12"/>
  <c r="EO79" i="12" s="1"/>
  <c r="CH79" i="12"/>
  <c r="EP79" i="12" s="1"/>
  <c r="CI79" i="12"/>
  <c r="EQ79" i="12" s="1"/>
  <c r="CJ79" i="12"/>
  <c r="ER79" i="12" s="1"/>
  <c r="CK79" i="12"/>
  <c r="ES79" i="12" s="1"/>
  <c r="CL79" i="12"/>
  <c r="ET79" i="12" s="1"/>
  <c r="CM79" i="12"/>
  <c r="EU79" i="12" s="1"/>
  <c r="CN79" i="12"/>
  <c r="EV79" i="12" s="1"/>
  <c r="CO79" i="12"/>
  <c r="EW79" i="12" s="1"/>
  <c r="CP79" i="12"/>
  <c r="EX79" i="12" s="1"/>
  <c r="CQ79" i="12"/>
  <c r="EY79" i="12" s="1"/>
  <c r="CR79" i="12"/>
  <c r="EZ79" i="12" s="1"/>
  <c r="CS79" i="12"/>
  <c r="FA79" i="12" s="1"/>
  <c r="CT79" i="12"/>
  <c r="FB79" i="12" s="1"/>
  <c r="CU79" i="12"/>
  <c r="FC79" i="12" s="1"/>
  <c r="CV79" i="12"/>
  <c r="FD79" i="12" s="1"/>
  <c r="CW79" i="12"/>
  <c r="FE79" i="12" s="1"/>
  <c r="CD80" i="12"/>
  <c r="EL80" i="12" s="1"/>
  <c r="CE80" i="12"/>
  <c r="EM80" i="12" s="1"/>
  <c r="CF80" i="12"/>
  <c r="EN80" i="12" s="1"/>
  <c r="CG80" i="12"/>
  <c r="EO80" i="12" s="1"/>
  <c r="CH80" i="12"/>
  <c r="EP80" i="12" s="1"/>
  <c r="CI80" i="12"/>
  <c r="EQ80" i="12" s="1"/>
  <c r="CJ80" i="12"/>
  <c r="ER80" i="12" s="1"/>
  <c r="CK80" i="12"/>
  <c r="ES80" i="12" s="1"/>
  <c r="CL80" i="12"/>
  <c r="ET80" i="12" s="1"/>
  <c r="CM80" i="12"/>
  <c r="EU80" i="12" s="1"/>
  <c r="CN80" i="12"/>
  <c r="EV80" i="12" s="1"/>
  <c r="CO80" i="12"/>
  <c r="EW80" i="12" s="1"/>
  <c r="CP80" i="12"/>
  <c r="EX80" i="12" s="1"/>
  <c r="CQ80" i="12"/>
  <c r="EY80" i="12" s="1"/>
  <c r="CR80" i="12"/>
  <c r="EZ80" i="12" s="1"/>
  <c r="CS80" i="12"/>
  <c r="FA80" i="12" s="1"/>
  <c r="CT80" i="12"/>
  <c r="FB80" i="12" s="1"/>
  <c r="CU80" i="12"/>
  <c r="FC80" i="12" s="1"/>
  <c r="CV80" i="12"/>
  <c r="FD80" i="12" s="1"/>
  <c r="CW80" i="12"/>
  <c r="FE80" i="12" s="1"/>
  <c r="CE45" i="12"/>
  <c r="EM45" i="12" s="1"/>
  <c r="CF45" i="12"/>
  <c r="EN45" i="12" s="1"/>
  <c r="CG45" i="12"/>
  <c r="EO45" i="12" s="1"/>
  <c r="AJ6" i="34" s="1"/>
  <c r="CH45" i="12"/>
  <c r="EP45" i="12" s="1"/>
  <c r="CI45" i="12"/>
  <c r="EQ45" i="12" s="1"/>
  <c r="CJ45" i="12"/>
  <c r="ER45" i="12" s="1"/>
  <c r="CK45" i="12"/>
  <c r="ES45" i="12" s="1"/>
  <c r="CL45" i="12"/>
  <c r="ET45" i="12" s="1"/>
  <c r="CM45" i="12"/>
  <c r="EU45" i="12" s="1"/>
  <c r="CN45" i="12"/>
  <c r="EV45" i="12" s="1"/>
  <c r="CO45" i="12"/>
  <c r="EW45" i="12" s="1"/>
  <c r="CP45" i="12"/>
  <c r="EX45" i="12" s="1"/>
  <c r="CQ45" i="12"/>
  <c r="EY45" i="12" s="1"/>
  <c r="CR45" i="12"/>
  <c r="EZ45" i="12" s="1"/>
  <c r="CS45" i="12"/>
  <c r="FA45" i="12" s="1"/>
  <c r="CT45" i="12"/>
  <c r="FB45" i="12" s="1"/>
  <c r="CU45" i="12"/>
  <c r="FC45" i="12" s="1"/>
  <c r="CV45" i="12"/>
  <c r="FD45" i="12" s="1"/>
  <c r="CW45" i="12"/>
  <c r="FE45" i="12" s="1"/>
  <c r="CD45" i="12"/>
  <c r="EL45" i="12" s="1"/>
  <c r="U7" i="34"/>
  <c r="V7" i="34"/>
  <c r="W7" i="34"/>
  <c r="X7" i="34"/>
  <c r="Y7" i="34"/>
  <c r="Z7" i="34"/>
  <c r="V8" i="34"/>
  <c r="Z8" i="34"/>
  <c r="U8" i="34"/>
  <c r="W8" i="34"/>
  <c r="X8" i="34"/>
  <c r="Y8" i="34"/>
  <c r="U9" i="34"/>
  <c r="V9" i="34"/>
  <c r="W9" i="34"/>
  <c r="X9" i="34"/>
  <c r="Y9" i="34"/>
  <c r="Z9" i="34"/>
  <c r="Z10" i="34"/>
  <c r="U10" i="34"/>
  <c r="V10" i="34"/>
  <c r="W10" i="34"/>
  <c r="X10" i="34"/>
  <c r="Y10" i="34"/>
  <c r="U11" i="34"/>
  <c r="V11" i="34"/>
  <c r="W11" i="34"/>
  <c r="X11" i="34"/>
  <c r="Y11" i="34"/>
  <c r="Z11" i="34"/>
  <c r="Z12" i="34"/>
  <c r="U12" i="34"/>
  <c r="V12" i="34"/>
  <c r="W12" i="34"/>
  <c r="X12" i="34"/>
  <c r="Y12" i="34"/>
  <c r="U13" i="34"/>
  <c r="V13" i="34"/>
  <c r="W13" i="34"/>
  <c r="X13" i="34"/>
  <c r="Y13" i="34"/>
  <c r="Z13" i="34"/>
  <c r="U14" i="34"/>
  <c r="V14" i="34"/>
  <c r="W14" i="34"/>
  <c r="X14" i="34"/>
  <c r="Y14" i="34"/>
  <c r="Z14" i="34"/>
  <c r="U15" i="34"/>
  <c r="V15" i="34"/>
  <c r="W15" i="34"/>
  <c r="X15" i="34"/>
  <c r="Y15" i="34"/>
  <c r="Z15" i="34"/>
  <c r="U16" i="34"/>
  <c r="V16" i="34"/>
  <c r="W16" i="34"/>
  <c r="X16" i="34"/>
  <c r="Y16" i="34"/>
  <c r="Z16" i="34"/>
  <c r="U17" i="34"/>
  <c r="V17" i="34"/>
  <c r="W17" i="34"/>
  <c r="X17" i="34"/>
  <c r="Y17" i="34"/>
  <c r="Z17" i="34"/>
  <c r="U18" i="34"/>
  <c r="V18" i="34"/>
  <c r="W18" i="34"/>
  <c r="X18" i="34"/>
  <c r="Y18" i="34"/>
  <c r="Z18" i="34"/>
  <c r="U19" i="34"/>
  <c r="V19" i="34"/>
  <c r="W19" i="34"/>
  <c r="X19" i="34"/>
  <c r="Y19" i="34"/>
  <c r="Z19" i="34"/>
  <c r="U20" i="34"/>
  <c r="V20" i="34"/>
  <c r="W20" i="34"/>
  <c r="X20" i="34"/>
  <c r="Y20" i="34"/>
  <c r="Z20" i="34"/>
  <c r="U21" i="34"/>
  <c r="V21" i="34"/>
  <c r="W21" i="34"/>
  <c r="X21" i="34"/>
  <c r="Y21" i="34"/>
  <c r="Z21" i="34"/>
  <c r="U22" i="34"/>
  <c r="V22" i="34"/>
  <c r="W22" i="34"/>
  <c r="X22" i="34"/>
  <c r="Y22" i="34"/>
  <c r="Z22" i="34"/>
  <c r="U23" i="34"/>
  <c r="V23" i="34"/>
  <c r="W23" i="34"/>
  <c r="X23" i="34"/>
  <c r="Y23" i="34"/>
  <c r="Z23" i="34"/>
  <c r="U24" i="34"/>
  <c r="V24" i="34"/>
  <c r="W24" i="34"/>
  <c r="X24" i="34"/>
  <c r="Y24" i="34"/>
  <c r="Z24" i="34"/>
  <c r="U25" i="34"/>
  <c r="V25" i="34"/>
  <c r="W25" i="34"/>
  <c r="X25" i="34"/>
  <c r="Y25" i="34"/>
  <c r="Z25" i="34"/>
  <c r="U26" i="34"/>
  <c r="V26" i="34"/>
  <c r="W26" i="34"/>
  <c r="X26" i="34"/>
  <c r="Y26" i="34"/>
  <c r="Z26" i="34"/>
  <c r="U27" i="34"/>
  <c r="V27" i="34"/>
  <c r="W27" i="34"/>
  <c r="X27" i="34"/>
  <c r="Y27" i="34"/>
  <c r="Z27" i="34"/>
  <c r="U28" i="34"/>
  <c r="V28" i="34"/>
  <c r="W28" i="34"/>
  <c r="X28" i="34"/>
  <c r="Y28" i="34"/>
  <c r="Z28" i="34"/>
  <c r="U29" i="34"/>
  <c r="V29" i="34"/>
  <c r="W29" i="34"/>
  <c r="X29" i="34"/>
  <c r="Y29" i="34"/>
  <c r="Z29" i="34"/>
  <c r="U30" i="34"/>
  <c r="V30" i="34"/>
  <c r="W30" i="34"/>
  <c r="X30" i="34"/>
  <c r="Y30" i="34"/>
  <c r="Z30" i="34"/>
  <c r="U31" i="34"/>
  <c r="V31" i="34"/>
  <c r="W31" i="34"/>
  <c r="X31" i="34"/>
  <c r="Y31" i="34"/>
  <c r="Z31" i="34"/>
  <c r="U32" i="34"/>
  <c r="V32" i="34"/>
  <c r="W32" i="34"/>
  <c r="X32" i="34"/>
  <c r="Y32" i="34"/>
  <c r="Z32" i="34"/>
  <c r="U33" i="34"/>
  <c r="V33" i="34"/>
  <c r="W33" i="34"/>
  <c r="X33" i="34"/>
  <c r="Y33" i="34"/>
  <c r="Z33" i="34"/>
  <c r="U34" i="34"/>
  <c r="V34" i="34"/>
  <c r="W34" i="34"/>
  <c r="X34" i="34"/>
  <c r="Y34" i="34"/>
  <c r="Z34" i="34"/>
  <c r="U35" i="34"/>
  <c r="V35" i="34"/>
  <c r="W35" i="34"/>
  <c r="X35" i="34"/>
  <c r="Y35" i="34"/>
  <c r="Z35" i="34"/>
  <c r="U36" i="34"/>
  <c r="V36" i="34"/>
  <c r="W36" i="34"/>
  <c r="X36" i="34"/>
  <c r="Y36" i="34"/>
  <c r="Z36" i="34"/>
  <c r="U37" i="34"/>
  <c r="V37" i="34"/>
  <c r="W37" i="34"/>
  <c r="X37" i="34"/>
  <c r="Y37" i="34"/>
  <c r="Z37" i="34"/>
  <c r="U38" i="34"/>
  <c r="V38" i="34"/>
  <c r="W38" i="34"/>
  <c r="X38" i="34"/>
  <c r="Y38" i="34"/>
  <c r="Z38" i="34"/>
  <c r="U39" i="34"/>
  <c r="V39" i="34"/>
  <c r="W39" i="34"/>
  <c r="X39" i="34"/>
  <c r="Y39" i="34"/>
  <c r="Z39" i="34"/>
  <c r="Y40" i="34"/>
  <c r="U40" i="34"/>
  <c r="V40" i="34"/>
  <c r="W40" i="34"/>
  <c r="X40" i="34"/>
  <c r="Z40" i="34"/>
  <c r="U41" i="34"/>
  <c r="W41" i="34"/>
  <c r="Y41" i="34"/>
  <c r="V41" i="34"/>
  <c r="X41" i="34"/>
  <c r="Z41" i="34"/>
  <c r="V6" i="34"/>
  <c r="Y6" i="34"/>
  <c r="Z6" i="34"/>
  <c r="W6" i="34"/>
  <c r="X6" i="34"/>
  <c r="U6" i="34"/>
  <c r="AN45" i="12"/>
  <c r="AO45" i="12"/>
  <c r="AN46" i="12"/>
  <c r="AO46" i="12"/>
  <c r="AN47" i="12"/>
  <c r="AO47" i="12"/>
  <c r="AN48" i="12"/>
  <c r="AO48" i="12"/>
  <c r="AN49" i="12"/>
  <c r="AO49" i="12"/>
  <c r="AN50" i="12"/>
  <c r="AO50" i="12"/>
  <c r="AN51" i="12"/>
  <c r="AO51" i="12"/>
  <c r="AN52" i="12"/>
  <c r="AO52" i="12"/>
  <c r="AN53" i="12"/>
  <c r="AO53" i="12"/>
  <c r="AN54" i="12"/>
  <c r="AO54" i="12"/>
  <c r="AN55" i="12"/>
  <c r="AO55" i="12"/>
  <c r="AN56" i="12"/>
  <c r="AO56" i="12"/>
  <c r="AN57" i="12"/>
  <c r="AO57" i="12"/>
  <c r="AN58" i="12"/>
  <c r="AO58" i="12"/>
  <c r="AN59" i="12"/>
  <c r="AO59" i="12"/>
  <c r="AN60" i="12"/>
  <c r="AO60" i="12"/>
  <c r="AN61" i="12"/>
  <c r="AO61" i="12"/>
  <c r="AN62" i="12"/>
  <c r="AO62" i="12"/>
  <c r="AN63" i="12"/>
  <c r="AO63" i="12"/>
  <c r="AN64" i="12"/>
  <c r="AO64" i="12"/>
  <c r="AN65" i="12"/>
  <c r="AO65" i="12"/>
  <c r="AN66" i="12"/>
  <c r="AO66" i="12"/>
  <c r="AN67" i="12"/>
  <c r="AO67" i="12"/>
  <c r="AN68" i="12"/>
  <c r="AO68" i="12"/>
  <c r="AN69" i="12"/>
  <c r="AO69" i="12"/>
  <c r="AN70" i="12"/>
  <c r="AO70" i="12"/>
  <c r="AN71" i="12"/>
  <c r="AO71" i="12"/>
  <c r="AN72" i="12"/>
  <c r="AO72" i="12"/>
  <c r="AN73" i="12"/>
  <c r="AO73" i="12"/>
  <c r="AN74" i="12"/>
  <c r="AO74" i="12"/>
  <c r="AN75" i="12"/>
  <c r="AO75" i="12"/>
  <c r="AN76" i="12"/>
  <c r="AO76" i="12"/>
  <c r="AN77" i="12"/>
  <c r="AO77" i="12"/>
  <c r="AN78" i="12"/>
  <c r="AO78" i="12"/>
  <c r="AN79" i="12"/>
  <c r="AO79" i="12"/>
  <c r="AN80" i="12"/>
  <c r="AO80" i="12"/>
  <c r="AP6" i="12"/>
  <c r="AP8" i="12"/>
  <c r="FH5" i="12"/>
  <c r="Q2" i="34" s="1"/>
  <c r="B6" i="34"/>
  <c r="B7" i="34"/>
  <c r="B8" i="34"/>
  <c r="B9" i="34"/>
  <c r="B10" i="34"/>
  <c r="B11" i="34"/>
  <c r="B12" i="34"/>
  <c r="B13" i="34"/>
  <c r="B14" i="34"/>
  <c r="B15" i="34"/>
  <c r="B16" i="34"/>
  <c r="B17" i="34"/>
  <c r="B18" i="34"/>
  <c r="B19" i="34"/>
  <c r="B20" i="34"/>
  <c r="B21" i="34"/>
  <c r="B22" i="34"/>
  <c r="B23" i="34"/>
  <c r="B24" i="34"/>
  <c r="B25" i="34"/>
  <c r="B26" i="34"/>
  <c r="B27" i="34"/>
  <c r="B28" i="34"/>
  <c r="B29" i="34"/>
  <c r="B30" i="34"/>
  <c r="B31" i="34"/>
  <c r="B32" i="34"/>
  <c r="B33" i="34"/>
  <c r="B34" i="34"/>
  <c r="B35" i="34"/>
  <c r="B36" i="34"/>
  <c r="B37" i="34"/>
  <c r="B38" i="34"/>
  <c r="BG38" i="12"/>
  <c r="B39" i="34"/>
  <c r="B40" i="34"/>
  <c r="B41" i="34"/>
  <c r="BF36" i="12"/>
  <c r="B6" i="23"/>
  <c r="B7" i="23"/>
  <c r="B8" i="23"/>
  <c r="B9" i="23"/>
  <c r="B10" i="23"/>
  <c r="B11" i="23"/>
  <c r="B12" i="23"/>
  <c r="B13" i="23"/>
  <c r="B14" i="23"/>
  <c r="B15" i="23"/>
  <c r="B16" i="23"/>
  <c r="B17" i="23"/>
  <c r="B18" i="23"/>
  <c r="B19" i="23"/>
  <c r="B20" i="23"/>
  <c r="B21" i="23"/>
  <c r="B22" i="23"/>
  <c r="B23" i="23"/>
  <c r="B24" i="23"/>
  <c r="B25" i="23"/>
  <c r="B26" i="23"/>
  <c r="B27" i="23"/>
  <c r="B28" i="23"/>
  <c r="B29" i="23"/>
  <c r="B30" i="23"/>
  <c r="B31" i="23"/>
  <c r="B32" i="23"/>
  <c r="B33" i="23"/>
  <c r="B34" i="23"/>
  <c r="B35" i="23"/>
  <c r="B36" i="23"/>
  <c r="B37" i="23"/>
  <c r="B38" i="23"/>
  <c r="B39" i="23"/>
  <c r="B40" i="23"/>
  <c r="B41" i="23"/>
  <c r="T2" i="33"/>
  <c r="D2" i="31"/>
  <c r="CE41" i="12"/>
  <c r="CY41" i="12"/>
  <c r="CX41" i="12"/>
  <c r="CE40" i="12"/>
  <c r="CY40" i="12"/>
  <c r="CX40" i="12"/>
  <c r="CE39" i="12"/>
  <c r="CY39" i="12"/>
  <c r="CX39" i="12"/>
  <c r="CE38" i="12"/>
  <c r="CY38" i="12"/>
  <c r="CX38" i="12"/>
  <c r="CE37" i="12"/>
  <c r="CY37" i="12"/>
  <c r="CX37" i="12"/>
  <c r="CE36" i="12"/>
  <c r="CY36" i="12"/>
  <c r="CX36" i="12"/>
  <c r="CE35" i="12"/>
  <c r="CY35" i="12"/>
  <c r="CX35" i="12"/>
  <c r="CE34" i="12"/>
  <c r="CY34" i="12"/>
  <c r="CX34" i="12"/>
  <c r="CE33" i="12"/>
  <c r="CY33" i="12"/>
  <c r="CX33" i="12"/>
  <c r="CE32" i="12"/>
  <c r="CY32" i="12"/>
  <c r="CX32" i="12"/>
  <c r="CE31" i="12"/>
  <c r="CY31" i="12"/>
  <c r="CX31" i="12"/>
  <c r="CE30" i="12"/>
  <c r="CY30" i="12"/>
  <c r="CX30" i="12"/>
  <c r="CE29" i="12"/>
  <c r="CY29" i="12"/>
  <c r="CX29" i="12"/>
  <c r="CE28" i="12"/>
  <c r="CY28" i="12"/>
  <c r="CX28" i="12"/>
  <c r="CE27" i="12"/>
  <c r="CY27" i="12"/>
  <c r="CX27" i="12"/>
  <c r="CE26" i="12"/>
  <c r="CY26" i="12"/>
  <c r="CX26" i="12"/>
  <c r="CE25" i="12"/>
  <c r="CY25" i="12"/>
  <c r="CX25" i="12"/>
  <c r="CE24" i="12"/>
  <c r="CY24" i="12"/>
  <c r="CX24" i="12"/>
  <c r="CE23" i="12"/>
  <c r="CY23" i="12"/>
  <c r="CX23" i="12"/>
  <c r="CE22" i="12"/>
  <c r="CY22" i="12"/>
  <c r="CX22" i="12"/>
  <c r="CE21" i="12"/>
  <c r="CY21" i="12"/>
  <c r="CX21" i="12"/>
  <c r="CE20" i="12"/>
  <c r="CY20" i="12"/>
  <c r="CX20" i="12"/>
  <c r="CE19" i="12"/>
  <c r="CY19" i="12"/>
  <c r="CX19" i="12"/>
  <c r="CE18" i="12"/>
  <c r="CY18" i="12"/>
  <c r="CX18" i="12"/>
  <c r="CE17" i="12"/>
  <c r="CY17" i="12"/>
  <c r="CX17" i="12"/>
  <c r="CE16" i="12"/>
  <c r="CY16" i="12"/>
  <c r="CX16" i="12"/>
  <c r="CE15" i="12"/>
  <c r="CY15" i="12"/>
  <c r="CX15" i="12"/>
  <c r="CE14" i="12"/>
  <c r="CY14" i="12"/>
  <c r="CX14" i="12"/>
  <c r="CE13" i="12"/>
  <c r="CY13" i="12"/>
  <c r="CX13" i="12"/>
  <c r="CE12" i="12"/>
  <c r="CY12" i="12"/>
  <c r="CX12" i="12"/>
  <c r="CE11" i="12"/>
  <c r="CY11" i="12"/>
  <c r="CX11" i="12"/>
  <c r="CE10" i="12"/>
  <c r="CY10" i="12"/>
  <c r="CX10" i="12"/>
  <c r="CE9" i="12"/>
  <c r="CY9" i="12"/>
  <c r="CX9" i="12"/>
  <c r="CE8" i="12"/>
  <c r="CY8" i="12"/>
  <c r="CX8" i="12"/>
  <c r="CE7" i="12"/>
  <c r="CY7" i="12"/>
  <c r="CX7" i="12"/>
  <c r="CE6" i="12"/>
  <c r="CY6" i="12"/>
  <c r="CX6" i="12"/>
  <c r="AQ33" i="12"/>
  <c r="BK33" i="12"/>
  <c r="AQ34" i="12"/>
  <c r="BK34" i="12"/>
  <c r="AQ35" i="12"/>
  <c r="BK35" i="12"/>
  <c r="AQ36" i="12"/>
  <c r="BK36" i="12"/>
  <c r="AQ37" i="12"/>
  <c r="BK37" i="12"/>
  <c r="AQ38" i="12"/>
  <c r="AR38" i="12"/>
  <c r="AP286" i="12" s="1"/>
  <c r="BK38" i="12"/>
  <c r="AQ39" i="12"/>
  <c r="BK39" i="12"/>
  <c r="AQ40" i="12"/>
  <c r="BK40" i="12"/>
  <c r="AQ41" i="12"/>
  <c r="BK41" i="12"/>
  <c r="AP380" i="12"/>
  <c r="AQ380" i="12"/>
  <c r="AP381" i="12"/>
  <c r="AQ381" i="12"/>
  <c r="AP382" i="12"/>
  <c r="AQ382" i="12"/>
  <c r="AQ6" i="12"/>
  <c r="AO254" i="12"/>
  <c r="AO301" i="12"/>
  <c r="AO344" i="12" s="1"/>
  <c r="AO255" i="12"/>
  <c r="AO302" i="12" s="1"/>
  <c r="AO345" i="12" s="1"/>
  <c r="AO256" i="12"/>
  <c r="AO303" i="12" s="1"/>
  <c r="AO346" i="12" s="1"/>
  <c r="AO257" i="12"/>
  <c r="AO304" i="12" s="1"/>
  <c r="AO347" i="12" s="1"/>
  <c r="AO258" i="12"/>
  <c r="AO305" i="12"/>
  <c r="AO348" i="12" s="1"/>
  <c r="AO259" i="12"/>
  <c r="AO306" i="12" s="1"/>
  <c r="AO349" i="12" s="1"/>
  <c r="AO260" i="12"/>
  <c r="AO307" i="12" s="1"/>
  <c r="AO350" i="12" s="1"/>
  <c r="AO261" i="12"/>
  <c r="AO308" i="12" s="1"/>
  <c r="AO351" i="12" s="1"/>
  <c r="AO262" i="12"/>
  <c r="AO309" i="12"/>
  <c r="AO352" i="12" s="1"/>
  <c r="AO263" i="12"/>
  <c r="AO310" i="12" s="1"/>
  <c r="AO353" i="12" s="1"/>
  <c r="AO264" i="12"/>
  <c r="AO311" i="12" s="1"/>
  <c r="AO354" i="12" s="1"/>
  <c r="AO265" i="12"/>
  <c r="AO312" i="12" s="1"/>
  <c r="AO355" i="12" s="1"/>
  <c r="AO266" i="12"/>
  <c r="AO313" i="12"/>
  <c r="AO356" i="12" s="1"/>
  <c r="AO267" i="12"/>
  <c r="AO314" i="12" s="1"/>
  <c r="AO357" i="12" s="1"/>
  <c r="AO268" i="12"/>
  <c r="AO315" i="12" s="1"/>
  <c r="AO358" i="12" s="1"/>
  <c r="AO269" i="12"/>
  <c r="AO316" i="12" s="1"/>
  <c r="AO359" i="12" s="1"/>
  <c r="AO270" i="12"/>
  <c r="AO317" i="12"/>
  <c r="AO360" i="12" s="1"/>
  <c r="AO271" i="12"/>
  <c r="AO318" i="12" s="1"/>
  <c r="AO361" i="12" s="1"/>
  <c r="AO272" i="12"/>
  <c r="AO319" i="12" s="1"/>
  <c r="AO362" i="12" s="1"/>
  <c r="AO273" i="12"/>
  <c r="AO320" i="12" s="1"/>
  <c r="AO363" i="12" s="1"/>
  <c r="AO274" i="12"/>
  <c r="AO321" i="12"/>
  <c r="AO364" i="12" s="1"/>
  <c r="AO275" i="12"/>
  <c r="AO322" i="12" s="1"/>
  <c r="AO365" i="12" s="1"/>
  <c r="AO276" i="12"/>
  <c r="AO323" i="12" s="1"/>
  <c r="AO366" i="12" s="1"/>
  <c r="AO277" i="12"/>
  <c r="AO324" i="12" s="1"/>
  <c r="AO367" i="12" s="1"/>
  <c r="AO278" i="12"/>
  <c r="AO325" i="12"/>
  <c r="AO368" i="12" s="1"/>
  <c r="AO279" i="12"/>
  <c r="AO326" i="12" s="1"/>
  <c r="AO369" i="12" s="1"/>
  <c r="AO280" i="12"/>
  <c r="AO327" i="12" s="1"/>
  <c r="AO370" i="12" s="1"/>
  <c r="AO281" i="12"/>
  <c r="B59" i="33" s="1"/>
  <c r="AO282" i="12"/>
  <c r="B61" i="33"/>
  <c r="AO283" i="12"/>
  <c r="AO330" i="12" s="1"/>
  <c r="AO373" i="12" s="1"/>
  <c r="AO284" i="12"/>
  <c r="AO331" i="12" s="1"/>
  <c r="AO374" i="12" s="1"/>
  <c r="AO285" i="12"/>
  <c r="AO332" i="12"/>
  <c r="AO375" i="12" s="1"/>
  <c r="AO286" i="12"/>
  <c r="AO333" i="12" s="1"/>
  <c r="AO376" i="12" s="1"/>
  <c r="AO287" i="12"/>
  <c r="AO334" i="12" s="1"/>
  <c r="AO377" i="12" s="1"/>
  <c r="AO288" i="12"/>
  <c r="B73" i="33" s="1"/>
  <c r="AO289" i="12"/>
  <c r="AO336" i="12"/>
  <c r="AO379" i="12" s="1"/>
  <c r="AO337" i="12"/>
  <c r="AO380" i="12" s="1"/>
  <c r="AO338" i="12"/>
  <c r="AO381" i="12" s="1"/>
  <c r="AO339" i="12"/>
  <c r="AO382" i="12" s="1"/>
  <c r="AL253" i="12"/>
  <c r="AP337" i="12"/>
  <c r="AP338" i="12"/>
  <c r="AP339" i="12"/>
  <c r="AR34" i="12"/>
  <c r="BL34" i="12"/>
  <c r="CF34" i="12"/>
  <c r="CZ34" i="12" s="1"/>
  <c r="DT34" i="12"/>
  <c r="DS34" i="12"/>
  <c r="AR35" i="12"/>
  <c r="BL35" i="12"/>
  <c r="CF35" i="12"/>
  <c r="CZ35" i="12" s="1"/>
  <c r="AS283" i="12" s="1"/>
  <c r="J63" i="33" s="1"/>
  <c r="K63" i="33" s="1"/>
  <c r="DT35" i="12"/>
  <c r="DS35" i="12"/>
  <c r="AR36" i="12"/>
  <c r="BL36" i="12"/>
  <c r="CF36" i="12"/>
  <c r="CZ36" i="12" s="1"/>
  <c r="DT36" i="12"/>
  <c r="DS36" i="12"/>
  <c r="B67" i="33"/>
  <c r="AR37" i="12"/>
  <c r="BL37" i="12"/>
  <c r="CF37" i="12"/>
  <c r="CZ37" i="12" s="1"/>
  <c r="DT37" i="12"/>
  <c r="DS37" i="12"/>
  <c r="BL38" i="12"/>
  <c r="CF38" i="12"/>
  <c r="CZ38" i="12" s="1"/>
  <c r="DT38" i="12"/>
  <c r="DS38" i="12"/>
  <c r="B71" i="33"/>
  <c r="AR39" i="12"/>
  <c r="BL39" i="12"/>
  <c r="CF39" i="12"/>
  <c r="CZ39" i="12" s="1"/>
  <c r="AS287" i="12" s="1"/>
  <c r="J71" i="33" s="1"/>
  <c r="K71" i="33" s="1"/>
  <c r="DT39" i="12"/>
  <c r="DS39" i="12"/>
  <c r="AR40" i="12"/>
  <c r="BL40" i="12"/>
  <c r="CF40" i="12"/>
  <c r="CZ40" i="12" s="1"/>
  <c r="DT40" i="12"/>
  <c r="DS40" i="12"/>
  <c r="B75" i="33"/>
  <c r="AR41" i="12"/>
  <c r="BL41" i="12"/>
  <c r="CF41" i="12"/>
  <c r="CZ41" i="12" s="1"/>
  <c r="DT41" i="12"/>
  <c r="DS41" i="12"/>
  <c r="AR33" i="12"/>
  <c r="BL33" i="12"/>
  <c r="CF33" i="12"/>
  <c r="CZ33" i="12" s="1"/>
  <c r="DT33" i="12"/>
  <c r="DS33" i="12"/>
  <c r="A73" i="33"/>
  <c r="A69" i="33"/>
  <c r="A65" i="33"/>
  <c r="A61" i="33"/>
  <c r="AR7" i="12"/>
  <c r="AQ7" i="12"/>
  <c r="BL7" i="12"/>
  <c r="BK7" i="12"/>
  <c r="CF7" i="12"/>
  <c r="CZ7" i="12" s="1"/>
  <c r="DT7" i="12"/>
  <c r="DS7" i="12"/>
  <c r="AR8" i="12"/>
  <c r="AQ8" i="12"/>
  <c r="BL8" i="12"/>
  <c r="BK8" i="12"/>
  <c r="CF8" i="12"/>
  <c r="CZ8" i="12" s="1"/>
  <c r="DT8" i="12"/>
  <c r="DS8" i="12"/>
  <c r="AR9" i="12"/>
  <c r="AQ9" i="12"/>
  <c r="BL9" i="12"/>
  <c r="BK9" i="12"/>
  <c r="CF9" i="12"/>
  <c r="CZ9" i="12" s="1"/>
  <c r="DT9" i="12"/>
  <c r="DS9" i="12"/>
  <c r="AR10" i="12"/>
  <c r="AQ10" i="12"/>
  <c r="BL10" i="12"/>
  <c r="BK10" i="12"/>
  <c r="CF10" i="12"/>
  <c r="CZ10" i="12" s="1"/>
  <c r="DT10" i="12"/>
  <c r="DS10" i="12"/>
  <c r="AR11" i="12"/>
  <c r="AQ11" i="12"/>
  <c r="BL11" i="12"/>
  <c r="BK11" i="12"/>
  <c r="CF11" i="12"/>
  <c r="CZ11" i="12" s="1"/>
  <c r="DT11" i="12"/>
  <c r="DS11" i="12"/>
  <c r="AR12" i="12"/>
  <c r="AQ12" i="12"/>
  <c r="BL12" i="12"/>
  <c r="BK12" i="12"/>
  <c r="CF12" i="12"/>
  <c r="CZ12" i="12" s="1"/>
  <c r="DT12" i="12"/>
  <c r="DS12" i="12"/>
  <c r="AR13" i="12"/>
  <c r="AQ13" i="12"/>
  <c r="BL13" i="12"/>
  <c r="BK13" i="12"/>
  <c r="CF13" i="12"/>
  <c r="CZ13" i="12" s="1"/>
  <c r="DT13" i="12"/>
  <c r="DS13" i="12"/>
  <c r="AR14" i="12"/>
  <c r="AQ14" i="12"/>
  <c r="BL14" i="12"/>
  <c r="BK14" i="12"/>
  <c r="CF14" i="12"/>
  <c r="CZ14" i="12" s="1"/>
  <c r="DT14" i="12"/>
  <c r="DS14" i="12"/>
  <c r="AR15" i="12"/>
  <c r="AQ15" i="12"/>
  <c r="BL15" i="12"/>
  <c r="BK15" i="12"/>
  <c r="CF15" i="12"/>
  <c r="CZ15" i="12" s="1"/>
  <c r="DT15" i="12"/>
  <c r="DS15" i="12"/>
  <c r="AR16" i="12"/>
  <c r="AQ16" i="12"/>
  <c r="BL16" i="12"/>
  <c r="BK16" i="12"/>
  <c r="CF16" i="12"/>
  <c r="CZ16" i="12" s="1"/>
  <c r="DT16" i="12"/>
  <c r="DS16" i="12"/>
  <c r="AR17" i="12"/>
  <c r="AQ17" i="12"/>
  <c r="BL17" i="12"/>
  <c r="BK17" i="12"/>
  <c r="CF17" i="12"/>
  <c r="CZ17" i="12" s="1"/>
  <c r="DT17" i="12"/>
  <c r="DS17" i="12"/>
  <c r="AR18" i="12"/>
  <c r="AQ18" i="12"/>
  <c r="BL18" i="12"/>
  <c r="BK18" i="12"/>
  <c r="CF18" i="12"/>
  <c r="CZ18" i="12" s="1"/>
  <c r="DT18" i="12"/>
  <c r="DS18" i="12"/>
  <c r="AR19" i="12"/>
  <c r="AQ19" i="12"/>
  <c r="BL19" i="12"/>
  <c r="BK19" i="12"/>
  <c r="CF19" i="12"/>
  <c r="CZ19" i="12" s="1"/>
  <c r="DT19" i="12"/>
  <c r="DS19" i="12"/>
  <c r="AR20" i="12"/>
  <c r="AQ20" i="12"/>
  <c r="BL20" i="12"/>
  <c r="BK20" i="12"/>
  <c r="CF20" i="12"/>
  <c r="CZ20" i="12" s="1"/>
  <c r="DT20" i="12"/>
  <c r="DS20" i="12"/>
  <c r="AR21" i="12"/>
  <c r="AQ21" i="12"/>
  <c r="BL21" i="12"/>
  <c r="BK21" i="12"/>
  <c r="CF21" i="12"/>
  <c r="CZ21" i="12" s="1"/>
  <c r="DT21" i="12"/>
  <c r="DS21" i="12"/>
  <c r="AR22" i="12"/>
  <c r="AQ22" i="12"/>
  <c r="BL22" i="12"/>
  <c r="BK22" i="12"/>
  <c r="CF22" i="12"/>
  <c r="CZ22" i="12" s="1"/>
  <c r="DT22" i="12"/>
  <c r="DS22" i="12"/>
  <c r="AR23" i="12"/>
  <c r="AQ23" i="12"/>
  <c r="BL23" i="12"/>
  <c r="BK23" i="12"/>
  <c r="CF23" i="12"/>
  <c r="CZ23" i="12" s="1"/>
  <c r="DT23" i="12"/>
  <c r="DS23" i="12"/>
  <c r="AR24" i="12"/>
  <c r="AQ24" i="12"/>
  <c r="BL24" i="12"/>
  <c r="BK24" i="12"/>
  <c r="CF24" i="12"/>
  <c r="CZ24" i="12" s="1"/>
  <c r="DT24" i="12"/>
  <c r="DS24" i="12"/>
  <c r="AR25" i="12"/>
  <c r="AQ25" i="12"/>
  <c r="BL25" i="12"/>
  <c r="BK25" i="12"/>
  <c r="CF25" i="12"/>
  <c r="CZ25" i="12" s="1"/>
  <c r="DT25" i="12"/>
  <c r="DS25" i="12"/>
  <c r="AR26" i="12"/>
  <c r="AQ26" i="12"/>
  <c r="BL26" i="12"/>
  <c r="BK26" i="12"/>
  <c r="CF26" i="12"/>
  <c r="CZ26" i="12" s="1"/>
  <c r="DT26" i="12"/>
  <c r="DS26" i="12"/>
  <c r="AR27" i="12"/>
  <c r="AQ27" i="12"/>
  <c r="BL27" i="12"/>
  <c r="BK27" i="12"/>
  <c r="CF27" i="12"/>
  <c r="CZ27" i="12" s="1"/>
  <c r="DT27" i="12"/>
  <c r="DS27" i="12"/>
  <c r="AR28" i="12"/>
  <c r="AQ28" i="12"/>
  <c r="BL28" i="12"/>
  <c r="BK28" i="12"/>
  <c r="CF28" i="12"/>
  <c r="CZ28" i="12" s="1"/>
  <c r="DT28" i="12"/>
  <c r="DS28" i="12"/>
  <c r="AR29" i="12"/>
  <c r="AQ29" i="12"/>
  <c r="BL29" i="12"/>
  <c r="BK29" i="12"/>
  <c r="CF29" i="12"/>
  <c r="CZ29" i="12" s="1"/>
  <c r="DT29" i="12"/>
  <c r="DS29" i="12"/>
  <c r="AR30" i="12"/>
  <c r="AQ30" i="12"/>
  <c r="BL30" i="12"/>
  <c r="BK30" i="12"/>
  <c r="CF30" i="12"/>
  <c r="CZ30" i="12" s="1"/>
  <c r="DT30" i="12"/>
  <c r="DS30" i="12"/>
  <c r="AR31" i="12"/>
  <c r="AQ31" i="12"/>
  <c r="BL31" i="12"/>
  <c r="BK31" i="12"/>
  <c r="CF31" i="12"/>
  <c r="CZ31" i="12" s="1"/>
  <c r="DT31" i="12"/>
  <c r="DS31" i="12"/>
  <c r="AR32" i="12"/>
  <c r="AQ32" i="12"/>
  <c r="BL32" i="12"/>
  <c r="BK32" i="12"/>
  <c r="CF32" i="12"/>
  <c r="CZ32" i="12" s="1"/>
  <c r="DT32" i="12"/>
  <c r="DS32" i="12"/>
  <c r="DT6" i="12"/>
  <c r="DS6" i="12"/>
  <c r="CF6" i="12"/>
  <c r="CZ6" i="12" s="1"/>
  <c r="BL6" i="12"/>
  <c r="BK6" i="12"/>
  <c r="AR6" i="12"/>
  <c r="GY7" i="12"/>
  <c r="GZ7" i="12"/>
  <c r="HA7" i="12"/>
  <c r="HB7" i="12"/>
  <c r="HC7" i="12"/>
  <c r="HD7" i="12"/>
  <c r="HE7" i="12"/>
  <c r="HF7" i="12"/>
  <c r="HG7" i="12"/>
  <c r="HS7" i="12"/>
  <c r="HT7" i="12"/>
  <c r="HU7" i="12"/>
  <c r="HV7" i="12"/>
  <c r="HW7" i="12"/>
  <c r="HX7" i="12"/>
  <c r="HY7" i="12"/>
  <c r="HZ7" i="12"/>
  <c r="IA7" i="12"/>
  <c r="IC7" i="12"/>
  <c r="ID7" i="12"/>
  <c r="IE7" i="12"/>
  <c r="IF7" i="12"/>
  <c r="IG7" i="12"/>
  <c r="IH7" i="12"/>
  <c r="II7" i="12"/>
  <c r="IJ7" i="12"/>
  <c r="IK7" i="12"/>
  <c r="GY8" i="12"/>
  <c r="GZ8" i="12"/>
  <c r="HA8" i="12"/>
  <c r="HB8" i="12"/>
  <c r="HC8" i="12"/>
  <c r="HD8" i="12"/>
  <c r="HE8" i="12"/>
  <c r="HF8" i="12"/>
  <c r="HG8" i="12"/>
  <c r="HS8" i="12"/>
  <c r="HT8" i="12"/>
  <c r="HU8" i="12"/>
  <c r="HV8" i="12"/>
  <c r="HW8" i="12"/>
  <c r="HX8" i="12"/>
  <c r="HY8" i="12"/>
  <c r="HZ8" i="12"/>
  <c r="IA8" i="12"/>
  <c r="IC8" i="12"/>
  <c r="ID8" i="12"/>
  <c r="IE8" i="12"/>
  <c r="IF8" i="12"/>
  <c r="IG8" i="12"/>
  <c r="IH8" i="12"/>
  <c r="II8" i="12"/>
  <c r="IJ8" i="12"/>
  <c r="IK8" i="12"/>
  <c r="GY9" i="12"/>
  <c r="GZ9" i="12"/>
  <c r="HA9" i="12"/>
  <c r="HB9" i="12"/>
  <c r="HC9" i="12"/>
  <c r="HD9" i="12"/>
  <c r="HE9" i="12"/>
  <c r="HF9" i="12"/>
  <c r="HG9" i="12"/>
  <c r="HS9" i="12"/>
  <c r="HT9" i="12"/>
  <c r="HU9" i="12"/>
  <c r="HV9" i="12"/>
  <c r="HW9" i="12"/>
  <c r="HX9" i="12"/>
  <c r="HY9" i="12"/>
  <c r="HZ9" i="12"/>
  <c r="IA9" i="12"/>
  <c r="IC9" i="12"/>
  <c r="ID9" i="12"/>
  <c r="IE9" i="12"/>
  <c r="IF9" i="12"/>
  <c r="IG9" i="12"/>
  <c r="IH9" i="12"/>
  <c r="II9" i="12"/>
  <c r="IJ9" i="12"/>
  <c r="IK9" i="12"/>
  <c r="GY10" i="12"/>
  <c r="GZ10" i="12"/>
  <c r="HA10" i="12"/>
  <c r="HB10" i="12"/>
  <c r="HC10" i="12"/>
  <c r="HD10" i="12"/>
  <c r="HE10" i="12"/>
  <c r="HF10" i="12"/>
  <c r="HG10" i="12"/>
  <c r="HS10" i="12"/>
  <c r="HT10" i="12"/>
  <c r="HU10" i="12"/>
  <c r="HV10" i="12"/>
  <c r="HW10" i="12"/>
  <c r="HX10" i="12"/>
  <c r="HY10" i="12"/>
  <c r="HZ10" i="12"/>
  <c r="IA10" i="12"/>
  <c r="IC10" i="12"/>
  <c r="ID10" i="12"/>
  <c r="IE10" i="12"/>
  <c r="IF10" i="12"/>
  <c r="IG10" i="12"/>
  <c r="IH10" i="12"/>
  <c r="II10" i="12"/>
  <c r="IJ10" i="12"/>
  <c r="IK10" i="12"/>
  <c r="GY11" i="12"/>
  <c r="GZ11" i="12"/>
  <c r="HA11" i="12"/>
  <c r="HB11" i="12"/>
  <c r="HC11" i="12"/>
  <c r="HD11" i="12"/>
  <c r="HE11" i="12"/>
  <c r="HF11" i="12"/>
  <c r="HG11" i="12"/>
  <c r="HS11" i="12"/>
  <c r="HT11" i="12"/>
  <c r="HU11" i="12"/>
  <c r="HV11" i="12"/>
  <c r="HW11" i="12"/>
  <c r="HX11" i="12"/>
  <c r="HY11" i="12"/>
  <c r="HZ11" i="12"/>
  <c r="IA11" i="12"/>
  <c r="IC11" i="12"/>
  <c r="ID11" i="12"/>
  <c r="IE11" i="12"/>
  <c r="IF11" i="12"/>
  <c r="IG11" i="12"/>
  <c r="IH11" i="12"/>
  <c r="II11" i="12"/>
  <c r="IJ11" i="12"/>
  <c r="IK11" i="12"/>
  <c r="GY12" i="12"/>
  <c r="GZ12" i="12"/>
  <c r="HA12" i="12"/>
  <c r="HB12" i="12"/>
  <c r="HC12" i="12"/>
  <c r="HD12" i="12"/>
  <c r="HE12" i="12"/>
  <c r="HF12" i="12"/>
  <c r="HG12" i="12"/>
  <c r="HS12" i="12"/>
  <c r="HT12" i="12"/>
  <c r="HU12" i="12"/>
  <c r="HV12" i="12"/>
  <c r="HW12" i="12"/>
  <c r="HX12" i="12"/>
  <c r="HY12" i="12"/>
  <c r="HZ12" i="12"/>
  <c r="IA12" i="12"/>
  <c r="IC12" i="12"/>
  <c r="ID12" i="12"/>
  <c r="IE12" i="12"/>
  <c r="IF12" i="12"/>
  <c r="IG12" i="12"/>
  <c r="IH12" i="12"/>
  <c r="II12" i="12"/>
  <c r="IJ12" i="12"/>
  <c r="IK12" i="12"/>
  <c r="GY13" i="12"/>
  <c r="GZ13" i="12"/>
  <c r="HA13" i="12"/>
  <c r="HB13" i="12"/>
  <c r="HC13" i="12"/>
  <c r="HD13" i="12"/>
  <c r="HE13" i="12"/>
  <c r="HF13" i="12"/>
  <c r="HG13" i="12"/>
  <c r="HS13" i="12"/>
  <c r="HT13" i="12"/>
  <c r="HU13" i="12"/>
  <c r="HV13" i="12"/>
  <c r="HW13" i="12"/>
  <c r="HX13" i="12"/>
  <c r="HY13" i="12"/>
  <c r="HZ13" i="12"/>
  <c r="IA13" i="12"/>
  <c r="IC13" i="12"/>
  <c r="ID13" i="12"/>
  <c r="IE13" i="12"/>
  <c r="IF13" i="12"/>
  <c r="IG13" i="12"/>
  <c r="IH13" i="12"/>
  <c r="II13" i="12"/>
  <c r="IJ13" i="12"/>
  <c r="IK13" i="12"/>
  <c r="GY14" i="12"/>
  <c r="GZ14" i="12"/>
  <c r="HA14" i="12"/>
  <c r="HB14" i="12"/>
  <c r="HC14" i="12"/>
  <c r="HD14" i="12"/>
  <c r="HE14" i="12"/>
  <c r="HF14" i="12"/>
  <c r="HG14" i="12"/>
  <c r="HS14" i="12"/>
  <c r="HT14" i="12"/>
  <c r="HU14" i="12"/>
  <c r="HV14" i="12"/>
  <c r="HW14" i="12"/>
  <c r="HX14" i="12"/>
  <c r="HY14" i="12"/>
  <c r="HZ14" i="12"/>
  <c r="IA14" i="12"/>
  <c r="IC14" i="12"/>
  <c r="ID14" i="12"/>
  <c r="IE14" i="12"/>
  <c r="IF14" i="12"/>
  <c r="IG14" i="12"/>
  <c r="IH14" i="12"/>
  <c r="II14" i="12"/>
  <c r="IJ14" i="12"/>
  <c r="IK14" i="12"/>
  <c r="GY15" i="12"/>
  <c r="GZ15" i="12"/>
  <c r="HA15" i="12"/>
  <c r="HB15" i="12"/>
  <c r="HC15" i="12"/>
  <c r="HD15" i="12"/>
  <c r="HE15" i="12"/>
  <c r="HF15" i="12"/>
  <c r="HG15" i="12"/>
  <c r="HS15" i="12"/>
  <c r="HT15" i="12"/>
  <c r="HU15" i="12"/>
  <c r="HV15" i="12"/>
  <c r="HW15" i="12"/>
  <c r="HX15" i="12"/>
  <c r="HY15" i="12"/>
  <c r="HZ15" i="12"/>
  <c r="IA15" i="12"/>
  <c r="IC15" i="12"/>
  <c r="ID15" i="12"/>
  <c r="IE15" i="12"/>
  <c r="IF15" i="12"/>
  <c r="IG15" i="12"/>
  <c r="IH15" i="12"/>
  <c r="II15" i="12"/>
  <c r="IJ15" i="12"/>
  <c r="IK15" i="12"/>
  <c r="GY16" i="12"/>
  <c r="GZ16" i="12"/>
  <c r="HA16" i="12"/>
  <c r="HB16" i="12"/>
  <c r="HC16" i="12"/>
  <c r="HD16" i="12"/>
  <c r="HE16" i="12"/>
  <c r="HF16" i="12"/>
  <c r="HG16" i="12"/>
  <c r="HS16" i="12"/>
  <c r="HT16" i="12"/>
  <c r="HU16" i="12"/>
  <c r="HV16" i="12"/>
  <c r="HW16" i="12"/>
  <c r="HX16" i="12"/>
  <c r="HY16" i="12"/>
  <c r="HZ16" i="12"/>
  <c r="IA16" i="12"/>
  <c r="IC16" i="12"/>
  <c r="ID16" i="12"/>
  <c r="IE16" i="12"/>
  <c r="IF16" i="12"/>
  <c r="IG16" i="12"/>
  <c r="IH16" i="12"/>
  <c r="II16" i="12"/>
  <c r="IJ16" i="12"/>
  <c r="IK16" i="12"/>
  <c r="GY17" i="12"/>
  <c r="GZ17" i="12"/>
  <c r="HA17" i="12"/>
  <c r="HB17" i="12"/>
  <c r="HC17" i="12"/>
  <c r="HD17" i="12"/>
  <c r="HE17" i="12"/>
  <c r="HF17" i="12"/>
  <c r="HG17" i="12"/>
  <c r="HS17" i="12"/>
  <c r="HT17" i="12"/>
  <c r="HU17" i="12"/>
  <c r="HV17" i="12"/>
  <c r="HW17" i="12"/>
  <c r="HX17" i="12"/>
  <c r="HY17" i="12"/>
  <c r="HZ17" i="12"/>
  <c r="IA17" i="12"/>
  <c r="IC17" i="12"/>
  <c r="ID17" i="12"/>
  <c r="IE17" i="12"/>
  <c r="IF17" i="12"/>
  <c r="IG17" i="12"/>
  <c r="IH17" i="12"/>
  <c r="II17" i="12"/>
  <c r="IJ17" i="12"/>
  <c r="IK17" i="12"/>
  <c r="GY18" i="12"/>
  <c r="GZ18" i="12"/>
  <c r="HA18" i="12"/>
  <c r="HB18" i="12"/>
  <c r="HC18" i="12"/>
  <c r="HD18" i="12"/>
  <c r="HE18" i="12"/>
  <c r="HF18" i="12"/>
  <c r="HG18" i="12"/>
  <c r="HS18" i="12"/>
  <c r="HT18" i="12"/>
  <c r="HU18" i="12"/>
  <c r="HV18" i="12"/>
  <c r="HW18" i="12"/>
  <c r="HX18" i="12"/>
  <c r="HY18" i="12"/>
  <c r="HZ18" i="12"/>
  <c r="IA18" i="12"/>
  <c r="IC18" i="12"/>
  <c r="ID18" i="12"/>
  <c r="IE18" i="12"/>
  <c r="IF18" i="12"/>
  <c r="IG18" i="12"/>
  <c r="IH18" i="12"/>
  <c r="II18" i="12"/>
  <c r="IJ18" i="12"/>
  <c r="IK18" i="12"/>
  <c r="GY19" i="12"/>
  <c r="GZ19" i="12"/>
  <c r="HA19" i="12"/>
  <c r="HB19" i="12"/>
  <c r="HC19" i="12"/>
  <c r="HD19" i="12"/>
  <c r="HE19" i="12"/>
  <c r="HF19" i="12"/>
  <c r="HG19" i="12"/>
  <c r="HS19" i="12"/>
  <c r="HT19" i="12"/>
  <c r="HU19" i="12"/>
  <c r="HV19" i="12"/>
  <c r="HW19" i="12"/>
  <c r="HX19" i="12"/>
  <c r="HY19" i="12"/>
  <c r="HZ19" i="12"/>
  <c r="IA19" i="12"/>
  <c r="IC19" i="12"/>
  <c r="ID19" i="12"/>
  <c r="IE19" i="12"/>
  <c r="IF19" i="12"/>
  <c r="IG19" i="12"/>
  <c r="IH19" i="12"/>
  <c r="II19" i="12"/>
  <c r="IJ19" i="12"/>
  <c r="IK19" i="12"/>
  <c r="GY20" i="12"/>
  <c r="GZ20" i="12"/>
  <c r="HA20" i="12"/>
  <c r="HB20" i="12"/>
  <c r="HC20" i="12"/>
  <c r="HD20" i="12"/>
  <c r="HE20" i="12"/>
  <c r="HF20" i="12"/>
  <c r="HG20" i="12"/>
  <c r="HS20" i="12"/>
  <c r="HT20" i="12"/>
  <c r="HU20" i="12"/>
  <c r="HV20" i="12"/>
  <c r="HW20" i="12"/>
  <c r="HX20" i="12"/>
  <c r="HY20" i="12"/>
  <c r="HZ20" i="12"/>
  <c r="IA20" i="12"/>
  <c r="IC20" i="12"/>
  <c r="ID20" i="12"/>
  <c r="IE20" i="12"/>
  <c r="IF20" i="12"/>
  <c r="IG20" i="12"/>
  <c r="IH20" i="12"/>
  <c r="II20" i="12"/>
  <c r="IJ20" i="12"/>
  <c r="IK20" i="12"/>
  <c r="GY21" i="12"/>
  <c r="GZ21" i="12"/>
  <c r="HA21" i="12"/>
  <c r="HB21" i="12"/>
  <c r="HC21" i="12"/>
  <c r="HD21" i="12"/>
  <c r="HE21" i="12"/>
  <c r="HF21" i="12"/>
  <c r="HG21" i="12"/>
  <c r="HS21" i="12"/>
  <c r="HT21" i="12"/>
  <c r="HU21" i="12"/>
  <c r="HV21" i="12"/>
  <c r="HW21" i="12"/>
  <c r="HX21" i="12"/>
  <c r="HY21" i="12"/>
  <c r="HZ21" i="12"/>
  <c r="IA21" i="12"/>
  <c r="IC21" i="12"/>
  <c r="ID21" i="12"/>
  <c r="IE21" i="12"/>
  <c r="IF21" i="12"/>
  <c r="IG21" i="12"/>
  <c r="IH21" i="12"/>
  <c r="II21" i="12"/>
  <c r="IJ21" i="12"/>
  <c r="IK21" i="12"/>
  <c r="GY22" i="12"/>
  <c r="GZ22" i="12"/>
  <c r="HA22" i="12"/>
  <c r="HB22" i="12"/>
  <c r="HC22" i="12"/>
  <c r="HD22" i="12"/>
  <c r="HE22" i="12"/>
  <c r="HF22" i="12"/>
  <c r="HG22" i="12"/>
  <c r="HS22" i="12"/>
  <c r="HT22" i="12"/>
  <c r="HU22" i="12"/>
  <c r="HV22" i="12"/>
  <c r="HW22" i="12"/>
  <c r="HX22" i="12"/>
  <c r="HY22" i="12"/>
  <c r="HZ22" i="12"/>
  <c r="IA22" i="12"/>
  <c r="IC22" i="12"/>
  <c r="ID22" i="12"/>
  <c r="IE22" i="12"/>
  <c r="IF22" i="12"/>
  <c r="IG22" i="12"/>
  <c r="IH22" i="12"/>
  <c r="II22" i="12"/>
  <c r="IJ22" i="12"/>
  <c r="IK22" i="12"/>
  <c r="GY23" i="12"/>
  <c r="GZ23" i="12"/>
  <c r="HA23" i="12"/>
  <c r="HB23" i="12"/>
  <c r="HC23" i="12"/>
  <c r="HD23" i="12"/>
  <c r="HE23" i="12"/>
  <c r="HF23" i="12"/>
  <c r="HG23" i="12"/>
  <c r="HS23" i="12"/>
  <c r="HT23" i="12"/>
  <c r="HU23" i="12"/>
  <c r="HV23" i="12"/>
  <c r="HW23" i="12"/>
  <c r="HX23" i="12"/>
  <c r="HY23" i="12"/>
  <c r="HZ23" i="12"/>
  <c r="IA23" i="12"/>
  <c r="IC23" i="12"/>
  <c r="ID23" i="12"/>
  <c r="IE23" i="12"/>
  <c r="IF23" i="12"/>
  <c r="IG23" i="12"/>
  <c r="IH23" i="12"/>
  <c r="II23" i="12"/>
  <c r="IJ23" i="12"/>
  <c r="IK23" i="12"/>
  <c r="GY24" i="12"/>
  <c r="GZ24" i="12"/>
  <c r="HA24" i="12"/>
  <c r="HB24" i="12"/>
  <c r="HC24" i="12"/>
  <c r="HD24" i="12"/>
  <c r="HE24" i="12"/>
  <c r="HF24" i="12"/>
  <c r="HG24" i="12"/>
  <c r="HS24" i="12"/>
  <c r="HT24" i="12"/>
  <c r="HU24" i="12"/>
  <c r="HV24" i="12"/>
  <c r="HW24" i="12"/>
  <c r="HX24" i="12"/>
  <c r="HY24" i="12"/>
  <c r="HZ24" i="12"/>
  <c r="IA24" i="12"/>
  <c r="IC24" i="12"/>
  <c r="ID24" i="12"/>
  <c r="IE24" i="12"/>
  <c r="IF24" i="12"/>
  <c r="IG24" i="12"/>
  <c r="IH24" i="12"/>
  <c r="II24" i="12"/>
  <c r="IJ24" i="12"/>
  <c r="IK24" i="12"/>
  <c r="GY25" i="12"/>
  <c r="GZ25" i="12"/>
  <c r="HA25" i="12"/>
  <c r="HB25" i="12"/>
  <c r="HC25" i="12"/>
  <c r="HD25" i="12"/>
  <c r="HE25" i="12"/>
  <c r="HF25" i="12"/>
  <c r="HG25" i="12"/>
  <c r="HS25" i="12"/>
  <c r="HT25" i="12"/>
  <c r="HU25" i="12"/>
  <c r="HV25" i="12"/>
  <c r="HW25" i="12"/>
  <c r="HX25" i="12"/>
  <c r="HY25" i="12"/>
  <c r="HZ25" i="12"/>
  <c r="IA25" i="12"/>
  <c r="IC25" i="12"/>
  <c r="ID25" i="12"/>
  <c r="IE25" i="12"/>
  <c r="IF25" i="12"/>
  <c r="IG25" i="12"/>
  <c r="IH25" i="12"/>
  <c r="II25" i="12"/>
  <c r="IJ25" i="12"/>
  <c r="IK25" i="12"/>
  <c r="GY26" i="12"/>
  <c r="GZ26" i="12"/>
  <c r="HA26" i="12"/>
  <c r="HB26" i="12"/>
  <c r="HC26" i="12"/>
  <c r="HD26" i="12"/>
  <c r="HE26" i="12"/>
  <c r="HF26" i="12"/>
  <c r="HG26" i="12"/>
  <c r="HS26" i="12"/>
  <c r="HT26" i="12"/>
  <c r="HU26" i="12"/>
  <c r="HV26" i="12"/>
  <c r="HW26" i="12"/>
  <c r="HX26" i="12"/>
  <c r="HY26" i="12"/>
  <c r="HZ26" i="12"/>
  <c r="IA26" i="12"/>
  <c r="IC26" i="12"/>
  <c r="ID26" i="12"/>
  <c r="IE26" i="12"/>
  <c r="IF26" i="12"/>
  <c r="IG26" i="12"/>
  <c r="IH26" i="12"/>
  <c r="II26" i="12"/>
  <c r="IJ26" i="12"/>
  <c r="IK26" i="12"/>
  <c r="GY27" i="12"/>
  <c r="GZ27" i="12"/>
  <c r="HA27" i="12"/>
  <c r="HB27" i="12"/>
  <c r="HC27" i="12"/>
  <c r="HD27" i="12"/>
  <c r="HE27" i="12"/>
  <c r="HF27" i="12"/>
  <c r="HG27" i="12"/>
  <c r="HS27" i="12"/>
  <c r="HT27" i="12"/>
  <c r="HU27" i="12"/>
  <c r="HV27" i="12"/>
  <c r="HW27" i="12"/>
  <c r="HX27" i="12"/>
  <c r="HY27" i="12"/>
  <c r="HZ27" i="12"/>
  <c r="IA27" i="12"/>
  <c r="IC27" i="12"/>
  <c r="ID27" i="12"/>
  <c r="IE27" i="12"/>
  <c r="IF27" i="12"/>
  <c r="IG27" i="12"/>
  <c r="IH27" i="12"/>
  <c r="II27" i="12"/>
  <c r="IJ27" i="12"/>
  <c r="IK27" i="12"/>
  <c r="GY28" i="12"/>
  <c r="GZ28" i="12"/>
  <c r="HA28" i="12"/>
  <c r="HB28" i="12"/>
  <c r="HC28" i="12"/>
  <c r="HD28" i="12"/>
  <c r="HE28" i="12"/>
  <c r="HF28" i="12"/>
  <c r="HG28" i="12"/>
  <c r="HS28" i="12"/>
  <c r="HT28" i="12"/>
  <c r="HU28" i="12"/>
  <c r="HV28" i="12"/>
  <c r="HW28" i="12"/>
  <c r="HX28" i="12"/>
  <c r="HY28" i="12"/>
  <c r="HZ28" i="12"/>
  <c r="IA28" i="12"/>
  <c r="IC28" i="12"/>
  <c r="ID28" i="12"/>
  <c r="IE28" i="12"/>
  <c r="IF28" i="12"/>
  <c r="IG28" i="12"/>
  <c r="IH28" i="12"/>
  <c r="II28" i="12"/>
  <c r="IJ28" i="12"/>
  <c r="IK28" i="12"/>
  <c r="GY29" i="12"/>
  <c r="GZ29" i="12"/>
  <c r="HA29" i="12"/>
  <c r="HB29" i="12"/>
  <c r="HC29" i="12"/>
  <c r="HD29" i="12"/>
  <c r="HE29" i="12"/>
  <c r="HF29" i="12"/>
  <c r="HG29" i="12"/>
  <c r="HS29" i="12"/>
  <c r="HT29" i="12"/>
  <c r="HU29" i="12"/>
  <c r="HV29" i="12"/>
  <c r="HW29" i="12"/>
  <c r="HX29" i="12"/>
  <c r="HY29" i="12"/>
  <c r="HZ29" i="12"/>
  <c r="IA29" i="12"/>
  <c r="IC29" i="12"/>
  <c r="ID29" i="12"/>
  <c r="IE29" i="12"/>
  <c r="IF29" i="12"/>
  <c r="IG29" i="12"/>
  <c r="IH29" i="12"/>
  <c r="II29" i="12"/>
  <c r="IJ29" i="12"/>
  <c r="IK29" i="12"/>
  <c r="GY30" i="12"/>
  <c r="GZ30" i="12"/>
  <c r="HA30" i="12"/>
  <c r="HB30" i="12"/>
  <c r="HC30" i="12"/>
  <c r="HD30" i="12"/>
  <c r="HE30" i="12"/>
  <c r="HF30" i="12"/>
  <c r="HG30" i="12"/>
  <c r="HS30" i="12"/>
  <c r="HT30" i="12"/>
  <c r="HU30" i="12"/>
  <c r="HV30" i="12"/>
  <c r="HW30" i="12"/>
  <c r="HX30" i="12"/>
  <c r="HY30" i="12"/>
  <c r="HZ30" i="12"/>
  <c r="IA30" i="12"/>
  <c r="IC30" i="12"/>
  <c r="ID30" i="12"/>
  <c r="IE30" i="12"/>
  <c r="IF30" i="12"/>
  <c r="IG30" i="12"/>
  <c r="IH30" i="12"/>
  <c r="II30" i="12"/>
  <c r="IJ30" i="12"/>
  <c r="IK30" i="12"/>
  <c r="GY31" i="12"/>
  <c r="GZ31" i="12"/>
  <c r="HA31" i="12"/>
  <c r="HB31" i="12"/>
  <c r="HC31" i="12"/>
  <c r="HD31" i="12"/>
  <c r="HE31" i="12"/>
  <c r="HF31" i="12"/>
  <c r="HG31" i="12"/>
  <c r="HS31" i="12"/>
  <c r="HT31" i="12"/>
  <c r="HU31" i="12"/>
  <c r="HV31" i="12"/>
  <c r="HW31" i="12"/>
  <c r="HX31" i="12"/>
  <c r="HY31" i="12"/>
  <c r="HZ31" i="12"/>
  <c r="IA31" i="12"/>
  <c r="IC31" i="12"/>
  <c r="ID31" i="12"/>
  <c r="IE31" i="12"/>
  <c r="IF31" i="12"/>
  <c r="IG31" i="12"/>
  <c r="IH31" i="12"/>
  <c r="II31" i="12"/>
  <c r="IJ31" i="12"/>
  <c r="IK31" i="12"/>
  <c r="GY32" i="12"/>
  <c r="GZ32" i="12"/>
  <c r="HA32" i="12"/>
  <c r="HB32" i="12"/>
  <c r="HC32" i="12"/>
  <c r="HD32" i="12"/>
  <c r="HE32" i="12"/>
  <c r="HF32" i="12"/>
  <c r="HG32" i="12"/>
  <c r="HS32" i="12"/>
  <c r="HT32" i="12"/>
  <c r="HU32" i="12"/>
  <c r="HV32" i="12"/>
  <c r="HW32" i="12"/>
  <c r="HX32" i="12"/>
  <c r="HY32" i="12"/>
  <c r="HZ32" i="12"/>
  <c r="IA32" i="12"/>
  <c r="IC32" i="12"/>
  <c r="ID32" i="12"/>
  <c r="IE32" i="12"/>
  <c r="IF32" i="12"/>
  <c r="IG32" i="12"/>
  <c r="IH32" i="12"/>
  <c r="II32" i="12"/>
  <c r="IJ32" i="12"/>
  <c r="IK32" i="12"/>
  <c r="GY33" i="12"/>
  <c r="GZ33" i="12"/>
  <c r="HA33" i="12"/>
  <c r="HB33" i="12"/>
  <c r="HC33" i="12"/>
  <c r="HD33" i="12"/>
  <c r="HE33" i="12"/>
  <c r="HF33" i="12"/>
  <c r="HG33" i="12"/>
  <c r="HS33" i="12"/>
  <c r="HT33" i="12"/>
  <c r="HU33" i="12"/>
  <c r="HV33" i="12"/>
  <c r="HW33" i="12"/>
  <c r="HX33" i="12"/>
  <c r="HY33" i="12"/>
  <c r="HZ33" i="12"/>
  <c r="IA33" i="12"/>
  <c r="IC33" i="12"/>
  <c r="ID33" i="12"/>
  <c r="IE33" i="12"/>
  <c r="IF33" i="12"/>
  <c r="IG33" i="12"/>
  <c r="IH33" i="12"/>
  <c r="II33" i="12"/>
  <c r="IJ33" i="12"/>
  <c r="IK33" i="12"/>
  <c r="GY34" i="12"/>
  <c r="GZ34" i="12"/>
  <c r="HA34" i="12"/>
  <c r="HB34" i="12"/>
  <c r="HC34" i="12"/>
  <c r="HD34" i="12"/>
  <c r="HE34" i="12"/>
  <c r="HF34" i="12"/>
  <c r="HG34" i="12"/>
  <c r="HS34" i="12"/>
  <c r="HT34" i="12"/>
  <c r="HU34" i="12"/>
  <c r="HV34" i="12"/>
  <c r="HW34" i="12"/>
  <c r="HX34" i="12"/>
  <c r="HY34" i="12"/>
  <c r="HZ34" i="12"/>
  <c r="IA34" i="12"/>
  <c r="IC34" i="12"/>
  <c r="ID34" i="12"/>
  <c r="IE34" i="12"/>
  <c r="IF34" i="12"/>
  <c r="IG34" i="12"/>
  <c r="IH34" i="12"/>
  <c r="II34" i="12"/>
  <c r="IJ34" i="12"/>
  <c r="IK34" i="12"/>
  <c r="GY35" i="12"/>
  <c r="GZ35" i="12"/>
  <c r="HA35" i="12"/>
  <c r="HB35" i="12"/>
  <c r="HC35" i="12"/>
  <c r="HD35" i="12"/>
  <c r="HE35" i="12"/>
  <c r="HF35" i="12"/>
  <c r="HG35" i="12"/>
  <c r="HS35" i="12"/>
  <c r="HT35" i="12"/>
  <c r="HU35" i="12"/>
  <c r="HV35" i="12"/>
  <c r="HW35" i="12"/>
  <c r="HX35" i="12"/>
  <c r="HY35" i="12"/>
  <c r="HZ35" i="12"/>
  <c r="IA35" i="12"/>
  <c r="IC35" i="12"/>
  <c r="ID35" i="12"/>
  <c r="IE35" i="12"/>
  <c r="IF35" i="12"/>
  <c r="IG35" i="12"/>
  <c r="IH35" i="12"/>
  <c r="II35" i="12"/>
  <c r="IJ35" i="12"/>
  <c r="IK35" i="12"/>
  <c r="GY36" i="12"/>
  <c r="GZ36" i="12"/>
  <c r="HA36" i="12"/>
  <c r="HB36" i="12"/>
  <c r="HC36" i="12"/>
  <c r="HD36" i="12"/>
  <c r="HE36" i="12"/>
  <c r="HF36" i="12"/>
  <c r="HG36" i="12"/>
  <c r="HS36" i="12"/>
  <c r="HT36" i="12"/>
  <c r="HU36" i="12"/>
  <c r="HV36" i="12"/>
  <c r="HW36" i="12"/>
  <c r="HX36" i="12"/>
  <c r="HY36" i="12"/>
  <c r="HZ36" i="12"/>
  <c r="IA36" i="12"/>
  <c r="IC36" i="12"/>
  <c r="ID36" i="12"/>
  <c r="IE36" i="12"/>
  <c r="IF36" i="12"/>
  <c r="IG36" i="12"/>
  <c r="IH36" i="12"/>
  <c r="II36" i="12"/>
  <c r="IJ36" i="12"/>
  <c r="IK36" i="12"/>
  <c r="GY37" i="12"/>
  <c r="GZ37" i="12"/>
  <c r="HA37" i="12"/>
  <c r="HB37" i="12"/>
  <c r="HC37" i="12"/>
  <c r="HD37" i="12"/>
  <c r="HE37" i="12"/>
  <c r="HF37" i="12"/>
  <c r="HG37" i="12"/>
  <c r="HS37" i="12"/>
  <c r="FK68" i="12" s="1"/>
  <c r="FK78" i="12" s="1"/>
  <c r="HT37" i="12"/>
  <c r="FL68" i="12" s="1"/>
  <c r="FL78" i="12" s="1"/>
  <c r="HU37" i="12"/>
  <c r="FM68" i="12" s="1"/>
  <c r="FM78" i="12" s="1"/>
  <c r="HV37" i="12"/>
  <c r="FN68" i="12" s="1"/>
  <c r="FN78" i="12" s="1"/>
  <c r="HW37" i="12"/>
  <c r="FO68" i="12" s="1"/>
  <c r="FO78" i="12" s="1"/>
  <c r="HX37" i="12"/>
  <c r="FP68" i="12" s="1"/>
  <c r="FP78" i="12" s="1"/>
  <c r="HY37" i="12"/>
  <c r="FQ68" i="12" s="1"/>
  <c r="FQ78" i="12" s="1"/>
  <c r="HZ37" i="12"/>
  <c r="FR68" i="12" s="1"/>
  <c r="FR78" i="12" s="1"/>
  <c r="IA37" i="12"/>
  <c r="FS68" i="12" s="1"/>
  <c r="FS78" i="12" s="1"/>
  <c r="IC37" i="12"/>
  <c r="ID37" i="12"/>
  <c r="IE37" i="12"/>
  <c r="IF37" i="12"/>
  <c r="IG37" i="12"/>
  <c r="IH37" i="12"/>
  <c r="II37" i="12"/>
  <c r="IJ37" i="12"/>
  <c r="IK37" i="12"/>
  <c r="GY38" i="12"/>
  <c r="GZ38" i="12"/>
  <c r="HA38" i="12"/>
  <c r="HB38" i="12"/>
  <c r="HC38" i="12"/>
  <c r="HD38" i="12"/>
  <c r="HE38" i="12"/>
  <c r="HF38" i="12"/>
  <c r="HG38" i="12"/>
  <c r="HS38" i="12"/>
  <c r="HT38" i="12"/>
  <c r="HU38" i="12"/>
  <c r="HV38" i="12"/>
  <c r="HW38" i="12"/>
  <c r="HX38" i="12"/>
  <c r="HY38" i="12"/>
  <c r="HZ38" i="12"/>
  <c r="IA38" i="12"/>
  <c r="IC38" i="12"/>
  <c r="ID38" i="12"/>
  <c r="IE38" i="12"/>
  <c r="IF38" i="12"/>
  <c r="IG38" i="12"/>
  <c r="IH38" i="12"/>
  <c r="II38" i="12"/>
  <c r="IJ38" i="12"/>
  <c r="IK38" i="12"/>
  <c r="GY39" i="12"/>
  <c r="GZ39" i="12"/>
  <c r="HA39" i="12"/>
  <c r="HB39" i="12"/>
  <c r="HC39" i="12"/>
  <c r="HD39" i="12"/>
  <c r="HE39" i="12"/>
  <c r="HF39" i="12"/>
  <c r="HG39" i="12"/>
  <c r="HS39" i="12"/>
  <c r="HT39" i="12"/>
  <c r="HU39" i="12"/>
  <c r="HV39" i="12"/>
  <c r="HW39" i="12"/>
  <c r="HX39" i="12"/>
  <c r="HY39" i="12"/>
  <c r="HZ39" i="12"/>
  <c r="IA39" i="12"/>
  <c r="IC39" i="12"/>
  <c r="ID39" i="12"/>
  <c r="IE39" i="12"/>
  <c r="IF39" i="12"/>
  <c r="IG39" i="12"/>
  <c r="IH39" i="12"/>
  <c r="II39" i="12"/>
  <c r="IJ39" i="12"/>
  <c r="IK39" i="12"/>
  <c r="GY40" i="12"/>
  <c r="GZ40" i="12"/>
  <c r="HA40" i="12"/>
  <c r="HB40" i="12"/>
  <c r="HC40" i="12"/>
  <c r="HD40" i="12"/>
  <c r="HE40" i="12"/>
  <c r="HF40" i="12"/>
  <c r="HG40" i="12"/>
  <c r="HS40" i="12"/>
  <c r="HT40" i="12"/>
  <c r="HU40" i="12"/>
  <c r="HV40" i="12"/>
  <c r="HW40" i="12"/>
  <c r="HX40" i="12"/>
  <c r="HY40" i="12"/>
  <c r="HZ40" i="12"/>
  <c r="IA40" i="12"/>
  <c r="IC40" i="12"/>
  <c r="ID40" i="12"/>
  <c r="IE40" i="12"/>
  <c r="IF40" i="12"/>
  <c r="IG40" i="12"/>
  <c r="IH40" i="12"/>
  <c r="II40" i="12"/>
  <c r="IJ40" i="12"/>
  <c r="IK40" i="12"/>
  <c r="GY41" i="12"/>
  <c r="GZ41" i="12"/>
  <c r="HA41" i="12"/>
  <c r="HB41" i="12"/>
  <c r="HC41" i="12"/>
  <c r="HD41" i="12"/>
  <c r="HE41" i="12"/>
  <c r="HF41" i="12"/>
  <c r="HG41" i="12"/>
  <c r="HS41" i="12"/>
  <c r="HT41" i="12"/>
  <c r="HU41" i="12"/>
  <c r="HV41" i="12"/>
  <c r="HW41" i="12"/>
  <c r="HX41" i="12"/>
  <c r="HY41" i="12"/>
  <c r="HZ41" i="12"/>
  <c r="IA41" i="12"/>
  <c r="IC41" i="12"/>
  <c r="ID41" i="12"/>
  <c r="IE41" i="12"/>
  <c r="IF41" i="12"/>
  <c r="IG41" i="12"/>
  <c r="IH41" i="12"/>
  <c r="II41" i="12"/>
  <c r="IJ41" i="12"/>
  <c r="IK41" i="12"/>
  <c r="IK6" i="12"/>
  <c r="IJ6" i="12"/>
  <c r="II6" i="12"/>
  <c r="IH6" i="12"/>
  <c r="IG6" i="12"/>
  <c r="IF6" i="12"/>
  <c r="IE6" i="12"/>
  <c r="ID6" i="12"/>
  <c r="IC6" i="12"/>
  <c r="IA6" i="12"/>
  <c r="HZ6" i="12"/>
  <c r="HY6" i="12"/>
  <c r="HX6" i="12"/>
  <c r="HW6" i="12"/>
  <c r="HV6" i="12"/>
  <c r="HU6" i="12"/>
  <c r="HT6" i="12"/>
  <c r="HS6" i="12"/>
  <c r="HG6" i="12"/>
  <c r="HF6" i="12"/>
  <c r="HE6" i="12"/>
  <c r="HD6" i="12"/>
  <c r="HC6" i="12"/>
  <c r="HB6" i="12"/>
  <c r="HA6" i="12"/>
  <c r="GZ6" i="12"/>
  <c r="GY6" i="12"/>
  <c r="FK10" i="12"/>
  <c r="FL10" i="12"/>
  <c r="FM10" i="12"/>
  <c r="FN10" i="12"/>
  <c r="FO10" i="12"/>
  <c r="FP10" i="12"/>
  <c r="FQ10" i="12"/>
  <c r="FR10" i="12"/>
  <c r="FS10" i="12"/>
  <c r="FU10" i="12"/>
  <c r="FV10" i="12"/>
  <c r="FW10" i="12"/>
  <c r="FX10" i="12"/>
  <c r="FY10" i="12"/>
  <c r="FZ10" i="12"/>
  <c r="GA10" i="12"/>
  <c r="GB10" i="12"/>
  <c r="GC10" i="12"/>
  <c r="GE10" i="12"/>
  <c r="GF10" i="12"/>
  <c r="GG10" i="12"/>
  <c r="GH10" i="12"/>
  <c r="GI10" i="12"/>
  <c r="GJ10" i="12"/>
  <c r="GK10" i="12"/>
  <c r="GL10" i="12"/>
  <c r="GM10" i="12"/>
  <c r="FK11" i="12"/>
  <c r="FL11" i="12"/>
  <c r="FM11" i="12"/>
  <c r="FN11" i="12"/>
  <c r="FO11" i="12"/>
  <c r="FP11" i="12"/>
  <c r="FQ11" i="12"/>
  <c r="FR11" i="12"/>
  <c r="FS11" i="12"/>
  <c r="FU11" i="12"/>
  <c r="FV11" i="12"/>
  <c r="FW11" i="12"/>
  <c r="FX11" i="12"/>
  <c r="FY11" i="12"/>
  <c r="FZ11" i="12"/>
  <c r="GA11" i="12"/>
  <c r="GB11" i="12"/>
  <c r="GC11" i="12"/>
  <c r="GE11" i="12"/>
  <c r="GF11" i="12"/>
  <c r="GG11" i="12"/>
  <c r="GH11" i="12"/>
  <c r="GI11" i="12"/>
  <c r="GJ11" i="12"/>
  <c r="GK11" i="12"/>
  <c r="GL11" i="12"/>
  <c r="GM11" i="12"/>
  <c r="FK12" i="12"/>
  <c r="FL12" i="12"/>
  <c r="FM12" i="12"/>
  <c r="FN12" i="12"/>
  <c r="FO12" i="12"/>
  <c r="FP12" i="12"/>
  <c r="FQ12" i="12"/>
  <c r="FR12" i="12"/>
  <c r="FS12" i="12"/>
  <c r="FU12" i="12"/>
  <c r="FV12" i="12"/>
  <c r="FW12" i="12"/>
  <c r="FX12" i="12"/>
  <c r="FY12" i="12"/>
  <c r="FZ12" i="12"/>
  <c r="GA12" i="12"/>
  <c r="GB12" i="12"/>
  <c r="GC12" i="12"/>
  <c r="GE12" i="12"/>
  <c r="GF12" i="12"/>
  <c r="GG12" i="12"/>
  <c r="GH12" i="12"/>
  <c r="GI12" i="12"/>
  <c r="GJ12" i="12"/>
  <c r="GK12" i="12"/>
  <c r="GL12" i="12"/>
  <c r="GM12" i="12"/>
  <c r="FK13" i="12"/>
  <c r="FL13" i="12"/>
  <c r="FM13" i="12"/>
  <c r="FN13" i="12"/>
  <c r="FO13" i="12"/>
  <c r="FP13" i="12"/>
  <c r="FQ13" i="12"/>
  <c r="FR13" i="12"/>
  <c r="FS13" i="12"/>
  <c r="FU13" i="12"/>
  <c r="FV13" i="12"/>
  <c r="FW13" i="12"/>
  <c r="FX13" i="12"/>
  <c r="FY13" i="12"/>
  <c r="FZ13" i="12"/>
  <c r="GA13" i="12"/>
  <c r="GB13" i="12"/>
  <c r="GC13" i="12"/>
  <c r="GE13" i="12"/>
  <c r="GF13" i="12"/>
  <c r="GG13" i="12"/>
  <c r="GH13" i="12"/>
  <c r="GI13" i="12"/>
  <c r="GJ13" i="12"/>
  <c r="GK13" i="12"/>
  <c r="GL13" i="12"/>
  <c r="GM13" i="12"/>
  <c r="FK14" i="12"/>
  <c r="FL14" i="12"/>
  <c r="FM14" i="12"/>
  <c r="FN14" i="12"/>
  <c r="FO14" i="12"/>
  <c r="FP14" i="12"/>
  <c r="FQ14" i="12"/>
  <c r="FR14" i="12"/>
  <c r="FS14" i="12"/>
  <c r="FU14" i="12"/>
  <c r="FV14" i="12"/>
  <c r="FW14" i="12"/>
  <c r="FX14" i="12"/>
  <c r="FY14" i="12"/>
  <c r="FZ14" i="12"/>
  <c r="GA14" i="12"/>
  <c r="GB14" i="12"/>
  <c r="GC14" i="12"/>
  <c r="GE14" i="12"/>
  <c r="GF14" i="12"/>
  <c r="GG14" i="12"/>
  <c r="GH14" i="12"/>
  <c r="GI14" i="12"/>
  <c r="GJ14" i="12"/>
  <c r="GK14" i="12"/>
  <c r="GL14" i="12"/>
  <c r="GM14" i="12"/>
  <c r="FK15" i="12"/>
  <c r="FL15" i="12"/>
  <c r="FM15" i="12"/>
  <c r="FN15" i="12"/>
  <c r="FO15" i="12"/>
  <c r="FP15" i="12"/>
  <c r="FQ15" i="12"/>
  <c r="FR15" i="12"/>
  <c r="FS15" i="12"/>
  <c r="FU15" i="12"/>
  <c r="FV15" i="12"/>
  <c r="FW15" i="12"/>
  <c r="FX15" i="12"/>
  <c r="FY15" i="12"/>
  <c r="FZ15" i="12"/>
  <c r="GA15" i="12"/>
  <c r="GB15" i="12"/>
  <c r="GC15" i="12"/>
  <c r="GE15" i="12"/>
  <c r="GF15" i="12"/>
  <c r="GG15" i="12"/>
  <c r="GH15" i="12"/>
  <c r="GI15" i="12"/>
  <c r="GJ15" i="12"/>
  <c r="GK15" i="12"/>
  <c r="GL15" i="12"/>
  <c r="GM15" i="12"/>
  <c r="FK16" i="12"/>
  <c r="FL16" i="12"/>
  <c r="FM16" i="12"/>
  <c r="FN16" i="12"/>
  <c r="FO16" i="12"/>
  <c r="FP16" i="12"/>
  <c r="FQ16" i="12"/>
  <c r="FR16" i="12"/>
  <c r="FS16" i="12"/>
  <c r="FU16" i="12"/>
  <c r="FV16" i="12"/>
  <c r="FW16" i="12"/>
  <c r="FX16" i="12"/>
  <c r="FY16" i="12"/>
  <c r="FZ16" i="12"/>
  <c r="GA16" i="12"/>
  <c r="GB16" i="12"/>
  <c r="GC16" i="12"/>
  <c r="GE16" i="12"/>
  <c r="GF16" i="12"/>
  <c r="GG16" i="12"/>
  <c r="GH16" i="12"/>
  <c r="GI16" i="12"/>
  <c r="GJ16" i="12"/>
  <c r="GK16" i="12"/>
  <c r="GL16" i="12"/>
  <c r="GM16" i="12"/>
  <c r="FK17" i="12"/>
  <c r="FL17" i="12"/>
  <c r="FM17" i="12"/>
  <c r="FN17" i="12"/>
  <c r="FO17" i="12"/>
  <c r="FP17" i="12"/>
  <c r="FQ17" i="12"/>
  <c r="FR17" i="12"/>
  <c r="FS17" i="12"/>
  <c r="FU17" i="12"/>
  <c r="FV17" i="12"/>
  <c r="FW17" i="12"/>
  <c r="FX17" i="12"/>
  <c r="FY17" i="12"/>
  <c r="FZ17" i="12"/>
  <c r="GA17" i="12"/>
  <c r="GB17" i="12"/>
  <c r="GC17" i="12"/>
  <c r="GE17" i="12"/>
  <c r="GF17" i="12"/>
  <c r="GG17" i="12"/>
  <c r="GH17" i="12"/>
  <c r="GI17" i="12"/>
  <c r="GJ17" i="12"/>
  <c r="GK17" i="12"/>
  <c r="GL17" i="12"/>
  <c r="GM17" i="12"/>
  <c r="FK18" i="12"/>
  <c r="FL18" i="12"/>
  <c r="FM18" i="12"/>
  <c r="FN18" i="12"/>
  <c r="FO18" i="12"/>
  <c r="FP18" i="12"/>
  <c r="FQ18" i="12"/>
  <c r="FR18" i="12"/>
  <c r="FS18" i="12"/>
  <c r="FU18" i="12"/>
  <c r="FV18" i="12"/>
  <c r="FW18" i="12"/>
  <c r="FX18" i="12"/>
  <c r="FY18" i="12"/>
  <c r="FZ18" i="12"/>
  <c r="GA18" i="12"/>
  <c r="GB18" i="12"/>
  <c r="GC18" i="12"/>
  <c r="GE18" i="12"/>
  <c r="GF18" i="12"/>
  <c r="GG18" i="12"/>
  <c r="GH18" i="12"/>
  <c r="GI18" i="12"/>
  <c r="GJ18" i="12"/>
  <c r="GK18" i="12"/>
  <c r="GL18" i="12"/>
  <c r="GM18" i="12"/>
  <c r="FK19" i="12"/>
  <c r="FL19" i="12"/>
  <c r="FM19" i="12"/>
  <c r="FN19" i="12"/>
  <c r="FO19" i="12"/>
  <c r="FP19" i="12"/>
  <c r="FQ19" i="12"/>
  <c r="FR19" i="12"/>
  <c r="FS19" i="12"/>
  <c r="FU19" i="12"/>
  <c r="FV19" i="12"/>
  <c r="FW19" i="12"/>
  <c r="FX19" i="12"/>
  <c r="FY19" i="12"/>
  <c r="FZ19" i="12"/>
  <c r="GA19" i="12"/>
  <c r="GB19" i="12"/>
  <c r="GC19" i="12"/>
  <c r="GE19" i="12"/>
  <c r="GF19" i="12"/>
  <c r="GG19" i="12"/>
  <c r="GH19" i="12"/>
  <c r="GI19" i="12"/>
  <c r="GJ19" i="12"/>
  <c r="GK19" i="12"/>
  <c r="GL19" i="12"/>
  <c r="GM19" i="12"/>
  <c r="FK20" i="12"/>
  <c r="FL20" i="12"/>
  <c r="FM20" i="12"/>
  <c r="FN20" i="12"/>
  <c r="FO20" i="12"/>
  <c r="FP20" i="12"/>
  <c r="FQ20" i="12"/>
  <c r="FR20" i="12"/>
  <c r="FS20" i="12"/>
  <c r="FU20" i="12"/>
  <c r="FV20" i="12"/>
  <c r="FW20" i="12"/>
  <c r="FX20" i="12"/>
  <c r="FY20" i="12"/>
  <c r="FZ20" i="12"/>
  <c r="GA20" i="12"/>
  <c r="GB20" i="12"/>
  <c r="GC20" i="12"/>
  <c r="GE20" i="12"/>
  <c r="GF20" i="12"/>
  <c r="GG20" i="12"/>
  <c r="GH20" i="12"/>
  <c r="GI20" i="12"/>
  <c r="GJ20" i="12"/>
  <c r="GK20" i="12"/>
  <c r="GL20" i="12"/>
  <c r="GM20" i="12"/>
  <c r="FK21" i="12"/>
  <c r="FL21" i="12"/>
  <c r="FM21" i="12"/>
  <c r="FN21" i="12"/>
  <c r="FO21" i="12"/>
  <c r="FP21" i="12"/>
  <c r="FQ21" i="12"/>
  <c r="FR21" i="12"/>
  <c r="FS21" i="12"/>
  <c r="FU21" i="12"/>
  <c r="FV21" i="12"/>
  <c r="FW21" i="12"/>
  <c r="FX21" i="12"/>
  <c r="FY21" i="12"/>
  <c r="FZ21" i="12"/>
  <c r="GA21" i="12"/>
  <c r="GB21" i="12"/>
  <c r="GC21" i="12"/>
  <c r="GE21" i="12"/>
  <c r="GF21" i="12"/>
  <c r="GG21" i="12"/>
  <c r="GH21" i="12"/>
  <c r="GI21" i="12"/>
  <c r="GJ21" i="12"/>
  <c r="GK21" i="12"/>
  <c r="GL21" i="12"/>
  <c r="GM21" i="12"/>
  <c r="FK22" i="12"/>
  <c r="FL22" i="12"/>
  <c r="FM22" i="12"/>
  <c r="FN22" i="12"/>
  <c r="FO22" i="12"/>
  <c r="FP22" i="12"/>
  <c r="FQ22" i="12"/>
  <c r="FR22" i="12"/>
  <c r="FS22" i="12"/>
  <c r="FU22" i="12"/>
  <c r="FV22" i="12"/>
  <c r="FW22" i="12"/>
  <c r="FX22" i="12"/>
  <c r="FY22" i="12"/>
  <c r="FZ22" i="12"/>
  <c r="GA22" i="12"/>
  <c r="GB22" i="12"/>
  <c r="GC22" i="12"/>
  <c r="GE22" i="12"/>
  <c r="GF22" i="12"/>
  <c r="GG22" i="12"/>
  <c r="GH22" i="12"/>
  <c r="GI22" i="12"/>
  <c r="GJ22" i="12"/>
  <c r="GK22" i="12"/>
  <c r="GL22" i="12"/>
  <c r="GM22" i="12"/>
  <c r="FK23" i="12"/>
  <c r="FL23" i="12"/>
  <c r="FM23" i="12"/>
  <c r="FN23" i="12"/>
  <c r="FO23" i="12"/>
  <c r="FP23" i="12"/>
  <c r="FQ23" i="12"/>
  <c r="FR23" i="12"/>
  <c r="FS23" i="12"/>
  <c r="FU23" i="12"/>
  <c r="FV23" i="12"/>
  <c r="FW23" i="12"/>
  <c r="FX23" i="12"/>
  <c r="FY23" i="12"/>
  <c r="FZ23" i="12"/>
  <c r="GA23" i="12"/>
  <c r="GB23" i="12"/>
  <c r="GC23" i="12"/>
  <c r="GE23" i="12"/>
  <c r="GF23" i="12"/>
  <c r="GG23" i="12"/>
  <c r="GH23" i="12"/>
  <c r="GI23" i="12"/>
  <c r="GJ23" i="12"/>
  <c r="GK23" i="12"/>
  <c r="GL23" i="12"/>
  <c r="GM23" i="12"/>
  <c r="FK24" i="12"/>
  <c r="FL24" i="12"/>
  <c r="FM24" i="12"/>
  <c r="FN24" i="12"/>
  <c r="FO24" i="12"/>
  <c r="FP24" i="12"/>
  <c r="FQ24" i="12"/>
  <c r="FR24" i="12"/>
  <c r="FS24" i="12"/>
  <c r="FU24" i="12"/>
  <c r="FV24" i="12"/>
  <c r="FW24" i="12"/>
  <c r="FX24" i="12"/>
  <c r="FY24" i="12"/>
  <c r="FZ24" i="12"/>
  <c r="GA24" i="12"/>
  <c r="GB24" i="12"/>
  <c r="GC24" i="12"/>
  <c r="GE24" i="12"/>
  <c r="GF24" i="12"/>
  <c r="GG24" i="12"/>
  <c r="GH24" i="12"/>
  <c r="GI24" i="12"/>
  <c r="GJ24" i="12"/>
  <c r="GK24" i="12"/>
  <c r="GL24" i="12"/>
  <c r="GM24" i="12"/>
  <c r="FK25" i="12"/>
  <c r="FL25" i="12"/>
  <c r="FM25" i="12"/>
  <c r="FN25" i="12"/>
  <c r="FO25" i="12"/>
  <c r="FP25" i="12"/>
  <c r="FQ25" i="12"/>
  <c r="FR25" i="12"/>
  <c r="FS25" i="12"/>
  <c r="FU25" i="12"/>
  <c r="FV25" i="12"/>
  <c r="FW25" i="12"/>
  <c r="FX25" i="12"/>
  <c r="FY25" i="12"/>
  <c r="FZ25" i="12"/>
  <c r="GA25" i="12"/>
  <c r="GB25" i="12"/>
  <c r="GC25" i="12"/>
  <c r="GE25" i="12"/>
  <c r="GF25" i="12"/>
  <c r="GG25" i="12"/>
  <c r="GH25" i="12"/>
  <c r="GI25" i="12"/>
  <c r="GJ25" i="12"/>
  <c r="GK25" i="12"/>
  <c r="GL25" i="12"/>
  <c r="GM25" i="12"/>
  <c r="FK26" i="12"/>
  <c r="FL26" i="12"/>
  <c r="FM26" i="12"/>
  <c r="FN26" i="12"/>
  <c r="FO26" i="12"/>
  <c r="FP26" i="12"/>
  <c r="FQ26" i="12"/>
  <c r="FR26" i="12"/>
  <c r="FS26" i="12"/>
  <c r="FU26" i="12"/>
  <c r="FV26" i="12"/>
  <c r="FW26" i="12"/>
  <c r="FX26" i="12"/>
  <c r="FY26" i="12"/>
  <c r="FZ26" i="12"/>
  <c r="GA26" i="12"/>
  <c r="GB26" i="12"/>
  <c r="GC26" i="12"/>
  <c r="GE26" i="12"/>
  <c r="GF26" i="12"/>
  <c r="GG26" i="12"/>
  <c r="GH26" i="12"/>
  <c r="GI26" i="12"/>
  <c r="GJ26" i="12"/>
  <c r="GK26" i="12"/>
  <c r="GL26" i="12"/>
  <c r="GM26" i="12"/>
  <c r="FK27" i="12"/>
  <c r="FL27" i="12"/>
  <c r="FM27" i="12"/>
  <c r="FN27" i="12"/>
  <c r="FO27" i="12"/>
  <c r="FP27" i="12"/>
  <c r="FQ27" i="12"/>
  <c r="FR27" i="12"/>
  <c r="FS27" i="12"/>
  <c r="FU27" i="12"/>
  <c r="FV27" i="12"/>
  <c r="FW27" i="12"/>
  <c r="FX27" i="12"/>
  <c r="FY27" i="12"/>
  <c r="FZ27" i="12"/>
  <c r="GA27" i="12"/>
  <c r="GB27" i="12"/>
  <c r="GC27" i="12"/>
  <c r="GE27" i="12"/>
  <c r="GF27" i="12"/>
  <c r="GG27" i="12"/>
  <c r="GH27" i="12"/>
  <c r="GI27" i="12"/>
  <c r="GJ27" i="12"/>
  <c r="GK27" i="12"/>
  <c r="GL27" i="12"/>
  <c r="GM27" i="12"/>
  <c r="FK28" i="12"/>
  <c r="FK30" i="12"/>
  <c r="FK40" i="12"/>
  <c r="FK41" i="12"/>
  <c r="FK7" i="12"/>
  <c r="FK6" i="12"/>
  <c r="FU30" i="12"/>
  <c r="FU40" i="12"/>
  <c r="FU41" i="12"/>
  <c r="FU7" i="12"/>
  <c r="FU6" i="12"/>
  <c r="FL28" i="12"/>
  <c r="FL30" i="12"/>
  <c r="FL40" i="12"/>
  <c r="FL41" i="12"/>
  <c r="FL7" i="12"/>
  <c r="FL6" i="12"/>
  <c r="FV7" i="12"/>
  <c r="FV6" i="12"/>
  <c r="FV40" i="12"/>
  <c r="FM28" i="12"/>
  <c r="FM30" i="12"/>
  <c r="FM40" i="12"/>
  <c r="FM41" i="12"/>
  <c r="FM7" i="12"/>
  <c r="FM6" i="12"/>
  <c r="FW40" i="12"/>
  <c r="FW41" i="12"/>
  <c r="FW7" i="12"/>
  <c r="FW6" i="12"/>
  <c r="FN28" i="12"/>
  <c r="FO28" i="12"/>
  <c r="FO30" i="12"/>
  <c r="FO40" i="12"/>
  <c r="FO41" i="12"/>
  <c r="FO7" i="12"/>
  <c r="FO6" i="12"/>
  <c r="FY40" i="12"/>
  <c r="FY41" i="12"/>
  <c r="FY7" i="12"/>
  <c r="FY6" i="12"/>
  <c r="FP28" i="12"/>
  <c r="FP30" i="12"/>
  <c r="FP40" i="12"/>
  <c r="FP41" i="12"/>
  <c r="FP7" i="12"/>
  <c r="FP6" i="12"/>
  <c r="FZ40" i="12"/>
  <c r="FZ41" i="12"/>
  <c r="FZ7" i="12"/>
  <c r="FZ6" i="12"/>
  <c r="FQ28" i="12"/>
  <c r="FQ30" i="12"/>
  <c r="FQ40" i="12"/>
  <c r="FQ41" i="12"/>
  <c r="FQ7" i="12"/>
  <c r="FQ6" i="12"/>
  <c r="GA7" i="12"/>
  <c r="GA6" i="12"/>
  <c r="GA40" i="12"/>
  <c r="FR28" i="12"/>
  <c r="FR30" i="12"/>
  <c r="FR40" i="12"/>
  <c r="FR41" i="12"/>
  <c r="FR7" i="12"/>
  <c r="FR6" i="12"/>
  <c r="GB28" i="12"/>
  <c r="GB30" i="12"/>
  <c r="GB40" i="12"/>
  <c r="GB41" i="12"/>
  <c r="GB7" i="12"/>
  <c r="GB6" i="12"/>
  <c r="FS28" i="12"/>
  <c r="FS30" i="12"/>
  <c r="FS40" i="12"/>
  <c r="FS41" i="12"/>
  <c r="FS7" i="12"/>
  <c r="FS6" i="12"/>
  <c r="FU28" i="12"/>
  <c r="FV28" i="12"/>
  <c r="FV30" i="12"/>
  <c r="FV41" i="12"/>
  <c r="FW28" i="12"/>
  <c r="FW30" i="12"/>
  <c r="FX28" i="12"/>
  <c r="FY28" i="12"/>
  <c r="FY30" i="12"/>
  <c r="FZ28" i="12"/>
  <c r="FZ30" i="12"/>
  <c r="GA28" i="12"/>
  <c r="GA30" i="12"/>
  <c r="GA41" i="12"/>
  <c r="GC28" i="12"/>
  <c r="GC30" i="12"/>
  <c r="GC40" i="12"/>
  <c r="GC41" i="12"/>
  <c r="GC7" i="12"/>
  <c r="GC6" i="12"/>
  <c r="GE28" i="12"/>
  <c r="GF28" i="12"/>
  <c r="GG28" i="12"/>
  <c r="GH28" i="12"/>
  <c r="GI28" i="12"/>
  <c r="GJ28" i="12"/>
  <c r="GK28" i="12"/>
  <c r="GL28" i="12"/>
  <c r="GM28" i="12"/>
  <c r="FK29" i="12"/>
  <c r="FL29" i="12"/>
  <c r="FM29" i="12"/>
  <c r="FN29" i="12"/>
  <c r="FO29" i="12"/>
  <c r="FP29" i="12"/>
  <c r="FQ29" i="12"/>
  <c r="FR29" i="12"/>
  <c r="FS29" i="12"/>
  <c r="FU29" i="12"/>
  <c r="FV29" i="12"/>
  <c r="FW29" i="12"/>
  <c r="FX29" i="12"/>
  <c r="FY29" i="12"/>
  <c r="FZ29" i="12"/>
  <c r="GA29" i="12"/>
  <c r="GB29" i="12"/>
  <c r="GC29" i="12"/>
  <c r="GE29" i="12"/>
  <c r="GF29" i="12"/>
  <c r="GG29" i="12"/>
  <c r="GH29" i="12"/>
  <c r="GI29" i="12"/>
  <c r="GJ29" i="12"/>
  <c r="GK29" i="12"/>
  <c r="GL29" i="12"/>
  <c r="GM29" i="12"/>
  <c r="GE30" i="12"/>
  <c r="GF30" i="12"/>
  <c r="GG30" i="12"/>
  <c r="GI30" i="12"/>
  <c r="GJ30" i="12"/>
  <c r="GK30" i="12"/>
  <c r="GL30" i="12"/>
  <c r="GM30" i="12"/>
  <c r="FK31" i="12"/>
  <c r="FL31" i="12"/>
  <c r="FM31" i="12"/>
  <c r="FN31" i="12"/>
  <c r="FO31" i="12"/>
  <c r="FP31" i="12"/>
  <c r="FQ31" i="12"/>
  <c r="FR31" i="12"/>
  <c r="FS31" i="12"/>
  <c r="FU31" i="12"/>
  <c r="FV31" i="12"/>
  <c r="FW31" i="12"/>
  <c r="FX31" i="12"/>
  <c r="FY31" i="12"/>
  <c r="FZ31" i="12"/>
  <c r="GA31" i="12"/>
  <c r="GB31" i="12"/>
  <c r="GC31" i="12"/>
  <c r="GE31" i="12"/>
  <c r="GF31" i="12"/>
  <c r="GG31" i="12"/>
  <c r="GH31" i="12"/>
  <c r="GI31" i="12"/>
  <c r="GJ31" i="12"/>
  <c r="GK31" i="12"/>
  <c r="GL31" i="12"/>
  <c r="GM31" i="12"/>
  <c r="FK32" i="12"/>
  <c r="FL32" i="12"/>
  <c r="FM32" i="12"/>
  <c r="FN32" i="12"/>
  <c r="FO32" i="12"/>
  <c r="FP32" i="12"/>
  <c r="FQ32" i="12"/>
  <c r="FR32" i="12"/>
  <c r="FS32" i="12"/>
  <c r="FU32" i="12"/>
  <c r="FV32" i="12"/>
  <c r="FW32" i="12"/>
  <c r="FX32" i="12"/>
  <c r="FY32" i="12"/>
  <c r="FZ32" i="12"/>
  <c r="GA32" i="12"/>
  <c r="GB32" i="12"/>
  <c r="GC32" i="12"/>
  <c r="GE32" i="12"/>
  <c r="GF32" i="12"/>
  <c r="GG32" i="12"/>
  <c r="GH32" i="12"/>
  <c r="GI32" i="12"/>
  <c r="GJ32" i="12"/>
  <c r="GK32" i="12"/>
  <c r="GL32" i="12"/>
  <c r="GM32" i="12"/>
  <c r="FK33" i="12"/>
  <c r="FL33" i="12"/>
  <c r="FM33" i="12"/>
  <c r="FN33" i="12"/>
  <c r="FO33" i="12"/>
  <c r="FP33" i="12"/>
  <c r="FQ33" i="12"/>
  <c r="FR33" i="12"/>
  <c r="FS33" i="12"/>
  <c r="FU33" i="12"/>
  <c r="FV33" i="12"/>
  <c r="FW33" i="12"/>
  <c r="FX33" i="12"/>
  <c r="FY33" i="12"/>
  <c r="FZ33" i="12"/>
  <c r="GA33" i="12"/>
  <c r="GB33" i="12"/>
  <c r="GC33" i="12"/>
  <c r="GE33" i="12"/>
  <c r="GF33" i="12"/>
  <c r="GG33" i="12"/>
  <c r="GH33" i="12"/>
  <c r="GI33" i="12"/>
  <c r="GJ33" i="12"/>
  <c r="GK33" i="12"/>
  <c r="GL33" i="12"/>
  <c r="GM33" i="12"/>
  <c r="FK34" i="12"/>
  <c r="FL34" i="12"/>
  <c r="FM34" i="12"/>
  <c r="FN34" i="12"/>
  <c r="FO34" i="12"/>
  <c r="FP34" i="12"/>
  <c r="FQ34" i="12"/>
  <c r="FR34" i="12"/>
  <c r="FS34" i="12"/>
  <c r="FU34" i="12"/>
  <c r="FV34" i="12"/>
  <c r="FW34" i="12"/>
  <c r="FX34" i="12"/>
  <c r="FY34" i="12"/>
  <c r="FZ34" i="12"/>
  <c r="GA34" i="12"/>
  <c r="GB34" i="12"/>
  <c r="GC34" i="12"/>
  <c r="GE34" i="12"/>
  <c r="GF34" i="12"/>
  <c r="GG34" i="12"/>
  <c r="GH34" i="12"/>
  <c r="GI34" i="12"/>
  <c r="GJ34" i="12"/>
  <c r="GK34" i="12"/>
  <c r="GL34" i="12"/>
  <c r="GM34" i="12"/>
  <c r="FK35" i="12"/>
  <c r="FL35" i="12"/>
  <c r="FM35" i="12"/>
  <c r="FN35" i="12"/>
  <c r="FO35" i="12"/>
  <c r="FP35" i="12"/>
  <c r="FQ35" i="12"/>
  <c r="FR35" i="12"/>
  <c r="FS35" i="12"/>
  <c r="FU35" i="12"/>
  <c r="FV35" i="12"/>
  <c r="FW35" i="12"/>
  <c r="FX35" i="12"/>
  <c r="FY35" i="12"/>
  <c r="FZ35" i="12"/>
  <c r="GA35" i="12"/>
  <c r="GB35" i="12"/>
  <c r="GC35" i="12"/>
  <c r="GE35" i="12"/>
  <c r="GF35" i="12"/>
  <c r="GG35" i="12"/>
  <c r="GH35" i="12"/>
  <c r="GI35" i="12"/>
  <c r="GJ35" i="12"/>
  <c r="GK35" i="12"/>
  <c r="GL35" i="12"/>
  <c r="GM35" i="12"/>
  <c r="FK36" i="12"/>
  <c r="FL36" i="12"/>
  <c r="FM36" i="12"/>
  <c r="FN36" i="12"/>
  <c r="FO36" i="12"/>
  <c r="FP36" i="12"/>
  <c r="FQ36" i="12"/>
  <c r="FR36" i="12"/>
  <c r="FS36" i="12"/>
  <c r="FU36" i="12"/>
  <c r="FV36" i="12"/>
  <c r="FW36" i="12"/>
  <c r="FX36" i="12"/>
  <c r="FY36" i="12"/>
  <c r="FZ36" i="12"/>
  <c r="GA36" i="12"/>
  <c r="GB36" i="12"/>
  <c r="GC36" i="12"/>
  <c r="GE36" i="12"/>
  <c r="GF36" i="12"/>
  <c r="GG36" i="12"/>
  <c r="GH36" i="12"/>
  <c r="GI36" i="12"/>
  <c r="GJ36" i="12"/>
  <c r="GK36" i="12"/>
  <c r="GL36" i="12"/>
  <c r="GM36" i="12"/>
  <c r="FK37" i="12"/>
  <c r="FL37" i="12"/>
  <c r="FM37" i="12"/>
  <c r="FN37" i="12"/>
  <c r="FO37" i="12"/>
  <c r="FP37" i="12"/>
  <c r="FQ37" i="12"/>
  <c r="FR37" i="12"/>
  <c r="FS37" i="12"/>
  <c r="FU37" i="12"/>
  <c r="FV37" i="12"/>
  <c r="FL71" i="12" s="1"/>
  <c r="FW37" i="12"/>
  <c r="FX37" i="12"/>
  <c r="FY37" i="12"/>
  <c r="FZ37" i="12"/>
  <c r="GA37" i="12"/>
  <c r="GB37" i="12"/>
  <c r="GC37" i="12"/>
  <c r="GE37" i="12"/>
  <c r="GF37" i="12"/>
  <c r="GG37" i="12"/>
  <c r="GH37" i="12"/>
  <c r="FN65" i="12" s="1"/>
  <c r="GI37" i="12"/>
  <c r="GJ37" i="12"/>
  <c r="GK37" i="12"/>
  <c r="GL37" i="12"/>
  <c r="GM37" i="12"/>
  <c r="FK38" i="12"/>
  <c r="FL38" i="12"/>
  <c r="FM38" i="12"/>
  <c r="FN38" i="12"/>
  <c r="FO38" i="12"/>
  <c r="FP38" i="12"/>
  <c r="FQ38" i="12"/>
  <c r="FR38" i="12"/>
  <c r="FS38" i="12"/>
  <c r="FU38" i="12"/>
  <c r="FV38" i="12"/>
  <c r="FW38" i="12"/>
  <c r="FX38" i="12"/>
  <c r="FY38" i="12"/>
  <c r="FZ38" i="12"/>
  <c r="GA38" i="12"/>
  <c r="GB38" i="12"/>
  <c r="GC38" i="12"/>
  <c r="GE38" i="12"/>
  <c r="GF38" i="12"/>
  <c r="GG38" i="12"/>
  <c r="GH38" i="12"/>
  <c r="GI38" i="12"/>
  <c r="GJ38" i="12"/>
  <c r="GK38" i="12"/>
  <c r="GL38" i="12"/>
  <c r="GM38" i="12"/>
  <c r="FK39" i="12"/>
  <c r="FL39" i="12"/>
  <c r="FM39" i="12"/>
  <c r="FN39" i="12"/>
  <c r="FO39" i="12"/>
  <c r="FP39" i="12"/>
  <c r="FQ39" i="12"/>
  <c r="FR39" i="12"/>
  <c r="FS39" i="12"/>
  <c r="FU39" i="12"/>
  <c r="FV39" i="12"/>
  <c r="FW39" i="12"/>
  <c r="FX39" i="12"/>
  <c r="FY39" i="12"/>
  <c r="FZ39" i="12"/>
  <c r="GA39" i="12"/>
  <c r="GB39" i="12"/>
  <c r="GC39" i="12"/>
  <c r="GE39" i="12"/>
  <c r="GF39" i="12"/>
  <c r="GG39" i="12"/>
  <c r="GH39" i="12"/>
  <c r="GI39" i="12"/>
  <c r="GJ39" i="12"/>
  <c r="GK39" i="12"/>
  <c r="GL39" i="12"/>
  <c r="GM39" i="12"/>
  <c r="GE40" i="12"/>
  <c r="GF40" i="12"/>
  <c r="GG40" i="12"/>
  <c r="GI40" i="12"/>
  <c r="GJ40" i="12"/>
  <c r="GK40" i="12"/>
  <c r="GL40" i="12"/>
  <c r="GM40" i="12"/>
  <c r="GE41" i="12"/>
  <c r="GF41" i="12"/>
  <c r="GG41" i="12"/>
  <c r="GI41" i="12"/>
  <c r="GJ41" i="12"/>
  <c r="GK41" i="12"/>
  <c r="GL41" i="12"/>
  <c r="GM41" i="12"/>
  <c r="GE7" i="12"/>
  <c r="GF7" i="12"/>
  <c r="GG7" i="12"/>
  <c r="GI7" i="12"/>
  <c r="GJ7" i="12"/>
  <c r="GK7" i="12"/>
  <c r="GL7" i="12"/>
  <c r="GM7" i="12"/>
  <c r="FK8" i="12"/>
  <c r="FL8" i="12"/>
  <c r="FM8" i="12"/>
  <c r="FN8" i="12"/>
  <c r="FO8" i="12"/>
  <c r="FP8" i="12"/>
  <c r="FQ8" i="12"/>
  <c r="FR8" i="12"/>
  <c r="FS8" i="12"/>
  <c r="FU8" i="12"/>
  <c r="FV8" i="12"/>
  <c r="FW8" i="12"/>
  <c r="FX8" i="12"/>
  <c r="FY8" i="12"/>
  <c r="FZ8" i="12"/>
  <c r="GA8" i="12"/>
  <c r="GB8" i="12"/>
  <c r="GC8" i="12"/>
  <c r="GE8" i="12"/>
  <c r="GF8" i="12"/>
  <c r="GG8" i="12"/>
  <c r="GH8" i="12"/>
  <c r="GI8" i="12"/>
  <c r="GJ8" i="12"/>
  <c r="GK8" i="12"/>
  <c r="GL8" i="12"/>
  <c r="GM8" i="12"/>
  <c r="FK9" i="12"/>
  <c r="FL9" i="12"/>
  <c r="FM9" i="12"/>
  <c r="FN9" i="12"/>
  <c r="FO9" i="12"/>
  <c r="FP9" i="12"/>
  <c r="FQ9" i="12"/>
  <c r="FR9" i="12"/>
  <c r="FS9" i="12"/>
  <c r="FU9" i="12"/>
  <c r="FV9" i="12"/>
  <c r="FW9" i="12"/>
  <c r="FX9" i="12"/>
  <c r="FY9" i="12"/>
  <c r="FZ9" i="12"/>
  <c r="GA9" i="12"/>
  <c r="GB9" i="12"/>
  <c r="GC9" i="12"/>
  <c r="GE9" i="12"/>
  <c r="GF9" i="12"/>
  <c r="GG9" i="12"/>
  <c r="GH9" i="12"/>
  <c r="GI9" i="12"/>
  <c r="GJ9" i="12"/>
  <c r="GK9" i="12"/>
  <c r="GL9" i="12"/>
  <c r="GM9" i="12"/>
  <c r="GM6" i="12"/>
  <c r="GL6" i="12"/>
  <c r="GK6" i="12"/>
  <c r="GJ6" i="12"/>
  <c r="GI6" i="12"/>
  <c r="GG6" i="12"/>
  <c r="FM65" i="12" s="1"/>
  <c r="GF6" i="12"/>
  <c r="GE6" i="12"/>
  <c r="AP7" i="12"/>
  <c r="AS7" i="12"/>
  <c r="AT7" i="12"/>
  <c r="AU7" i="12"/>
  <c r="BM7" i="12"/>
  <c r="BN7" i="12"/>
  <c r="BO7" i="12"/>
  <c r="CG7" i="12"/>
  <c r="CH7" i="12"/>
  <c r="DB7" i="12" s="1"/>
  <c r="CI7" i="12"/>
  <c r="DA7" i="12"/>
  <c r="DC7" i="12"/>
  <c r="DR7" i="12"/>
  <c r="DU7" i="12"/>
  <c r="DV7" i="12"/>
  <c r="DW7" i="12"/>
  <c r="EL7" i="12"/>
  <c r="EM7" i="12"/>
  <c r="EN7" i="12"/>
  <c r="EO7" i="12"/>
  <c r="EP7" i="12"/>
  <c r="EQ7" i="12"/>
  <c r="AS8" i="12"/>
  <c r="AT8" i="12"/>
  <c r="AU8" i="12"/>
  <c r="BM8" i="12"/>
  <c r="BN8" i="12"/>
  <c r="BO8" i="12"/>
  <c r="CG8" i="12"/>
  <c r="CH8" i="12"/>
  <c r="DB8" i="12" s="1"/>
  <c r="CI8" i="12"/>
  <c r="DA8" i="12"/>
  <c r="DC8" i="12"/>
  <c r="DR8" i="12"/>
  <c r="DU8" i="12"/>
  <c r="DV8" i="12"/>
  <c r="DW8" i="12"/>
  <c r="EL8" i="12"/>
  <c r="EM8" i="12"/>
  <c r="EN8" i="12"/>
  <c r="EO8" i="12"/>
  <c r="EP8" i="12"/>
  <c r="EQ8" i="12"/>
  <c r="AP9" i="12"/>
  <c r="AS9" i="12"/>
  <c r="AT9" i="12"/>
  <c r="AU9" i="12"/>
  <c r="BM9" i="12"/>
  <c r="BN9" i="12"/>
  <c r="BO9" i="12"/>
  <c r="CG9" i="12"/>
  <c r="CH9" i="12"/>
  <c r="DB9" i="12" s="1"/>
  <c r="CI9" i="12"/>
  <c r="DA9" i="12"/>
  <c r="DC9" i="12"/>
  <c r="DR9" i="12"/>
  <c r="DU9" i="12"/>
  <c r="DV9" i="12"/>
  <c r="DW9" i="12"/>
  <c r="EL9" i="12"/>
  <c r="EM9" i="12"/>
  <c r="EN9" i="12"/>
  <c r="EO9" i="12"/>
  <c r="EP9" i="12"/>
  <c r="EQ9" i="12"/>
  <c r="AP10" i="12"/>
  <c r="AS10" i="12"/>
  <c r="AT10" i="12"/>
  <c r="AU10" i="12"/>
  <c r="BM10" i="12"/>
  <c r="BN10" i="12"/>
  <c r="BO10" i="12"/>
  <c r="CG10" i="12"/>
  <c r="CH10" i="12"/>
  <c r="DB10" i="12" s="1"/>
  <c r="CI10" i="12"/>
  <c r="DA10" i="12"/>
  <c r="DC10" i="12"/>
  <c r="DR10" i="12"/>
  <c r="DU10" i="12"/>
  <c r="DV10" i="12"/>
  <c r="DW10" i="12"/>
  <c r="EL10" i="12"/>
  <c r="EM10" i="12"/>
  <c r="EN10" i="12"/>
  <c r="EO10" i="12"/>
  <c r="EP10" i="12"/>
  <c r="EQ10" i="12"/>
  <c r="AP11" i="12"/>
  <c r="AS11" i="12"/>
  <c r="AT11" i="12"/>
  <c r="AU11" i="12"/>
  <c r="BM11" i="12"/>
  <c r="BN11" i="12"/>
  <c r="BO11" i="12"/>
  <c r="CG11" i="12"/>
  <c r="CH11" i="12"/>
  <c r="DB11" i="12" s="1"/>
  <c r="CI11" i="12"/>
  <c r="DA11" i="12"/>
  <c r="DC11" i="12"/>
  <c r="DR11" i="12"/>
  <c r="DU11" i="12"/>
  <c r="DV11" i="12"/>
  <c r="DW11" i="12"/>
  <c r="EL11" i="12"/>
  <c r="EM11" i="12"/>
  <c r="EN11" i="12"/>
  <c r="EO11" i="12"/>
  <c r="EP11" i="12"/>
  <c r="EQ11" i="12"/>
  <c r="AP12" i="12"/>
  <c r="AS12" i="12"/>
  <c r="AT12" i="12"/>
  <c r="AU12" i="12"/>
  <c r="BM12" i="12"/>
  <c r="BN12" i="12"/>
  <c r="BO12" i="12"/>
  <c r="CG12" i="12"/>
  <c r="CH12" i="12"/>
  <c r="DB12" i="12" s="1"/>
  <c r="CI12" i="12"/>
  <c r="DA12" i="12"/>
  <c r="DC12" i="12"/>
  <c r="DR12" i="12"/>
  <c r="DU12" i="12"/>
  <c r="DV12" i="12"/>
  <c r="DW12" i="12"/>
  <c r="EL12" i="12"/>
  <c r="EM12" i="12"/>
  <c r="EN12" i="12"/>
  <c r="EO12" i="12"/>
  <c r="EP12" i="12"/>
  <c r="EQ12" i="12"/>
  <c r="AP13" i="12"/>
  <c r="AS13" i="12"/>
  <c r="AT13" i="12"/>
  <c r="AU13" i="12"/>
  <c r="BM13" i="12"/>
  <c r="BN13" i="12"/>
  <c r="BO13" i="12"/>
  <c r="CG13" i="12"/>
  <c r="CH13" i="12"/>
  <c r="DB13" i="12" s="1"/>
  <c r="CI13" i="12"/>
  <c r="DA13" i="12"/>
  <c r="DC13" i="12"/>
  <c r="DR13" i="12"/>
  <c r="DU13" i="12"/>
  <c r="DV13" i="12"/>
  <c r="DW13" i="12"/>
  <c r="EL13" i="12"/>
  <c r="EM13" i="12"/>
  <c r="EN13" i="12"/>
  <c r="EO13" i="12"/>
  <c r="EP13" i="12"/>
  <c r="EQ13" i="12"/>
  <c r="AP14" i="12"/>
  <c r="AS14" i="12"/>
  <c r="AT14" i="12"/>
  <c r="AU14" i="12"/>
  <c r="BM14" i="12"/>
  <c r="BN14" i="12"/>
  <c r="BO14" i="12"/>
  <c r="CG14" i="12"/>
  <c r="CH14" i="12"/>
  <c r="DB14" i="12" s="1"/>
  <c r="CI14" i="12"/>
  <c r="DA14" i="12"/>
  <c r="DC14" i="12"/>
  <c r="DR14" i="12"/>
  <c r="DU14" i="12"/>
  <c r="DV14" i="12"/>
  <c r="DW14" i="12"/>
  <c r="EL14" i="12"/>
  <c r="EM14" i="12"/>
  <c r="EN14" i="12"/>
  <c r="EO14" i="12"/>
  <c r="EP14" i="12"/>
  <c r="EQ14" i="12"/>
  <c r="AP15" i="12"/>
  <c r="AS15" i="12"/>
  <c r="AT15" i="12"/>
  <c r="AU15" i="12"/>
  <c r="BM15" i="12"/>
  <c r="BN15" i="12"/>
  <c r="BO15" i="12"/>
  <c r="CG15" i="12"/>
  <c r="CH15" i="12"/>
  <c r="DB15" i="12" s="1"/>
  <c r="CI15" i="12"/>
  <c r="DA15" i="12"/>
  <c r="DC15" i="12"/>
  <c r="DR15" i="12"/>
  <c r="DU15" i="12"/>
  <c r="DV15" i="12"/>
  <c r="DW15" i="12"/>
  <c r="EL15" i="12"/>
  <c r="EM15" i="12"/>
  <c r="EN15" i="12"/>
  <c r="EO15" i="12"/>
  <c r="EP15" i="12"/>
  <c r="EQ15" i="12"/>
  <c r="AP16" i="12"/>
  <c r="AS16" i="12"/>
  <c r="AT16" i="12"/>
  <c r="AU16" i="12"/>
  <c r="BM16" i="12"/>
  <c r="BN16" i="12"/>
  <c r="BO16" i="12"/>
  <c r="CG16" i="12"/>
  <c r="CH16" i="12"/>
  <c r="DB16" i="12" s="1"/>
  <c r="CI16" i="12"/>
  <c r="DA16" i="12"/>
  <c r="DC16" i="12"/>
  <c r="DR16" i="12"/>
  <c r="DU16" i="12"/>
  <c r="DV16" i="12"/>
  <c r="DW16" i="12"/>
  <c r="EL16" i="12"/>
  <c r="EM16" i="12"/>
  <c r="EN16" i="12"/>
  <c r="EO16" i="12"/>
  <c r="EP16" i="12"/>
  <c r="EQ16" i="12"/>
  <c r="AP17" i="12"/>
  <c r="AS17" i="12"/>
  <c r="AT17" i="12"/>
  <c r="AU17" i="12"/>
  <c r="BM17" i="12"/>
  <c r="BN17" i="12"/>
  <c r="BO17" i="12"/>
  <c r="CG17" i="12"/>
  <c r="CH17" i="12"/>
  <c r="DB17" i="12" s="1"/>
  <c r="CI17" i="12"/>
  <c r="DA17" i="12"/>
  <c r="DC17" i="12"/>
  <c r="DR17" i="12"/>
  <c r="DU17" i="12"/>
  <c r="DV17" i="12"/>
  <c r="DW17" i="12"/>
  <c r="EL17" i="12"/>
  <c r="EM17" i="12"/>
  <c r="EN17" i="12"/>
  <c r="EO17" i="12"/>
  <c r="EP17" i="12"/>
  <c r="EQ17" i="12"/>
  <c r="AP18" i="12"/>
  <c r="AS18" i="12"/>
  <c r="AT18" i="12"/>
  <c r="AU18" i="12"/>
  <c r="BM18" i="12"/>
  <c r="BN18" i="12"/>
  <c r="BO18" i="12"/>
  <c r="CG18" i="12"/>
  <c r="CH18" i="12"/>
  <c r="DB18" i="12" s="1"/>
  <c r="CI18" i="12"/>
  <c r="DA18" i="12"/>
  <c r="DC18" i="12"/>
  <c r="DR18" i="12"/>
  <c r="DU18" i="12"/>
  <c r="DV18" i="12"/>
  <c r="DW18" i="12"/>
  <c r="EL18" i="12"/>
  <c r="EM18" i="12"/>
  <c r="EN18" i="12"/>
  <c r="EO18" i="12"/>
  <c r="EP18" i="12"/>
  <c r="EQ18" i="12"/>
  <c r="AP19" i="12"/>
  <c r="AS19" i="12"/>
  <c r="AT19" i="12"/>
  <c r="AU19" i="12"/>
  <c r="BM19" i="12"/>
  <c r="BN19" i="12"/>
  <c r="BO19" i="12"/>
  <c r="CG19" i="12"/>
  <c r="CH19" i="12"/>
  <c r="DB19" i="12" s="1"/>
  <c r="CI19" i="12"/>
  <c r="DA19" i="12"/>
  <c r="DC19" i="12"/>
  <c r="DR19" i="12"/>
  <c r="DU19" i="12"/>
  <c r="DV19" i="12"/>
  <c r="DW19" i="12"/>
  <c r="EL19" i="12"/>
  <c r="EM19" i="12"/>
  <c r="EN19" i="12"/>
  <c r="EO19" i="12"/>
  <c r="EP19" i="12"/>
  <c r="EQ19" i="12"/>
  <c r="AP20" i="12"/>
  <c r="AS20" i="12"/>
  <c r="AT20" i="12"/>
  <c r="AU20" i="12"/>
  <c r="BM20" i="12"/>
  <c r="BN20" i="12"/>
  <c r="BO20" i="12"/>
  <c r="CG20" i="12"/>
  <c r="CH20" i="12"/>
  <c r="DB20" i="12" s="1"/>
  <c r="CI20" i="12"/>
  <c r="DA20" i="12"/>
  <c r="DC20" i="12"/>
  <c r="DR20" i="12"/>
  <c r="DU20" i="12"/>
  <c r="DV20" i="12"/>
  <c r="DW20" i="12"/>
  <c r="EL20" i="12"/>
  <c r="EM20" i="12"/>
  <c r="EN20" i="12"/>
  <c r="EO20" i="12"/>
  <c r="EP20" i="12"/>
  <c r="EQ20" i="12"/>
  <c r="AP21" i="12"/>
  <c r="AS21" i="12"/>
  <c r="AT21" i="12"/>
  <c r="AU21" i="12"/>
  <c r="BM21" i="12"/>
  <c r="BN21" i="12"/>
  <c r="BO21" i="12"/>
  <c r="CG21" i="12"/>
  <c r="CH21" i="12"/>
  <c r="DB21" i="12" s="1"/>
  <c r="CI21" i="12"/>
  <c r="DA21" i="12"/>
  <c r="DC21" i="12"/>
  <c r="DR21" i="12"/>
  <c r="DU21" i="12"/>
  <c r="DV21" i="12"/>
  <c r="DW21" i="12"/>
  <c r="EL21" i="12"/>
  <c r="EM21" i="12"/>
  <c r="EN21" i="12"/>
  <c r="EO21" i="12"/>
  <c r="EP21" i="12"/>
  <c r="EQ21" i="12"/>
  <c r="AP22" i="12"/>
  <c r="AS22" i="12"/>
  <c r="AT22" i="12"/>
  <c r="AU22" i="12"/>
  <c r="BM22" i="12"/>
  <c r="BN22" i="12"/>
  <c r="BO22" i="12"/>
  <c r="CG22" i="12"/>
  <c r="CH22" i="12"/>
  <c r="DB22" i="12" s="1"/>
  <c r="CI22" i="12"/>
  <c r="DA22" i="12"/>
  <c r="DC22" i="12"/>
  <c r="DR22" i="12"/>
  <c r="DU22" i="12"/>
  <c r="DV22" i="12"/>
  <c r="DW22" i="12"/>
  <c r="EL22" i="12"/>
  <c r="EM22" i="12"/>
  <c r="EN22" i="12"/>
  <c r="EO22" i="12"/>
  <c r="EP22" i="12"/>
  <c r="EQ22" i="12"/>
  <c r="AL22" i="23" s="1"/>
  <c r="AP23" i="12"/>
  <c r="AS23" i="12"/>
  <c r="AT23" i="12"/>
  <c r="AU23" i="12"/>
  <c r="BM23" i="12"/>
  <c r="BN23" i="12"/>
  <c r="BO23" i="12"/>
  <c r="CG23" i="12"/>
  <c r="CH23" i="12"/>
  <c r="DB23" i="12" s="1"/>
  <c r="CI23" i="12"/>
  <c r="DA23" i="12"/>
  <c r="DC23" i="12"/>
  <c r="DR23" i="12"/>
  <c r="DU23" i="12"/>
  <c r="DV23" i="12"/>
  <c r="DW23" i="12"/>
  <c r="EL23" i="12"/>
  <c r="EM23" i="12"/>
  <c r="EN23" i="12"/>
  <c r="EO23" i="12"/>
  <c r="EP23" i="12"/>
  <c r="EQ23" i="12"/>
  <c r="AP24" i="12"/>
  <c r="AS24" i="12"/>
  <c r="AT24" i="12"/>
  <c r="AU24" i="12"/>
  <c r="BM24" i="12"/>
  <c r="BN24" i="12"/>
  <c r="BO24" i="12"/>
  <c r="CG24" i="12"/>
  <c r="CH24" i="12"/>
  <c r="DB24" i="12" s="1"/>
  <c r="CI24" i="12"/>
  <c r="DA24" i="12"/>
  <c r="DC24" i="12"/>
  <c r="DR24" i="12"/>
  <c r="DU24" i="12"/>
  <c r="DV24" i="12"/>
  <c r="DW24" i="12"/>
  <c r="EL24" i="12"/>
  <c r="EM24" i="12"/>
  <c r="EN24" i="12"/>
  <c r="EO24" i="12"/>
  <c r="EP24" i="12"/>
  <c r="EQ24" i="12"/>
  <c r="AP25" i="12"/>
  <c r="AS25" i="12"/>
  <c r="AT25" i="12"/>
  <c r="AU25" i="12"/>
  <c r="BM25" i="12"/>
  <c r="BN25" i="12"/>
  <c r="BO25" i="12"/>
  <c r="CG25" i="12"/>
  <c r="CH25" i="12"/>
  <c r="DB25" i="12" s="1"/>
  <c r="CI25" i="12"/>
  <c r="DA25" i="12"/>
  <c r="DC25" i="12"/>
  <c r="DR25" i="12"/>
  <c r="DU25" i="12"/>
  <c r="DV25" i="12"/>
  <c r="DW25" i="12"/>
  <c r="EL25" i="12"/>
  <c r="EM25" i="12"/>
  <c r="EN25" i="12"/>
  <c r="EO25" i="12"/>
  <c r="EP25" i="12"/>
  <c r="EQ25" i="12"/>
  <c r="AP26" i="12"/>
  <c r="AS26" i="12"/>
  <c r="AT26" i="12"/>
  <c r="AU26" i="12"/>
  <c r="BM26" i="12"/>
  <c r="BN26" i="12"/>
  <c r="BO26" i="12"/>
  <c r="CG26" i="12"/>
  <c r="CH26" i="12"/>
  <c r="DB26" i="12" s="1"/>
  <c r="CI26" i="12"/>
  <c r="DA26" i="12"/>
  <c r="DC26" i="12"/>
  <c r="DR26" i="12"/>
  <c r="DU26" i="12"/>
  <c r="DV26" i="12"/>
  <c r="DW26" i="12"/>
  <c r="EL26" i="12"/>
  <c r="EM26" i="12"/>
  <c r="EN26" i="12"/>
  <c r="EO26" i="12"/>
  <c r="EP26" i="12"/>
  <c r="EQ26" i="12"/>
  <c r="AP27" i="12"/>
  <c r="AS27" i="12"/>
  <c r="AT27" i="12"/>
  <c r="AU27" i="12"/>
  <c r="BM27" i="12"/>
  <c r="BN27" i="12"/>
  <c r="BO27" i="12"/>
  <c r="CG27" i="12"/>
  <c r="CH27" i="12"/>
  <c r="DB27" i="12" s="1"/>
  <c r="CI27" i="12"/>
  <c r="DA27" i="12"/>
  <c r="DC27" i="12"/>
  <c r="DR27" i="12"/>
  <c r="DU27" i="12"/>
  <c r="DV27" i="12"/>
  <c r="DW27" i="12"/>
  <c r="EL27" i="12"/>
  <c r="EM27" i="12"/>
  <c r="EN27" i="12"/>
  <c r="EO27" i="12"/>
  <c r="EP27" i="12"/>
  <c r="EQ27" i="12"/>
  <c r="AP28" i="12"/>
  <c r="AS28" i="12"/>
  <c r="AT28" i="12"/>
  <c r="AU28" i="12"/>
  <c r="BM28" i="12"/>
  <c r="BN28" i="12"/>
  <c r="BO28" i="12"/>
  <c r="CG28" i="12"/>
  <c r="CH28" i="12"/>
  <c r="DB28" i="12" s="1"/>
  <c r="CI28" i="12"/>
  <c r="DA28" i="12"/>
  <c r="DC28" i="12"/>
  <c r="DR28" i="12"/>
  <c r="DU28" i="12"/>
  <c r="DV28" i="12"/>
  <c r="DW28" i="12"/>
  <c r="EL28" i="12"/>
  <c r="EM28" i="12"/>
  <c r="EN28" i="12"/>
  <c r="EO28" i="12"/>
  <c r="EP28" i="12"/>
  <c r="EQ28" i="12"/>
  <c r="AP29" i="12"/>
  <c r="AS29" i="12"/>
  <c r="AT29" i="12"/>
  <c r="AU29" i="12"/>
  <c r="BM29" i="12"/>
  <c r="BN29" i="12"/>
  <c r="BO29" i="12"/>
  <c r="CG29" i="12"/>
  <c r="CH29" i="12"/>
  <c r="DB29" i="12" s="1"/>
  <c r="CI29" i="12"/>
  <c r="DA29" i="12"/>
  <c r="DC29" i="12"/>
  <c r="DR29" i="12"/>
  <c r="DU29" i="12"/>
  <c r="DV29" i="12"/>
  <c r="DW29" i="12"/>
  <c r="EL29" i="12"/>
  <c r="EM29" i="12"/>
  <c r="EN29" i="12"/>
  <c r="EO29" i="12"/>
  <c r="AJ29" i="23" s="1"/>
  <c r="EP29" i="12"/>
  <c r="EQ29" i="12"/>
  <c r="AP30" i="12"/>
  <c r="AS30" i="12"/>
  <c r="AT30" i="12"/>
  <c r="AU30" i="12"/>
  <c r="BM30" i="12"/>
  <c r="BN30" i="12"/>
  <c r="M30" i="34" s="1"/>
  <c r="BO30" i="12"/>
  <c r="CG30" i="12"/>
  <c r="CH30" i="12"/>
  <c r="DB30" i="12" s="1"/>
  <c r="Y30" i="23" s="1"/>
  <c r="CI30" i="12"/>
  <c r="DA30" i="12"/>
  <c r="DC30" i="12"/>
  <c r="DR30" i="12"/>
  <c r="DU30" i="12"/>
  <c r="DV30" i="12"/>
  <c r="DW30" i="12"/>
  <c r="EL30" i="12"/>
  <c r="EM30" i="12"/>
  <c r="EN30" i="12"/>
  <c r="EO30" i="12"/>
  <c r="EP30" i="12"/>
  <c r="EQ30" i="12"/>
  <c r="AP31" i="12"/>
  <c r="AS31" i="12"/>
  <c r="AT31" i="12"/>
  <c r="AU31" i="12"/>
  <c r="BM31" i="12"/>
  <c r="BN31" i="12"/>
  <c r="BO31" i="12"/>
  <c r="CG31" i="12"/>
  <c r="CH31" i="12"/>
  <c r="DB31" i="12" s="1"/>
  <c r="CI31" i="12"/>
  <c r="DA31" i="12"/>
  <c r="DC31" i="12"/>
  <c r="DR31" i="12"/>
  <c r="DU31" i="12"/>
  <c r="DV31" i="12"/>
  <c r="DW31" i="12"/>
  <c r="EL31" i="12"/>
  <c r="EM31" i="12"/>
  <c r="EN31" i="12"/>
  <c r="EO31" i="12"/>
  <c r="EP31" i="12"/>
  <c r="EQ31" i="12"/>
  <c r="AP32" i="12"/>
  <c r="AS32" i="12"/>
  <c r="AT32" i="12"/>
  <c r="AU32" i="12"/>
  <c r="BM32" i="12"/>
  <c r="BN32" i="12"/>
  <c r="BO32" i="12"/>
  <c r="CG32" i="12"/>
  <c r="CH32" i="12"/>
  <c r="DB32" i="12" s="1"/>
  <c r="CI32" i="12"/>
  <c r="DA32" i="12"/>
  <c r="DC32" i="12"/>
  <c r="DR32" i="12"/>
  <c r="DU32" i="12"/>
  <c r="DV32" i="12"/>
  <c r="DW32" i="12"/>
  <c r="EL32" i="12"/>
  <c r="EM32" i="12"/>
  <c r="EN32" i="12"/>
  <c r="EO32" i="12"/>
  <c r="EP32" i="12"/>
  <c r="EQ32" i="12"/>
  <c r="AP33" i="12"/>
  <c r="AS33" i="12"/>
  <c r="AT33" i="12"/>
  <c r="AU33" i="12"/>
  <c r="BM33" i="12"/>
  <c r="BN33" i="12"/>
  <c r="BO33" i="12"/>
  <c r="CG33" i="12"/>
  <c r="CH33" i="12"/>
  <c r="DB33" i="12" s="1"/>
  <c r="CI33" i="12"/>
  <c r="DA33" i="12"/>
  <c r="DC33" i="12"/>
  <c r="DR33" i="12"/>
  <c r="DU33" i="12"/>
  <c r="DV33" i="12"/>
  <c r="DW33" i="12"/>
  <c r="EL33" i="12"/>
  <c r="EM33" i="12"/>
  <c r="EN33" i="12"/>
  <c r="EO33" i="12"/>
  <c r="EP33" i="12"/>
  <c r="EQ33" i="12"/>
  <c r="AP34" i="12"/>
  <c r="AS34" i="12"/>
  <c r="AT34" i="12"/>
  <c r="AU34" i="12"/>
  <c r="BM34" i="12"/>
  <c r="BN34" i="12"/>
  <c r="BO34" i="12"/>
  <c r="CG34" i="12"/>
  <c r="CH34" i="12"/>
  <c r="DB34" i="12" s="1"/>
  <c r="CI34" i="12"/>
  <c r="DA34" i="12"/>
  <c r="DC34" i="12"/>
  <c r="DR34" i="12"/>
  <c r="DU34" i="12"/>
  <c r="DV34" i="12"/>
  <c r="DW34" i="12"/>
  <c r="EL34" i="12"/>
  <c r="EM34" i="12"/>
  <c r="EN34" i="12"/>
  <c r="EO34" i="12"/>
  <c r="EP34" i="12"/>
  <c r="EQ34" i="12"/>
  <c r="AP35" i="12"/>
  <c r="AS35" i="12"/>
  <c r="AT35" i="12"/>
  <c r="AU35" i="12"/>
  <c r="BM35" i="12"/>
  <c r="BN35" i="12"/>
  <c r="BO35" i="12"/>
  <c r="CG35" i="12"/>
  <c r="CH35" i="12"/>
  <c r="DB35" i="12" s="1"/>
  <c r="CI35" i="12"/>
  <c r="DA35" i="12"/>
  <c r="DC35" i="12"/>
  <c r="DR35" i="12"/>
  <c r="DU35" i="12"/>
  <c r="DV35" i="12"/>
  <c r="DW35" i="12"/>
  <c r="EL35" i="12"/>
  <c r="EM35" i="12"/>
  <c r="EN35" i="12"/>
  <c r="EO35" i="12"/>
  <c r="EP35" i="12"/>
  <c r="EQ35" i="12"/>
  <c r="AP36" i="12"/>
  <c r="AS36" i="12"/>
  <c r="F36" i="34" s="1"/>
  <c r="AT36" i="12"/>
  <c r="AU36" i="12"/>
  <c r="BM36" i="12"/>
  <c r="BN36" i="12"/>
  <c r="BO36" i="12"/>
  <c r="CG36" i="12"/>
  <c r="CH36" i="12"/>
  <c r="DB36" i="12" s="1"/>
  <c r="CI36" i="12"/>
  <c r="DA36" i="12"/>
  <c r="DC36" i="12"/>
  <c r="DR36" i="12"/>
  <c r="DU36" i="12"/>
  <c r="DV36" i="12"/>
  <c r="DW36" i="12"/>
  <c r="EL36" i="12"/>
  <c r="EM36" i="12"/>
  <c r="EN36" i="12"/>
  <c r="EO36" i="12"/>
  <c r="EP36" i="12"/>
  <c r="EQ36" i="12"/>
  <c r="AP37" i="12"/>
  <c r="AS37" i="12"/>
  <c r="AT37" i="12"/>
  <c r="AU37" i="12"/>
  <c r="BM37" i="12"/>
  <c r="BN37" i="12"/>
  <c r="BO37" i="12"/>
  <c r="CG37" i="12"/>
  <c r="CH37" i="12"/>
  <c r="DB37" i="12" s="1"/>
  <c r="CI37" i="12"/>
  <c r="DA37" i="12"/>
  <c r="DC37" i="12"/>
  <c r="DR37" i="12"/>
  <c r="DU37" i="12"/>
  <c r="DV37" i="12"/>
  <c r="DW37" i="12"/>
  <c r="EL37" i="12"/>
  <c r="EM37" i="12"/>
  <c r="EN37" i="12"/>
  <c r="EO37" i="12"/>
  <c r="EP37" i="12"/>
  <c r="EQ37" i="12"/>
  <c r="AP38" i="12"/>
  <c r="AS38" i="12"/>
  <c r="AT38" i="12"/>
  <c r="AU38" i="12"/>
  <c r="BM38" i="12"/>
  <c r="BN38" i="12"/>
  <c r="BO38" i="12"/>
  <c r="CG38" i="12"/>
  <c r="CH38" i="12"/>
  <c r="DB38" i="12" s="1"/>
  <c r="CI38" i="12"/>
  <c r="DA38" i="12"/>
  <c r="DC38" i="12"/>
  <c r="DR38" i="12"/>
  <c r="DU38" i="12"/>
  <c r="DV38" i="12"/>
  <c r="DW38" i="12"/>
  <c r="EL38" i="12"/>
  <c r="EM38" i="12"/>
  <c r="EN38" i="12"/>
  <c r="EO38" i="12"/>
  <c r="EP38" i="12"/>
  <c r="EQ38" i="12"/>
  <c r="AP39" i="12"/>
  <c r="AS39" i="12"/>
  <c r="AT39" i="12"/>
  <c r="AU39" i="12"/>
  <c r="BM39" i="12"/>
  <c r="BN39" i="12"/>
  <c r="BO39" i="12"/>
  <c r="CG39" i="12"/>
  <c r="CH39" i="12"/>
  <c r="DB39" i="12" s="1"/>
  <c r="CI39" i="12"/>
  <c r="DA39" i="12"/>
  <c r="DC39" i="12"/>
  <c r="DR39" i="12"/>
  <c r="DU39" i="12"/>
  <c r="DV39" i="12"/>
  <c r="DW39" i="12"/>
  <c r="EL39" i="12"/>
  <c r="EM39" i="12"/>
  <c r="EN39" i="12"/>
  <c r="EO39" i="12"/>
  <c r="EP39" i="12"/>
  <c r="EQ39" i="12"/>
  <c r="AP40" i="12"/>
  <c r="AS40" i="12"/>
  <c r="AT40" i="12"/>
  <c r="AU40" i="12"/>
  <c r="BM40" i="12"/>
  <c r="BN40" i="12"/>
  <c r="BO40" i="12"/>
  <c r="CG40" i="12"/>
  <c r="CH40" i="12"/>
  <c r="DB40" i="12" s="1"/>
  <c r="CI40" i="12"/>
  <c r="DA40" i="12"/>
  <c r="DC40" i="12"/>
  <c r="DR40" i="12"/>
  <c r="DU40" i="12"/>
  <c r="DV40" i="12"/>
  <c r="DW40" i="12"/>
  <c r="EL40" i="12"/>
  <c r="EM40" i="12"/>
  <c r="EN40" i="12"/>
  <c r="EO40" i="12"/>
  <c r="EP40" i="12"/>
  <c r="EQ40" i="12"/>
  <c r="AP41" i="12"/>
  <c r="AS41" i="12"/>
  <c r="AT41" i="12"/>
  <c r="AU41" i="12"/>
  <c r="BM41" i="12"/>
  <c r="BN41" i="12"/>
  <c r="BO41" i="12"/>
  <c r="CG41" i="12"/>
  <c r="CH41" i="12"/>
  <c r="DB41" i="12" s="1"/>
  <c r="CI41" i="12"/>
  <c r="DA41" i="12"/>
  <c r="DC41" i="12"/>
  <c r="DR41" i="12"/>
  <c r="DU41" i="12"/>
  <c r="DV41" i="12"/>
  <c r="DW41" i="12"/>
  <c r="EL41" i="12"/>
  <c r="EM41" i="12"/>
  <c r="EN41" i="12"/>
  <c r="EO41" i="12"/>
  <c r="EP41" i="12"/>
  <c r="EQ41" i="12"/>
  <c r="EQ6" i="12"/>
  <c r="EP6" i="12"/>
  <c r="EO6" i="12"/>
  <c r="EN6" i="12"/>
  <c r="EM6" i="12"/>
  <c r="EL6" i="12"/>
  <c r="DW6" i="12"/>
  <c r="DV6" i="12"/>
  <c r="DU6" i="12"/>
  <c r="DR6" i="12"/>
  <c r="DC6" i="12"/>
  <c r="CH6" i="12"/>
  <c r="DB6" i="12" s="1"/>
  <c r="DA6" i="12"/>
  <c r="CI6" i="12"/>
  <c r="CG6" i="12"/>
  <c r="BO6" i="12"/>
  <c r="BN6" i="12"/>
  <c r="BM6" i="12"/>
  <c r="AU6" i="12"/>
  <c r="AT6" i="12"/>
  <c r="AS6" i="12"/>
  <c r="GN6" i="12"/>
  <c r="GN29" i="12"/>
  <c r="GP6" i="12"/>
  <c r="GP29" i="12"/>
  <c r="GQ6" i="12"/>
  <c r="GQ29" i="12"/>
  <c r="GR6" i="12"/>
  <c r="GR29" i="12"/>
  <c r="GS6" i="12"/>
  <c r="GS29" i="12"/>
  <c r="GT6" i="12"/>
  <c r="GT29" i="12"/>
  <c r="GU6" i="12"/>
  <c r="GU29" i="12"/>
  <c r="GV6" i="12"/>
  <c r="GV29" i="12"/>
  <c r="GW6" i="12"/>
  <c r="GW29" i="12"/>
  <c r="GX6" i="12"/>
  <c r="GX29" i="12"/>
  <c r="HH6" i="12"/>
  <c r="HH29" i="12"/>
  <c r="IB6" i="12"/>
  <c r="IB29" i="12"/>
  <c r="IN6" i="12"/>
  <c r="IN29" i="12"/>
  <c r="IO6" i="12"/>
  <c r="IO29" i="12"/>
  <c r="IP6" i="12"/>
  <c r="IP29" i="12"/>
  <c r="IQ6" i="12"/>
  <c r="IQ29" i="12"/>
  <c r="IR6" i="12"/>
  <c r="IR29" i="12"/>
  <c r="IS6" i="12"/>
  <c r="IS29" i="12"/>
  <c r="IT6" i="12"/>
  <c r="IT29" i="12"/>
  <c r="IU6" i="12"/>
  <c r="IU29" i="12"/>
  <c r="IV6" i="12"/>
  <c r="IV29" i="12"/>
  <c r="FT6" i="12"/>
  <c r="FT29" i="12"/>
  <c r="GD6" i="12"/>
  <c r="GD29" i="12"/>
  <c r="GO6" i="12"/>
  <c r="GO29" i="12"/>
  <c r="IM6" i="12"/>
  <c r="IM29" i="12"/>
  <c r="FJ6" i="12"/>
  <c r="FJ7" i="12"/>
  <c r="FJ8" i="12"/>
  <c r="FJ9" i="12"/>
  <c r="FJ10" i="12"/>
  <c r="FJ11" i="12"/>
  <c r="FJ12" i="12"/>
  <c r="FJ13" i="12"/>
  <c r="FJ14" i="12"/>
  <c r="FJ15" i="12"/>
  <c r="FJ16" i="12"/>
  <c r="FJ17" i="12"/>
  <c r="FJ18" i="12"/>
  <c r="FJ19" i="12"/>
  <c r="FJ20" i="12"/>
  <c r="FJ21" i="12"/>
  <c r="FJ22" i="12"/>
  <c r="FJ23" i="12"/>
  <c r="FJ24" i="12"/>
  <c r="FJ25" i="12"/>
  <c r="FJ26" i="12"/>
  <c r="FJ27" i="12"/>
  <c r="FJ28" i="12"/>
  <c r="FJ30" i="12"/>
  <c r="FJ29" i="12"/>
  <c r="FJ31" i="12"/>
  <c r="FJ32" i="12"/>
  <c r="FJ33" i="12"/>
  <c r="FJ34" i="12"/>
  <c r="FJ35" i="12"/>
  <c r="FJ36" i="12"/>
  <c r="FJ37" i="12"/>
  <c r="FJ38" i="12"/>
  <c r="FJ39" i="12"/>
  <c r="FJ40" i="12"/>
  <c r="FJ63" i="12"/>
  <c r="FI83" i="12" s="1"/>
  <c r="FJ41" i="12"/>
  <c r="FT21" i="12"/>
  <c r="GD21" i="12"/>
  <c r="GN21" i="12"/>
  <c r="GO21" i="12"/>
  <c r="GP21" i="12"/>
  <c r="GQ21" i="12"/>
  <c r="GR21" i="12"/>
  <c r="GS21" i="12"/>
  <c r="GT21" i="12"/>
  <c r="GU21" i="12"/>
  <c r="GV21" i="12"/>
  <c r="GW21" i="12"/>
  <c r="GX21" i="12"/>
  <c r="HH21" i="12"/>
  <c r="HI21" i="12"/>
  <c r="HJ21" i="12"/>
  <c r="HK21" i="12"/>
  <c r="HL21" i="12"/>
  <c r="HM21" i="12"/>
  <c r="HN21" i="12"/>
  <c r="HO21" i="12"/>
  <c r="HP21" i="12"/>
  <c r="HQ21" i="12"/>
  <c r="HR21" i="12"/>
  <c r="IB21" i="12"/>
  <c r="IL21" i="12"/>
  <c r="IM21" i="12"/>
  <c r="IN21" i="12"/>
  <c r="IO21" i="12"/>
  <c r="IP21" i="12"/>
  <c r="IQ21" i="12"/>
  <c r="IR21" i="12"/>
  <c r="IS21" i="12"/>
  <c r="IT21" i="12"/>
  <c r="IU21" i="12"/>
  <c r="IV21" i="12"/>
  <c r="FT22" i="12"/>
  <c r="GD22" i="12"/>
  <c r="GN22" i="12"/>
  <c r="GO22" i="12"/>
  <c r="GP22" i="12"/>
  <c r="GQ22" i="12"/>
  <c r="GR22" i="12"/>
  <c r="GS22" i="12"/>
  <c r="GT22" i="12"/>
  <c r="GU22" i="12"/>
  <c r="GV22" i="12"/>
  <c r="GW22" i="12"/>
  <c r="GX22" i="12"/>
  <c r="HH22" i="12"/>
  <c r="HI22" i="12"/>
  <c r="HJ22" i="12"/>
  <c r="HK22" i="12"/>
  <c r="HL22" i="12"/>
  <c r="HM22" i="12"/>
  <c r="HN22" i="12"/>
  <c r="HO22" i="12"/>
  <c r="HP22" i="12"/>
  <c r="HQ22" i="12"/>
  <c r="HR22" i="12"/>
  <c r="IB22" i="12"/>
  <c r="IL22" i="12"/>
  <c r="IM22" i="12"/>
  <c r="IN22" i="12"/>
  <c r="IO22" i="12"/>
  <c r="IP22" i="12"/>
  <c r="IQ22" i="12"/>
  <c r="IR22" i="12"/>
  <c r="IS22" i="12"/>
  <c r="IT22" i="12"/>
  <c r="IU22" i="12"/>
  <c r="IV22" i="12"/>
  <c r="FT23" i="12"/>
  <c r="GD23" i="12"/>
  <c r="GN23" i="12"/>
  <c r="GO23" i="12"/>
  <c r="GP23" i="12"/>
  <c r="GQ23" i="12"/>
  <c r="GR23" i="12"/>
  <c r="GS23" i="12"/>
  <c r="GT23" i="12"/>
  <c r="GU23" i="12"/>
  <c r="GV23" i="12"/>
  <c r="GW23" i="12"/>
  <c r="GX23" i="12"/>
  <c r="HH23" i="12"/>
  <c r="HI23" i="12"/>
  <c r="HJ23" i="12"/>
  <c r="HK23" i="12"/>
  <c r="HL23" i="12"/>
  <c r="HM23" i="12"/>
  <c r="HN23" i="12"/>
  <c r="HO23" i="12"/>
  <c r="HP23" i="12"/>
  <c r="HQ23" i="12"/>
  <c r="HR23" i="12"/>
  <c r="IB23" i="12"/>
  <c r="IL23" i="12"/>
  <c r="IM23" i="12"/>
  <c r="IN23" i="12"/>
  <c r="IO23" i="12"/>
  <c r="IP23" i="12"/>
  <c r="IQ23" i="12"/>
  <c r="IR23" i="12"/>
  <c r="IS23" i="12"/>
  <c r="IT23" i="12"/>
  <c r="IU23" i="12"/>
  <c r="IV23" i="12"/>
  <c r="FT24" i="12"/>
  <c r="GD24" i="12"/>
  <c r="GN24" i="12"/>
  <c r="GO24" i="12"/>
  <c r="GP24" i="12"/>
  <c r="GQ24" i="12"/>
  <c r="GR24" i="12"/>
  <c r="GS24" i="12"/>
  <c r="GT24" i="12"/>
  <c r="GU24" i="12"/>
  <c r="GV24" i="12"/>
  <c r="GW24" i="12"/>
  <c r="GX24" i="12"/>
  <c r="HH24" i="12"/>
  <c r="HI24" i="12"/>
  <c r="HJ24" i="12"/>
  <c r="HK24" i="12"/>
  <c r="HL24" i="12"/>
  <c r="HM24" i="12"/>
  <c r="HN24" i="12"/>
  <c r="HO24" i="12"/>
  <c r="HP24" i="12"/>
  <c r="HQ24" i="12"/>
  <c r="HR24" i="12"/>
  <c r="IB24" i="12"/>
  <c r="IL24" i="12"/>
  <c r="IM24" i="12"/>
  <c r="IN24" i="12"/>
  <c r="IO24" i="12"/>
  <c r="IP24" i="12"/>
  <c r="IQ24" i="12"/>
  <c r="IR24" i="12"/>
  <c r="IS24" i="12"/>
  <c r="IT24" i="12"/>
  <c r="IU24" i="12"/>
  <c r="IV24" i="12"/>
  <c r="FT25" i="12"/>
  <c r="GD25" i="12"/>
  <c r="GN25" i="12"/>
  <c r="GO25" i="12"/>
  <c r="GP25" i="12"/>
  <c r="GQ25" i="12"/>
  <c r="GR25" i="12"/>
  <c r="GS25" i="12"/>
  <c r="GT25" i="12"/>
  <c r="GU25" i="12"/>
  <c r="GV25" i="12"/>
  <c r="GW25" i="12"/>
  <c r="GX25" i="12"/>
  <c r="HH25" i="12"/>
  <c r="HI25" i="12"/>
  <c r="HJ25" i="12"/>
  <c r="HK25" i="12"/>
  <c r="HL25" i="12"/>
  <c r="HM25" i="12"/>
  <c r="HN25" i="12"/>
  <c r="HO25" i="12"/>
  <c r="HP25" i="12"/>
  <c r="HQ25" i="12"/>
  <c r="HR25" i="12"/>
  <c r="IB25" i="12"/>
  <c r="IL25" i="12"/>
  <c r="IM25" i="12"/>
  <c r="IN25" i="12"/>
  <c r="IO25" i="12"/>
  <c r="IP25" i="12"/>
  <c r="IQ25" i="12"/>
  <c r="IR25" i="12"/>
  <c r="IS25" i="12"/>
  <c r="IT25" i="12"/>
  <c r="IU25" i="12"/>
  <c r="IV25" i="12"/>
  <c r="FT26" i="12"/>
  <c r="GD26" i="12"/>
  <c r="GN26" i="12"/>
  <c r="GO26" i="12"/>
  <c r="GP26" i="12"/>
  <c r="GQ26" i="12"/>
  <c r="GR26" i="12"/>
  <c r="GS26" i="12"/>
  <c r="GT26" i="12"/>
  <c r="GU26" i="12"/>
  <c r="GV26" i="12"/>
  <c r="GW26" i="12"/>
  <c r="GX26" i="12"/>
  <c r="HH26" i="12"/>
  <c r="HI26" i="12"/>
  <c r="HJ26" i="12"/>
  <c r="HK26" i="12"/>
  <c r="HL26" i="12"/>
  <c r="HM26" i="12"/>
  <c r="HN26" i="12"/>
  <c r="HO26" i="12"/>
  <c r="HP26" i="12"/>
  <c r="HQ26" i="12"/>
  <c r="HR26" i="12"/>
  <c r="IB26" i="12"/>
  <c r="IL26" i="12"/>
  <c r="IM26" i="12"/>
  <c r="IN26" i="12"/>
  <c r="IO26" i="12"/>
  <c r="IP26" i="12"/>
  <c r="IQ26" i="12"/>
  <c r="IR26" i="12"/>
  <c r="IS26" i="12"/>
  <c r="IT26" i="12"/>
  <c r="IU26" i="12"/>
  <c r="IV26" i="12"/>
  <c r="FT27" i="12"/>
  <c r="GD27" i="12"/>
  <c r="GN27" i="12"/>
  <c r="GO27" i="12"/>
  <c r="GP27" i="12"/>
  <c r="GQ27" i="12"/>
  <c r="GR27" i="12"/>
  <c r="GS27" i="12"/>
  <c r="GT27" i="12"/>
  <c r="GU27" i="12"/>
  <c r="GV27" i="12"/>
  <c r="GW27" i="12"/>
  <c r="GX27" i="12"/>
  <c r="HH27" i="12"/>
  <c r="HI27" i="12"/>
  <c r="HJ27" i="12"/>
  <c r="HK27" i="12"/>
  <c r="HL27" i="12"/>
  <c r="HM27" i="12"/>
  <c r="HN27" i="12"/>
  <c r="HO27" i="12"/>
  <c r="HP27" i="12"/>
  <c r="HQ27" i="12"/>
  <c r="HR27" i="12"/>
  <c r="IB27" i="12"/>
  <c r="IL27" i="12"/>
  <c r="IM27" i="12"/>
  <c r="IN27" i="12"/>
  <c r="IO27" i="12"/>
  <c r="IP27" i="12"/>
  <c r="IQ27" i="12"/>
  <c r="IR27" i="12"/>
  <c r="IS27" i="12"/>
  <c r="IT27" i="12"/>
  <c r="IU27" i="12"/>
  <c r="IV27" i="12"/>
  <c r="FT28" i="12"/>
  <c r="FT30" i="12"/>
  <c r="FT40" i="12"/>
  <c r="FT41" i="12"/>
  <c r="FT7" i="12"/>
  <c r="GD28" i="12"/>
  <c r="GD30" i="12"/>
  <c r="GD40" i="12"/>
  <c r="GD41" i="12"/>
  <c r="GD7" i="12"/>
  <c r="GN28" i="12"/>
  <c r="GN30" i="12"/>
  <c r="GN40" i="12"/>
  <c r="GN41" i="12"/>
  <c r="GN7" i="12"/>
  <c r="GO28" i="12"/>
  <c r="GO30" i="12"/>
  <c r="GO40" i="12"/>
  <c r="GO41" i="12"/>
  <c r="GO7" i="12"/>
  <c r="GP28" i="12"/>
  <c r="GP30" i="12"/>
  <c r="GP40" i="12"/>
  <c r="GP41" i="12"/>
  <c r="GP7" i="12"/>
  <c r="GQ28" i="12"/>
  <c r="GQ30" i="12"/>
  <c r="GQ40" i="12"/>
  <c r="GQ41" i="12"/>
  <c r="GQ7" i="12"/>
  <c r="GR28" i="12"/>
  <c r="GR30" i="12"/>
  <c r="GR40" i="12"/>
  <c r="GR41" i="12"/>
  <c r="GR7" i="12"/>
  <c r="GS28" i="12"/>
  <c r="GS30" i="12"/>
  <c r="GS40" i="12"/>
  <c r="GS41" i="12"/>
  <c r="GS7" i="12"/>
  <c r="GT28" i="12"/>
  <c r="GT30" i="12"/>
  <c r="GT40" i="12"/>
  <c r="GT41" i="12"/>
  <c r="GT7" i="12"/>
  <c r="GU28" i="12"/>
  <c r="GU30" i="12"/>
  <c r="GU40" i="12"/>
  <c r="GU41" i="12"/>
  <c r="GU7" i="12"/>
  <c r="GV28" i="12"/>
  <c r="GV30" i="12"/>
  <c r="GV40" i="12"/>
  <c r="GV41" i="12"/>
  <c r="GV7" i="12"/>
  <c r="GW28" i="12"/>
  <c r="GW30" i="12"/>
  <c r="GW40" i="12"/>
  <c r="GW41" i="12"/>
  <c r="GW7" i="12"/>
  <c r="GX28" i="12"/>
  <c r="GX30" i="12"/>
  <c r="GX40" i="12"/>
  <c r="GX41" i="12"/>
  <c r="GX7" i="12"/>
  <c r="HH28" i="12"/>
  <c r="HI28" i="12"/>
  <c r="HJ28" i="12"/>
  <c r="HK28" i="12"/>
  <c r="HL28" i="12"/>
  <c r="HM28" i="12"/>
  <c r="HN28" i="12"/>
  <c r="HO28" i="12"/>
  <c r="HP28" i="12"/>
  <c r="HQ28" i="12"/>
  <c r="HR28" i="12"/>
  <c r="IB28" i="12"/>
  <c r="IB30" i="12"/>
  <c r="IB40" i="12"/>
  <c r="IB41" i="12"/>
  <c r="IB7" i="12"/>
  <c r="IL28" i="12"/>
  <c r="IM28" i="12"/>
  <c r="IM30" i="12"/>
  <c r="IM40" i="12"/>
  <c r="IM41" i="12"/>
  <c r="IM7" i="12"/>
  <c r="IN28" i="12"/>
  <c r="IN30" i="12"/>
  <c r="IN40" i="12"/>
  <c r="IN41" i="12"/>
  <c r="IN7" i="12"/>
  <c r="IO28" i="12"/>
  <c r="IO30" i="12"/>
  <c r="IO40" i="12"/>
  <c r="IO41" i="12"/>
  <c r="IO7" i="12"/>
  <c r="IP28" i="12"/>
  <c r="IP30" i="12"/>
  <c r="IP40" i="12"/>
  <c r="IP41" i="12"/>
  <c r="IP7" i="12"/>
  <c r="IQ28" i="12"/>
  <c r="IQ30" i="12"/>
  <c r="IQ40" i="12"/>
  <c r="IQ41" i="12"/>
  <c r="IQ7" i="12"/>
  <c r="IR28" i="12"/>
  <c r="IR30" i="12"/>
  <c r="IR40" i="12"/>
  <c r="IR41" i="12"/>
  <c r="IR7" i="12"/>
  <c r="IS28" i="12"/>
  <c r="IS30" i="12"/>
  <c r="IS40" i="12"/>
  <c r="IS41" i="12"/>
  <c r="IS7" i="12"/>
  <c r="IT28" i="12"/>
  <c r="IT30" i="12"/>
  <c r="IT40" i="12"/>
  <c r="IT41" i="12"/>
  <c r="IT7" i="12"/>
  <c r="IU28" i="12"/>
  <c r="IU30" i="12"/>
  <c r="IU40" i="12"/>
  <c r="IU41" i="12"/>
  <c r="IU7" i="12"/>
  <c r="IV28" i="12"/>
  <c r="IV30" i="12"/>
  <c r="IV40" i="12"/>
  <c r="IV41" i="12"/>
  <c r="IV7" i="12"/>
  <c r="HI29" i="12"/>
  <c r="HJ29" i="12"/>
  <c r="HK29" i="12"/>
  <c r="HL29" i="12"/>
  <c r="HM29" i="12"/>
  <c r="HN29" i="12"/>
  <c r="HO29" i="12"/>
  <c r="HP29" i="12"/>
  <c r="HQ29" i="12"/>
  <c r="HR29" i="12"/>
  <c r="IL29" i="12"/>
  <c r="HH30" i="12"/>
  <c r="HI30" i="12"/>
  <c r="HJ30" i="12"/>
  <c r="HK30" i="12"/>
  <c r="HL30" i="12"/>
  <c r="HM30" i="12"/>
  <c r="HN30" i="12"/>
  <c r="HO30" i="12"/>
  <c r="HP30" i="12"/>
  <c r="HQ30" i="12"/>
  <c r="HR30" i="12"/>
  <c r="IL30" i="12"/>
  <c r="FT31" i="12"/>
  <c r="GD31" i="12"/>
  <c r="GN31" i="12"/>
  <c r="GO31" i="12"/>
  <c r="GP31" i="12"/>
  <c r="GQ31" i="12"/>
  <c r="GR31" i="12"/>
  <c r="GS31" i="12"/>
  <c r="GT31" i="12"/>
  <c r="GU31" i="12"/>
  <c r="GV31" i="12"/>
  <c r="GW31" i="12"/>
  <c r="GX31" i="12"/>
  <c r="HH31" i="12"/>
  <c r="HI31" i="12"/>
  <c r="HJ31" i="12"/>
  <c r="HK31" i="12"/>
  <c r="HL31" i="12"/>
  <c r="HM31" i="12"/>
  <c r="HN31" i="12"/>
  <c r="HO31" i="12"/>
  <c r="HP31" i="12"/>
  <c r="HQ31" i="12"/>
  <c r="HR31" i="12"/>
  <c r="IB31" i="12"/>
  <c r="IL31" i="12"/>
  <c r="IM31" i="12"/>
  <c r="IN31" i="12"/>
  <c r="IO31" i="12"/>
  <c r="IP31" i="12"/>
  <c r="IQ31" i="12"/>
  <c r="IR31" i="12"/>
  <c r="IS31" i="12"/>
  <c r="IT31" i="12"/>
  <c r="IU31" i="12"/>
  <c r="IV31" i="12"/>
  <c r="FT32" i="12"/>
  <c r="GD32" i="12"/>
  <c r="GN32" i="12"/>
  <c r="GO32" i="12"/>
  <c r="GP32" i="12"/>
  <c r="GQ32" i="12"/>
  <c r="GR32" i="12"/>
  <c r="GS32" i="12"/>
  <c r="GT32" i="12"/>
  <c r="GU32" i="12"/>
  <c r="GV32" i="12"/>
  <c r="GW32" i="12"/>
  <c r="GX32" i="12"/>
  <c r="HH32" i="12"/>
  <c r="HI32" i="12"/>
  <c r="HJ32" i="12"/>
  <c r="HK32" i="12"/>
  <c r="HL32" i="12"/>
  <c r="HM32" i="12"/>
  <c r="HN32" i="12"/>
  <c r="HO32" i="12"/>
  <c r="HP32" i="12"/>
  <c r="HQ32" i="12"/>
  <c r="HR32" i="12"/>
  <c r="IB32" i="12"/>
  <c r="IL32" i="12"/>
  <c r="IM32" i="12"/>
  <c r="IN32" i="12"/>
  <c r="IO32" i="12"/>
  <c r="IP32" i="12"/>
  <c r="IQ32" i="12"/>
  <c r="IR32" i="12"/>
  <c r="IS32" i="12"/>
  <c r="IT32" i="12"/>
  <c r="IU32" i="12"/>
  <c r="IV32" i="12"/>
  <c r="FT33" i="12"/>
  <c r="GD33" i="12"/>
  <c r="GN33" i="12"/>
  <c r="GO33" i="12"/>
  <c r="GP33" i="12"/>
  <c r="GQ33" i="12"/>
  <c r="GR33" i="12"/>
  <c r="GS33" i="12"/>
  <c r="GT33" i="12"/>
  <c r="GU33" i="12"/>
  <c r="GV33" i="12"/>
  <c r="GW33" i="12"/>
  <c r="GX33" i="12"/>
  <c r="HH33" i="12"/>
  <c r="HI33" i="12"/>
  <c r="HJ33" i="12"/>
  <c r="HK33" i="12"/>
  <c r="HL33" i="12"/>
  <c r="HM33" i="12"/>
  <c r="HN33" i="12"/>
  <c r="HO33" i="12"/>
  <c r="HP33" i="12"/>
  <c r="HQ33" i="12"/>
  <c r="HR33" i="12"/>
  <c r="IB33" i="12"/>
  <c r="IL33" i="12"/>
  <c r="IM33" i="12"/>
  <c r="IN33" i="12"/>
  <c r="IO33" i="12"/>
  <c r="IP33" i="12"/>
  <c r="IQ33" i="12"/>
  <c r="IR33" i="12"/>
  <c r="IS33" i="12"/>
  <c r="IT33" i="12"/>
  <c r="IU33" i="12"/>
  <c r="IV33" i="12"/>
  <c r="FT34" i="12"/>
  <c r="GD34" i="12"/>
  <c r="GN34" i="12"/>
  <c r="GO34" i="12"/>
  <c r="GP34" i="12"/>
  <c r="GQ34" i="12"/>
  <c r="GR34" i="12"/>
  <c r="GS34" i="12"/>
  <c r="GT34" i="12"/>
  <c r="GU34" i="12"/>
  <c r="GV34" i="12"/>
  <c r="GW34" i="12"/>
  <c r="GX34" i="12"/>
  <c r="HH34" i="12"/>
  <c r="HI34" i="12"/>
  <c r="HJ34" i="12"/>
  <c r="HK34" i="12"/>
  <c r="HL34" i="12"/>
  <c r="HM34" i="12"/>
  <c r="HN34" i="12"/>
  <c r="HO34" i="12"/>
  <c r="HP34" i="12"/>
  <c r="HQ34" i="12"/>
  <c r="HR34" i="12"/>
  <c r="IB34" i="12"/>
  <c r="IL34" i="12"/>
  <c r="IM34" i="12"/>
  <c r="IN34" i="12"/>
  <c r="IO34" i="12"/>
  <c r="IP34" i="12"/>
  <c r="IQ34" i="12"/>
  <c r="IR34" i="12"/>
  <c r="IS34" i="12"/>
  <c r="IT34" i="12"/>
  <c r="IU34" i="12"/>
  <c r="IV34" i="12"/>
  <c r="FT35" i="12"/>
  <c r="GD35" i="12"/>
  <c r="GN35" i="12"/>
  <c r="GO35" i="12"/>
  <c r="GP35" i="12"/>
  <c r="GQ35" i="12"/>
  <c r="GR35" i="12"/>
  <c r="GS35" i="12"/>
  <c r="GT35" i="12"/>
  <c r="GU35" i="12"/>
  <c r="GV35" i="12"/>
  <c r="GW35" i="12"/>
  <c r="GX35" i="12"/>
  <c r="HH35" i="12"/>
  <c r="HI35" i="12"/>
  <c r="HJ35" i="12"/>
  <c r="HK35" i="12"/>
  <c r="HL35" i="12"/>
  <c r="HM35" i="12"/>
  <c r="HN35" i="12"/>
  <c r="HO35" i="12"/>
  <c r="HP35" i="12"/>
  <c r="HQ35" i="12"/>
  <c r="HR35" i="12"/>
  <c r="IB35" i="12"/>
  <c r="IL35" i="12"/>
  <c r="IM35" i="12"/>
  <c r="IN35" i="12"/>
  <c r="IO35" i="12"/>
  <c r="IP35" i="12"/>
  <c r="IQ35" i="12"/>
  <c r="IR35" i="12"/>
  <c r="IS35" i="12"/>
  <c r="IT35" i="12"/>
  <c r="IU35" i="12"/>
  <c r="IV35" i="12"/>
  <c r="FT36" i="12"/>
  <c r="GD36" i="12"/>
  <c r="GN36" i="12"/>
  <c r="GO36" i="12"/>
  <c r="GP36" i="12"/>
  <c r="GQ36" i="12"/>
  <c r="GR36" i="12"/>
  <c r="GS36" i="12"/>
  <c r="GT36" i="12"/>
  <c r="GU36" i="12"/>
  <c r="GV36" i="12"/>
  <c r="GW36" i="12"/>
  <c r="GX36" i="12"/>
  <c r="HH36" i="12"/>
  <c r="HI36" i="12"/>
  <c r="HJ36" i="12"/>
  <c r="HK36" i="12"/>
  <c r="HL36" i="12"/>
  <c r="HM36" i="12"/>
  <c r="HN36" i="12"/>
  <c r="HO36" i="12"/>
  <c r="HP36" i="12"/>
  <c r="HQ36" i="12"/>
  <c r="HR36" i="12"/>
  <c r="IB36" i="12"/>
  <c r="IL36" i="12"/>
  <c r="IM36" i="12"/>
  <c r="IN36" i="12"/>
  <c r="IO36" i="12"/>
  <c r="IP36" i="12"/>
  <c r="IQ36" i="12"/>
  <c r="IR36" i="12"/>
  <c r="IS36" i="12"/>
  <c r="IT36" i="12"/>
  <c r="IU36" i="12"/>
  <c r="IV36" i="12"/>
  <c r="FT37" i="12"/>
  <c r="GD37" i="12"/>
  <c r="FT71" i="12" s="1"/>
  <c r="FT75" i="12" s="1"/>
  <c r="GN37" i="12"/>
  <c r="FT65" i="12" s="1"/>
  <c r="GO37" i="12"/>
  <c r="FK66" i="12" s="1"/>
  <c r="GP37" i="12"/>
  <c r="GQ37" i="12"/>
  <c r="FM66" i="12" s="1"/>
  <c r="GR37" i="12"/>
  <c r="GS37" i="12"/>
  <c r="FO66" i="12" s="1"/>
  <c r="GT37" i="12"/>
  <c r="GU37" i="12"/>
  <c r="FQ66" i="12" s="1"/>
  <c r="GV37" i="12"/>
  <c r="GW37" i="12"/>
  <c r="FS66" i="12" s="1"/>
  <c r="GX37" i="12"/>
  <c r="HH37" i="12"/>
  <c r="HI37" i="12"/>
  <c r="HJ37" i="12"/>
  <c r="HK37" i="12"/>
  <c r="HL37" i="12"/>
  <c r="HM37" i="12"/>
  <c r="HN37" i="12"/>
  <c r="HO37" i="12"/>
  <c r="HP37" i="12"/>
  <c r="HQ37" i="12"/>
  <c r="HR37" i="12"/>
  <c r="IB37" i="12"/>
  <c r="FT68" i="12" s="1"/>
  <c r="FT78" i="12" s="1"/>
  <c r="IL37" i="12"/>
  <c r="IM37" i="12"/>
  <c r="FK69" i="12" s="1"/>
  <c r="IN37" i="12"/>
  <c r="FL69" i="12" s="1"/>
  <c r="IO37" i="12"/>
  <c r="IP37" i="12"/>
  <c r="FN69" i="12" s="1"/>
  <c r="IQ37" i="12"/>
  <c r="IR37" i="12"/>
  <c r="FP69" i="12" s="1"/>
  <c r="IS37" i="12"/>
  <c r="IT37" i="12"/>
  <c r="FR69" i="12" s="1"/>
  <c r="IU37" i="12"/>
  <c r="FS69" i="12" s="1"/>
  <c r="IV37" i="12"/>
  <c r="FT69" i="12" s="1"/>
  <c r="FT38" i="12"/>
  <c r="GD38" i="12"/>
  <c r="GN38" i="12"/>
  <c r="GO38" i="12"/>
  <c r="GP38" i="12"/>
  <c r="GQ38" i="12"/>
  <c r="GR38" i="12"/>
  <c r="GS38" i="12"/>
  <c r="GT38" i="12"/>
  <c r="GU38" i="12"/>
  <c r="GV38" i="12"/>
  <c r="GW38" i="12"/>
  <c r="GX38" i="12"/>
  <c r="HH38" i="12"/>
  <c r="HI38" i="12"/>
  <c r="HJ38" i="12"/>
  <c r="HK38" i="12"/>
  <c r="HL38" i="12"/>
  <c r="HM38" i="12"/>
  <c r="HN38" i="12"/>
  <c r="HO38" i="12"/>
  <c r="HP38" i="12"/>
  <c r="HQ38" i="12"/>
  <c r="HR38" i="12"/>
  <c r="IB38" i="12"/>
  <c r="IL38" i="12"/>
  <c r="IM38" i="12"/>
  <c r="IN38" i="12"/>
  <c r="IO38" i="12"/>
  <c r="IP38" i="12"/>
  <c r="IQ38" i="12"/>
  <c r="IR38" i="12"/>
  <c r="IS38" i="12"/>
  <c r="IT38" i="12"/>
  <c r="IU38" i="12"/>
  <c r="IV38" i="12"/>
  <c r="FT39" i="12"/>
  <c r="GD39" i="12"/>
  <c r="GN39" i="12"/>
  <c r="GO39" i="12"/>
  <c r="GP39" i="12"/>
  <c r="GQ39" i="12"/>
  <c r="GR39" i="12"/>
  <c r="GS39" i="12"/>
  <c r="GT39" i="12"/>
  <c r="GU39" i="12"/>
  <c r="GV39" i="12"/>
  <c r="GW39" i="12"/>
  <c r="GX39" i="12"/>
  <c r="HH39" i="12"/>
  <c r="HI39" i="12"/>
  <c r="HJ39" i="12"/>
  <c r="HK39" i="12"/>
  <c r="HL39" i="12"/>
  <c r="HM39" i="12"/>
  <c r="HN39" i="12"/>
  <c r="HO39" i="12"/>
  <c r="HP39" i="12"/>
  <c r="HQ39" i="12"/>
  <c r="HR39" i="12"/>
  <c r="IB39" i="12"/>
  <c r="IL39" i="12"/>
  <c r="IM39" i="12"/>
  <c r="IN39" i="12"/>
  <c r="IO39" i="12"/>
  <c r="IP39" i="12"/>
  <c r="IQ39" i="12"/>
  <c r="IR39" i="12"/>
  <c r="IS39" i="12"/>
  <c r="IT39" i="12"/>
  <c r="IU39" i="12"/>
  <c r="IV39" i="12"/>
  <c r="HH40" i="12"/>
  <c r="HI40" i="12"/>
  <c r="HJ40" i="12"/>
  <c r="HK40" i="12"/>
  <c r="HL40" i="12"/>
  <c r="HM40" i="12"/>
  <c r="HN40" i="12"/>
  <c r="HO40" i="12"/>
  <c r="HP40" i="12"/>
  <c r="HQ40" i="12"/>
  <c r="HR40" i="12"/>
  <c r="IL40" i="12"/>
  <c r="HH41" i="12"/>
  <c r="HI41" i="12"/>
  <c r="HJ41" i="12"/>
  <c r="HK41" i="12"/>
  <c r="HL41" i="12"/>
  <c r="HM41" i="12"/>
  <c r="HN41" i="12"/>
  <c r="HO41" i="12"/>
  <c r="HP41" i="12"/>
  <c r="HQ41" i="12"/>
  <c r="HR41" i="12"/>
  <c r="IL41" i="12"/>
  <c r="AV21" i="12"/>
  <c r="AW21" i="12"/>
  <c r="AX21" i="12"/>
  <c r="AY21" i="12"/>
  <c r="AZ21" i="12"/>
  <c r="BA21" i="12"/>
  <c r="BB21" i="12"/>
  <c r="BC21" i="12"/>
  <c r="BD21" i="12"/>
  <c r="BE21" i="12"/>
  <c r="BF21" i="12"/>
  <c r="BG21" i="12"/>
  <c r="BH21" i="12"/>
  <c r="BI21" i="12"/>
  <c r="BP21" i="12"/>
  <c r="BQ21" i="12"/>
  <c r="BR21" i="12"/>
  <c r="BS21" i="12"/>
  <c r="BT21" i="12"/>
  <c r="BU21" i="12"/>
  <c r="BV21" i="12"/>
  <c r="BW21" i="12"/>
  <c r="BX21" i="12"/>
  <c r="K21" i="34"/>
  <c r="BY21" i="12"/>
  <c r="BZ21" i="12"/>
  <c r="M21" i="34"/>
  <c r="CA21" i="12"/>
  <c r="CB21" i="12"/>
  <c r="CC21" i="12"/>
  <c r="CJ21" i="12"/>
  <c r="DD21" i="12" s="1"/>
  <c r="CK21" i="12"/>
  <c r="CL21" i="12"/>
  <c r="DF21" i="12" s="1"/>
  <c r="CM21" i="12"/>
  <c r="CN21" i="12"/>
  <c r="DH21" i="12" s="1"/>
  <c r="CO21" i="12"/>
  <c r="CP21" i="12"/>
  <c r="CQ21" i="12"/>
  <c r="P21" i="34"/>
  <c r="CR21" i="12"/>
  <c r="DL21" i="12" s="1"/>
  <c r="CS21" i="12"/>
  <c r="CT21" i="12"/>
  <c r="CU21" i="12"/>
  <c r="CV21" i="12"/>
  <c r="DP21" i="12" s="1"/>
  <c r="CW21" i="12"/>
  <c r="DE21" i="12"/>
  <c r="DG21" i="12"/>
  <c r="X21" i="23" s="1"/>
  <c r="DI21" i="12"/>
  <c r="DK21" i="12"/>
  <c r="V21" i="23"/>
  <c r="DM21" i="12"/>
  <c r="DO21" i="12"/>
  <c r="DQ21" i="12"/>
  <c r="DX21" i="12"/>
  <c r="DY21" i="12"/>
  <c r="DZ21" i="12"/>
  <c r="AC21" i="34" s="1"/>
  <c r="EA21" i="12"/>
  <c r="EB21" i="12"/>
  <c r="EC21" i="12"/>
  <c r="ED21" i="12"/>
  <c r="EE21" i="12"/>
  <c r="EF21" i="12"/>
  <c r="EG21" i="12"/>
  <c r="EH21" i="12"/>
  <c r="EI21" i="12"/>
  <c r="EJ21" i="12"/>
  <c r="EK21" i="12"/>
  <c r="ER21" i="12"/>
  <c r="AG21" i="23" s="1"/>
  <c r="ES21" i="12"/>
  <c r="AH21" i="23" s="1"/>
  <c r="ET21" i="12"/>
  <c r="AI21" i="23" s="1"/>
  <c r="EU21" i="12"/>
  <c r="EV21" i="12"/>
  <c r="AK21" i="23" s="1"/>
  <c r="EW21" i="12"/>
  <c r="AL21" i="23" s="1"/>
  <c r="EX21" i="12"/>
  <c r="EY21" i="12"/>
  <c r="EZ21" i="12"/>
  <c r="FA21" i="12"/>
  <c r="AJ21" i="23"/>
  <c r="FB21" i="12"/>
  <c r="FC21" i="12"/>
  <c r="FD21" i="12"/>
  <c r="FE21" i="12"/>
  <c r="AV22" i="12"/>
  <c r="C22" i="34" s="1"/>
  <c r="AW22" i="12"/>
  <c r="AX22" i="12"/>
  <c r="AY22" i="12"/>
  <c r="F22" i="34" s="1"/>
  <c r="AZ22" i="12"/>
  <c r="BA22" i="12"/>
  <c r="BB22" i="12"/>
  <c r="BC22" i="12"/>
  <c r="BD22" i="12"/>
  <c r="BE22" i="12"/>
  <c r="BF22" i="12"/>
  <c r="BG22" i="12"/>
  <c r="BH22" i="12"/>
  <c r="BI22" i="12"/>
  <c r="BP22" i="12"/>
  <c r="BQ22" i="12"/>
  <c r="BR22" i="12"/>
  <c r="BS22" i="12"/>
  <c r="BT22" i="12"/>
  <c r="BU22" i="12"/>
  <c r="BV22" i="12"/>
  <c r="BW22" i="12"/>
  <c r="BX22" i="12"/>
  <c r="BY22" i="12"/>
  <c r="BZ22" i="12"/>
  <c r="CA22" i="12"/>
  <c r="CB22" i="12"/>
  <c r="CC22" i="12"/>
  <c r="CJ22" i="12"/>
  <c r="DD22" i="12" s="1"/>
  <c r="CK22" i="12"/>
  <c r="CL22" i="12"/>
  <c r="DF22" i="12" s="1"/>
  <c r="CM22" i="12"/>
  <c r="CN22" i="12"/>
  <c r="DH22" i="12" s="1"/>
  <c r="CO22" i="12"/>
  <c r="CP22" i="12"/>
  <c r="CQ22" i="12"/>
  <c r="CR22" i="12"/>
  <c r="DL22" i="12" s="1"/>
  <c r="CS22" i="12"/>
  <c r="CT22" i="12"/>
  <c r="CU22" i="12"/>
  <c r="CV22" i="12"/>
  <c r="DP22" i="12" s="1"/>
  <c r="CW22" i="12"/>
  <c r="DE22" i="12"/>
  <c r="DG22" i="12"/>
  <c r="X22" i="23" s="1"/>
  <c r="DI22" i="12"/>
  <c r="DK22" i="12"/>
  <c r="V22" i="23"/>
  <c r="DM22" i="12"/>
  <c r="DO22" i="12"/>
  <c r="DQ22" i="12"/>
  <c r="DX22" i="12"/>
  <c r="DY22" i="12"/>
  <c r="DZ22" i="12"/>
  <c r="EA22" i="12"/>
  <c r="EB22" i="12"/>
  <c r="EC22" i="12"/>
  <c r="ED22" i="12"/>
  <c r="EE22" i="12"/>
  <c r="EF22" i="12"/>
  <c r="EG22" i="12"/>
  <c r="EH22" i="12"/>
  <c r="EI22" i="12"/>
  <c r="EJ22" i="12"/>
  <c r="EK22" i="12"/>
  <c r="ER22" i="12"/>
  <c r="AG22" i="23" s="1"/>
  <c r="ES22" i="12"/>
  <c r="AH22" i="23" s="1"/>
  <c r="ET22" i="12"/>
  <c r="AI22" i="23" s="1"/>
  <c r="EU22" i="12"/>
  <c r="AJ22" i="23" s="1"/>
  <c r="EV22" i="12"/>
  <c r="AK22" i="23" s="1"/>
  <c r="EW22" i="12"/>
  <c r="EX22" i="12"/>
  <c r="EY22" i="12"/>
  <c r="EZ22" i="12"/>
  <c r="FA22" i="12"/>
  <c r="FB22" i="12"/>
  <c r="FC22" i="12"/>
  <c r="FD22" i="12"/>
  <c r="FE22" i="12"/>
  <c r="AV23" i="12"/>
  <c r="AW23" i="12"/>
  <c r="D23" i="34" s="1"/>
  <c r="AX23" i="12"/>
  <c r="AY23" i="12"/>
  <c r="AZ23" i="12"/>
  <c r="BA23" i="12"/>
  <c r="BB23" i="12"/>
  <c r="BC23" i="12"/>
  <c r="BD23" i="12"/>
  <c r="BE23" i="12"/>
  <c r="BF23" i="12"/>
  <c r="BG23" i="12"/>
  <c r="BH23" i="12"/>
  <c r="BI23" i="12"/>
  <c r="BP23" i="12"/>
  <c r="I23" i="34" s="1"/>
  <c r="BQ23" i="12"/>
  <c r="BR23" i="12"/>
  <c r="BS23" i="12"/>
  <c r="L23" i="34" s="1"/>
  <c r="BT23" i="12"/>
  <c r="BU23" i="12"/>
  <c r="BV23" i="12"/>
  <c r="BW23" i="12"/>
  <c r="BX23" i="12"/>
  <c r="BY23" i="12"/>
  <c r="BZ23" i="12"/>
  <c r="CA23" i="12"/>
  <c r="CB23" i="12"/>
  <c r="CC23" i="12"/>
  <c r="CJ23" i="12"/>
  <c r="DD23" i="12" s="1"/>
  <c r="U23" i="23" s="1"/>
  <c r="CK23" i="12"/>
  <c r="CL23" i="12"/>
  <c r="Q23" i="34" s="1"/>
  <c r="CM23" i="12"/>
  <c r="CN23" i="12"/>
  <c r="S23" i="34" s="1"/>
  <c r="CO23" i="12"/>
  <c r="CP23" i="12"/>
  <c r="CQ23" i="12"/>
  <c r="CR23" i="12"/>
  <c r="DL23" i="12" s="1"/>
  <c r="CS23" i="12"/>
  <c r="CT23" i="12"/>
  <c r="CU23" i="12"/>
  <c r="CV23" i="12"/>
  <c r="DP23" i="12" s="1"/>
  <c r="CW23" i="12"/>
  <c r="DE23" i="12"/>
  <c r="V23" i="23" s="1"/>
  <c r="DG23" i="12"/>
  <c r="X23" i="23" s="1"/>
  <c r="DI23" i="12"/>
  <c r="DK23" i="12"/>
  <c r="DM23" i="12"/>
  <c r="DO23" i="12"/>
  <c r="DQ23" i="12"/>
  <c r="DX23" i="12"/>
  <c r="AA23" i="34" s="1"/>
  <c r="DY23" i="12"/>
  <c r="DZ23" i="12"/>
  <c r="EA23" i="12"/>
  <c r="AD23" i="34" s="1"/>
  <c r="EB23" i="12"/>
  <c r="EC23" i="12"/>
  <c r="ED23" i="12"/>
  <c r="EE23" i="12"/>
  <c r="EF23" i="12"/>
  <c r="EG23" i="12"/>
  <c r="EH23" i="12"/>
  <c r="EI23" i="12"/>
  <c r="EJ23" i="12"/>
  <c r="EK23" i="12"/>
  <c r="ER23" i="12"/>
  <c r="AG23" i="23" s="1"/>
  <c r="ES23" i="12"/>
  <c r="AH23" i="23" s="1"/>
  <c r="ET23" i="12"/>
  <c r="EU23" i="12"/>
  <c r="AJ23" i="23" s="1"/>
  <c r="EV23" i="12"/>
  <c r="AK23" i="23" s="1"/>
  <c r="EW23" i="12"/>
  <c r="EX23" i="12"/>
  <c r="EY23" i="12"/>
  <c r="EZ23" i="12"/>
  <c r="FA23" i="12"/>
  <c r="FB23" i="12"/>
  <c r="FC23" i="12"/>
  <c r="AL23" i="23"/>
  <c r="FD23" i="12"/>
  <c r="FE23" i="12"/>
  <c r="AV24" i="12"/>
  <c r="AW24" i="12"/>
  <c r="D24" i="34" s="1"/>
  <c r="AX24" i="12"/>
  <c r="AY24" i="12"/>
  <c r="AZ24" i="12"/>
  <c r="G24" i="34" s="1"/>
  <c r="BA24" i="12"/>
  <c r="BB24" i="12"/>
  <c r="BC24" i="12"/>
  <c r="BD24" i="12"/>
  <c r="E24" i="34"/>
  <c r="BE24" i="12"/>
  <c r="BF24" i="12"/>
  <c r="BG24" i="12"/>
  <c r="BH24" i="12"/>
  <c r="BI24" i="12"/>
  <c r="BP24" i="12"/>
  <c r="I24" i="34" s="1"/>
  <c r="BQ24" i="12"/>
  <c r="BR24" i="12"/>
  <c r="BS24" i="12"/>
  <c r="L24" i="34" s="1"/>
  <c r="BT24" i="12"/>
  <c r="BU24" i="12"/>
  <c r="BV24" i="12"/>
  <c r="BW24" i="12"/>
  <c r="J24" i="34"/>
  <c r="BX24" i="12"/>
  <c r="BY24" i="12"/>
  <c r="BZ24" i="12"/>
  <c r="CA24" i="12"/>
  <c r="N24" i="23"/>
  <c r="CB24" i="12"/>
  <c r="CC24" i="12"/>
  <c r="CJ24" i="12"/>
  <c r="O24" i="34" s="1"/>
  <c r="CK24" i="12"/>
  <c r="CL24" i="12"/>
  <c r="DF24" i="12" s="1"/>
  <c r="CM24" i="12"/>
  <c r="R24" i="34" s="1"/>
  <c r="CN24" i="12"/>
  <c r="DH24" i="12" s="1"/>
  <c r="CO24" i="12"/>
  <c r="CP24" i="12"/>
  <c r="CQ24" i="12"/>
  <c r="CR24" i="12"/>
  <c r="DL24" i="12" s="1"/>
  <c r="CS24" i="12"/>
  <c r="CT24" i="12"/>
  <c r="CU24" i="12"/>
  <c r="CV24" i="12"/>
  <c r="DP24" i="12" s="1"/>
  <c r="CW24" i="12"/>
  <c r="DE24" i="12"/>
  <c r="V24" i="23" s="1"/>
  <c r="DG24" i="12"/>
  <c r="DI24" i="12"/>
  <c r="DK24" i="12"/>
  <c r="DM24" i="12"/>
  <c r="X24" i="23"/>
  <c r="DO24" i="12"/>
  <c r="DQ24" i="12"/>
  <c r="DX24" i="12"/>
  <c r="DY24" i="12"/>
  <c r="DZ24" i="12"/>
  <c r="EA24" i="12"/>
  <c r="AD24" i="34" s="1"/>
  <c r="EB24" i="12"/>
  <c r="EC24" i="12"/>
  <c r="ED24" i="12"/>
  <c r="AA24" i="34"/>
  <c r="EE24" i="12"/>
  <c r="AB24" i="34"/>
  <c r="EF24" i="12"/>
  <c r="EG24" i="12"/>
  <c r="EH24" i="12"/>
  <c r="EI24" i="12"/>
  <c r="EJ24" i="12"/>
  <c r="EK24" i="12"/>
  <c r="ER24" i="12"/>
  <c r="AG24" i="23" s="1"/>
  <c r="ES24" i="12"/>
  <c r="AH24" i="23" s="1"/>
  <c r="ET24" i="12"/>
  <c r="AI24" i="23" s="1"/>
  <c r="EU24" i="12"/>
  <c r="AJ24" i="23" s="1"/>
  <c r="EV24" i="12"/>
  <c r="AK24" i="23" s="1"/>
  <c r="EW24" i="12"/>
  <c r="AL24" i="23" s="1"/>
  <c r="EX24" i="12"/>
  <c r="EY24" i="12"/>
  <c r="EZ24" i="12"/>
  <c r="FA24" i="12"/>
  <c r="FB24" i="12"/>
  <c r="FC24" i="12"/>
  <c r="FD24" i="12"/>
  <c r="FE24" i="12"/>
  <c r="AV25" i="12"/>
  <c r="AW25" i="12"/>
  <c r="D25" i="34" s="1"/>
  <c r="AX25" i="12"/>
  <c r="E25" i="34" s="1"/>
  <c r="AY25" i="12"/>
  <c r="AZ25" i="12"/>
  <c r="G25" i="34" s="1"/>
  <c r="BA25" i="12"/>
  <c r="BB25" i="12"/>
  <c r="BC25" i="12"/>
  <c r="BD25" i="12"/>
  <c r="BE25" i="12"/>
  <c r="BF25" i="12"/>
  <c r="BG25" i="12"/>
  <c r="BH25" i="12"/>
  <c r="BI25" i="12"/>
  <c r="BP25" i="12"/>
  <c r="BQ25" i="12"/>
  <c r="BR25" i="12"/>
  <c r="BS25" i="12"/>
  <c r="L25" i="34" s="1"/>
  <c r="BT25" i="12"/>
  <c r="BU25" i="12"/>
  <c r="N25" i="23" s="1"/>
  <c r="BV25" i="12"/>
  <c r="I25" i="34"/>
  <c r="BW25" i="12"/>
  <c r="J25" i="34"/>
  <c r="BX25" i="12"/>
  <c r="K25" i="34"/>
  <c r="BY25" i="12"/>
  <c r="BZ25" i="12"/>
  <c r="M25" i="34"/>
  <c r="CA25" i="12"/>
  <c r="CB25" i="12"/>
  <c r="CC25" i="12"/>
  <c r="CJ25" i="12"/>
  <c r="O25" i="34" s="1"/>
  <c r="CK25" i="12"/>
  <c r="P25" i="34" s="1"/>
  <c r="CL25" i="12"/>
  <c r="DF25" i="12" s="1"/>
  <c r="CM25" i="12"/>
  <c r="R25" i="34" s="1"/>
  <c r="CN25" i="12"/>
  <c r="DH25" i="12" s="1"/>
  <c r="CO25" i="12"/>
  <c r="T25" i="23" s="1"/>
  <c r="CP25" i="12"/>
  <c r="DJ25" i="12" s="1"/>
  <c r="CQ25" i="12"/>
  <c r="CR25" i="12"/>
  <c r="DL25" i="12" s="1"/>
  <c r="CS25" i="12"/>
  <c r="CT25" i="12"/>
  <c r="DN25" i="12" s="1"/>
  <c r="CU25" i="12"/>
  <c r="CV25" i="12"/>
  <c r="DP25" i="12" s="1"/>
  <c r="CW25" i="12"/>
  <c r="DE25" i="12"/>
  <c r="DG25" i="12"/>
  <c r="X25" i="23" s="1"/>
  <c r="DI25" i="12"/>
  <c r="DK25" i="12"/>
  <c r="V25" i="23"/>
  <c r="DM25" i="12"/>
  <c r="DO25" i="12"/>
  <c r="DQ25" i="12"/>
  <c r="DX25" i="12"/>
  <c r="AA25" i="34" s="1"/>
  <c r="DY25" i="12"/>
  <c r="DZ25" i="12"/>
  <c r="AC25" i="34" s="1"/>
  <c r="EA25" i="12"/>
  <c r="AD25" i="34" s="1"/>
  <c r="EB25" i="12"/>
  <c r="AE25" i="34" s="1"/>
  <c r="EC25" i="12"/>
  <c r="ED25" i="12"/>
  <c r="EE25" i="12"/>
  <c r="AB25" i="34"/>
  <c r="EF25" i="12"/>
  <c r="EG25" i="12"/>
  <c r="EH25" i="12"/>
  <c r="EI25" i="12"/>
  <c r="EJ25" i="12"/>
  <c r="EK25" i="12"/>
  <c r="ER25" i="12"/>
  <c r="AG25" i="23" s="1"/>
  <c r="ES25" i="12"/>
  <c r="AH25" i="23" s="1"/>
  <c r="ET25" i="12"/>
  <c r="EU25" i="12"/>
  <c r="EV25" i="12"/>
  <c r="AK25" i="23" s="1"/>
  <c r="EW25" i="12"/>
  <c r="EX25" i="12"/>
  <c r="EY25" i="12"/>
  <c r="EZ25" i="12"/>
  <c r="AI25" i="23"/>
  <c r="FA25" i="12"/>
  <c r="FB25" i="12"/>
  <c r="FC25" i="12"/>
  <c r="AL25" i="23"/>
  <c r="FD25" i="12"/>
  <c r="FE25" i="12"/>
  <c r="AV26" i="12"/>
  <c r="C26" i="34" s="1"/>
  <c r="AW26" i="12"/>
  <c r="D26" i="34" s="1"/>
  <c r="AX26" i="12"/>
  <c r="AY26" i="12"/>
  <c r="F26" i="34" s="1"/>
  <c r="AZ26" i="12"/>
  <c r="G26" i="34" s="1"/>
  <c r="BA26" i="12"/>
  <c r="BB26" i="12"/>
  <c r="BC26" i="12"/>
  <c r="BD26" i="12"/>
  <c r="E26" i="34"/>
  <c r="BE26" i="12"/>
  <c r="BF26" i="12"/>
  <c r="BG26" i="12"/>
  <c r="BH26" i="12"/>
  <c r="BI26" i="12"/>
  <c r="BP26" i="12"/>
  <c r="I26" i="34" s="1"/>
  <c r="BQ26" i="12"/>
  <c r="J26" i="34" s="1"/>
  <c r="BR26" i="12"/>
  <c r="K26" i="34" s="1"/>
  <c r="BS26" i="12"/>
  <c r="BT26" i="12"/>
  <c r="BU26" i="12"/>
  <c r="BV26" i="12"/>
  <c r="BW26" i="12"/>
  <c r="BX26" i="12"/>
  <c r="BY26" i="12"/>
  <c r="L26" i="34"/>
  <c r="BZ26" i="12"/>
  <c r="CA26" i="12"/>
  <c r="N26" i="23"/>
  <c r="CB26" i="12"/>
  <c r="CC26" i="12"/>
  <c r="CJ26" i="12"/>
  <c r="O26" i="34" s="1"/>
  <c r="CK26" i="12"/>
  <c r="CL26" i="12"/>
  <c r="Q26" i="34" s="1"/>
  <c r="CM26" i="12"/>
  <c r="CN26" i="12"/>
  <c r="CO26" i="12"/>
  <c r="CP26" i="12"/>
  <c r="DJ26" i="12" s="1"/>
  <c r="CQ26" i="12"/>
  <c r="P26" i="34"/>
  <c r="CR26" i="12"/>
  <c r="DL26" i="12" s="1"/>
  <c r="CS26" i="12"/>
  <c r="R26" i="34"/>
  <c r="CT26" i="12"/>
  <c r="DN26" i="12" s="1"/>
  <c r="CU26" i="12"/>
  <c r="CV26" i="12"/>
  <c r="DP26" i="12" s="1"/>
  <c r="CW26" i="12"/>
  <c r="DE26" i="12"/>
  <c r="DG26" i="12"/>
  <c r="X26" i="23" s="1"/>
  <c r="DI26" i="12"/>
  <c r="DK26" i="12"/>
  <c r="V26" i="23"/>
  <c r="DM26" i="12"/>
  <c r="DO26" i="12"/>
  <c r="DQ26" i="12"/>
  <c r="DX26" i="12"/>
  <c r="AA26" i="34" s="1"/>
  <c r="DY26" i="12"/>
  <c r="AB26" i="34" s="1"/>
  <c r="DZ26" i="12"/>
  <c r="AC26" i="34" s="1"/>
  <c r="EA26" i="12"/>
  <c r="EB26" i="12"/>
  <c r="AE26" i="34" s="1"/>
  <c r="EC26" i="12"/>
  <c r="ED26" i="12"/>
  <c r="EE26" i="12"/>
  <c r="EF26" i="12"/>
  <c r="EG26" i="12"/>
  <c r="EH26" i="12"/>
  <c r="EI26" i="12"/>
  <c r="EJ26" i="12"/>
  <c r="EK26" i="12"/>
  <c r="ER26" i="12"/>
  <c r="AG26" i="23" s="1"/>
  <c r="ES26" i="12"/>
  <c r="ET26" i="12"/>
  <c r="AI26" i="23" s="1"/>
  <c r="EU26" i="12"/>
  <c r="AJ26" i="23" s="1"/>
  <c r="EV26" i="12"/>
  <c r="AK26" i="23" s="1"/>
  <c r="EW26" i="12"/>
  <c r="EX26" i="12"/>
  <c r="EY26" i="12"/>
  <c r="AH26" i="23"/>
  <c r="EZ26" i="12"/>
  <c r="FA26" i="12"/>
  <c r="FB26" i="12"/>
  <c r="FC26" i="12"/>
  <c r="FD26" i="12"/>
  <c r="FE26" i="12"/>
  <c r="AV27" i="12"/>
  <c r="AW27" i="12"/>
  <c r="AX27" i="12"/>
  <c r="AY27" i="12"/>
  <c r="F27" i="34" s="1"/>
  <c r="AZ27" i="12"/>
  <c r="G27" i="34" s="1"/>
  <c r="BA27" i="12"/>
  <c r="BB27" i="12"/>
  <c r="C27" i="34"/>
  <c r="BC27" i="12"/>
  <c r="D27" i="34"/>
  <c r="BD27" i="12"/>
  <c r="E27" i="34"/>
  <c r="BE27" i="12"/>
  <c r="BF27" i="12"/>
  <c r="BG27" i="12"/>
  <c r="H27" i="23"/>
  <c r="BH27" i="12"/>
  <c r="BI27" i="12"/>
  <c r="BP27" i="12"/>
  <c r="I27" i="34" s="1"/>
  <c r="BQ27" i="12"/>
  <c r="J27" i="34" s="1"/>
  <c r="BR27" i="12"/>
  <c r="BS27" i="12"/>
  <c r="L27" i="34" s="1"/>
  <c r="BT27" i="12"/>
  <c r="M27" i="34" s="1"/>
  <c r="BU27" i="12"/>
  <c r="N27" i="23" s="1"/>
  <c r="BV27" i="12"/>
  <c r="BW27" i="12"/>
  <c r="BX27" i="12"/>
  <c r="K27" i="34"/>
  <c r="BY27" i="12"/>
  <c r="BZ27" i="12"/>
  <c r="CA27" i="12"/>
  <c r="CB27" i="12"/>
  <c r="CC27" i="12"/>
  <c r="CJ27" i="12"/>
  <c r="O27" i="34" s="1"/>
  <c r="CK27" i="12"/>
  <c r="CL27" i="12"/>
  <c r="DF27" i="12" s="1"/>
  <c r="W27" i="23" s="1"/>
  <c r="CM27" i="12"/>
  <c r="R27" i="34" s="1"/>
  <c r="CN27" i="12"/>
  <c r="DH27" i="12" s="1"/>
  <c r="CO27" i="12"/>
  <c r="CP27" i="12"/>
  <c r="DJ27" i="12" s="1"/>
  <c r="CQ27" i="12"/>
  <c r="P27" i="34"/>
  <c r="CR27" i="12"/>
  <c r="CS27" i="12"/>
  <c r="CT27" i="12"/>
  <c r="DN27" i="12" s="1"/>
  <c r="S27" i="34"/>
  <c r="CU27" i="12"/>
  <c r="CV27" i="12"/>
  <c r="DP27" i="12" s="1"/>
  <c r="CW27" i="12"/>
  <c r="DD27" i="12"/>
  <c r="U27" i="23" s="1"/>
  <c r="DE27" i="12"/>
  <c r="DG27" i="12"/>
  <c r="X27" i="23" s="1"/>
  <c r="DI27" i="12"/>
  <c r="DK27" i="12"/>
  <c r="V27" i="23"/>
  <c r="DM27" i="12"/>
  <c r="DO27" i="12"/>
  <c r="DQ27" i="12"/>
  <c r="DX27" i="12"/>
  <c r="AA27" i="34" s="1"/>
  <c r="DY27" i="12"/>
  <c r="DZ27" i="12"/>
  <c r="AC27" i="34" s="1"/>
  <c r="EA27" i="12"/>
  <c r="EB27" i="12"/>
  <c r="AE27" i="34" s="1"/>
  <c r="EC27" i="12"/>
  <c r="ED27" i="12"/>
  <c r="EE27" i="12"/>
  <c r="AB27" i="34"/>
  <c r="EF27" i="12"/>
  <c r="EG27" i="12"/>
  <c r="AD27" i="34"/>
  <c r="EH27" i="12"/>
  <c r="EI27" i="12"/>
  <c r="EJ27" i="12"/>
  <c r="EK27" i="12"/>
  <c r="ER27" i="12"/>
  <c r="AG27" i="23" s="1"/>
  <c r="ES27" i="12"/>
  <c r="ET27" i="12"/>
  <c r="AI27" i="23" s="1"/>
  <c r="EU27" i="12"/>
  <c r="AJ27" i="23" s="1"/>
  <c r="EV27" i="12"/>
  <c r="AK27" i="23" s="1"/>
  <c r="EW27" i="12"/>
  <c r="AL27" i="23" s="1"/>
  <c r="EX27" i="12"/>
  <c r="EY27" i="12"/>
  <c r="AH27" i="23"/>
  <c r="EZ27" i="12"/>
  <c r="FA27" i="12"/>
  <c r="FB27" i="12"/>
  <c r="FC27" i="12"/>
  <c r="FD27" i="12"/>
  <c r="FE27" i="12"/>
  <c r="AV28" i="12"/>
  <c r="C28" i="34" s="1"/>
  <c r="AW28" i="12"/>
  <c r="AX28" i="12"/>
  <c r="E28" i="34" s="1"/>
  <c r="AY28" i="12"/>
  <c r="F28" i="34" s="1"/>
  <c r="AZ28" i="12"/>
  <c r="G28" i="34" s="1"/>
  <c r="BA28" i="12"/>
  <c r="BB28" i="12"/>
  <c r="BC28" i="12"/>
  <c r="D28" i="34"/>
  <c r="BD28" i="12"/>
  <c r="BE28" i="12"/>
  <c r="BF28" i="12"/>
  <c r="BG28" i="12"/>
  <c r="BH28" i="12"/>
  <c r="BI28" i="12"/>
  <c r="BP28" i="12"/>
  <c r="I28" i="34" s="1"/>
  <c r="BQ28" i="12"/>
  <c r="J28" i="34" s="1"/>
  <c r="BR28" i="12"/>
  <c r="BS28" i="12"/>
  <c r="L28" i="34" s="1"/>
  <c r="BT28" i="12"/>
  <c r="M28" i="34" s="1"/>
  <c r="BU28" i="12"/>
  <c r="N28" i="23" s="1"/>
  <c r="BV28" i="12"/>
  <c r="BW28" i="12"/>
  <c r="BX28" i="12"/>
  <c r="K28" i="34"/>
  <c r="BY28" i="12"/>
  <c r="BZ28" i="12"/>
  <c r="CA28" i="12"/>
  <c r="CB28" i="12"/>
  <c r="CC28" i="12"/>
  <c r="CJ28" i="12"/>
  <c r="DD28" i="12" s="1"/>
  <c r="U28" i="23" s="1"/>
  <c r="CK28" i="12"/>
  <c r="P28" i="34" s="1"/>
  <c r="CL28" i="12"/>
  <c r="DF28" i="12" s="1"/>
  <c r="CM28" i="12"/>
  <c r="R28" i="34" s="1"/>
  <c r="CN28" i="12"/>
  <c r="DH28" i="12" s="1"/>
  <c r="CO28" i="12"/>
  <c r="CP28" i="12"/>
  <c r="DJ28" i="12" s="1"/>
  <c r="CQ28" i="12"/>
  <c r="CR28" i="12"/>
  <c r="Q28" i="34"/>
  <c r="CS28" i="12"/>
  <c r="CT28" i="12"/>
  <c r="DN28" i="12" s="1"/>
  <c r="CU28" i="12"/>
  <c r="CV28" i="12"/>
  <c r="DP28" i="12" s="1"/>
  <c r="CW28" i="12"/>
  <c r="DE28" i="12"/>
  <c r="V28" i="23" s="1"/>
  <c r="DG28" i="12"/>
  <c r="DI28" i="12"/>
  <c r="DK28" i="12"/>
  <c r="DM28" i="12"/>
  <c r="X28" i="23"/>
  <c r="DO28" i="12"/>
  <c r="DQ28" i="12"/>
  <c r="DX28" i="12"/>
  <c r="DY28" i="12"/>
  <c r="AB28" i="34" s="1"/>
  <c r="DZ28" i="12"/>
  <c r="AC28" i="34" s="1"/>
  <c r="EA28" i="12"/>
  <c r="EB28" i="12"/>
  <c r="AE28" i="34" s="1"/>
  <c r="EC28" i="12"/>
  <c r="AF28" i="23" s="1"/>
  <c r="ED28" i="12"/>
  <c r="EE28" i="12"/>
  <c r="EF28" i="12"/>
  <c r="EG28" i="12"/>
  <c r="AD28" i="34"/>
  <c r="EH28" i="12"/>
  <c r="EI28" i="12"/>
  <c r="EJ28" i="12"/>
  <c r="EK28" i="12"/>
  <c r="ER28" i="12"/>
  <c r="AG28" i="23" s="1"/>
  <c r="ES28" i="12"/>
  <c r="ET28" i="12"/>
  <c r="AI28" i="23" s="1"/>
  <c r="EU28" i="12"/>
  <c r="EV28" i="12"/>
  <c r="AK28" i="23" s="1"/>
  <c r="EW28" i="12"/>
  <c r="AL28" i="23" s="1"/>
  <c r="EX28" i="12"/>
  <c r="EY28" i="12"/>
  <c r="EZ28" i="12"/>
  <c r="FA28" i="12"/>
  <c r="AJ28" i="23"/>
  <c r="FB28" i="12"/>
  <c r="FC28" i="12"/>
  <c r="FD28" i="12"/>
  <c r="FE28" i="12"/>
  <c r="AV29" i="12"/>
  <c r="C29" i="34" s="1"/>
  <c r="AW29" i="12"/>
  <c r="D29" i="34" s="1"/>
  <c r="AX29" i="12"/>
  <c r="E29" i="34" s="1"/>
  <c r="AY29" i="12"/>
  <c r="AZ29" i="12"/>
  <c r="G29" i="34" s="1"/>
  <c r="BA29" i="12"/>
  <c r="BB29" i="12"/>
  <c r="BC29" i="12"/>
  <c r="BD29" i="12"/>
  <c r="BE29" i="12"/>
  <c r="F29" i="34"/>
  <c r="BF29" i="12"/>
  <c r="BG29" i="12"/>
  <c r="BH29" i="12"/>
  <c r="BI29" i="12"/>
  <c r="BP29" i="12"/>
  <c r="BQ29" i="12"/>
  <c r="BR29" i="12"/>
  <c r="BS29" i="12"/>
  <c r="L29" i="34" s="1"/>
  <c r="BT29" i="12"/>
  <c r="M29" i="34" s="1"/>
  <c r="BU29" i="12"/>
  <c r="BV29" i="12"/>
  <c r="I29" i="34"/>
  <c r="BW29" i="12"/>
  <c r="J29" i="34"/>
  <c r="BX29" i="12"/>
  <c r="K29" i="34"/>
  <c r="BY29" i="12"/>
  <c r="BZ29" i="12"/>
  <c r="CA29" i="12"/>
  <c r="CB29" i="12"/>
  <c r="CC29" i="12"/>
  <c r="CJ29" i="12"/>
  <c r="DD29" i="12" s="1"/>
  <c r="U29" i="23" s="1"/>
  <c r="CK29" i="12"/>
  <c r="CL29" i="12"/>
  <c r="DF29" i="12" s="1"/>
  <c r="CM29" i="12"/>
  <c r="R29" i="34" s="1"/>
  <c r="CN29" i="12"/>
  <c r="DH29" i="12" s="1"/>
  <c r="CO29" i="12"/>
  <c r="T29" i="23" s="1"/>
  <c r="CP29" i="12"/>
  <c r="DJ29" i="12" s="1"/>
  <c r="CQ29" i="12"/>
  <c r="P29" i="34"/>
  <c r="CR29" i="12"/>
  <c r="DL29" i="12" s="1"/>
  <c r="CS29" i="12"/>
  <c r="CT29" i="12"/>
  <c r="DN29" i="12" s="1"/>
  <c r="CU29" i="12"/>
  <c r="CV29" i="12"/>
  <c r="DP29" i="12" s="1"/>
  <c r="CW29" i="12"/>
  <c r="DE29" i="12"/>
  <c r="DG29" i="12"/>
  <c r="X29" i="23" s="1"/>
  <c r="DI29" i="12"/>
  <c r="DK29" i="12"/>
  <c r="V29" i="23"/>
  <c r="DM29" i="12"/>
  <c r="DO29" i="12"/>
  <c r="DQ29" i="12"/>
  <c r="DX29" i="12"/>
  <c r="AA29" i="34" s="1"/>
  <c r="DY29" i="12"/>
  <c r="DZ29" i="12"/>
  <c r="AC29" i="34" s="1"/>
  <c r="EA29" i="12"/>
  <c r="EB29" i="12"/>
  <c r="AE29" i="34" s="1"/>
  <c r="EC29" i="12"/>
  <c r="ED29" i="12"/>
  <c r="EE29" i="12"/>
  <c r="AB29" i="34"/>
  <c r="EF29" i="12"/>
  <c r="EG29" i="12"/>
  <c r="AD29" i="34"/>
  <c r="EH29" i="12"/>
  <c r="EI29" i="12"/>
  <c r="EJ29" i="12"/>
  <c r="EK29" i="12"/>
  <c r="ER29" i="12"/>
  <c r="AG29" i="23" s="1"/>
  <c r="ES29" i="12"/>
  <c r="AH29" i="23" s="1"/>
  <c r="ET29" i="12"/>
  <c r="AI29" i="23" s="1"/>
  <c r="EU29" i="12"/>
  <c r="EV29" i="12"/>
  <c r="AK29" i="23" s="1"/>
  <c r="EW29" i="12"/>
  <c r="EX29" i="12"/>
  <c r="EY29" i="12"/>
  <c r="EZ29" i="12"/>
  <c r="FA29" i="12"/>
  <c r="FB29" i="12"/>
  <c r="FC29" i="12"/>
  <c r="AL29" i="23"/>
  <c r="FD29" i="12"/>
  <c r="FE29" i="12"/>
  <c r="AV30" i="12"/>
  <c r="C30" i="34" s="1"/>
  <c r="AW30" i="12"/>
  <c r="D30" i="34" s="1"/>
  <c r="AX30" i="12"/>
  <c r="E30" i="34" s="1"/>
  <c r="AY30" i="12"/>
  <c r="AZ30" i="12"/>
  <c r="G30" i="34" s="1"/>
  <c r="BA30" i="12"/>
  <c r="BB30" i="12"/>
  <c r="BC30" i="12"/>
  <c r="BD30" i="12"/>
  <c r="BE30" i="12"/>
  <c r="F30" i="34"/>
  <c r="BF30" i="12"/>
  <c r="BG30" i="12"/>
  <c r="BH30" i="12"/>
  <c r="BI30" i="12"/>
  <c r="BP30" i="12"/>
  <c r="I30" i="34" s="1"/>
  <c r="BQ30" i="12"/>
  <c r="J30" i="34" s="1"/>
  <c r="BR30" i="12"/>
  <c r="K30" i="34" s="1"/>
  <c r="BS30" i="12"/>
  <c r="L30" i="34" s="1"/>
  <c r="BT30" i="12"/>
  <c r="BU30" i="12"/>
  <c r="N30" i="23" s="1"/>
  <c r="BV30" i="12"/>
  <c r="BW30" i="12"/>
  <c r="BX30" i="12"/>
  <c r="BY30" i="12"/>
  <c r="BZ30" i="12"/>
  <c r="CA30" i="12"/>
  <c r="CB30" i="12"/>
  <c r="CC30" i="12"/>
  <c r="CJ30" i="12"/>
  <c r="DD30" i="12" s="1"/>
  <c r="U30" i="23" s="1"/>
  <c r="CK30" i="12"/>
  <c r="CL30" i="12"/>
  <c r="DF30" i="12" s="1"/>
  <c r="CM30" i="12"/>
  <c r="CN30" i="12"/>
  <c r="DH30" i="12" s="1"/>
  <c r="CO30" i="12"/>
  <c r="CP30" i="12"/>
  <c r="DJ30" i="12" s="1"/>
  <c r="O30" i="34"/>
  <c r="CQ30" i="12"/>
  <c r="P30" i="34"/>
  <c r="CR30" i="12"/>
  <c r="CS30" i="12"/>
  <c r="R30" i="34"/>
  <c r="CT30" i="12"/>
  <c r="DN30" i="12" s="1"/>
  <c r="S30" i="34"/>
  <c r="CU30" i="12"/>
  <c r="CV30" i="12"/>
  <c r="DP30" i="12" s="1"/>
  <c r="CW30" i="12"/>
  <c r="DE30" i="12"/>
  <c r="V30" i="23" s="1"/>
  <c r="DG30" i="12"/>
  <c r="X30" i="23" s="1"/>
  <c r="DI30" i="12"/>
  <c r="DK30" i="12"/>
  <c r="DM30" i="12"/>
  <c r="DO30" i="12"/>
  <c r="DQ30" i="12"/>
  <c r="DX30" i="12"/>
  <c r="AA30" i="34" s="1"/>
  <c r="DY30" i="12"/>
  <c r="AB30" i="34" s="1"/>
  <c r="DZ30" i="12"/>
  <c r="AC30" i="34" s="1"/>
  <c r="EA30" i="12"/>
  <c r="EB30" i="12"/>
  <c r="AE30" i="34" s="1"/>
  <c r="EC30" i="12"/>
  <c r="ED30" i="12"/>
  <c r="EE30" i="12"/>
  <c r="EF30" i="12"/>
  <c r="EG30" i="12"/>
  <c r="EH30" i="12"/>
  <c r="EI30" i="12"/>
  <c r="EJ30" i="12"/>
  <c r="EK30" i="12"/>
  <c r="ER30" i="12"/>
  <c r="AG30" i="23" s="1"/>
  <c r="ES30" i="12"/>
  <c r="ET30" i="12"/>
  <c r="AI30" i="23" s="1"/>
  <c r="EU30" i="12"/>
  <c r="AJ30" i="23" s="1"/>
  <c r="EV30" i="12"/>
  <c r="EW30" i="12"/>
  <c r="EX30" i="12"/>
  <c r="EY30" i="12"/>
  <c r="AH30" i="23"/>
  <c r="EZ30" i="12"/>
  <c r="FA30" i="12"/>
  <c r="FB30" i="12"/>
  <c r="AK30" i="23"/>
  <c r="FC30" i="12"/>
  <c r="FD30" i="12"/>
  <c r="FE30" i="12"/>
  <c r="AV31" i="12"/>
  <c r="C31" i="34" s="1"/>
  <c r="AW31" i="12"/>
  <c r="AX31" i="12"/>
  <c r="E31" i="34" s="1"/>
  <c r="AY31" i="12"/>
  <c r="F31" i="34" s="1"/>
  <c r="AZ31" i="12"/>
  <c r="G31" i="34" s="1"/>
  <c r="BA31" i="12"/>
  <c r="H31" i="23" s="1"/>
  <c r="BB31" i="12"/>
  <c r="BC31" i="12"/>
  <c r="D31" i="34"/>
  <c r="BD31" i="12"/>
  <c r="BE31" i="12"/>
  <c r="BF31" i="12"/>
  <c r="BG31" i="12"/>
  <c r="BH31" i="12"/>
  <c r="BI31" i="12"/>
  <c r="BP31" i="12"/>
  <c r="BQ31" i="12"/>
  <c r="BR31" i="12"/>
  <c r="BS31" i="12"/>
  <c r="L31" i="34" s="1"/>
  <c r="BT31" i="12"/>
  <c r="M31" i="34" s="1"/>
  <c r="BU31" i="12"/>
  <c r="BV31" i="12"/>
  <c r="I31" i="34"/>
  <c r="BW31" i="12"/>
  <c r="J31" i="34"/>
  <c r="BX31" i="12"/>
  <c r="K31" i="34"/>
  <c r="BY31" i="12"/>
  <c r="BZ31" i="12"/>
  <c r="CA31" i="12"/>
  <c r="N31" i="23"/>
  <c r="CB31" i="12"/>
  <c r="CC31" i="12"/>
  <c r="CJ31" i="12"/>
  <c r="DD31" i="12" s="1"/>
  <c r="U31" i="23" s="1"/>
  <c r="CK31" i="12"/>
  <c r="P31" i="34" s="1"/>
  <c r="CL31" i="12"/>
  <c r="DF31" i="12" s="1"/>
  <c r="W31" i="23" s="1"/>
  <c r="CM31" i="12"/>
  <c r="CN31" i="12"/>
  <c r="DH31" i="12" s="1"/>
  <c r="CO31" i="12"/>
  <c r="CP31" i="12"/>
  <c r="DJ31" i="12" s="1"/>
  <c r="CQ31" i="12"/>
  <c r="CR31" i="12"/>
  <c r="Q31" i="34"/>
  <c r="CS31" i="12"/>
  <c r="CT31" i="12"/>
  <c r="DN31" i="12" s="1"/>
  <c r="CU31" i="12"/>
  <c r="CV31" i="12"/>
  <c r="DP31" i="12" s="1"/>
  <c r="CW31" i="12"/>
  <c r="DE31" i="12"/>
  <c r="V31" i="23" s="1"/>
  <c r="DG31" i="12"/>
  <c r="DI31" i="12"/>
  <c r="DK31" i="12"/>
  <c r="DM31" i="12"/>
  <c r="X31" i="23"/>
  <c r="DO31" i="12"/>
  <c r="DQ31" i="12"/>
  <c r="DX31" i="12"/>
  <c r="AA31" i="34" s="1"/>
  <c r="DY31" i="12"/>
  <c r="AB31" i="34" s="1"/>
  <c r="DZ31" i="12"/>
  <c r="EA31" i="12"/>
  <c r="AD31" i="34" s="1"/>
  <c r="EB31" i="12"/>
  <c r="AE31" i="34" s="1"/>
  <c r="EC31" i="12"/>
  <c r="ED31" i="12"/>
  <c r="EE31" i="12"/>
  <c r="EF31" i="12"/>
  <c r="AC31" i="34"/>
  <c r="EG31" i="12"/>
  <c r="EH31" i="12"/>
  <c r="EI31" i="12"/>
  <c r="EJ31" i="12"/>
  <c r="EK31" i="12"/>
  <c r="ER31" i="12"/>
  <c r="AG31" i="23" s="1"/>
  <c r="ES31" i="12"/>
  <c r="AH31" i="23" s="1"/>
  <c r="ET31" i="12"/>
  <c r="AI31" i="23" s="1"/>
  <c r="EU31" i="12"/>
  <c r="EV31" i="12"/>
  <c r="AK31" i="23" s="1"/>
  <c r="EW31" i="12"/>
  <c r="AL31" i="23" s="1"/>
  <c r="EX31" i="12"/>
  <c r="EY31" i="12"/>
  <c r="EZ31" i="12"/>
  <c r="FA31" i="12"/>
  <c r="AJ31" i="23"/>
  <c r="FB31" i="12"/>
  <c r="FC31" i="12"/>
  <c r="FD31" i="12"/>
  <c r="FE31" i="12"/>
  <c r="AV32" i="12"/>
  <c r="C32" i="34" s="1"/>
  <c r="AW32" i="12"/>
  <c r="AX32" i="12"/>
  <c r="AY32" i="12"/>
  <c r="F32" i="34" s="1"/>
  <c r="AZ32" i="12"/>
  <c r="G32" i="34" s="1"/>
  <c r="BA32" i="12"/>
  <c r="BB32" i="12"/>
  <c r="BC32" i="12"/>
  <c r="D32" i="34"/>
  <c r="BD32" i="12"/>
  <c r="E32" i="34"/>
  <c r="BE32" i="12"/>
  <c r="BF32" i="12"/>
  <c r="BG32" i="12"/>
  <c r="BH32" i="12"/>
  <c r="BI32" i="12"/>
  <c r="BP32" i="12"/>
  <c r="I32" i="34" s="1"/>
  <c r="BQ32" i="12"/>
  <c r="BR32" i="12"/>
  <c r="K32" i="34" s="1"/>
  <c r="BS32" i="12"/>
  <c r="L32" i="34" s="1"/>
  <c r="BT32" i="12"/>
  <c r="M32" i="34" s="1"/>
  <c r="BU32" i="12"/>
  <c r="N32" i="23" s="1"/>
  <c r="BV32" i="12"/>
  <c r="BW32" i="12"/>
  <c r="J32" i="34"/>
  <c r="BX32" i="12"/>
  <c r="BY32" i="12"/>
  <c r="BZ32" i="12"/>
  <c r="CA32" i="12"/>
  <c r="CB32" i="12"/>
  <c r="CC32" i="12"/>
  <c r="CJ32" i="12"/>
  <c r="DD32" i="12" s="1"/>
  <c r="U32" i="23" s="1"/>
  <c r="CK32" i="12"/>
  <c r="CL32" i="12"/>
  <c r="DF32" i="12" s="1"/>
  <c r="CM32" i="12"/>
  <c r="R32" i="34" s="1"/>
  <c r="CN32" i="12"/>
  <c r="DH32" i="12" s="1"/>
  <c r="CO32" i="12"/>
  <c r="CP32" i="12"/>
  <c r="DJ32" i="12" s="1"/>
  <c r="O32" i="34"/>
  <c r="CQ32" i="12"/>
  <c r="P32" i="34"/>
  <c r="CR32" i="12"/>
  <c r="Q32" i="34"/>
  <c r="CS32" i="12"/>
  <c r="CT32" i="12"/>
  <c r="DN32" i="12" s="1"/>
  <c r="CU32" i="12"/>
  <c r="CV32" i="12"/>
  <c r="DP32" i="12" s="1"/>
  <c r="CW32" i="12"/>
  <c r="DE32" i="12"/>
  <c r="DG32" i="12"/>
  <c r="X32" i="23" s="1"/>
  <c r="DI32" i="12"/>
  <c r="DK32" i="12"/>
  <c r="V32" i="23"/>
  <c r="DM32" i="12"/>
  <c r="DO32" i="12"/>
  <c r="DQ32" i="12"/>
  <c r="DX32" i="12"/>
  <c r="AA32" i="34" s="1"/>
  <c r="DY32" i="12"/>
  <c r="AB32" i="34" s="1"/>
  <c r="DZ32" i="12"/>
  <c r="AC32" i="34" s="1"/>
  <c r="EA32" i="12"/>
  <c r="AD32" i="34" s="1"/>
  <c r="EB32" i="12"/>
  <c r="AE32" i="34" s="1"/>
  <c r="EC32" i="12"/>
  <c r="AF32" i="23" s="1"/>
  <c r="ED32" i="12"/>
  <c r="EE32" i="12"/>
  <c r="EF32" i="12"/>
  <c r="EG32" i="12"/>
  <c r="EH32" i="12"/>
  <c r="EI32" i="12"/>
  <c r="EJ32" i="12"/>
  <c r="EK32" i="12"/>
  <c r="ER32" i="12"/>
  <c r="AG32" i="23" s="1"/>
  <c r="ES32" i="12"/>
  <c r="ET32" i="12"/>
  <c r="EU32" i="12"/>
  <c r="AJ32" i="23" s="1"/>
  <c r="EV32" i="12"/>
  <c r="AK32" i="23" s="1"/>
  <c r="EW32" i="12"/>
  <c r="AL32" i="23" s="1"/>
  <c r="EX32" i="12"/>
  <c r="EY32" i="12"/>
  <c r="EZ32" i="12"/>
  <c r="AI32" i="23"/>
  <c r="FA32" i="12"/>
  <c r="FB32" i="12"/>
  <c r="FC32" i="12"/>
  <c r="FD32" i="12"/>
  <c r="FE32" i="12"/>
  <c r="AV33" i="12"/>
  <c r="C33" i="34" s="1"/>
  <c r="AW33" i="12"/>
  <c r="D33" i="34" s="1"/>
  <c r="AX33" i="12"/>
  <c r="AY33" i="12"/>
  <c r="F33" i="34" s="1"/>
  <c r="AZ33" i="12"/>
  <c r="G33" i="34" s="1"/>
  <c r="BA33" i="12"/>
  <c r="BB33" i="12"/>
  <c r="BC33" i="12"/>
  <c r="BD33" i="12"/>
  <c r="E33" i="34"/>
  <c r="BE33" i="12"/>
  <c r="BF33" i="12"/>
  <c r="BG33" i="12"/>
  <c r="BH33" i="12"/>
  <c r="BI33" i="12"/>
  <c r="BP33" i="12"/>
  <c r="I33" i="34" s="1"/>
  <c r="BQ33" i="12"/>
  <c r="J33" i="34" s="1"/>
  <c r="BR33" i="12"/>
  <c r="BS33" i="12"/>
  <c r="L33" i="34" s="1"/>
  <c r="BT33" i="12"/>
  <c r="M33" i="34" s="1"/>
  <c r="BU33" i="12"/>
  <c r="BV33" i="12"/>
  <c r="BW33" i="12"/>
  <c r="BX33" i="12"/>
  <c r="K33" i="34"/>
  <c r="BY33" i="12"/>
  <c r="BZ33" i="12"/>
  <c r="CA33" i="12"/>
  <c r="CB33" i="12"/>
  <c r="CC33" i="12"/>
  <c r="CJ33" i="12"/>
  <c r="DD33" i="12" s="1"/>
  <c r="CK33" i="12"/>
  <c r="CL33" i="12"/>
  <c r="DF33" i="12" s="1"/>
  <c r="CM33" i="12"/>
  <c r="R33" i="34" s="1"/>
  <c r="CN33" i="12"/>
  <c r="DH33" i="12" s="1"/>
  <c r="CO33" i="12"/>
  <c r="T33" i="23" s="1"/>
  <c r="CP33" i="12"/>
  <c r="DJ33" i="12" s="1"/>
  <c r="O33" i="34"/>
  <c r="CQ33" i="12"/>
  <c r="P33" i="34"/>
  <c r="CR33" i="12"/>
  <c r="CS33" i="12"/>
  <c r="CT33" i="12"/>
  <c r="DN33" i="12" s="1"/>
  <c r="S33" i="34"/>
  <c r="CU33" i="12"/>
  <c r="CV33" i="12"/>
  <c r="DP33" i="12" s="1"/>
  <c r="CW33" i="12"/>
  <c r="DE33" i="12"/>
  <c r="V33" i="23" s="1"/>
  <c r="DG33" i="12"/>
  <c r="X33" i="23" s="1"/>
  <c r="DI33" i="12"/>
  <c r="U33" i="23"/>
  <c r="DK33" i="12"/>
  <c r="DM33" i="12"/>
  <c r="DO33" i="12"/>
  <c r="DQ33" i="12"/>
  <c r="DX33" i="12"/>
  <c r="AA33" i="34" s="1"/>
  <c r="DY33" i="12"/>
  <c r="DZ33" i="12"/>
  <c r="AC33" i="34" s="1"/>
  <c r="EA33" i="12"/>
  <c r="AD33" i="34" s="1"/>
  <c r="EB33" i="12"/>
  <c r="AE33" i="34" s="1"/>
  <c r="EC33" i="12"/>
  <c r="ED33" i="12"/>
  <c r="EE33" i="12"/>
  <c r="AB33" i="34"/>
  <c r="EF33" i="12"/>
  <c r="EG33" i="12"/>
  <c r="EH33" i="12"/>
  <c r="EI33" i="12"/>
  <c r="EJ33" i="12"/>
  <c r="EK33" i="12"/>
  <c r="ER33" i="12"/>
  <c r="AG33" i="23" s="1"/>
  <c r="ES33" i="12"/>
  <c r="AH33" i="23" s="1"/>
  <c r="ET33" i="12"/>
  <c r="EU33" i="12"/>
  <c r="EV33" i="12"/>
  <c r="AK33" i="23" s="1"/>
  <c r="EW33" i="12"/>
  <c r="AL33" i="23" s="1"/>
  <c r="EX33" i="12"/>
  <c r="EY33" i="12"/>
  <c r="EZ33" i="12"/>
  <c r="AI33" i="23"/>
  <c r="FA33" i="12"/>
  <c r="FB33" i="12"/>
  <c r="FC33" i="12"/>
  <c r="FD33" i="12"/>
  <c r="FE33" i="12"/>
  <c r="AV34" i="12"/>
  <c r="C34" i="34" s="1"/>
  <c r="AW34" i="12"/>
  <c r="D34" i="34" s="1"/>
  <c r="AX34" i="12"/>
  <c r="AY34" i="12"/>
  <c r="F34" i="34" s="1"/>
  <c r="AZ34" i="12"/>
  <c r="G34" i="34" s="1"/>
  <c r="BA34" i="12"/>
  <c r="BB34" i="12"/>
  <c r="BC34" i="12"/>
  <c r="BD34" i="12"/>
  <c r="E34" i="34"/>
  <c r="BE34" i="12"/>
  <c r="BF34" i="12"/>
  <c r="BG34" i="12"/>
  <c r="BH34" i="12"/>
  <c r="BI34" i="12"/>
  <c r="BP34" i="12"/>
  <c r="I34" i="34" s="1"/>
  <c r="BQ34" i="12"/>
  <c r="J34" i="34" s="1"/>
  <c r="BR34" i="12"/>
  <c r="BS34" i="12"/>
  <c r="L34" i="34" s="1"/>
  <c r="BT34" i="12"/>
  <c r="M34" i="34" s="1"/>
  <c r="BU34" i="12"/>
  <c r="N34" i="23" s="1"/>
  <c r="BV34" i="12"/>
  <c r="BW34" i="12"/>
  <c r="BX34" i="12"/>
  <c r="K34" i="34"/>
  <c r="BY34" i="12"/>
  <c r="BZ34" i="12"/>
  <c r="CA34" i="12"/>
  <c r="CB34" i="12"/>
  <c r="CC34" i="12"/>
  <c r="CJ34" i="12"/>
  <c r="DD34" i="12" s="1"/>
  <c r="U34" i="23" s="1"/>
  <c r="CK34" i="12"/>
  <c r="CL34" i="12"/>
  <c r="DF34" i="12" s="1"/>
  <c r="CM34" i="12"/>
  <c r="R34" i="34" s="1"/>
  <c r="CN34" i="12"/>
  <c r="DH34" i="12" s="1"/>
  <c r="CO34" i="12"/>
  <c r="CP34" i="12"/>
  <c r="DJ34" i="12" s="1"/>
  <c r="O34" i="34"/>
  <c r="CQ34" i="12"/>
  <c r="P34" i="34"/>
  <c r="CR34" i="12"/>
  <c r="DL34" i="12" s="1"/>
  <c r="Q34" i="34"/>
  <c r="CS34" i="12"/>
  <c r="CT34" i="12"/>
  <c r="DN34" i="12" s="1"/>
  <c r="CU34" i="12"/>
  <c r="CV34" i="12"/>
  <c r="DP34" i="12" s="1"/>
  <c r="CW34" i="12"/>
  <c r="DE34" i="12"/>
  <c r="V34" i="23" s="1"/>
  <c r="DG34" i="12"/>
  <c r="DI34" i="12"/>
  <c r="DK34" i="12"/>
  <c r="DM34" i="12"/>
  <c r="X34" i="23"/>
  <c r="DO34" i="12"/>
  <c r="DQ34" i="12"/>
  <c r="DX34" i="12"/>
  <c r="AA34" i="34" s="1"/>
  <c r="DY34" i="12"/>
  <c r="AB34" i="34" s="1"/>
  <c r="DZ34" i="12"/>
  <c r="EA34" i="12"/>
  <c r="AD34" i="34" s="1"/>
  <c r="EB34" i="12"/>
  <c r="AE34" i="34" s="1"/>
  <c r="EC34" i="12"/>
  <c r="ED34" i="12"/>
  <c r="EE34" i="12"/>
  <c r="EF34" i="12"/>
  <c r="AC34" i="34"/>
  <c r="EG34" i="12"/>
  <c r="EH34" i="12"/>
  <c r="EI34" i="12"/>
  <c r="EJ34" i="12"/>
  <c r="EK34" i="12"/>
  <c r="ER34" i="12"/>
  <c r="AG34" i="23" s="1"/>
  <c r="ES34" i="12"/>
  <c r="AH34" i="23" s="1"/>
  <c r="ET34" i="12"/>
  <c r="AI34" i="23" s="1"/>
  <c r="EU34" i="12"/>
  <c r="AJ34" i="23" s="1"/>
  <c r="EV34" i="12"/>
  <c r="AK34" i="23" s="1"/>
  <c r="EW34" i="12"/>
  <c r="EX34" i="12"/>
  <c r="EY34" i="12"/>
  <c r="EZ34" i="12"/>
  <c r="FA34" i="12"/>
  <c r="FB34" i="12"/>
  <c r="FC34" i="12"/>
  <c r="AL34" i="23"/>
  <c r="FD34" i="12"/>
  <c r="FE34" i="12"/>
  <c r="AV35" i="12"/>
  <c r="C35" i="34" s="1"/>
  <c r="AW35" i="12"/>
  <c r="AX35" i="12"/>
  <c r="AY35" i="12"/>
  <c r="AZ35" i="12"/>
  <c r="G35" i="34" s="1"/>
  <c r="BA35" i="12"/>
  <c r="H35" i="23" s="1"/>
  <c r="BB35" i="12"/>
  <c r="BC35" i="12"/>
  <c r="D35" i="34"/>
  <c r="BD35" i="12"/>
  <c r="E35" i="34"/>
  <c r="BE35" i="12"/>
  <c r="F35" i="34"/>
  <c r="BF35" i="12"/>
  <c r="BG35" i="12"/>
  <c r="BH35" i="12"/>
  <c r="BI35" i="12"/>
  <c r="BP35" i="12"/>
  <c r="I35" i="34" s="1"/>
  <c r="BQ35" i="12"/>
  <c r="J35" i="34" s="1"/>
  <c r="BR35" i="12"/>
  <c r="K35" i="34" s="1"/>
  <c r="BS35" i="12"/>
  <c r="L35" i="34" s="1"/>
  <c r="BT35" i="12"/>
  <c r="M35" i="34" s="1"/>
  <c r="BU35" i="12"/>
  <c r="BV35" i="12"/>
  <c r="BW35" i="12"/>
  <c r="BX35" i="12"/>
  <c r="BY35" i="12"/>
  <c r="BZ35" i="12"/>
  <c r="CA35" i="12"/>
  <c r="N35" i="23"/>
  <c r="CB35" i="12"/>
  <c r="CC35" i="12"/>
  <c r="CJ35" i="12"/>
  <c r="DD35" i="12" s="1"/>
  <c r="CK35" i="12"/>
  <c r="P35" i="34" s="1"/>
  <c r="CL35" i="12"/>
  <c r="DF35" i="12" s="1"/>
  <c r="CM35" i="12"/>
  <c r="R35" i="34" s="1"/>
  <c r="CN35" i="12"/>
  <c r="S35" i="34" s="1"/>
  <c r="CO35" i="12"/>
  <c r="CP35" i="12"/>
  <c r="DJ35" i="12" s="1"/>
  <c r="O35" i="34"/>
  <c r="CQ35" i="12"/>
  <c r="CR35" i="12"/>
  <c r="DL35" i="12" s="1"/>
  <c r="CS35" i="12"/>
  <c r="CT35" i="12"/>
  <c r="DN35" i="12" s="1"/>
  <c r="CU35" i="12"/>
  <c r="CV35" i="12"/>
  <c r="DP35" i="12" s="1"/>
  <c r="CW35" i="12"/>
  <c r="DE35" i="12"/>
  <c r="V35" i="23" s="1"/>
  <c r="DG35" i="12"/>
  <c r="DI35" i="12"/>
  <c r="U35" i="23"/>
  <c r="DK35" i="12"/>
  <c r="DM35" i="12"/>
  <c r="X35" i="23"/>
  <c r="DO35" i="12"/>
  <c r="DQ35" i="12"/>
  <c r="DX35" i="12"/>
  <c r="AA35" i="34" s="1"/>
  <c r="DY35" i="12"/>
  <c r="AB35" i="34" s="1"/>
  <c r="DZ35" i="12"/>
  <c r="EA35" i="12"/>
  <c r="EB35" i="12"/>
  <c r="AE35" i="34" s="1"/>
  <c r="EC35" i="12"/>
  <c r="ED35" i="12"/>
  <c r="EE35" i="12"/>
  <c r="EF35" i="12"/>
  <c r="AC35" i="34"/>
  <c r="EG35" i="12"/>
  <c r="AD35" i="34"/>
  <c r="EH35" i="12"/>
  <c r="EI35" i="12"/>
  <c r="EJ35" i="12"/>
  <c r="EK35" i="12"/>
  <c r="ER35" i="12"/>
  <c r="AG35" i="23" s="1"/>
  <c r="ES35" i="12"/>
  <c r="AH35" i="23" s="1"/>
  <c r="ET35" i="12"/>
  <c r="EU35" i="12"/>
  <c r="EV35" i="12"/>
  <c r="AK35" i="23" s="1"/>
  <c r="EW35" i="12"/>
  <c r="AL35" i="23" s="1"/>
  <c r="EX35" i="12"/>
  <c r="EY35" i="12"/>
  <c r="EZ35" i="12"/>
  <c r="FA35" i="12"/>
  <c r="AJ35" i="23"/>
  <c r="FB35" i="12"/>
  <c r="FC35" i="12"/>
  <c r="FD35" i="12"/>
  <c r="FE35" i="12"/>
  <c r="AV36" i="12"/>
  <c r="C36" i="34" s="1"/>
  <c r="AW36" i="12"/>
  <c r="AX36" i="12"/>
  <c r="E36" i="34" s="1"/>
  <c r="AY36" i="12"/>
  <c r="AZ36" i="12"/>
  <c r="BA36" i="12"/>
  <c r="BB36" i="12"/>
  <c r="BC36" i="12"/>
  <c r="D36" i="34"/>
  <c r="BD36" i="12"/>
  <c r="BE36" i="12"/>
  <c r="BG36" i="12"/>
  <c r="BH36" i="12"/>
  <c r="BI36" i="12"/>
  <c r="BP36" i="12"/>
  <c r="I36" i="34" s="1"/>
  <c r="BQ36" i="12"/>
  <c r="J36" i="34" s="1"/>
  <c r="BR36" i="12"/>
  <c r="BS36" i="12"/>
  <c r="BT36" i="12"/>
  <c r="M36" i="34" s="1"/>
  <c r="BU36" i="12"/>
  <c r="N36" i="23" s="1"/>
  <c r="BV36" i="12"/>
  <c r="BW36" i="12"/>
  <c r="BX36" i="12"/>
  <c r="K36" i="34"/>
  <c r="BY36" i="12"/>
  <c r="L36" i="34"/>
  <c r="BZ36" i="12"/>
  <c r="CA36" i="12"/>
  <c r="CB36" i="12"/>
  <c r="CC36" i="12"/>
  <c r="CJ36" i="12"/>
  <c r="DD36" i="12" s="1"/>
  <c r="CK36" i="12"/>
  <c r="P36" i="34" s="1"/>
  <c r="CL36" i="12"/>
  <c r="DF36" i="12" s="1"/>
  <c r="CM36" i="12"/>
  <c r="CN36" i="12"/>
  <c r="DH36" i="12" s="1"/>
  <c r="CO36" i="12"/>
  <c r="CP36" i="12"/>
  <c r="CQ36" i="12"/>
  <c r="CR36" i="12"/>
  <c r="DL36" i="12" s="1"/>
  <c r="CS36" i="12"/>
  <c r="R36" i="34"/>
  <c r="CT36" i="12"/>
  <c r="DN36" i="12" s="1"/>
  <c r="CU36" i="12"/>
  <c r="CV36" i="12"/>
  <c r="DP36" i="12" s="1"/>
  <c r="CW36" i="12"/>
  <c r="DE36" i="12"/>
  <c r="DG36" i="12"/>
  <c r="X36" i="23" s="1"/>
  <c r="DI36" i="12"/>
  <c r="DK36" i="12"/>
  <c r="V36" i="23"/>
  <c r="DM36" i="12"/>
  <c r="DO36" i="12"/>
  <c r="DQ36" i="12"/>
  <c r="DX36" i="12"/>
  <c r="AA36" i="34" s="1"/>
  <c r="DY36" i="12"/>
  <c r="AB36" i="34" s="1"/>
  <c r="DZ36" i="12"/>
  <c r="AC36" i="34" s="1"/>
  <c r="EA36" i="12"/>
  <c r="EB36" i="12"/>
  <c r="AE36" i="34" s="1"/>
  <c r="EC36" i="12"/>
  <c r="ED36" i="12"/>
  <c r="EE36" i="12"/>
  <c r="EF36" i="12"/>
  <c r="EG36" i="12"/>
  <c r="AD36" i="34"/>
  <c r="EH36" i="12"/>
  <c r="EI36" i="12"/>
  <c r="EJ36" i="12"/>
  <c r="EK36" i="12"/>
  <c r="ER36" i="12"/>
  <c r="ES36" i="12"/>
  <c r="ET36" i="12"/>
  <c r="AI36" i="23" s="1"/>
  <c r="EU36" i="12"/>
  <c r="AJ36" i="23" s="1"/>
  <c r="EV36" i="12"/>
  <c r="EW36" i="12"/>
  <c r="AL36" i="23" s="1"/>
  <c r="EX36" i="12"/>
  <c r="AG36" i="23"/>
  <c r="EY36" i="12"/>
  <c r="AH36" i="23"/>
  <c r="EZ36" i="12"/>
  <c r="FA36" i="12"/>
  <c r="FB36" i="12"/>
  <c r="AK36" i="23"/>
  <c r="FC36" i="12"/>
  <c r="FD36" i="12"/>
  <c r="FE36" i="12"/>
  <c r="AV37" i="12"/>
  <c r="C37" i="34" s="1"/>
  <c r="AW37" i="12"/>
  <c r="AX37" i="12"/>
  <c r="E37" i="34" s="1"/>
  <c r="AY37" i="12"/>
  <c r="F37" i="34" s="1"/>
  <c r="AZ37" i="12"/>
  <c r="G37" i="34" s="1"/>
  <c r="BA37" i="12"/>
  <c r="BB37" i="12"/>
  <c r="BC37" i="12"/>
  <c r="D37" i="34"/>
  <c r="BD37" i="12"/>
  <c r="BE37" i="12"/>
  <c r="BF37" i="12"/>
  <c r="BG37" i="12"/>
  <c r="BH37" i="12"/>
  <c r="BI37" i="12"/>
  <c r="BP37" i="12"/>
  <c r="I37" i="34" s="1"/>
  <c r="BQ37" i="12"/>
  <c r="BR37" i="12"/>
  <c r="K37" i="34" s="1"/>
  <c r="BS37" i="12"/>
  <c r="L37" i="34" s="1"/>
  <c r="BT37" i="12"/>
  <c r="BU37" i="12"/>
  <c r="BV37" i="12"/>
  <c r="BW37" i="12"/>
  <c r="J37" i="34"/>
  <c r="BX37" i="12"/>
  <c r="BY37" i="12"/>
  <c r="BZ37" i="12"/>
  <c r="M37" i="34"/>
  <c r="CA37" i="12"/>
  <c r="CB37" i="12"/>
  <c r="CC37" i="12"/>
  <c r="CJ37" i="12"/>
  <c r="O37" i="34" s="1"/>
  <c r="CK37" i="12"/>
  <c r="CL37" i="12"/>
  <c r="DF37" i="12" s="1"/>
  <c r="CM37" i="12"/>
  <c r="R37" i="34" s="1"/>
  <c r="CN37" i="12"/>
  <c r="S37" i="34" s="1"/>
  <c r="CO37" i="12"/>
  <c r="CP37" i="12"/>
  <c r="CQ37" i="12"/>
  <c r="P37" i="34"/>
  <c r="CR37" i="12"/>
  <c r="DL37" i="12" s="1"/>
  <c r="Q37" i="34"/>
  <c r="CS37" i="12"/>
  <c r="CT37" i="12"/>
  <c r="DN37" i="12" s="1"/>
  <c r="CU37" i="12"/>
  <c r="CV37" i="12"/>
  <c r="DP37" i="12" s="1"/>
  <c r="CW37" i="12"/>
  <c r="DE37" i="12"/>
  <c r="V37" i="23" s="1"/>
  <c r="DG37" i="12"/>
  <c r="DI37" i="12"/>
  <c r="DK37" i="12"/>
  <c r="DM37" i="12"/>
  <c r="X37" i="23"/>
  <c r="DO37" i="12"/>
  <c r="DQ37" i="12"/>
  <c r="DX37" i="12"/>
  <c r="AA37" i="34" s="1"/>
  <c r="DY37" i="12"/>
  <c r="AB37" i="34" s="1"/>
  <c r="DZ37" i="12"/>
  <c r="AC37" i="34" s="1"/>
  <c r="EA37" i="12"/>
  <c r="AD37" i="34" s="1"/>
  <c r="EB37" i="12"/>
  <c r="AE37" i="34" s="1"/>
  <c r="EC37" i="12"/>
  <c r="ED37" i="12"/>
  <c r="EE37" i="12"/>
  <c r="EF37" i="12"/>
  <c r="EG37" i="12"/>
  <c r="EH37" i="12"/>
  <c r="EI37" i="12"/>
  <c r="EJ37" i="12"/>
  <c r="EK37" i="12"/>
  <c r="ER37" i="12"/>
  <c r="AG37" i="23" s="1"/>
  <c r="ES37" i="12"/>
  <c r="ET37" i="12"/>
  <c r="AI37" i="23" s="1"/>
  <c r="EU37" i="12"/>
  <c r="AJ37" i="23" s="1"/>
  <c r="EV37" i="12"/>
  <c r="AK37" i="23" s="1"/>
  <c r="EW37" i="12"/>
  <c r="AL37" i="23" s="1"/>
  <c r="EX37" i="12"/>
  <c r="EY37" i="12"/>
  <c r="AH37" i="23"/>
  <c r="EZ37" i="12"/>
  <c r="FA37" i="12"/>
  <c r="FB37" i="12"/>
  <c r="FC37" i="12"/>
  <c r="FD37" i="12"/>
  <c r="FE37" i="12"/>
  <c r="AV38" i="12"/>
  <c r="AW38" i="12"/>
  <c r="AX38" i="12"/>
  <c r="E38" i="34" s="1"/>
  <c r="AY38" i="12"/>
  <c r="F38" i="34" s="1"/>
  <c r="AZ38" i="12"/>
  <c r="G38" i="34" s="1"/>
  <c r="BA38" i="12"/>
  <c r="BB38" i="12"/>
  <c r="C38" i="34"/>
  <c r="BC38" i="12"/>
  <c r="D38" i="34"/>
  <c r="BD38" i="12"/>
  <c r="BE38" i="12"/>
  <c r="BF38" i="12"/>
  <c r="BH38" i="12"/>
  <c r="BI38" i="12"/>
  <c r="BP38" i="12"/>
  <c r="I38" i="34" s="1"/>
  <c r="BQ38" i="12"/>
  <c r="J38" i="34" s="1"/>
  <c r="BR38" i="12"/>
  <c r="K38" i="34" s="1"/>
  <c r="BS38" i="12"/>
  <c r="L38" i="34" s="1"/>
  <c r="BT38" i="12"/>
  <c r="M38" i="34" s="1"/>
  <c r="BU38" i="12"/>
  <c r="BV38" i="12"/>
  <c r="BW38" i="12"/>
  <c r="BX38" i="12"/>
  <c r="BY38" i="12"/>
  <c r="BZ38" i="12"/>
  <c r="CA38" i="12"/>
  <c r="CB38" i="12"/>
  <c r="CC38" i="12"/>
  <c r="CJ38" i="12"/>
  <c r="DD38" i="12" s="1"/>
  <c r="CK38" i="12"/>
  <c r="P38" i="34" s="1"/>
  <c r="CL38" i="12"/>
  <c r="DF38" i="12" s="1"/>
  <c r="W38" i="23" s="1"/>
  <c r="CM38" i="12"/>
  <c r="R38" i="34" s="1"/>
  <c r="CN38" i="12"/>
  <c r="DH38" i="12" s="1"/>
  <c r="CO38" i="12"/>
  <c r="CP38" i="12"/>
  <c r="O38" i="34"/>
  <c r="CQ38" i="12"/>
  <c r="CR38" i="12"/>
  <c r="DL38" i="12" s="1"/>
  <c r="CS38" i="12"/>
  <c r="CT38" i="12"/>
  <c r="CU38" i="12"/>
  <c r="CV38" i="12"/>
  <c r="DP38" i="12" s="1"/>
  <c r="CW38" i="12"/>
  <c r="DE38" i="12"/>
  <c r="DG38" i="12"/>
  <c r="X38" i="23" s="1"/>
  <c r="DI38" i="12"/>
  <c r="DK38" i="12"/>
  <c r="V38" i="23"/>
  <c r="DM38" i="12"/>
  <c r="DO38" i="12"/>
  <c r="DQ38" i="12"/>
  <c r="DX38" i="12"/>
  <c r="AA38" i="34" s="1"/>
  <c r="DY38" i="12"/>
  <c r="DZ38" i="12"/>
  <c r="EA38" i="12"/>
  <c r="AD38" i="34" s="1"/>
  <c r="EB38" i="12"/>
  <c r="AE38" i="34" s="1"/>
  <c r="EC38" i="12"/>
  <c r="ED38" i="12"/>
  <c r="EE38" i="12"/>
  <c r="AB38" i="34"/>
  <c r="EF38" i="12"/>
  <c r="AC38" i="34"/>
  <c r="EG38" i="12"/>
  <c r="EH38" i="12"/>
  <c r="EI38" i="12"/>
  <c r="AF38" i="23"/>
  <c r="EJ38" i="12"/>
  <c r="EK38" i="12"/>
  <c r="ER38" i="12"/>
  <c r="AG38" i="23" s="1"/>
  <c r="ES38" i="12"/>
  <c r="AH38" i="23" s="1"/>
  <c r="ET38" i="12"/>
  <c r="AI38" i="23" s="1"/>
  <c r="EU38" i="12"/>
  <c r="AJ38" i="23" s="1"/>
  <c r="EV38" i="12"/>
  <c r="EW38" i="12"/>
  <c r="AL38" i="23" s="1"/>
  <c r="EX38" i="12"/>
  <c r="EY38" i="12"/>
  <c r="EZ38" i="12"/>
  <c r="FA38" i="12"/>
  <c r="FB38" i="12"/>
  <c r="AK38" i="23"/>
  <c r="FC38" i="12"/>
  <c r="FD38" i="12"/>
  <c r="FE38" i="12"/>
  <c r="AV39" i="12"/>
  <c r="AW39" i="12"/>
  <c r="AX39" i="12"/>
  <c r="E39" i="34" s="1"/>
  <c r="AY39" i="12"/>
  <c r="F39" i="34" s="1"/>
  <c r="AZ39" i="12"/>
  <c r="BA39" i="12"/>
  <c r="H39" i="23" s="1"/>
  <c r="BB39" i="12"/>
  <c r="C39" i="34"/>
  <c r="BC39" i="12"/>
  <c r="D39" i="34"/>
  <c r="BD39" i="12"/>
  <c r="BE39" i="12"/>
  <c r="BF39" i="12"/>
  <c r="G39" i="34"/>
  <c r="BG39" i="12"/>
  <c r="BH39" i="12"/>
  <c r="BI39" i="12"/>
  <c r="BP39" i="12"/>
  <c r="I39" i="34" s="1"/>
  <c r="BQ39" i="12"/>
  <c r="BR39" i="12"/>
  <c r="K39" i="34" s="1"/>
  <c r="BS39" i="12"/>
  <c r="L39" i="34" s="1"/>
  <c r="BT39" i="12"/>
  <c r="M39" i="34" s="1"/>
  <c r="BU39" i="12"/>
  <c r="BV39" i="12"/>
  <c r="BW39" i="12"/>
  <c r="J39" i="34"/>
  <c r="BX39" i="12"/>
  <c r="BY39" i="12"/>
  <c r="BZ39" i="12"/>
  <c r="CA39" i="12"/>
  <c r="CB39" i="12"/>
  <c r="CC39" i="12"/>
  <c r="CJ39" i="12"/>
  <c r="O39" i="34" s="1"/>
  <c r="CK39" i="12"/>
  <c r="P39" i="34" s="1"/>
  <c r="CL39" i="12"/>
  <c r="DF39" i="12" s="1"/>
  <c r="W39" i="23" s="1"/>
  <c r="CM39" i="12"/>
  <c r="CN39" i="12"/>
  <c r="DH39" i="12" s="1"/>
  <c r="CO39" i="12"/>
  <c r="T39" i="23" s="1"/>
  <c r="CP39" i="12"/>
  <c r="CQ39" i="12"/>
  <c r="CR39" i="12"/>
  <c r="DL39" i="12" s="1"/>
  <c r="Q39" i="34"/>
  <c r="CS39" i="12"/>
  <c r="R39" i="34"/>
  <c r="CT39" i="12"/>
  <c r="DN39" i="12" s="1"/>
  <c r="CU39" i="12"/>
  <c r="CV39" i="12"/>
  <c r="DP39" i="12" s="1"/>
  <c r="CW39" i="12"/>
  <c r="DE39" i="12"/>
  <c r="DG39" i="12"/>
  <c r="X39" i="23" s="1"/>
  <c r="DI39" i="12"/>
  <c r="DK39" i="12"/>
  <c r="V39" i="23"/>
  <c r="DM39" i="12"/>
  <c r="DO39" i="12"/>
  <c r="DQ39" i="12"/>
  <c r="DX39" i="12"/>
  <c r="AA39" i="34" s="1"/>
  <c r="DY39" i="12"/>
  <c r="AB39" i="34" s="1"/>
  <c r="DZ39" i="12"/>
  <c r="AC39" i="34" s="1"/>
  <c r="EA39" i="12"/>
  <c r="EB39" i="12"/>
  <c r="AE39" i="34" s="1"/>
  <c r="EC39" i="12"/>
  <c r="AF39" i="23" s="1"/>
  <c r="ED39" i="12"/>
  <c r="EE39" i="12"/>
  <c r="EF39" i="12"/>
  <c r="EG39" i="12"/>
  <c r="AD39" i="34"/>
  <c r="EH39" i="12"/>
  <c r="EI39" i="12"/>
  <c r="EJ39" i="12"/>
  <c r="EK39" i="12"/>
  <c r="ER39" i="12"/>
  <c r="AG39" i="23" s="1"/>
  <c r="ES39" i="12"/>
  <c r="ET39" i="12"/>
  <c r="EU39" i="12"/>
  <c r="AJ39" i="23" s="1"/>
  <c r="EV39" i="12"/>
  <c r="AK39" i="23" s="1"/>
  <c r="EW39" i="12"/>
  <c r="EX39" i="12"/>
  <c r="EY39" i="12"/>
  <c r="AH39" i="23"/>
  <c r="EZ39" i="12"/>
  <c r="AI39" i="23"/>
  <c r="FA39" i="12"/>
  <c r="FB39" i="12"/>
  <c r="FC39" i="12"/>
  <c r="AL39" i="23"/>
  <c r="FD39" i="12"/>
  <c r="FE39" i="12"/>
  <c r="AV40" i="12"/>
  <c r="C40" i="34" s="1"/>
  <c r="AW40" i="12"/>
  <c r="D40" i="34" s="1"/>
  <c r="AX40" i="12"/>
  <c r="AY40" i="12"/>
  <c r="AZ40" i="12"/>
  <c r="G40" i="34" s="1"/>
  <c r="BA40" i="12"/>
  <c r="BB40" i="12"/>
  <c r="BC40" i="12"/>
  <c r="BD40" i="12"/>
  <c r="E40" i="34"/>
  <c r="BE40" i="12"/>
  <c r="F40" i="34"/>
  <c r="BF40" i="12"/>
  <c r="BG40" i="12"/>
  <c r="BH40" i="12"/>
  <c r="BI40" i="12"/>
  <c r="BP40" i="12"/>
  <c r="I40" i="34" s="1"/>
  <c r="BQ40" i="12"/>
  <c r="J40" i="34" s="1"/>
  <c r="BR40" i="12"/>
  <c r="BS40" i="12"/>
  <c r="L40" i="34" s="1"/>
  <c r="BT40" i="12"/>
  <c r="M40" i="34" s="1"/>
  <c r="BU40" i="12"/>
  <c r="N40" i="23" s="1"/>
  <c r="BV40" i="12"/>
  <c r="BW40" i="12"/>
  <c r="BX40" i="12"/>
  <c r="K40" i="34"/>
  <c r="BY40" i="12"/>
  <c r="BZ40" i="12"/>
  <c r="CA40" i="12"/>
  <c r="CB40" i="12"/>
  <c r="CC40" i="12"/>
  <c r="CJ40" i="12"/>
  <c r="DD40" i="12" s="1"/>
  <c r="U40" i="23" s="1"/>
  <c r="CK40" i="12"/>
  <c r="P40" i="34" s="1"/>
  <c r="CL40" i="12"/>
  <c r="DF40" i="12" s="1"/>
  <c r="CM40" i="12"/>
  <c r="CN40" i="12"/>
  <c r="S40" i="34" s="1"/>
  <c r="CO40" i="12"/>
  <c r="T40" i="23" s="1"/>
  <c r="CP40" i="12"/>
  <c r="O40" i="34"/>
  <c r="CQ40" i="12"/>
  <c r="CR40" i="12"/>
  <c r="DL40" i="12" s="1"/>
  <c r="CS40" i="12"/>
  <c r="R40" i="34"/>
  <c r="CT40" i="12"/>
  <c r="CU40" i="12"/>
  <c r="CV40" i="12"/>
  <c r="DP40" i="12" s="1"/>
  <c r="CW40" i="12"/>
  <c r="DE40" i="12"/>
  <c r="DG40" i="12"/>
  <c r="X40" i="23" s="1"/>
  <c r="DI40" i="12"/>
  <c r="DK40" i="12"/>
  <c r="V40" i="23"/>
  <c r="DM40" i="12"/>
  <c r="DO40" i="12"/>
  <c r="DQ40" i="12"/>
  <c r="DX40" i="12"/>
  <c r="AA40" i="34" s="1"/>
  <c r="DY40" i="12"/>
  <c r="DZ40" i="12"/>
  <c r="AC40" i="34" s="1"/>
  <c r="EA40" i="12"/>
  <c r="AD40" i="34" s="1"/>
  <c r="EB40" i="12"/>
  <c r="EC40" i="12"/>
  <c r="ED40" i="12"/>
  <c r="EE40" i="12"/>
  <c r="AB40" i="34"/>
  <c r="EF40" i="12"/>
  <c r="EG40" i="12"/>
  <c r="EH40" i="12"/>
  <c r="AE40" i="34"/>
  <c r="EI40" i="12"/>
  <c r="AF40" i="23"/>
  <c r="EJ40" i="12"/>
  <c r="EK40" i="12"/>
  <c r="ER40" i="12"/>
  <c r="ES40" i="12"/>
  <c r="ET40" i="12"/>
  <c r="AI40" i="23" s="1"/>
  <c r="EU40" i="12"/>
  <c r="AJ40" i="23" s="1"/>
  <c r="EV40" i="12"/>
  <c r="AK40" i="23" s="1"/>
  <c r="EW40" i="12"/>
  <c r="AL40" i="23" s="1"/>
  <c r="EX40" i="12"/>
  <c r="AG40" i="23"/>
  <c r="EY40" i="12"/>
  <c r="AH40" i="23"/>
  <c r="EZ40" i="12"/>
  <c r="FA40" i="12"/>
  <c r="FB40" i="12"/>
  <c r="FC40" i="12"/>
  <c r="FD40" i="12"/>
  <c r="FE40" i="12"/>
  <c r="AV41" i="12"/>
  <c r="C41" i="34" s="1"/>
  <c r="AW41" i="12"/>
  <c r="AX41" i="12"/>
  <c r="E41" i="34" s="1"/>
  <c r="AY41" i="12"/>
  <c r="AZ41" i="12"/>
  <c r="G41" i="34" s="1"/>
  <c r="BA41" i="12"/>
  <c r="H41" i="23" s="1"/>
  <c r="BB41" i="12"/>
  <c r="BC41" i="12"/>
  <c r="D41" i="34"/>
  <c r="BD41" i="12"/>
  <c r="BE41" i="12"/>
  <c r="F41" i="34"/>
  <c r="BF41" i="12"/>
  <c r="BG41" i="12"/>
  <c r="BH41" i="12"/>
  <c r="BI41" i="12"/>
  <c r="BP41" i="12"/>
  <c r="I41" i="34" s="1"/>
  <c r="BQ41" i="12"/>
  <c r="BR41" i="12"/>
  <c r="K41" i="34" s="1"/>
  <c r="BS41" i="12"/>
  <c r="BT41" i="12"/>
  <c r="M41" i="34" s="1"/>
  <c r="BU41" i="12"/>
  <c r="BV41" i="12"/>
  <c r="BW41" i="12"/>
  <c r="J41" i="34"/>
  <c r="BX41" i="12"/>
  <c r="BY41" i="12"/>
  <c r="L41" i="34"/>
  <c r="BZ41" i="12"/>
  <c r="CA41" i="12"/>
  <c r="CB41" i="12"/>
  <c r="CC41" i="12"/>
  <c r="CJ41" i="12"/>
  <c r="DD41" i="12" s="1"/>
  <c r="CK41" i="12"/>
  <c r="CL41" i="12"/>
  <c r="DF41" i="12" s="1"/>
  <c r="CM41" i="12"/>
  <c r="R41" i="34" s="1"/>
  <c r="CN41" i="12"/>
  <c r="S41" i="34" s="1"/>
  <c r="CO41" i="12"/>
  <c r="CP41" i="12"/>
  <c r="CQ41" i="12"/>
  <c r="P41" i="34"/>
  <c r="CR41" i="12"/>
  <c r="DL41" i="12" s="1"/>
  <c r="CS41" i="12"/>
  <c r="CT41" i="12"/>
  <c r="DN41" i="12" s="1"/>
  <c r="CU41" i="12"/>
  <c r="T41" i="23"/>
  <c r="CV41" i="12"/>
  <c r="DP41" i="12" s="1"/>
  <c r="CW41" i="12"/>
  <c r="DE41" i="12"/>
  <c r="DG41" i="12"/>
  <c r="X41" i="23" s="1"/>
  <c r="DI41" i="12"/>
  <c r="DK41" i="12"/>
  <c r="V41" i="23"/>
  <c r="DM41" i="12"/>
  <c r="DO41" i="12"/>
  <c r="DQ41" i="12"/>
  <c r="DX41" i="12"/>
  <c r="DY41" i="12"/>
  <c r="DZ41" i="12"/>
  <c r="AC41" i="34" s="1"/>
  <c r="EA41" i="12"/>
  <c r="AD41" i="34" s="1"/>
  <c r="EB41" i="12"/>
  <c r="AE41" i="34" s="1"/>
  <c r="EC41" i="12"/>
  <c r="ED41" i="12"/>
  <c r="AA41" i="34"/>
  <c r="EE41" i="12"/>
  <c r="AB41" i="34"/>
  <c r="EF41" i="12"/>
  <c r="EG41" i="12"/>
  <c r="EH41" i="12"/>
  <c r="EI41" i="12"/>
  <c r="EJ41" i="12"/>
  <c r="EK41" i="12"/>
  <c r="ER41" i="12"/>
  <c r="ES41" i="12"/>
  <c r="ET41" i="12"/>
  <c r="AI41" i="23" s="1"/>
  <c r="EU41" i="12"/>
  <c r="AJ41" i="23" s="1"/>
  <c r="EV41" i="12"/>
  <c r="EW41" i="12"/>
  <c r="AL41" i="23" s="1"/>
  <c r="EX41" i="12"/>
  <c r="AG41" i="23"/>
  <c r="EY41" i="12"/>
  <c r="AH41" i="23"/>
  <c r="EZ41" i="12"/>
  <c r="FA41" i="12"/>
  <c r="FB41" i="12"/>
  <c r="AK41" i="23"/>
  <c r="FC41" i="12"/>
  <c r="FD41" i="12"/>
  <c r="FE41" i="12"/>
  <c r="AP4" i="12"/>
  <c r="BJ4" i="12" s="1"/>
  <c r="CD4" i="12" s="1"/>
  <c r="CX4" i="12" s="1"/>
  <c r="DR4" i="12" s="1"/>
  <c r="EL4" i="12" s="1"/>
  <c r="AP342" i="12"/>
  <c r="AP299" i="12"/>
  <c r="P5" i="33"/>
  <c r="P44" i="33"/>
  <c r="P43" i="33"/>
  <c r="P42" i="33"/>
  <c r="P41" i="33"/>
  <c r="P40" i="33"/>
  <c r="P39" i="33"/>
  <c r="P38" i="33"/>
  <c r="P37" i="33"/>
  <c r="P36" i="33"/>
  <c r="P35" i="33"/>
  <c r="P34" i="33"/>
  <c r="P33" i="33"/>
  <c r="P32" i="33"/>
  <c r="P31" i="33"/>
  <c r="P30" i="33"/>
  <c r="P29" i="33"/>
  <c r="P28" i="33"/>
  <c r="P27" i="33"/>
  <c r="P26" i="33"/>
  <c r="P25" i="33"/>
  <c r="P24" i="33"/>
  <c r="P23" i="33"/>
  <c r="P22" i="33"/>
  <c r="P21" i="33"/>
  <c r="P20" i="33"/>
  <c r="P19" i="33"/>
  <c r="P18" i="33"/>
  <c r="P17" i="33"/>
  <c r="P16" i="33"/>
  <c r="P15" i="33"/>
  <c r="P14" i="33"/>
  <c r="P13" i="33"/>
  <c r="P12" i="33"/>
  <c r="P11" i="33"/>
  <c r="P10" i="33"/>
  <c r="P9" i="33"/>
  <c r="P8" i="33"/>
  <c r="P7" i="33"/>
  <c r="P6" i="33"/>
  <c r="BC6" i="12"/>
  <c r="BW6" i="12"/>
  <c r="BW7" i="12"/>
  <c r="BW8" i="12"/>
  <c r="BW19" i="12"/>
  <c r="BW14" i="12"/>
  <c r="BW9" i="12"/>
  <c r="BW10" i="12"/>
  <c r="BW12" i="12"/>
  <c r="BW20" i="12"/>
  <c r="BW11" i="12"/>
  <c r="BW13" i="12"/>
  <c r="BW15" i="12"/>
  <c r="BW16" i="12"/>
  <c r="BW17" i="12"/>
  <c r="BW18" i="12"/>
  <c r="BC7" i="12"/>
  <c r="BC8" i="12"/>
  <c r="BC19" i="12"/>
  <c r="BC14" i="12"/>
  <c r="BC9" i="12"/>
  <c r="BC10" i="12"/>
  <c r="BC12" i="12"/>
  <c r="BC20" i="12"/>
  <c r="BC11" i="12"/>
  <c r="BC13" i="12"/>
  <c r="BC15" i="12"/>
  <c r="BC16" i="12"/>
  <c r="BC17" i="12"/>
  <c r="BC18" i="12"/>
  <c r="S2" i="31"/>
  <c r="CQ6" i="12"/>
  <c r="CQ7" i="12"/>
  <c r="CQ8" i="12"/>
  <c r="CQ19" i="12"/>
  <c r="CQ14" i="12"/>
  <c r="CQ9" i="12"/>
  <c r="CQ10" i="12"/>
  <c r="CQ12" i="12"/>
  <c r="CQ20" i="12"/>
  <c r="CQ11" i="12"/>
  <c r="CQ13" i="12"/>
  <c r="CQ15" i="12"/>
  <c r="CQ16" i="12"/>
  <c r="CQ17" i="12"/>
  <c r="CQ18" i="12"/>
  <c r="A57" i="33"/>
  <c r="A55" i="33"/>
  <c r="A53" i="33"/>
  <c r="A51" i="33"/>
  <c r="A49" i="33"/>
  <c r="A47" i="33"/>
  <c r="A45" i="33"/>
  <c r="A43" i="33"/>
  <c r="A41" i="33"/>
  <c r="A39" i="33"/>
  <c r="A37" i="33"/>
  <c r="A35" i="33"/>
  <c r="A33" i="33"/>
  <c r="A31" i="33"/>
  <c r="A29" i="33"/>
  <c r="A27" i="33"/>
  <c r="A25" i="33"/>
  <c r="A23" i="33"/>
  <c r="A21" i="33"/>
  <c r="A19" i="33"/>
  <c r="A17" i="33"/>
  <c r="A15" i="33"/>
  <c r="A13" i="33"/>
  <c r="A11" i="33"/>
  <c r="DK18" i="12"/>
  <c r="DK17" i="12"/>
  <c r="DK16" i="12"/>
  <c r="DK10" i="12"/>
  <c r="DK15" i="12"/>
  <c r="DK9" i="12"/>
  <c r="DK13" i="12"/>
  <c r="DK12" i="12"/>
  <c r="DK11" i="12"/>
  <c r="DK20" i="12"/>
  <c r="DK14" i="12"/>
  <c r="DK19" i="12"/>
  <c r="DK8" i="12"/>
  <c r="DK7" i="12"/>
  <c r="DK6" i="12"/>
  <c r="EE6" i="12"/>
  <c r="EE7" i="12"/>
  <c r="EE8" i="12"/>
  <c r="EE19" i="12"/>
  <c r="EE14" i="12"/>
  <c r="EE9" i="12"/>
  <c r="EE10" i="12"/>
  <c r="EE12" i="12"/>
  <c r="EE20" i="12"/>
  <c r="EE11" i="12"/>
  <c r="EE13" i="12"/>
  <c r="EE15" i="12"/>
  <c r="EE16" i="12"/>
  <c r="EE17" i="12"/>
  <c r="EE18" i="12"/>
  <c r="C4" i="33"/>
  <c r="E4" i="33"/>
  <c r="H4" i="33"/>
  <c r="J4" i="33"/>
  <c r="L4" i="33"/>
  <c r="B5" i="33"/>
  <c r="B7" i="33"/>
  <c r="B9" i="33"/>
  <c r="B11" i="33"/>
  <c r="B13" i="33"/>
  <c r="B15" i="33"/>
  <c r="B17" i="33"/>
  <c r="B19" i="33"/>
  <c r="B21" i="33"/>
  <c r="B23" i="33"/>
  <c r="B25" i="33"/>
  <c r="B27" i="33"/>
  <c r="B29" i="33"/>
  <c r="B31" i="33"/>
  <c r="B33" i="33"/>
  <c r="B35" i="33"/>
  <c r="B37" i="33"/>
  <c r="B39" i="33"/>
  <c r="B41" i="33"/>
  <c r="B43" i="33"/>
  <c r="B45" i="33"/>
  <c r="B47" i="33"/>
  <c r="B49" i="33"/>
  <c r="B51" i="33"/>
  <c r="B53" i="33"/>
  <c r="B55" i="33"/>
  <c r="B57" i="33"/>
  <c r="AR252" i="12"/>
  <c r="A3" i="30"/>
  <c r="FL5" i="12"/>
  <c r="FL64" i="12" s="1"/>
  <c r="FL63" i="12" s="1"/>
  <c r="FM5" i="12"/>
  <c r="FM64" i="12" s="1"/>
  <c r="FM63" i="12" s="1"/>
  <c r="FN5" i="12"/>
  <c r="FN64" i="12" s="1"/>
  <c r="FN63" i="12" s="1"/>
  <c r="FO5" i="12"/>
  <c r="FO64" i="12" s="1"/>
  <c r="FO63" i="12" s="1"/>
  <c r="FP5" i="12"/>
  <c r="FP64" i="12" s="1"/>
  <c r="FP63" i="12" s="1"/>
  <c r="FQ5" i="12"/>
  <c r="FQ64" i="12" s="1"/>
  <c r="FQ63" i="12" s="1"/>
  <c r="FR5" i="12"/>
  <c r="FR64" i="12" s="1"/>
  <c r="FR63" i="12" s="1"/>
  <c r="FS5" i="12"/>
  <c r="FS64" i="12" s="1"/>
  <c r="FS63" i="12" s="1"/>
  <c r="GN15" i="12"/>
  <c r="GD15" i="12"/>
  <c r="IB12" i="12"/>
  <c r="IB15" i="12"/>
  <c r="GD12" i="12"/>
  <c r="IL12" i="12"/>
  <c r="FT12" i="12"/>
  <c r="FT15" i="12"/>
  <c r="IN12" i="12"/>
  <c r="IN15" i="12"/>
  <c r="IO12" i="12"/>
  <c r="IO15" i="12"/>
  <c r="IP12" i="12"/>
  <c r="IP15" i="12"/>
  <c r="IQ12" i="12"/>
  <c r="IQ15" i="12"/>
  <c r="IR12" i="12"/>
  <c r="IR15" i="12"/>
  <c r="IS12" i="12"/>
  <c r="IS15" i="12"/>
  <c r="IT12" i="12"/>
  <c r="IT15" i="12"/>
  <c r="IU12" i="12"/>
  <c r="IU15" i="12"/>
  <c r="IV12" i="12"/>
  <c r="IV15" i="12"/>
  <c r="IM12" i="12"/>
  <c r="IM15" i="12"/>
  <c r="HH12" i="12"/>
  <c r="HH7" i="12"/>
  <c r="HH15" i="12"/>
  <c r="GP12" i="12"/>
  <c r="GP15" i="12"/>
  <c r="GQ12" i="12"/>
  <c r="GQ15" i="12"/>
  <c r="GR12" i="12"/>
  <c r="GR15" i="12"/>
  <c r="GS12" i="12"/>
  <c r="GS15" i="12"/>
  <c r="GT12" i="12"/>
  <c r="GT15" i="12"/>
  <c r="GU12" i="12"/>
  <c r="GU15" i="12"/>
  <c r="GV12" i="12"/>
  <c r="GV15" i="12"/>
  <c r="GW12" i="12"/>
  <c r="GW15" i="12"/>
  <c r="GX12" i="12"/>
  <c r="GX15" i="12"/>
  <c r="GO12" i="12"/>
  <c r="GO15" i="12"/>
  <c r="GN12" i="12"/>
  <c r="ER9" i="12"/>
  <c r="AG9" i="23" s="1"/>
  <c r="ES9" i="12"/>
  <c r="ET9" i="12"/>
  <c r="EU9" i="12"/>
  <c r="EV9" i="12"/>
  <c r="AK9" i="23" s="1"/>
  <c r="EW9" i="12"/>
  <c r="AL9" i="23" s="1"/>
  <c r="EX9" i="12"/>
  <c r="EY9" i="12"/>
  <c r="AH9" i="23"/>
  <c r="EZ9" i="12"/>
  <c r="AI9" i="23"/>
  <c r="FA9" i="12"/>
  <c r="AJ9" i="23"/>
  <c r="FB9" i="12"/>
  <c r="FC9" i="12"/>
  <c r="FD9" i="12"/>
  <c r="FE9" i="12"/>
  <c r="ER10" i="12"/>
  <c r="AG10" i="23" s="1"/>
  <c r="ES10" i="12"/>
  <c r="AH10" i="23" s="1"/>
  <c r="ET10" i="12"/>
  <c r="EU10" i="12"/>
  <c r="AJ10" i="23" s="1"/>
  <c r="EV10" i="12"/>
  <c r="AK10" i="23" s="1"/>
  <c r="EW10" i="12"/>
  <c r="EX10" i="12"/>
  <c r="EY10" i="12"/>
  <c r="EZ10" i="12"/>
  <c r="AI10" i="23"/>
  <c r="FA10" i="12"/>
  <c r="FB10" i="12"/>
  <c r="FC10" i="12"/>
  <c r="AL10" i="23"/>
  <c r="FD10" i="12"/>
  <c r="FE10" i="12"/>
  <c r="ER15" i="12"/>
  <c r="AG15" i="23" s="1"/>
  <c r="ES15" i="12"/>
  <c r="AH15" i="23" s="1"/>
  <c r="ET15" i="12"/>
  <c r="EU15" i="12"/>
  <c r="AJ15" i="23" s="1"/>
  <c r="EV15" i="12"/>
  <c r="AK15" i="23" s="1"/>
  <c r="EW15" i="12"/>
  <c r="AL15" i="23" s="1"/>
  <c r="EX15" i="12"/>
  <c r="EY15" i="12"/>
  <c r="EZ15" i="12"/>
  <c r="AI15" i="23"/>
  <c r="FA15" i="12"/>
  <c r="FB15" i="12"/>
  <c r="FC15" i="12"/>
  <c r="FD15" i="12"/>
  <c r="FE15" i="12"/>
  <c r="ER16" i="12"/>
  <c r="AG16" i="23" s="1"/>
  <c r="ES16" i="12"/>
  <c r="AH16" i="23" s="1"/>
  <c r="ET16" i="12"/>
  <c r="AI16" i="23" s="1"/>
  <c r="EU16" i="12"/>
  <c r="AJ16" i="23" s="1"/>
  <c r="EV16" i="12"/>
  <c r="AK16" i="23" s="1"/>
  <c r="EW16" i="12"/>
  <c r="EX16" i="12"/>
  <c r="EY16" i="12"/>
  <c r="EZ16" i="12"/>
  <c r="FA16" i="12"/>
  <c r="FB16" i="12"/>
  <c r="FC16" i="12"/>
  <c r="AL16" i="23"/>
  <c r="FD16" i="12"/>
  <c r="FE16" i="12"/>
  <c r="ER17" i="12"/>
  <c r="AG17" i="23" s="1"/>
  <c r="ES17" i="12"/>
  <c r="ET17" i="12"/>
  <c r="EU17" i="12"/>
  <c r="EV17" i="12"/>
  <c r="AK17" i="23" s="1"/>
  <c r="EW17" i="12"/>
  <c r="AL17" i="23" s="1"/>
  <c r="EX17" i="12"/>
  <c r="EY17" i="12"/>
  <c r="AH17" i="23"/>
  <c r="EZ17" i="12"/>
  <c r="AI17" i="23"/>
  <c r="FA17" i="12"/>
  <c r="AJ17" i="23"/>
  <c r="FB17" i="12"/>
  <c r="FC17" i="12"/>
  <c r="FD17" i="12"/>
  <c r="FE17" i="12"/>
  <c r="ER18" i="12"/>
  <c r="AG18" i="23" s="1"/>
  <c r="ES18" i="12"/>
  <c r="AH18" i="23" s="1"/>
  <c r="ET18" i="12"/>
  <c r="EU18" i="12"/>
  <c r="AJ18" i="23" s="1"/>
  <c r="EV18" i="12"/>
  <c r="AK18" i="23" s="1"/>
  <c r="EW18" i="12"/>
  <c r="EX18" i="12"/>
  <c r="EY18" i="12"/>
  <c r="EZ18" i="12"/>
  <c r="AI18" i="23"/>
  <c r="FA18" i="12"/>
  <c r="FB18" i="12"/>
  <c r="FC18" i="12"/>
  <c r="AL18" i="23"/>
  <c r="FD18" i="12"/>
  <c r="FE18" i="12"/>
  <c r="ER6" i="12"/>
  <c r="AG6" i="23" s="1"/>
  <c r="ES6" i="12"/>
  <c r="AH6" i="23" s="1"/>
  <c r="ET6" i="12"/>
  <c r="EU6" i="12"/>
  <c r="AJ6" i="23" s="1"/>
  <c r="EV6" i="12"/>
  <c r="AK6" i="23" s="1"/>
  <c r="EW6" i="12"/>
  <c r="AL6" i="23" s="1"/>
  <c r="EX6" i="12"/>
  <c r="EY6" i="12"/>
  <c r="EZ6" i="12"/>
  <c r="AI6" i="23"/>
  <c r="FA6" i="12"/>
  <c r="FB6" i="12"/>
  <c r="FC6" i="12"/>
  <c r="FD6" i="12"/>
  <c r="FE6" i="12"/>
  <c r="ER7" i="12"/>
  <c r="AG7" i="23" s="1"/>
  <c r="ES7" i="12"/>
  <c r="AH7" i="23" s="1"/>
  <c r="ET7" i="12"/>
  <c r="AI7" i="23" s="1"/>
  <c r="EU7" i="12"/>
  <c r="AJ7" i="23" s="1"/>
  <c r="EV7" i="12"/>
  <c r="AK7" i="23" s="1"/>
  <c r="EW7" i="12"/>
  <c r="EX7" i="12"/>
  <c r="EY7" i="12"/>
  <c r="EZ7" i="12"/>
  <c r="FA7" i="12"/>
  <c r="FB7" i="12"/>
  <c r="FC7" i="12"/>
  <c r="AL7" i="23"/>
  <c r="FD7" i="12"/>
  <c r="FE7" i="12"/>
  <c r="ER8" i="12"/>
  <c r="AG8" i="23" s="1"/>
  <c r="ES8" i="12"/>
  <c r="ET8" i="12"/>
  <c r="EU8" i="12"/>
  <c r="EV8" i="12"/>
  <c r="AK8" i="23" s="1"/>
  <c r="EW8" i="12"/>
  <c r="AL8" i="23" s="1"/>
  <c r="EX8" i="12"/>
  <c r="EY8" i="12"/>
  <c r="AH8" i="23"/>
  <c r="EZ8" i="12"/>
  <c r="AI8" i="23"/>
  <c r="FA8" i="12"/>
  <c r="AJ8" i="23"/>
  <c r="FB8" i="12"/>
  <c r="FC8" i="12"/>
  <c r="FD8" i="12"/>
  <c r="FE8" i="12"/>
  <c r="ER19" i="12"/>
  <c r="AG19" i="23" s="1"/>
  <c r="ES19" i="12"/>
  <c r="AH19" i="23" s="1"/>
  <c r="ET19" i="12"/>
  <c r="EU19" i="12"/>
  <c r="AJ19" i="23" s="1"/>
  <c r="EV19" i="12"/>
  <c r="AK19" i="23" s="1"/>
  <c r="EW19" i="12"/>
  <c r="EX19" i="12"/>
  <c r="EY19" i="12"/>
  <c r="EZ19" i="12"/>
  <c r="AI19" i="23"/>
  <c r="FA19" i="12"/>
  <c r="FB19" i="12"/>
  <c r="FC19" i="12"/>
  <c r="AL19" i="23"/>
  <c r="FD19" i="12"/>
  <c r="FE19" i="12"/>
  <c r="ER14" i="12"/>
  <c r="AG14" i="23" s="1"/>
  <c r="ES14" i="12"/>
  <c r="AH14" i="23" s="1"/>
  <c r="ET14" i="12"/>
  <c r="EU14" i="12"/>
  <c r="AJ14" i="23" s="1"/>
  <c r="EV14" i="12"/>
  <c r="AK14" i="23" s="1"/>
  <c r="EW14" i="12"/>
  <c r="AL14" i="23" s="1"/>
  <c r="EX14" i="12"/>
  <c r="EY14" i="12"/>
  <c r="EZ14" i="12"/>
  <c r="AI14" i="23"/>
  <c r="FA14" i="12"/>
  <c r="FB14" i="12"/>
  <c r="FC14" i="12"/>
  <c r="FD14" i="12"/>
  <c r="FE14" i="12"/>
  <c r="ER12" i="12"/>
  <c r="AG12" i="23" s="1"/>
  <c r="ES12" i="12"/>
  <c r="AH12" i="23" s="1"/>
  <c r="ET12" i="12"/>
  <c r="AI12" i="23" s="1"/>
  <c r="EU12" i="12"/>
  <c r="AJ12" i="23" s="1"/>
  <c r="EV12" i="12"/>
  <c r="AK12" i="23" s="1"/>
  <c r="EW12" i="12"/>
  <c r="EX12" i="12"/>
  <c r="EY12" i="12"/>
  <c r="EZ12" i="12"/>
  <c r="FA12" i="12"/>
  <c r="FB12" i="12"/>
  <c r="FC12" i="12"/>
  <c r="AL12" i="23"/>
  <c r="FD12" i="12"/>
  <c r="FE12" i="12"/>
  <c r="ER20" i="12"/>
  <c r="AG20" i="23" s="1"/>
  <c r="ES20" i="12"/>
  <c r="ET20" i="12"/>
  <c r="EU20" i="12"/>
  <c r="EV20" i="12"/>
  <c r="AK20" i="23" s="1"/>
  <c r="EW20" i="12"/>
  <c r="AL20" i="23" s="1"/>
  <c r="EX20" i="12"/>
  <c r="EY20" i="12"/>
  <c r="AH20" i="23"/>
  <c r="EZ20" i="12"/>
  <c r="AI20" i="23"/>
  <c r="FA20" i="12"/>
  <c r="AJ20" i="23"/>
  <c r="FB20" i="12"/>
  <c r="FC20" i="12"/>
  <c r="FD20" i="12"/>
  <c r="FE20" i="12"/>
  <c r="ER11" i="12"/>
  <c r="AG11" i="23" s="1"/>
  <c r="ES11" i="12"/>
  <c r="AH11" i="23" s="1"/>
  <c r="ET11" i="12"/>
  <c r="EU11" i="12"/>
  <c r="AJ11" i="23" s="1"/>
  <c r="EV11" i="12"/>
  <c r="AK11" i="23" s="1"/>
  <c r="EW11" i="12"/>
  <c r="EX11" i="12"/>
  <c r="EY11" i="12"/>
  <c r="EZ11" i="12"/>
  <c r="AI11" i="23"/>
  <c r="FA11" i="12"/>
  <c r="FB11" i="12"/>
  <c r="FC11" i="12"/>
  <c r="AL11" i="23"/>
  <c r="FD11" i="12"/>
  <c r="FE11" i="12"/>
  <c r="ER13" i="12"/>
  <c r="AG13" i="23" s="1"/>
  <c r="ES13" i="12"/>
  <c r="AH13" i="23" s="1"/>
  <c r="ET13" i="12"/>
  <c r="EU13" i="12"/>
  <c r="AJ13" i="23" s="1"/>
  <c r="EV13" i="12"/>
  <c r="AK13" i="23" s="1"/>
  <c r="EW13" i="12"/>
  <c r="AL13" i="23" s="1"/>
  <c r="EX13" i="12"/>
  <c r="EY13" i="12"/>
  <c r="EZ13" i="12"/>
  <c r="AI13" i="23"/>
  <c r="FA13" i="12"/>
  <c r="FB13" i="12"/>
  <c r="FC13" i="12"/>
  <c r="FD13" i="12"/>
  <c r="FE13" i="12"/>
  <c r="DX6" i="12"/>
  <c r="AA6" i="34" s="1"/>
  <c r="DY6" i="12"/>
  <c r="AB6" i="34" s="1"/>
  <c r="DZ6" i="12"/>
  <c r="AC6" i="34" s="1"/>
  <c r="EA6" i="12"/>
  <c r="AD6" i="34" s="1"/>
  <c r="EB6" i="12"/>
  <c r="AE6" i="34" s="1"/>
  <c r="EC6" i="12"/>
  <c r="ED6" i="12"/>
  <c r="EF6" i="12"/>
  <c r="EG6" i="12"/>
  <c r="EH6" i="12"/>
  <c r="EI6" i="12"/>
  <c r="EJ6" i="12"/>
  <c r="EK6" i="12"/>
  <c r="DX7" i="12"/>
  <c r="DY7" i="12"/>
  <c r="DZ7" i="12"/>
  <c r="EA7" i="12"/>
  <c r="EB7" i="12"/>
  <c r="AE7" i="23" s="1"/>
  <c r="EC7" i="12"/>
  <c r="ED7" i="12"/>
  <c r="EF7" i="12"/>
  <c r="EG7" i="12"/>
  <c r="EH7" i="12"/>
  <c r="EI7" i="12"/>
  <c r="EJ7" i="12"/>
  <c r="EK7" i="12"/>
  <c r="DX8" i="12"/>
  <c r="DY8" i="12"/>
  <c r="DZ8" i="12"/>
  <c r="AC8" i="34" s="1"/>
  <c r="EA8" i="12"/>
  <c r="EB8" i="12"/>
  <c r="EC8" i="12"/>
  <c r="ED8" i="12"/>
  <c r="EF8" i="12"/>
  <c r="EG8" i="12"/>
  <c r="EH8" i="12"/>
  <c r="EI8" i="12"/>
  <c r="EJ8" i="12"/>
  <c r="EK8" i="12"/>
  <c r="DX19" i="12"/>
  <c r="DY19" i="12"/>
  <c r="AB19" i="34" s="1"/>
  <c r="DZ19" i="12"/>
  <c r="AC19" i="23" s="1"/>
  <c r="EA19" i="12"/>
  <c r="EB19" i="12"/>
  <c r="EC19" i="12"/>
  <c r="ED19" i="12"/>
  <c r="EF19" i="12"/>
  <c r="EG19" i="12"/>
  <c r="EH19" i="12"/>
  <c r="EI19" i="12"/>
  <c r="EJ19" i="12"/>
  <c r="EK19" i="12"/>
  <c r="DX14" i="12"/>
  <c r="DY14" i="12"/>
  <c r="AB14" i="23" s="1"/>
  <c r="DZ14" i="12"/>
  <c r="EA14" i="12"/>
  <c r="EB14" i="12"/>
  <c r="AE14" i="23" s="1"/>
  <c r="EC14" i="12"/>
  <c r="AF14" i="23" s="1"/>
  <c r="ED14" i="12"/>
  <c r="EF14" i="12"/>
  <c r="EG14" i="12"/>
  <c r="EH14" i="12"/>
  <c r="EI14" i="12"/>
  <c r="EJ14" i="12"/>
  <c r="EK14" i="12"/>
  <c r="DX9" i="12"/>
  <c r="DY9" i="12"/>
  <c r="DZ9" i="12"/>
  <c r="EA9" i="12"/>
  <c r="EB9" i="12"/>
  <c r="AE9" i="34" s="1"/>
  <c r="EC9" i="12"/>
  <c r="ED9" i="12"/>
  <c r="EF9" i="12"/>
  <c r="EG9" i="12"/>
  <c r="EH9" i="12"/>
  <c r="EI9" i="12"/>
  <c r="EJ9" i="12"/>
  <c r="EK9" i="12"/>
  <c r="DX10" i="12"/>
  <c r="DY10" i="12"/>
  <c r="DZ10" i="12"/>
  <c r="EA10" i="12"/>
  <c r="EB10" i="12"/>
  <c r="EC10" i="12"/>
  <c r="ED10" i="12"/>
  <c r="EF10" i="12"/>
  <c r="EG10" i="12"/>
  <c r="EH10" i="12"/>
  <c r="EI10" i="12"/>
  <c r="EJ10" i="12"/>
  <c r="EK10" i="12"/>
  <c r="DX12" i="12"/>
  <c r="DY12" i="12"/>
  <c r="DZ12" i="12"/>
  <c r="AC12" i="34" s="1"/>
  <c r="EA12" i="12"/>
  <c r="EB12" i="12"/>
  <c r="EC12" i="12"/>
  <c r="ED12" i="12"/>
  <c r="EF12" i="12"/>
  <c r="EG12" i="12"/>
  <c r="EH12" i="12"/>
  <c r="EI12" i="12"/>
  <c r="EJ12" i="12"/>
  <c r="EK12" i="12"/>
  <c r="DX20" i="12"/>
  <c r="DY20" i="12"/>
  <c r="AB20" i="34" s="1"/>
  <c r="DZ20" i="12"/>
  <c r="EA20" i="12"/>
  <c r="EB20" i="12"/>
  <c r="EC20" i="12"/>
  <c r="ED20" i="12"/>
  <c r="EF20" i="12"/>
  <c r="EG20" i="12"/>
  <c r="EH20" i="12"/>
  <c r="EI20" i="12"/>
  <c r="EJ20" i="12"/>
  <c r="EK20" i="12"/>
  <c r="DX11" i="12"/>
  <c r="AA11" i="23" s="1"/>
  <c r="DY11" i="12"/>
  <c r="DZ11" i="12"/>
  <c r="EA11" i="12"/>
  <c r="AD11" i="23" s="1"/>
  <c r="EB11" i="12"/>
  <c r="EC11" i="12"/>
  <c r="ED11" i="12"/>
  <c r="EF11" i="12"/>
  <c r="EG11" i="12"/>
  <c r="EH11" i="12"/>
  <c r="EI11" i="12"/>
  <c r="EJ11" i="12"/>
  <c r="EK11" i="12"/>
  <c r="DX13" i="12"/>
  <c r="DY13" i="12"/>
  <c r="DZ13" i="12"/>
  <c r="AC13" i="34" s="1"/>
  <c r="EA13" i="12"/>
  <c r="AD13" i="23" s="1"/>
  <c r="EB13" i="12"/>
  <c r="EC13" i="12"/>
  <c r="ED13" i="12"/>
  <c r="EF13" i="12"/>
  <c r="EG13" i="12"/>
  <c r="EH13" i="12"/>
  <c r="EI13" i="12"/>
  <c r="EJ13" i="12"/>
  <c r="EK13" i="12"/>
  <c r="DX15" i="12"/>
  <c r="DY15" i="12"/>
  <c r="AB15" i="34" s="1"/>
  <c r="DZ15" i="12"/>
  <c r="EA15" i="12"/>
  <c r="EB15" i="12"/>
  <c r="EC15" i="12"/>
  <c r="ED15" i="12"/>
  <c r="EF15" i="12"/>
  <c r="EG15" i="12"/>
  <c r="EH15" i="12"/>
  <c r="EI15" i="12"/>
  <c r="EJ15" i="12"/>
  <c r="EK15" i="12"/>
  <c r="DX16" i="12"/>
  <c r="AA16" i="23" s="1"/>
  <c r="DY16" i="12"/>
  <c r="DZ16" i="12"/>
  <c r="EA16" i="12"/>
  <c r="EB16" i="12"/>
  <c r="AE16" i="23" s="1"/>
  <c r="EC16" i="12"/>
  <c r="AF16" i="34" s="1"/>
  <c r="ED16" i="12"/>
  <c r="EF16" i="12"/>
  <c r="EG16" i="12"/>
  <c r="EH16" i="12"/>
  <c r="EI16" i="12"/>
  <c r="EJ16" i="12"/>
  <c r="EK16" i="12"/>
  <c r="DX17" i="12"/>
  <c r="AA17" i="34" s="1"/>
  <c r="DY17" i="12"/>
  <c r="DZ17" i="12"/>
  <c r="EA17" i="12"/>
  <c r="AD17" i="23" s="1"/>
  <c r="EB17" i="12"/>
  <c r="EC17" i="12"/>
  <c r="ED17" i="12"/>
  <c r="EF17" i="12"/>
  <c r="EG17" i="12"/>
  <c r="EH17" i="12"/>
  <c r="EI17" i="12"/>
  <c r="EJ17" i="12"/>
  <c r="EK17" i="12"/>
  <c r="DX18" i="12"/>
  <c r="DY18" i="12"/>
  <c r="DZ18" i="12"/>
  <c r="EA18" i="12"/>
  <c r="AD18" i="34" s="1"/>
  <c r="EB18" i="12"/>
  <c r="EC18" i="12"/>
  <c r="ED18" i="12"/>
  <c r="EF18" i="12"/>
  <c r="EG18" i="12"/>
  <c r="EH18" i="12"/>
  <c r="EI18" i="12"/>
  <c r="EJ18" i="12"/>
  <c r="EK18" i="12"/>
  <c r="CJ6" i="12"/>
  <c r="DD6" i="12" s="1"/>
  <c r="U6" i="23" s="1"/>
  <c r="DE6" i="12"/>
  <c r="V6" i="23" s="1"/>
  <c r="CL6" i="12"/>
  <c r="DF6" i="12" s="1"/>
  <c r="W6" i="23" s="1"/>
  <c r="DG6" i="12"/>
  <c r="X6" i="23" s="1"/>
  <c r="CN6" i="12"/>
  <c r="DH6" i="12" s="1"/>
  <c r="DI6" i="12"/>
  <c r="CP6" i="12"/>
  <c r="DJ6" i="12" s="1"/>
  <c r="CR6" i="12"/>
  <c r="DL6" i="12" s="1"/>
  <c r="DM6" i="12"/>
  <c r="CT6" i="12"/>
  <c r="DN6" i="12" s="1"/>
  <c r="S6" i="34"/>
  <c r="DO6" i="12"/>
  <c r="CV6" i="12"/>
  <c r="DP6" i="12" s="1"/>
  <c r="DQ6" i="12"/>
  <c r="CJ7" i="12"/>
  <c r="DD7" i="12" s="1"/>
  <c r="DE7" i="12"/>
  <c r="V7" i="23" s="1"/>
  <c r="CL7" i="12"/>
  <c r="DF7" i="12" s="1"/>
  <c r="DG7" i="12"/>
  <c r="X7" i="23" s="1"/>
  <c r="CN7" i="12"/>
  <c r="DH7" i="12" s="1"/>
  <c r="DI7" i="12"/>
  <c r="CP7" i="12"/>
  <c r="DJ7" i="12" s="1"/>
  <c r="U7" i="23"/>
  <c r="CR7" i="12"/>
  <c r="DL7" i="12" s="1"/>
  <c r="DM7" i="12"/>
  <c r="CT7" i="12"/>
  <c r="DN7" i="12" s="1"/>
  <c r="DO7" i="12"/>
  <c r="CV7" i="12"/>
  <c r="DP7" i="12" s="1"/>
  <c r="DQ7" i="12"/>
  <c r="CJ8" i="12"/>
  <c r="DD8" i="12" s="1"/>
  <c r="U8" i="23" s="1"/>
  <c r="DE8" i="12"/>
  <c r="V8" i="23" s="1"/>
  <c r="CL8" i="12"/>
  <c r="DF8" i="12" s="1"/>
  <c r="DG8" i="12"/>
  <c r="X8" i="23" s="1"/>
  <c r="CN8" i="12"/>
  <c r="DH8" i="12" s="1"/>
  <c r="DI8" i="12"/>
  <c r="CP8" i="12"/>
  <c r="DJ8" i="12" s="1"/>
  <c r="CR8" i="12"/>
  <c r="DL8" i="12" s="1"/>
  <c r="DM8" i="12"/>
  <c r="CT8" i="12"/>
  <c r="DN8" i="12" s="1"/>
  <c r="DO8" i="12"/>
  <c r="CV8" i="12"/>
  <c r="DP8" i="12" s="1"/>
  <c r="DQ8" i="12"/>
  <c r="CJ19" i="12"/>
  <c r="DD19" i="12" s="1"/>
  <c r="U19" i="23" s="1"/>
  <c r="DE19" i="12"/>
  <c r="V19" i="23" s="1"/>
  <c r="CL19" i="12"/>
  <c r="DF19" i="12" s="1"/>
  <c r="DG19" i="12"/>
  <c r="X19" i="23" s="1"/>
  <c r="CN19" i="12"/>
  <c r="DH19" i="12" s="1"/>
  <c r="DI19" i="12"/>
  <c r="Z19" i="23" s="1"/>
  <c r="CP19" i="12"/>
  <c r="DJ19" i="12" s="1"/>
  <c r="CR19" i="12"/>
  <c r="DL19" i="12" s="1"/>
  <c r="DM19" i="12"/>
  <c r="CT19" i="12"/>
  <c r="DN19" i="12" s="1"/>
  <c r="DO19" i="12"/>
  <c r="CV19" i="12"/>
  <c r="DP19" i="12" s="1"/>
  <c r="DQ19" i="12"/>
  <c r="CJ14" i="12"/>
  <c r="DD14" i="12" s="1"/>
  <c r="U14" i="23" s="1"/>
  <c r="DE14" i="12"/>
  <c r="V14" i="23" s="1"/>
  <c r="CL14" i="12"/>
  <c r="DF14" i="12" s="1"/>
  <c r="W14" i="23" s="1"/>
  <c r="DG14" i="12"/>
  <c r="CN14" i="12"/>
  <c r="DH14" i="12" s="1"/>
  <c r="Y14" i="23" s="1"/>
  <c r="DI14" i="12"/>
  <c r="CP14" i="12"/>
  <c r="DJ14" i="12" s="1"/>
  <c r="CR14" i="12"/>
  <c r="DL14" i="12" s="1"/>
  <c r="DM14" i="12"/>
  <c r="X14" i="23"/>
  <c r="CT14" i="12"/>
  <c r="DN14" i="12" s="1"/>
  <c r="DO14" i="12"/>
  <c r="CV14" i="12"/>
  <c r="DP14" i="12" s="1"/>
  <c r="DQ14" i="12"/>
  <c r="CJ9" i="12"/>
  <c r="DD9" i="12" s="1"/>
  <c r="DE9" i="12"/>
  <c r="V9" i="23" s="1"/>
  <c r="CL9" i="12"/>
  <c r="DF9" i="12" s="1"/>
  <c r="DG9" i="12"/>
  <c r="X9" i="23" s="1"/>
  <c r="CN9" i="12"/>
  <c r="DH9" i="12" s="1"/>
  <c r="DI9" i="12"/>
  <c r="CP9" i="12"/>
  <c r="DJ9" i="12" s="1"/>
  <c r="U9" i="23"/>
  <c r="CR9" i="12"/>
  <c r="DL9" i="12" s="1"/>
  <c r="DM9" i="12"/>
  <c r="CT9" i="12"/>
  <c r="DN9" i="12" s="1"/>
  <c r="DO9" i="12"/>
  <c r="CV9" i="12"/>
  <c r="DP9" i="12" s="1"/>
  <c r="DQ9" i="12"/>
  <c r="CJ10" i="12"/>
  <c r="DD10" i="12" s="1"/>
  <c r="DE10" i="12"/>
  <c r="V10" i="23" s="1"/>
  <c r="CL10" i="12"/>
  <c r="DF10" i="12" s="1"/>
  <c r="W10" i="23" s="1"/>
  <c r="DG10" i="12"/>
  <c r="X10" i="23" s="1"/>
  <c r="CN10" i="12"/>
  <c r="DH10" i="12" s="1"/>
  <c r="DI10" i="12"/>
  <c r="CP10" i="12"/>
  <c r="DJ10" i="12" s="1"/>
  <c r="U10" i="23"/>
  <c r="CR10" i="12"/>
  <c r="DL10" i="12" s="1"/>
  <c r="DM10" i="12"/>
  <c r="CT10" i="12"/>
  <c r="DN10" i="12" s="1"/>
  <c r="Y10" i="23"/>
  <c r="DO10" i="12"/>
  <c r="CV10" i="12"/>
  <c r="DP10" i="12" s="1"/>
  <c r="DQ10" i="12"/>
  <c r="CJ12" i="12"/>
  <c r="DD12" i="12" s="1"/>
  <c r="U12" i="23" s="1"/>
  <c r="DE12" i="12"/>
  <c r="V12" i="23" s="1"/>
  <c r="CL12" i="12"/>
  <c r="DF12" i="12" s="1"/>
  <c r="DG12" i="12"/>
  <c r="X12" i="23" s="1"/>
  <c r="CN12" i="12"/>
  <c r="DH12" i="12" s="1"/>
  <c r="DI12" i="12"/>
  <c r="CP12" i="12"/>
  <c r="DJ12" i="12" s="1"/>
  <c r="CR12" i="12"/>
  <c r="DL12" i="12" s="1"/>
  <c r="DM12" i="12"/>
  <c r="CT12" i="12"/>
  <c r="DN12" i="12" s="1"/>
  <c r="DO12" i="12"/>
  <c r="CV12" i="12"/>
  <c r="DP12" i="12" s="1"/>
  <c r="DQ12" i="12"/>
  <c r="CJ20" i="12"/>
  <c r="DD20" i="12" s="1"/>
  <c r="DE20" i="12"/>
  <c r="V20" i="23" s="1"/>
  <c r="CL20" i="12"/>
  <c r="DF20" i="12" s="1"/>
  <c r="W20" i="23" s="1"/>
  <c r="DG20" i="12"/>
  <c r="X20" i="23" s="1"/>
  <c r="CN20" i="12"/>
  <c r="DH20" i="12" s="1"/>
  <c r="Y20" i="23" s="1"/>
  <c r="DI20" i="12"/>
  <c r="CP20" i="12"/>
  <c r="DJ20" i="12" s="1"/>
  <c r="U20" i="23"/>
  <c r="CR20" i="12"/>
  <c r="DL20" i="12" s="1"/>
  <c r="DM20" i="12"/>
  <c r="CT20" i="12"/>
  <c r="DN20" i="12" s="1"/>
  <c r="DO20" i="12"/>
  <c r="CV20" i="12"/>
  <c r="DP20" i="12" s="1"/>
  <c r="DQ20" i="12"/>
  <c r="CJ11" i="12"/>
  <c r="DD11" i="12" s="1"/>
  <c r="U11" i="23" s="1"/>
  <c r="DE11" i="12"/>
  <c r="V11" i="23" s="1"/>
  <c r="CL11" i="12"/>
  <c r="DF11" i="12" s="1"/>
  <c r="DG11" i="12"/>
  <c r="X11" i="23" s="1"/>
  <c r="CN11" i="12"/>
  <c r="DH11" i="12" s="1"/>
  <c r="DI11" i="12"/>
  <c r="CP11" i="12"/>
  <c r="DJ11" i="12" s="1"/>
  <c r="CR11" i="12"/>
  <c r="DL11" i="12" s="1"/>
  <c r="DM11" i="12"/>
  <c r="CT11" i="12"/>
  <c r="DN11" i="12" s="1"/>
  <c r="DO11" i="12"/>
  <c r="CV11" i="12"/>
  <c r="DP11" i="12" s="1"/>
  <c r="DQ11" i="12"/>
  <c r="CJ13" i="12"/>
  <c r="DD13" i="12" s="1"/>
  <c r="DE13" i="12"/>
  <c r="V13" i="23" s="1"/>
  <c r="CL13" i="12"/>
  <c r="DF13" i="12" s="1"/>
  <c r="DG13" i="12"/>
  <c r="X13" i="23" s="1"/>
  <c r="CN13" i="12"/>
  <c r="DH13" i="12" s="1"/>
  <c r="DI13" i="12"/>
  <c r="CP13" i="12"/>
  <c r="DJ13" i="12" s="1"/>
  <c r="U13" i="23"/>
  <c r="CR13" i="12"/>
  <c r="DL13" i="12" s="1"/>
  <c r="DM13" i="12"/>
  <c r="CT13" i="12"/>
  <c r="DN13" i="12" s="1"/>
  <c r="DO13" i="12"/>
  <c r="CV13" i="12"/>
  <c r="DP13" i="12" s="1"/>
  <c r="DQ13" i="12"/>
  <c r="CJ15" i="12"/>
  <c r="DD15" i="12" s="1"/>
  <c r="U15" i="23" s="1"/>
  <c r="DE15" i="12"/>
  <c r="V15" i="23" s="1"/>
  <c r="CL15" i="12"/>
  <c r="DF15" i="12" s="1"/>
  <c r="DG15" i="12"/>
  <c r="X15" i="23" s="1"/>
  <c r="CN15" i="12"/>
  <c r="DH15" i="12" s="1"/>
  <c r="DI15" i="12"/>
  <c r="CP15" i="12"/>
  <c r="DJ15" i="12" s="1"/>
  <c r="CR15" i="12"/>
  <c r="DL15" i="12" s="1"/>
  <c r="DM15" i="12"/>
  <c r="CT15" i="12"/>
  <c r="DN15" i="12" s="1"/>
  <c r="DO15" i="12"/>
  <c r="CV15" i="12"/>
  <c r="DP15" i="12" s="1"/>
  <c r="DQ15" i="12"/>
  <c r="CJ16" i="12"/>
  <c r="DD16" i="12" s="1"/>
  <c r="U16" i="23" s="1"/>
  <c r="DE16" i="12"/>
  <c r="V16" i="23" s="1"/>
  <c r="CL16" i="12"/>
  <c r="DF16" i="12" s="1"/>
  <c r="DG16" i="12"/>
  <c r="CN16" i="12"/>
  <c r="DH16" i="12" s="1"/>
  <c r="DI16" i="12"/>
  <c r="CP16" i="12"/>
  <c r="DJ16" i="12" s="1"/>
  <c r="CR16" i="12"/>
  <c r="DL16" i="12" s="1"/>
  <c r="DM16" i="12"/>
  <c r="X16" i="23"/>
  <c r="CT16" i="12"/>
  <c r="DN16" i="12" s="1"/>
  <c r="DO16" i="12"/>
  <c r="CV16" i="12"/>
  <c r="DP16" i="12" s="1"/>
  <c r="DQ16" i="12"/>
  <c r="CJ17" i="12"/>
  <c r="DD17" i="12" s="1"/>
  <c r="U17" i="23" s="1"/>
  <c r="DE17" i="12"/>
  <c r="V17" i="23" s="1"/>
  <c r="CL17" i="12"/>
  <c r="DF17" i="12" s="1"/>
  <c r="W17" i="23" s="1"/>
  <c r="DG17" i="12"/>
  <c r="X17" i="23" s="1"/>
  <c r="CN17" i="12"/>
  <c r="DH17" i="12" s="1"/>
  <c r="DI17" i="12"/>
  <c r="CP17" i="12"/>
  <c r="DJ17" i="12" s="1"/>
  <c r="CR17" i="12"/>
  <c r="DL17" i="12" s="1"/>
  <c r="DM17" i="12"/>
  <c r="CT17" i="12"/>
  <c r="DN17" i="12" s="1"/>
  <c r="DO17" i="12"/>
  <c r="CV17" i="12"/>
  <c r="DP17" i="12" s="1"/>
  <c r="DQ17" i="12"/>
  <c r="CJ18" i="12"/>
  <c r="DD18" i="12" s="1"/>
  <c r="U18" i="23" s="1"/>
  <c r="DE18" i="12"/>
  <c r="V18" i="23" s="1"/>
  <c r="CL18" i="12"/>
  <c r="DF18" i="12" s="1"/>
  <c r="DG18" i="12"/>
  <c r="CN18" i="12"/>
  <c r="S18" i="34" s="1"/>
  <c r="DI18" i="12"/>
  <c r="CP18" i="12"/>
  <c r="DJ18" i="12" s="1"/>
  <c r="CR18" i="12"/>
  <c r="DL18" i="12" s="1"/>
  <c r="DM18" i="12"/>
  <c r="X18" i="23"/>
  <c r="CT18" i="12"/>
  <c r="DN18" i="12" s="1"/>
  <c r="DO18" i="12"/>
  <c r="CV18" i="12"/>
  <c r="DP18" i="12" s="1"/>
  <c r="DQ18" i="12"/>
  <c r="CK9" i="12"/>
  <c r="P9" i="23" s="1"/>
  <c r="CM9" i="12"/>
  <c r="CO9" i="12"/>
  <c r="CS9" i="12"/>
  <c r="CU9" i="12"/>
  <c r="CW9" i="12"/>
  <c r="CK10" i="12"/>
  <c r="CM10" i="12"/>
  <c r="CO10" i="12"/>
  <c r="T10" i="23" s="1"/>
  <c r="CS10" i="12"/>
  <c r="CU10" i="12"/>
  <c r="CW10" i="12"/>
  <c r="CK15" i="12"/>
  <c r="P15" i="23" s="1"/>
  <c r="CM15" i="12"/>
  <c r="R15" i="34" s="1"/>
  <c r="CO15" i="12"/>
  <c r="CS15" i="12"/>
  <c r="CU15" i="12"/>
  <c r="CW15" i="12"/>
  <c r="CK16" i="12"/>
  <c r="CM16" i="12"/>
  <c r="CO16" i="12"/>
  <c r="T16" i="23" s="1"/>
  <c r="CS16" i="12"/>
  <c r="CU16" i="12"/>
  <c r="CW16" i="12"/>
  <c r="CK17" i="12"/>
  <c r="P17" i="23" s="1"/>
  <c r="CM17" i="12"/>
  <c r="CO17" i="12"/>
  <c r="CS17" i="12"/>
  <c r="CU17" i="12"/>
  <c r="CW17" i="12"/>
  <c r="CK18" i="12"/>
  <c r="CM18" i="12"/>
  <c r="CO18" i="12"/>
  <c r="T18" i="23" s="1"/>
  <c r="CS18" i="12"/>
  <c r="CU18" i="12"/>
  <c r="CW18" i="12"/>
  <c r="CK6" i="12"/>
  <c r="P6" i="34" s="1"/>
  <c r="CM6" i="12"/>
  <c r="R6" i="34" s="1"/>
  <c r="CO6" i="12"/>
  <c r="CS6" i="12"/>
  <c r="CU6" i="12"/>
  <c r="CW6" i="12"/>
  <c r="CK7" i="12"/>
  <c r="P7" i="23" s="1"/>
  <c r="CM7" i="12"/>
  <c r="R7" i="23" s="1"/>
  <c r="CO7" i="12"/>
  <c r="T7" i="34" s="1"/>
  <c r="CS7" i="12"/>
  <c r="CU7" i="12"/>
  <c r="CW7" i="12"/>
  <c r="CK8" i="12"/>
  <c r="P8" i="23" s="1"/>
  <c r="CM8" i="12"/>
  <c r="CO8" i="12"/>
  <c r="CS8" i="12"/>
  <c r="CU8" i="12"/>
  <c r="CW8" i="12"/>
  <c r="CK19" i="12"/>
  <c r="CM19" i="12"/>
  <c r="R19" i="23" s="1"/>
  <c r="CO19" i="12"/>
  <c r="T19" i="34" s="1"/>
  <c r="CS19" i="12"/>
  <c r="CU19" i="12"/>
  <c r="CW19" i="12"/>
  <c r="CK14" i="12"/>
  <c r="CM14" i="12"/>
  <c r="CO14" i="12"/>
  <c r="CS14" i="12"/>
  <c r="CU14" i="12"/>
  <c r="CW14" i="12"/>
  <c r="CK12" i="12"/>
  <c r="CM12" i="12"/>
  <c r="R12" i="23" s="1"/>
  <c r="CO12" i="12"/>
  <c r="CS12" i="12"/>
  <c r="CU12" i="12"/>
  <c r="CW12" i="12"/>
  <c r="CK20" i="12"/>
  <c r="CM20" i="12"/>
  <c r="CO20" i="12"/>
  <c r="T20" i="23" s="1"/>
  <c r="CS20" i="12"/>
  <c r="CU20" i="12"/>
  <c r="CW20" i="12"/>
  <c r="CK11" i="12"/>
  <c r="P11" i="34" s="1"/>
  <c r="CM11" i="12"/>
  <c r="R11" i="23" s="1"/>
  <c r="CO11" i="12"/>
  <c r="CS11" i="12"/>
  <c r="CU11" i="12"/>
  <c r="CW11" i="12"/>
  <c r="CK13" i="12"/>
  <c r="P13" i="34" s="1"/>
  <c r="CM13" i="12"/>
  <c r="CO13" i="12"/>
  <c r="T13" i="34" s="1"/>
  <c r="CS13" i="12"/>
  <c r="CU13" i="12"/>
  <c r="CW13" i="12"/>
  <c r="BP6" i="12"/>
  <c r="I6" i="34" s="1"/>
  <c r="BQ6" i="12"/>
  <c r="J6" i="34" s="1"/>
  <c r="BR6" i="12"/>
  <c r="K6" i="34" s="1"/>
  <c r="BS6" i="12"/>
  <c r="L6" i="34" s="1"/>
  <c r="BT6" i="12"/>
  <c r="M6" i="34" s="1"/>
  <c r="BU6" i="12"/>
  <c r="N6" i="34" s="1"/>
  <c r="BV6" i="12"/>
  <c r="BX6" i="12"/>
  <c r="BY6" i="12"/>
  <c r="BZ6" i="12"/>
  <c r="CA6" i="12"/>
  <c r="CB6" i="12"/>
  <c r="CC6" i="12"/>
  <c r="BP7" i="12"/>
  <c r="BQ7" i="12"/>
  <c r="J7" i="23" s="1"/>
  <c r="BR7" i="12"/>
  <c r="BS7" i="12"/>
  <c r="BT7" i="12"/>
  <c r="BU7" i="12"/>
  <c r="N7" i="23" s="1"/>
  <c r="BV7" i="12"/>
  <c r="BX7" i="12"/>
  <c r="BY7" i="12"/>
  <c r="BZ7" i="12"/>
  <c r="CA7" i="12"/>
  <c r="CB7" i="12"/>
  <c r="CC7" i="12"/>
  <c r="BP8" i="12"/>
  <c r="I8" i="23" s="1"/>
  <c r="BQ8" i="12"/>
  <c r="BR8" i="12"/>
  <c r="BS8" i="12"/>
  <c r="BT8" i="12"/>
  <c r="M8" i="23" s="1"/>
  <c r="BU8" i="12"/>
  <c r="N8" i="34" s="1"/>
  <c r="BV8" i="12"/>
  <c r="BX8" i="12"/>
  <c r="BY8" i="12"/>
  <c r="BZ8" i="12"/>
  <c r="CA8" i="12"/>
  <c r="CB8" i="12"/>
  <c r="CC8" i="12"/>
  <c r="BP19" i="12"/>
  <c r="I19" i="34" s="1"/>
  <c r="BQ19" i="12"/>
  <c r="BR19" i="12"/>
  <c r="BS19" i="12"/>
  <c r="L19" i="34" s="1"/>
  <c r="BT19" i="12"/>
  <c r="M19" i="34" s="1"/>
  <c r="BU19" i="12"/>
  <c r="BV19" i="12"/>
  <c r="BX19" i="12"/>
  <c r="BY19" i="12"/>
  <c r="BZ19" i="12"/>
  <c r="CA19" i="12"/>
  <c r="CB19" i="12"/>
  <c r="CC19" i="12"/>
  <c r="BP14" i="12"/>
  <c r="BQ14" i="12"/>
  <c r="BR14" i="12"/>
  <c r="K14" i="23" s="1"/>
  <c r="BS14" i="12"/>
  <c r="L14" i="34" s="1"/>
  <c r="BT14" i="12"/>
  <c r="BU14" i="12"/>
  <c r="BV14" i="12"/>
  <c r="BX14" i="12"/>
  <c r="BY14" i="12"/>
  <c r="BZ14" i="12"/>
  <c r="CA14" i="12"/>
  <c r="CB14" i="12"/>
  <c r="CC14" i="12"/>
  <c r="BP9" i="12"/>
  <c r="BQ9" i="12"/>
  <c r="J9" i="34" s="1"/>
  <c r="BR9" i="12"/>
  <c r="BS9" i="12"/>
  <c r="L9" i="34" s="1"/>
  <c r="BT9" i="12"/>
  <c r="BU9" i="12"/>
  <c r="N9" i="23" s="1"/>
  <c r="BV9" i="12"/>
  <c r="BX9" i="12"/>
  <c r="BY9" i="12"/>
  <c r="BZ9" i="12"/>
  <c r="CA9" i="12"/>
  <c r="CB9" i="12"/>
  <c r="CC9" i="12"/>
  <c r="BP10" i="12"/>
  <c r="I10" i="23" s="1"/>
  <c r="BQ10" i="12"/>
  <c r="J10" i="34" s="1"/>
  <c r="BR10" i="12"/>
  <c r="BS10" i="12"/>
  <c r="BT10" i="12"/>
  <c r="M10" i="23" s="1"/>
  <c r="BU10" i="12"/>
  <c r="BV10" i="12"/>
  <c r="BX10" i="12"/>
  <c r="BY10" i="12"/>
  <c r="BZ10" i="12"/>
  <c r="CA10" i="12"/>
  <c r="CB10" i="12"/>
  <c r="CC10" i="12"/>
  <c r="BP12" i="12"/>
  <c r="BQ12" i="12"/>
  <c r="BR12" i="12"/>
  <c r="BS12" i="12"/>
  <c r="L12" i="23" s="1"/>
  <c r="BT12" i="12"/>
  <c r="BU12" i="12"/>
  <c r="BV12" i="12"/>
  <c r="BX12" i="12"/>
  <c r="BY12" i="12"/>
  <c r="BZ12" i="12"/>
  <c r="CA12" i="12"/>
  <c r="CB12" i="12"/>
  <c r="CC12" i="12"/>
  <c r="BP20" i="12"/>
  <c r="I20" i="23" s="1"/>
  <c r="BQ20" i="12"/>
  <c r="BR20" i="12"/>
  <c r="K20" i="23" s="1"/>
  <c r="BS20" i="12"/>
  <c r="L20" i="34" s="1"/>
  <c r="BT20" i="12"/>
  <c r="M20" i="23" s="1"/>
  <c r="BU20" i="12"/>
  <c r="BV20" i="12"/>
  <c r="BX20" i="12"/>
  <c r="BY20" i="12"/>
  <c r="BZ20" i="12"/>
  <c r="CA20" i="12"/>
  <c r="CB20" i="12"/>
  <c r="CC20" i="12"/>
  <c r="BP11" i="12"/>
  <c r="BQ11" i="12"/>
  <c r="J11" i="34" s="1"/>
  <c r="BR11" i="12"/>
  <c r="K11" i="34" s="1"/>
  <c r="BS11" i="12"/>
  <c r="BT11" i="12"/>
  <c r="BU11" i="12"/>
  <c r="N11" i="23" s="1"/>
  <c r="BV11" i="12"/>
  <c r="BX11" i="12"/>
  <c r="BY11" i="12"/>
  <c r="BZ11" i="12"/>
  <c r="CA11" i="12"/>
  <c r="CB11" i="12"/>
  <c r="CC11" i="12"/>
  <c r="BP13" i="12"/>
  <c r="I13" i="23" s="1"/>
  <c r="BQ13" i="12"/>
  <c r="J13" i="34" s="1"/>
  <c r="BR13" i="12"/>
  <c r="K13" i="23" s="1"/>
  <c r="BS13" i="12"/>
  <c r="BT13" i="12"/>
  <c r="M13" i="34" s="1"/>
  <c r="BU13" i="12"/>
  <c r="BV13" i="12"/>
  <c r="BX13" i="12"/>
  <c r="BY13" i="12"/>
  <c r="BZ13" i="12"/>
  <c r="CA13" i="12"/>
  <c r="CB13" i="12"/>
  <c r="CC13" i="12"/>
  <c r="BP15" i="12"/>
  <c r="BQ15" i="12"/>
  <c r="BR15" i="12"/>
  <c r="BS15" i="12"/>
  <c r="L15" i="23" s="1"/>
  <c r="BT15" i="12"/>
  <c r="BU15" i="12"/>
  <c r="N15" i="23" s="1"/>
  <c r="BV15" i="12"/>
  <c r="BX15" i="12"/>
  <c r="BY15" i="12"/>
  <c r="BZ15" i="12"/>
  <c r="CA15" i="12"/>
  <c r="CB15" i="12"/>
  <c r="CC15" i="12"/>
  <c r="BP16" i="12"/>
  <c r="I16" i="34" s="1"/>
  <c r="BQ16" i="12"/>
  <c r="BR16" i="12"/>
  <c r="K16" i="34" s="1"/>
  <c r="BS16" i="12"/>
  <c r="L16" i="34" s="1"/>
  <c r="BT16" i="12"/>
  <c r="M16" i="34" s="1"/>
  <c r="BU16" i="12"/>
  <c r="BV16" i="12"/>
  <c r="BX16" i="12"/>
  <c r="BY16" i="12"/>
  <c r="BZ16" i="12"/>
  <c r="CA16" i="12"/>
  <c r="CB16" i="12"/>
  <c r="CC16" i="12"/>
  <c r="BP17" i="12"/>
  <c r="BQ17" i="12"/>
  <c r="J17" i="23" s="1"/>
  <c r="BR17" i="12"/>
  <c r="BS17" i="12"/>
  <c r="L17" i="34" s="1"/>
  <c r="BT17" i="12"/>
  <c r="BU17" i="12"/>
  <c r="N17" i="34" s="1"/>
  <c r="BV17" i="12"/>
  <c r="BX17" i="12"/>
  <c r="BY17" i="12"/>
  <c r="BZ17" i="12"/>
  <c r="CA17" i="12"/>
  <c r="CB17" i="12"/>
  <c r="CC17" i="12"/>
  <c r="BP18" i="12"/>
  <c r="I18" i="23" s="1"/>
  <c r="BQ18" i="12"/>
  <c r="BR18" i="12"/>
  <c r="K18" i="34" s="1"/>
  <c r="BS18" i="12"/>
  <c r="BT18" i="12"/>
  <c r="M18" i="23" s="1"/>
  <c r="BU18" i="12"/>
  <c r="N18" i="34" s="1"/>
  <c r="BV18" i="12"/>
  <c r="BX18" i="12"/>
  <c r="BY18" i="12"/>
  <c r="BZ18" i="12"/>
  <c r="CA18" i="12"/>
  <c r="CB18" i="12"/>
  <c r="CC18" i="12"/>
  <c r="AV6" i="12"/>
  <c r="AW6" i="12"/>
  <c r="D6" i="34" s="1"/>
  <c r="AX6" i="12"/>
  <c r="E6" i="34" s="1"/>
  <c r="AY6" i="12"/>
  <c r="F6" i="34" s="1"/>
  <c r="AZ6" i="12"/>
  <c r="BA6" i="12"/>
  <c r="H6" i="34" s="1"/>
  <c r="BB6" i="12"/>
  <c r="C6" i="34"/>
  <c r="BD6" i="12"/>
  <c r="BE6" i="12"/>
  <c r="BF6" i="12"/>
  <c r="G6" i="34"/>
  <c r="BG6" i="12"/>
  <c r="BH6" i="12"/>
  <c r="BI6" i="12"/>
  <c r="AV7" i="12"/>
  <c r="C7" i="23" s="1"/>
  <c r="AW7" i="12"/>
  <c r="AX7" i="12"/>
  <c r="AY7" i="12"/>
  <c r="F7" i="23" s="1"/>
  <c r="AZ7" i="12"/>
  <c r="G7" i="34" s="1"/>
  <c r="BA7" i="12"/>
  <c r="BB7" i="12"/>
  <c r="BD7" i="12"/>
  <c r="BE7" i="12"/>
  <c r="BF7" i="12"/>
  <c r="BG7" i="12"/>
  <c r="BH7" i="12"/>
  <c r="BI7" i="12"/>
  <c r="AV8" i="12"/>
  <c r="AW8" i="12"/>
  <c r="AX8" i="12"/>
  <c r="E8" i="23" s="1"/>
  <c r="AY8" i="12"/>
  <c r="F8" i="23" s="1"/>
  <c r="AZ8" i="12"/>
  <c r="BA8" i="12"/>
  <c r="H8" i="34" s="1"/>
  <c r="BB8" i="12"/>
  <c r="BD8" i="12"/>
  <c r="BE8" i="12"/>
  <c r="BF8" i="12"/>
  <c r="BG8" i="12"/>
  <c r="BH8" i="12"/>
  <c r="BI8" i="12"/>
  <c r="AV19" i="12"/>
  <c r="AW19" i="12"/>
  <c r="D19" i="23" s="1"/>
  <c r="AX19" i="12"/>
  <c r="E19" i="23" s="1"/>
  <c r="AY19" i="12"/>
  <c r="AZ19" i="12"/>
  <c r="G19" i="34" s="1"/>
  <c r="BA19" i="12"/>
  <c r="H19" i="34" s="1"/>
  <c r="BB19" i="12"/>
  <c r="BD19" i="12"/>
  <c r="BE19" i="12"/>
  <c r="BF19" i="12"/>
  <c r="BG19" i="12"/>
  <c r="BH19" i="12"/>
  <c r="BI19" i="12"/>
  <c r="AV14" i="12"/>
  <c r="C14" i="23" s="1"/>
  <c r="AW14" i="12"/>
  <c r="D14" i="23" s="1"/>
  <c r="AX14" i="12"/>
  <c r="AY14" i="12"/>
  <c r="F14" i="23" s="1"/>
  <c r="AZ14" i="12"/>
  <c r="G14" i="23" s="1"/>
  <c r="BA14" i="12"/>
  <c r="H14" i="34" s="1"/>
  <c r="BB14" i="12"/>
  <c r="BD14" i="12"/>
  <c r="BE14" i="12"/>
  <c r="BF14" i="12"/>
  <c r="BG14" i="12"/>
  <c r="BH14" i="12"/>
  <c r="BI14" i="12"/>
  <c r="AV9" i="12"/>
  <c r="C9" i="34" s="1"/>
  <c r="AW9" i="12"/>
  <c r="AX9" i="12"/>
  <c r="E9" i="23" s="1"/>
  <c r="AY9" i="12"/>
  <c r="F9" i="23" s="1"/>
  <c r="AZ9" i="12"/>
  <c r="G9" i="23" s="1"/>
  <c r="BA9" i="12"/>
  <c r="BB9" i="12"/>
  <c r="BD9" i="12"/>
  <c r="BE9" i="12"/>
  <c r="BF9" i="12"/>
  <c r="BG9" i="12"/>
  <c r="BH9" i="12"/>
  <c r="BI9" i="12"/>
  <c r="AV10" i="12"/>
  <c r="AW10" i="12"/>
  <c r="D10" i="23" s="1"/>
  <c r="AX10" i="12"/>
  <c r="E10" i="23" s="1"/>
  <c r="AY10" i="12"/>
  <c r="F10" i="34" s="1"/>
  <c r="AZ10" i="12"/>
  <c r="BA10" i="12"/>
  <c r="H10" i="34" s="1"/>
  <c r="BB10" i="12"/>
  <c r="BD10" i="12"/>
  <c r="BE10" i="12"/>
  <c r="BF10" i="12"/>
  <c r="BG10" i="12"/>
  <c r="BH10" i="12"/>
  <c r="BI10" i="12"/>
  <c r="AV12" i="12"/>
  <c r="C12" i="23" s="1"/>
  <c r="AW12" i="12"/>
  <c r="D12" i="23" s="1"/>
  <c r="AX12" i="12"/>
  <c r="E12" i="34" s="1"/>
  <c r="AY12" i="12"/>
  <c r="AZ12" i="12"/>
  <c r="G12" i="23" s="1"/>
  <c r="BA12" i="12"/>
  <c r="H12" i="23" s="1"/>
  <c r="BB12" i="12"/>
  <c r="BD12" i="12"/>
  <c r="BE12" i="12"/>
  <c r="BF12" i="12"/>
  <c r="BG12" i="12"/>
  <c r="BH12" i="12"/>
  <c r="BI12" i="12"/>
  <c r="AV20" i="12"/>
  <c r="C20" i="23" s="1"/>
  <c r="AW20" i="12"/>
  <c r="D20" i="34" s="1"/>
  <c r="AX20" i="12"/>
  <c r="AY20" i="12"/>
  <c r="F20" i="34" s="1"/>
  <c r="AZ20" i="12"/>
  <c r="G20" i="23" s="1"/>
  <c r="BA20" i="12"/>
  <c r="H20" i="23" s="1"/>
  <c r="BB20" i="12"/>
  <c r="BD20" i="12"/>
  <c r="BE20" i="12"/>
  <c r="BF20" i="12"/>
  <c r="BG20" i="12"/>
  <c r="BH20" i="12"/>
  <c r="BI20" i="12"/>
  <c r="AV11" i="12"/>
  <c r="C11" i="23" s="1"/>
  <c r="AW11" i="12"/>
  <c r="AX11" i="12"/>
  <c r="E11" i="34" s="1"/>
  <c r="AY11" i="12"/>
  <c r="F11" i="23" s="1"/>
  <c r="AZ11" i="12"/>
  <c r="G11" i="23" s="1"/>
  <c r="BA11" i="12"/>
  <c r="BB11" i="12"/>
  <c r="BD11" i="12"/>
  <c r="BE11" i="12"/>
  <c r="BF11" i="12"/>
  <c r="BG11" i="12"/>
  <c r="BH11" i="12"/>
  <c r="BI11" i="12"/>
  <c r="AV13" i="12"/>
  <c r="AW13" i="12"/>
  <c r="D13" i="23" s="1"/>
  <c r="AX13" i="12"/>
  <c r="E13" i="34" s="1"/>
  <c r="AY13" i="12"/>
  <c r="F13" i="34" s="1"/>
  <c r="AZ13" i="12"/>
  <c r="BA13" i="12"/>
  <c r="BB13" i="12"/>
  <c r="BD13" i="12"/>
  <c r="BE13" i="12"/>
  <c r="BF13" i="12"/>
  <c r="BG13" i="12"/>
  <c r="BH13" i="12"/>
  <c r="BI13" i="12"/>
  <c r="AV15" i="12"/>
  <c r="C15" i="34" s="1"/>
  <c r="AW15" i="12"/>
  <c r="D15" i="34" s="1"/>
  <c r="AX15" i="12"/>
  <c r="E15" i="23" s="1"/>
  <c r="AY15" i="12"/>
  <c r="AZ15" i="12"/>
  <c r="G15" i="23" s="1"/>
  <c r="BA15" i="12"/>
  <c r="H15" i="23" s="1"/>
  <c r="BB15" i="12"/>
  <c r="BD15" i="12"/>
  <c r="BE15" i="12"/>
  <c r="BF15" i="12"/>
  <c r="BG15" i="12"/>
  <c r="BH15" i="12"/>
  <c r="BI15" i="12"/>
  <c r="AV16" i="12"/>
  <c r="C16" i="34" s="1"/>
  <c r="AW16" i="12"/>
  <c r="D16" i="23" s="1"/>
  <c r="AX16" i="12"/>
  <c r="AY16" i="12"/>
  <c r="F16" i="34" s="1"/>
  <c r="AZ16" i="12"/>
  <c r="G16" i="23" s="1"/>
  <c r="BA16" i="12"/>
  <c r="H16" i="23" s="1"/>
  <c r="BB16" i="12"/>
  <c r="BD16" i="12"/>
  <c r="BE16" i="12"/>
  <c r="BF16" i="12"/>
  <c r="BG16" i="12"/>
  <c r="BH16" i="12"/>
  <c r="BI16" i="12"/>
  <c r="AV17" i="12"/>
  <c r="C17" i="34" s="1"/>
  <c r="AW17" i="12"/>
  <c r="AX17" i="12"/>
  <c r="E17" i="23" s="1"/>
  <c r="AY17" i="12"/>
  <c r="F17" i="23" s="1"/>
  <c r="AZ17" i="12"/>
  <c r="G17" i="34" s="1"/>
  <c r="BA17" i="12"/>
  <c r="BB17" i="12"/>
  <c r="BD17" i="12"/>
  <c r="BE17" i="12"/>
  <c r="BF17" i="12"/>
  <c r="BG17" i="12"/>
  <c r="BH17" i="12"/>
  <c r="BI17" i="12"/>
  <c r="AV18" i="12"/>
  <c r="AW18" i="12"/>
  <c r="D18" i="23" s="1"/>
  <c r="AX18" i="12"/>
  <c r="E18" i="23" s="1"/>
  <c r="AY18" i="12"/>
  <c r="F18" i="34" s="1"/>
  <c r="AZ18" i="12"/>
  <c r="BA18" i="12"/>
  <c r="H18" i="23" s="1"/>
  <c r="BB18" i="12"/>
  <c r="BD18" i="12"/>
  <c r="BE18" i="12"/>
  <c r="BF18" i="12"/>
  <c r="BG18" i="12"/>
  <c r="BH18" i="12"/>
  <c r="BI18" i="12"/>
  <c r="IN8" i="12"/>
  <c r="IO8" i="12"/>
  <c r="IP8" i="12"/>
  <c r="IQ8" i="12"/>
  <c r="IR8" i="12"/>
  <c r="IS8" i="12"/>
  <c r="IT8" i="12"/>
  <c r="IU8" i="12"/>
  <c r="IV8" i="12"/>
  <c r="IN9" i="12"/>
  <c r="IO9" i="12"/>
  <c r="IP9" i="12"/>
  <c r="IQ9" i="12"/>
  <c r="IR9" i="12"/>
  <c r="IS9" i="12"/>
  <c r="IT9" i="12"/>
  <c r="IU9" i="12"/>
  <c r="IV9" i="12"/>
  <c r="IN10" i="12"/>
  <c r="IO10" i="12"/>
  <c r="IP10" i="12"/>
  <c r="IQ10" i="12"/>
  <c r="IR10" i="12"/>
  <c r="IS10" i="12"/>
  <c r="IT10" i="12"/>
  <c r="IU10" i="12"/>
  <c r="IV10" i="12"/>
  <c r="IN11" i="12"/>
  <c r="IO11" i="12"/>
  <c r="IP11" i="12"/>
  <c r="IQ11" i="12"/>
  <c r="IR11" i="12"/>
  <c r="IS11" i="12"/>
  <c r="IT11" i="12"/>
  <c r="IU11" i="12"/>
  <c r="IV11" i="12"/>
  <c r="IN13" i="12"/>
  <c r="IO13" i="12"/>
  <c r="IP13" i="12"/>
  <c r="IQ13" i="12"/>
  <c r="IR13" i="12"/>
  <c r="IS13" i="12"/>
  <c r="IT13" i="12"/>
  <c r="IU13" i="12"/>
  <c r="IV13" i="12"/>
  <c r="IN14" i="12"/>
  <c r="IO14" i="12"/>
  <c r="IP14" i="12"/>
  <c r="IQ14" i="12"/>
  <c r="IR14" i="12"/>
  <c r="IS14" i="12"/>
  <c r="IT14" i="12"/>
  <c r="IU14" i="12"/>
  <c r="IV14" i="12"/>
  <c r="IN16" i="12"/>
  <c r="IO16" i="12"/>
  <c r="IP16" i="12"/>
  <c r="IQ16" i="12"/>
  <c r="IR16" i="12"/>
  <c r="IS16" i="12"/>
  <c r="IT16" i="12"/>
  <c r="IU16" i="12"/>
  <c r="IV16" i="12"/>
  <c r="IN17" i="12"/>
  <c r="IO17" i="12"/>
  <c r="IP17" i="12"/>
  <c r="IQ17" i="12"/>
  <c r="IR17" i="12"/>
  <c r="IS17" i="12"/>
  <c r="IT17" i="12"/>
  <c r="IU17" i="12"/>
  <c r="IV17" i="12"/>
  <c r="IN18" i="12"/>
  <c r="IO18" i="12"/>
  <c r="IP18" i="12"/>
  <c r="IQ18" i="12"/>
  <c r="IR18" i="12"/>
  <c r="IS18" i="12"/>
  <c r="IT18" i="12"/>
  <c r="IU18" i="12"/>
  <c r="IV18" i="12"/>
  <c r="IN19" i="12"/>
  <c r="IO19" i="12"/>
  <c r="IP19" i="12"/>
  <c r="IQ19" i="12"/>
  <c r="IR19" i="12"/>
  <c r="IS19" i="12"/>
  <c r="IT19" i="12"/>
  <c r="IU19" i="12"/>
  <c r="IV19" i="12"/>
  <c r="IN20" i="12"/>
  <c r="IO20" i="12"/>
  <c r="IP20" i="12"/>
  <c r="IQ20" i="12"/>
  <c r="IR20" i="12"/>
  <c r="IS20" i="12"/>
  <c r="IT20" i="12"/>
  <c r="IU20" i="12"/>
  <c r="IV20" i="12"/>
  <c r="IM8" i="12"/>
  <c r="IM9" i="12"/>
  <c r="IM10" i="12"/>
  <c r="IM11" i="12"/>
  <c r="IM13" i="12"/>
  <c r="IM14" i="12"/>
  <c r="IM16" i="12"/>
  <c r="IM17" i="12"/>
  <c r="IM18" i="12"/>
  <c r="IM19" i="12"/>
  <c r="IM20" i="12"/>
  <c r="HI6" i="12"/>
  <c r="HJ6" i="12"/>
  <c r="HK6" i="12"/>
  <c r="HL6" i="12"/>
  <c r="HM6" i="12"/>
  <c r="HN6" i="12"/>
  <c r="HO6" i="12"/>
  <c r="HP6" i="12"/>
  <c r="HQ6" i="12"/>
  <c r="HR6" i="12"/>
  <c r="IL6" i="12"/>
  <c r="HI7" i="12"/>
  <c r="HJ7" i="12"/>
  <c r="HK7" i="12"/>
  <c r="HL7" i="12"/>
  <c r="HM7" i="12"/>
  <c r="HN7" i="12"/>
  <c r="HO7" i="12"/>
  <c r="HP7" i="12"/>
  <c r="HQ7" i="12"/>
  <c r="HR7" i="12"/>
  <c r="IL7" i="12"/>
  <c r="FT8" i="12"/>
  <c r="GD8" i="12"/>
  <c r="GN8" i="12"/>
  <c r="GO8" i="12"/>
  <c r="GP8" i="12"/>
  <c r="GQ8" i="12"/>
  <c r="GR8" i="12"/>
  <c r="GS8" i="12"/>
  <c r="GT8" i="12"/>
  <c r="GU8" i="12"/>
  <c r="GV8" i="12"/>
  <c r="GW8" i="12"/>
  <c r="GX8" i="12"/>
  <c r="HH8" i="12"/>
  <c r="HI8" i="12"/>
  <c r="HJ8" i="12"/>
  <c r="HK8" i="12"/>
  <c r="HL8" i="12"/>
  <c r="HM8" i="12"/>
  <c r="HN8" i="12"/>
  <c r="HO8" i="12"/>
  <c r="HP8" i="12"/>
  <c r="HQ8" i="12"/>
  <c r="HR8" i="12"/>
  <c r="IB8" i="12"/>
  <c r="IL8" i="12"/>
  <c r="FT19" i="12"/>
  <c r="GD19" i="12"/>
  <c r="GN19" i="12"/>
  <c r="GO19" i="12"/>
  <c r="GP19" i="12"/>
  <c r="GQ19" i="12"/>
  <c r="GR19" i="12"/>
  <c r="GS19" i="12"/>
  <c r="GT19" i="12"/>
  <c r="GU19" i="12"/>
  <c r="GV19" i="12"/>
  <c r="GW19" i="12"/>
  <c r="GX19" i="12"/>
  <c r="HH19" i="12"/>
  <c r="HI19" i="12"/>
  <c r="HJ19" i="12"/>
  <c r="HK19" i="12"/>
  <c r="HL19" i="12"/>
  <c r="HM19" i="12"/>
  <c r="HN19" i="12"/>
  <c r="HO19" i="12"/>
  <c r="HP19" i="12"/>
  <c r="HQ19" i="12"/>
  <c r="HR19" i="12"/>
  <c r="IB19" i="12"/>
  <c r="IL19" i="12"/>
  <c r="FT14" i="12"/>
  <c r="GD14" i="12"/>
  <c r="GN14" i="12"/>
  <c r="GO14" i="12"/>
  <c r="GP14" i="12"/>
  <c r="GQ14" i="12"/>
  <c r="GR14" i="12"/>
  <c r="GS14" i="12"/>
  <c r="GT14" i="12"/>
  <c r="GU14" i="12"/>
  <c r="GV14" i="12"/>
  <c r="GW14" i="12"/>
  <c r="GX14" i="12"/>
  <c r="HH14" i="12"/>
  <c r="HI14" i="12"/>
  <c r="HJ14" i="12"/>
  <c r="HK14" i="12"/>
  <c r="HL14" i="12"/>
  <c r="HM14" i="12"/>
  <c r="HN14" i="12"/>
  <c r="HO14" i="12"/>
  <c r="HP14" i="12"/>
  <c r="HQ14" i="12"/>
  <c r="HR14" i="12"/>
  <c r="IB14" i="12"/>
  <c r="IL14" i="12"/>
  <c r="FT9" i="12"/>
  <c r="GD9" i="12"/>
  <c r="GN9" i="12"/>
  <c r="GO9" i="12"/>
  <c r="GP9" i="12"/>
  <c r="GQ9" i="12"/>
  <c r="GR9" i="12"/>
  <c r="GS9" i="12"/>
  <c r="GT9" i="12"/>
  <c r="GU9" i="12"/>
  <c r="GV9" i="12"/>
  <c r="GW9" i="12"/>
  <c r="GX9" i="12"/>
  <c r="HH9" i="12"/>
  <c r="HI9" i="12"/>
  <c r="HJ9" i="12"/>
  <c r="HK9" i="12"/>
  <c r="HL9" i="12"/>
  <c r="HM9" i="12"/>
  <c r="HN9" i="12"/>
  <c r="HO9" i="12"/>
  <c r="HP9" i="12"/>
  <c r="HQ9" i="12"/>
  <c r="HR9" i="12"/>
  <c r="IB9" i="12"/>
  <c r="IL9" i="12"/>
  <c r="FT10" i="12"/>
  <c r="GD10" i="12"/>
  <c r="GN10" i="12"/>
  <c r="GO10" i="12"/>
  <c r="GP10" i="12"/>
  <c r="GQ10" i="12"/>
  <c r="GR10" i="12"/>
  <c r="GS10" i="12"/>
  <c r="GT10" i="12"/>
  <c r="GU10" i="12"/>
  <c r="GV10" i="12"/>
  <c r="GW10" i="12"/>
  <c r="GX10" i="12"/>
  <c r="HH10" i="12"/>
  <c r="HI10" i="12"/>
  <c r="HJ10" i="12"/>
  <c r="HK10" i="12"/>
  <c r="HL10" i="12"/>
  <c r="HM10" i="12"/>
  <c r="HN10" i="12"/>
  <c r="HO10" i="12"/>
  <c r="HP10" i="12"/>
  <c r="HQ10" i="12"/>
  <c r="HR10" i="12"/>
  <c r="IB10" i="12"/>
  <c r="IL10" i="12"/>
  <c r="HI12" i="12"/>
  <c r="HJ12" i="12"/>
  <c r="HK12" i="12"/>
  <c r="HL12" i="12"/>
  <c r="HM12" i="12"/>
  <c r="HN12" i="12"/>
  <c r="HO12" i="12"/>
  <c r="HP12" i="12"/>
  <c r="HQ12" i="12"/>
  <c r="HR12" i="12"/>
  <c r="FT20" i="12"/>
  <c r="GD20" i="12"/>
  <c r="GN20" i="12"/>
  <c r="GO20" i="12"/>
  <c r="GP20" i="12"/>
  <c r="GQ20" i="12"/>
  <c r="GR20" i="12"/>
  <c r="GS20" i="12"/>
  <c r="GT20" i="12"/>
  <c r="GU20" i="12"/>
  <c r="GV20" i="12"/>
  <c r="GW20" i="12"/>
  <c r="GX20" i="12"/>
  <c r="HH20" i="12"/>
  <c r="HI20" i="12"/>
  <c r="HJ20" i="12"/>
  <c r="HK20" i="12"/>
  <c r="HL20" i="12"/>
  <c r="HM20" i="12"/>
  <c r="HN20" i="12"/>
  <c r="HO20" i="12"/>
  <c r="HP20" i="12"/>
  <c r="HQ20" i="12"/>
  <c r="HR20" i="12"/>
  <c r="IB20" i="12"/>
  <c r="IL20" i="12"/>
  <c r="FT11" i="12"/>
  <c r="GD11" i="12"/>
  <c r="GN11" i="12"/>
  <c r="GO11" i="12"/>
  <c r="GP11" i="12"/>
  <c r="GQ11" i="12"/>
  <c r="GR11" i="12"/>
  <c r="GS11" i="12"/>
  <c r="GT11" i="12"/>
  <c r="GU11" i="12"/>
  <c r="GV11" i="12"/>
  <c r="GW11" i="12"/>
  <c r="GX11" i="12"/>
  <c r="HH11" i="12"/>
  <c r="HI11" i="12"/>
  <c r="HJ11" i="12"/>
  <c r="HK11" i="12"/>
  <c r="HL11" i="12"/>
  <c r="HM11" i="12"/>
  <c r="HN11" i="12"/>
  <c r="HO11" i="12"/>
  <c r="HP11" i="12"/>
  <c r="HQ11" i="12"/>
  <c r="HR11" i="12"/>
  <c r="IB11" i="12"/>
  <c r="IL11" i="12"/>
  <c r="FT13" i="12"/>
  <c r="GD13" i="12"/>
  <c r="GN13" i="12"/>
  <c r="GO13" i="12"/>
  <c r="GP13" i="12"/>
  <c r="GQ13" i="12"/>
  <c r="GR13" i="12"/>
  <c r="GS13" i="12"/>
  <c r="GT13" i="12"/>
  <c r="GU13" i="12"/>
  <c r="GV13" i="12"/>
  <c r="GW13" i="12"/>
  <c r="GX13" i="12"/>
  <c r="HH13" i="12"/>
  <c r="HI13" i="12"/>
  <c r="HJ13" i="12"/>
  <c r="HK13" i="12"/>
  <c r="HL13" i="12"/>
  <c r="HM13" i="12"/>
  <c r="HN13" i="12"/>
  <c r="HO13" i="12"/>
  <c r="HP13" i="12"/>
  <c r="HQ13" i="12"/>
  <c r="HR13" i="12"/>
  <c r="IB13" i="12"/>
  <c r="IL13" i="12"/>
  <c r="HI15" i="12"/>
  <c r="HJ15" i="12"/>
  <c r="HK15" i="12"/>
  <c r="HL15" i="12"/>
  <c r="HM15" i="12"/>
  <c r="HN15" i="12"/>
  <c r="HO15" i="12"/>
  <c r="HP15" i="12"/>
  <c r="HQ15" i="12"/>
  <c r="HR15" i="12"/>
  <c r="IL15" i="12"/>
  <c r="FT16" i="12"/>
  <c r="GD16" i="12"/>
  <c r="GN16" i="12"/>
  <c r="GO16" i="12"/>
  <c r="GP16" i="12"/>
  <c r="GQ16" i="12"/>
  <c r="GR16" i="12"/>
  <c r="GS16" i="12"/>
  <c r="GT16" i="12"/>
  <c r="GU16" i="12"/>
  <c r="GV16" i="12"/>
  <c r="GW16" i="12"/>
  <c r="GX16" i="12"/>
  <c r="HH16" i="12"/>
  <c r="HI16" i="12"/>
  <c r="HJ16" i="12"/>
  <c r="HK16" i="12"/>
  <c r="HL16" i="12"/>
  <c r="HM16" i="12"/>
  <c r="HN16" i="12"/>
  <c r="HO16" i="12"/>
  <c r="HP16" i="12"/>
  <c r="HQ16" i="12"/>
  <c r="HR16" i="12"/>
  <c r="IB16" i="12"/>
  <c r="IL16" i="12"/>
  <c r="FT17" i="12"/>
  <c r="GD17" i="12"/>
  <c r="GN17" i="12"/>
  <c r="GO17" i="12"/>
  <c r="GP17" i="12"/>
  <c r="GQ17" i="12"/>
  <c r="GR17" i="12"/>
  <c r="GS17" i="12"/>
  <c r="GT17" i="12"/>
  <c r="GU17" i="12"/>
  <c r="GV17" i="12"/>
  <c r="GW17" i="12"/>
  <c r="GX17" i="12"/>
  <c r="HH17" i="12"/>
  <c r="HI17" i="12"/>
  <c r="HJ17" i="12"/>
  <c r="HK17" i="12"/>
  <c r="HL17" i="12"/>
  <c r="HM17" i="12"/>
  <c r="HN17" i="12"/>
  <c r="HO17" i="12"/>
  <c r="HP17" i="12"/>
  <c r="HQ17" i="12"/>
  <c r="HR17" i="12"/>
  <c r="IB17" i="12"/>
  <c r="IL17" i="12"/>
  <c r="FT18" i="12"/>
  <c r="GD18" i="12"/>
  <c r="GN18" i="12"/>
  <c r="GO18" i="12"/>
  <c r="GP18" i="12"/>
  <c r="GQ18" i="12"/>
  <c r="GR18" i="12"/>
  <c r="GS18" i="12"/>
  <c r="GT18" i="12"/>
  <c r="GU18" i="12"/>
  <c r="GV18" i="12"/>
  <c r="GW18" i="12"/>
  <c r="GX18" i="12"/>
  <c r="HH18" i="12"/>
  <c r="HI18" i="12"/>
  <c r="HJ18" i="12"/>
  <c r="HK18" i="12"/>
  <c r="HL18" i="12"/>
  <c r="HM18" i="12"/>
  <c r="HN18" i="12"/>
  <c r="HO18" i="12"/>
  <c r="HP18" i="12"/>
  <c r="HQ18" i="12"/>
  <c r="HR18" i="12"/>
  <c r="IB18" i="12"/>
  <c r="IL18" i="12"/>
  <c r="GD5" i="12"/>
  <c r="GN5" i="12" s="1"/>
  <c r="GX5" i="12" s="1"/>
  <c r="HH5" i="12" s="1"/>
  <c r="HR5" i="12" s="1"/>
  <c r="IB5" i="12" s="1"/>
  <c r="IL5" i="12" s="1"/>
  <c r="IV5" i="12" s="1"/>
  <c r="FY5" i="12"/>
  <c r="GI5" i="12" s="1"/>
  <c r="GS5" i="12" s="1"/>
  <c r="HC5" i="12" s="1"/>
  <c r="HM5" i="12" s="1"/>
  <c r="HW5" i="12" s="1"/>
  <c r="IG5" i="12" s="1"/>
  <c r="IQ5" i="12" s="1"/>
  <c r="FU5" i="12"/>
  <c r="GE5" i="12" s="1"/>
  <c r="GO5" i="12" s="1"/>
  <c r="GY5" i="12" s="1"/>
  <c r="HI5" i="12" s="1"/>
  <c r="HS5" i="12" s="1"/>
  <c r="IC5" i="12" s="1"/>
  <c r="IM5" i="12" s="1"/>
  <c r="AR4" i="12"/>
  <c r="BL4" i="12" s="1"/>
  <c r="CF4" i="12" s="1"/>
  <c r="CZ4" i="12" s="1"/>
  <c r="DT4" i="12" s="1"/>
  <c r="EN4" i="12" s="1"/>
  <c r="AT4" i="12"/>
  <c r="BN4" i="12" s="1"/>
  <c r="CH4" i="12" s="1"/>
  <c r="DB4" i="12" s="1"/>
  <c r="DV4" i="12" s="1"/>
  <c r="EP4" i="12" s="1"/>
  <c r="AV4" i="12"/>
  <c r="BP4" i="12" s="1"/>
  <c r="CJ4" i="12" s="1"/>
  <c r="DD4" i="12" s="1"/>
  <c r="DX4" i="12" s="1"/>
  <c r="ER4" i="12" s="1"/>
  <c r="AX4" i="12"/>
  <c r="BR4" i="12" s="1"/>
  <c r="CL4" i="12" s="1"/>
  <c r="DF4" i="12" s="1"/>
  <c r="DZ4" i="12" s="1"/>
  <c r="ET4" i="12" s="1"/>
  <c r="AZ4" i="12"/>
  <c r="BT4" i="12" s="1"/>
  <c r="CN4" i="12" s="1"/>
  <c r="DH4" i="12" s="1"/>
  <c r="EB4" i="12" s="1"/>
  <c r="EV4" i="12" s="1"/>
  <c r="BB4" i="12"/>
  <c r="BV4" i="12" s="1"/>
  <c r="CP4" i="12" s="1"/>
  <c r="DJ4" i="12" s="1"/>
  <c r="ED4" i="12" s="1"/>
  <c r="EX4" i="12" s="1"/>
  <c r="BD4" i="12"/>
  <c r="BX4" i="12" s="1"/>
  <c r="CR4" i="12" s="1"/>
  <c r="DL4" i="12" s="1"/>
  <c r="EF4" i="12" s="1"/>
  <c r="EZ4" i="12" s="1"/>
  <c r="BF4" i="12"/>
  <c r="BZ4" i="12" s="1"/>
  <c r="CT4" i="12" s="1"/>
  <c r="DN4" i="12" s="1"/>
  <c r="EH4" i="12" s="1"/>
  <c r="FB4" i="12" s="1"/>
  <c r="BH4" i="12"/>
  <c r="CB4" i="12" s="1"/>
  <c r="CV4" i="12" s="1"/>
  <c r="DP4" i="12" s="1"/>
  <c r="EJ4" i="12" s="1"/>
  <c r="FD4" i="12" s="1"/>
  <c r="FH1" i="12"/>
  <c r="FF5" i="12"/>
  <c r="FF7" i="12"/>
  <c r="FF6" i="12"/>
  <c r="AR13" i="3"/>
  <c r="AF13" i="3"/>
  <c r="AN13" i="3"/>
  <c r="F11" i="34"/>
  <c r="AP267" i="12"/>
  <c r="C31" i="33" s="1"/>
  <c r="H19" i="23"/>
  <c r="AQ266" i="12"/>
  <c r="AQ356" i="12" s="1"/>
  <c r="N18" i="23"/>
  <c r="K17" i="34"/>
  <c r="K17" i="23"/>
  <c r="L20" i="23"/>
  <c r="K9" i="34"/>
  <c r="K9" i="23"/>
  <c r="M19" i="23"/>
  <c r="I8" i="34"/>
  <c r="AR260" i="12"/>
  <c r="AP307" i="12" s="1"/>
  <c r="T12" i="34"/>
  <c r="T12" i="23"/>
  <c r="AR255" i="12"/>
  <c r="AP302" i="12" s="1"/>
  <c r="T7" i="23"/>
  <c r="AR258" i="12"/>
  <c r="H13" i="33" s="1"/>
  <c r="G13" i="33" s="1"/>
  <c r="I13" i="33" s="1"/>
  <c r="S16" i="34"/>
  <c r="S16" i="23"/>
  <c r="S15" i="34"/>
  <c r="S9" i="34"/>
  <c r="S9" i="23"/>
  <c r="S8" i="34"/>
  <c r="AC18" i="34"/>
  <c r="AC18" i="23"/>
  <c r="AE16" i="34"/>
  <c r="AA15" i="34"/>
  <c r="AA15" i="23"/>
  <c r="AD11" i="34"/>
  <c r="AE20" i="34"/>
  <c r="AE20" i="23"/>
  <c r="AA12" i="34"/>
  <c r="AA12" i="23"/>
  <c r="AD9" i="34"/>
  <c r="AD9" i="23"/>
  <c r="AE14" i="34"/>
  <c r="AT267" i="12"/>
  <c r="L31" i="33" s="1"/>
  <c r="M31" i="33" s="1"/>
  <c r="AF19" i="34"/>
  <c r="AF19" i="23"/>
  <c r="AC8" i="23"/>
  <c r="AB16" i="34"/>
  <c r="AB16" i="23"/>
  <c r="P16" i="34"/>
  <c r="P16" i="23"/>
  <c r="P19" i="34"/>
  <c r="P19" i="23"/>
  <c r="D17" i="34"/>
  <c r="D17" i="23"/>
  <c r="D14" i="34"/>
  <c r="D7" i="34"/>
  <c r="D7" i="23"/>
  <c r="J15" i="34"/>
  <c r="J15" i="23"/>
  <c r="J13" i="23"/>
  <c r="F18" i="23"/>
  <c r="H16" i="34"/>
  <c r="AP264" i="12"/>
  <c r="C25" i="33" s="1"/>
  <c r="C16" i="23"/>
  <c r="E15" i="34"/>
  <c r="F13" i="23"/>
  <c r="H20" i="34"/>
  <c r="AP268" i="12"/>
  <c r="C33" i="33" s="1"/>
  <c r="E12" i="23"/>
  <c r="G9" i="34"/>
  <c r="AP262" i="12"/>
  <c r="C21" i="33" s="1"/>
  <c r="E19" i="34"/>
  <c r="F8" i="34"/>
  <c r="G7" i="23"/>
  <c r="AP254" i="12"/>
  <c r="AP344" i="12" s="1"/>
  <c r="K18" i="23"/>
  <c r="L17" i="23"/>
  <c r="M16" i="23"/>
  <c r="AQ263" i="12"/>
  <c r="E23" i="33" s="1"/>
  <c r="D23" i="33" s="1"/>
  <c r="N15" i="34"/>
  <c r="I15" i="34"/>
  <c r="I15" i="23"/>
  <c r="K13" i="34"/>
  <c r="L11" i="34"/>
  <c r="L11" i="23"/>
  <c r="M20" i="34"/>
  <c r="AQ260" i="12"/>
  <c r="E17" i="33" s="1"/>
  <c r="D17" i="33" s="1"/>
  <c r="N12" i="34"/>
  <c r="N12" i="23"/>
  <c r="I12" i="34"/>
  <c r="I12" i="23"/>
  <c r="K10" i="34"/>
  <c r="K10" i="23"/>
  <c r="L9" i="23"/>
  <c r="M14" i="34"/>
  <c r="M14" i="23"/>
  <c r="AQ267" i="12"/>
  <c r="E31" i="33" s="1"/>
  <c r="D31" i="33" s="1"/>
  <c r="N19" i="34"/>
  <c r="N19" i="23"/>
  <c r="I19" i="23"/>
  <c r="K8" i="34"/>
  <c r="K8" i="23"/>
  <c r="L7" i="34"/>
  <c r="L7" i="23"/>
  <c r="R13" i="34"/>
  <c r="R13" i="23"/>
  <c r="R20" i="34"/>
  <c r="R20" i="23"/>
  <c r="R14" i="34"/>
  <c r="R14" i="23"/>
  <c r="R8" i="34"/>
  <c r="R8" i="23"/>
  <c r="R17" i="34"/>
  <c r="R17" i="23"/>
  <c r="R15" i="23"/>
  <c r="R9" i="34"/>
  <c r="R9" i="23"/>
  <c r="Q18" i="34"/>
  <c r="Q18" i="23"/>
  <c r="Q17" i="34"/>
  <c r="Q16" i="23"/>
  <c r="Q15" i="34"/>
  <c r="Q15" i="23"/>
  <c r="Q13" i="23"/>
  <c r="Q11" i="34"/>
  <c r="Q11" i="23"/>
  <c r="Q20" i="23"/>
  <c r="Q12" i="34"/>
  <c r="Q12" i="23"/>
  <c r="Q10" i="34"/>
  <c r="Q10" i="23"/>
  <c r="Q9" i="34"/>
  <c r="Q9" i="23"/>
  <c r="Q14" i="23"/>
  <c r="Q19" i="34"/>
  <c r="Q19" i="23"/>
  <c r="Q8" i="34"/>
  <c r="Q8" i="23"/>
  <c r="Q7" i="34"/>
  <c r="Q7" i="23"/>
  <c r="AD18" i="23"/>
  <c r="AE17" i="34"/>
  <c r="AE17" i="23"/>
  <c r="AF16" i="23"/>
  <c r="AT264" i="12"/>
  <c r="L25" i="33" s="1"/>
  <c r="M25" i="33" s="1"/>
  <c r="AA16" i="34"/>
  <c r="AC15" i="34"/>
  <c r="AC15" i="23"/>
  <c r="AD13" i="34"/>
  <c r="AE11" i="34"/>
  <c r="AE11" i="23"/>
  <c r="AF20" i="34"/>
  <c r="AT268" i="12"/>
  <c r="L33" i="33" s="1"/>
  <c r="M33" i="33" s="1"/>
  <c r="AF20" i="23"/>
  <c r="AA20" i="34"/>
  <c r="AA20" i="23"/>
  <c r="AC12" i="23"/>
  <c r="AD10" i="34"/>
  <c r="AD10" i="23"/>
  <c r="AE9" i="23"/>
  <c r="AF14" i="34"/>
  <c r="AT262" i="12"/>
  <c r="L21" i="33" s="1"/>
  <c r="M21" i="33" s="1"/>
  <c r="AA14" i="34"/>
  <c r="AA14" i="23"/>
  <c r="AC19" i="34"/>
  <c r="AD8" i="34"/>
  <c r="AD8" i="23"/>
  <c r="AE7" i="34"/>
  <c r="AF6" i="34"/>
  <c r="AT254" i="12"/>
  <c r="L5" i="33" s="1"/>
  <c r="M5" i="33" s="1"/>
  <c r="AB17" i="34"/>
  <c r="AB17" i="23"/>
  <c r="AB11" i="34"/>
  <c r="AB11" i="23"/>
  <c r="AB9" i="34"/>
  <c r="AB9" i="23"/>
  <c r="AB7" i="34"/>
  <c r="AB7" i="23"/>
  <c r="P8" i="34"/>
  <c r="D15" i="23"/>
  <c r="J18" i="34"/>
  <c r="J18" i="23"/>
  <c r="J16" i="34"/>
  <c r="J16" i="23"/>
  <c r="J11" i="23"/>
  <c r="J12" i="34"/>
  <c r="J12" i="23"/>
  <c r="J19" i="34"/>
  <c r="J19" i="23"/>
  <c r="AT285" i="12"/>
  <c r="L67" i="33" s="1"/>
  <c r="M67" i="33" s="1"/>
  <c r="AF37" i="34"/>
  <c r="AR285" i="12"/>
  <c r="H67" i="33" s="1"/>
  <c r="G67" i="33" s="1"/>
  <c r="I67" i="33" s="1"/>
  <c r="T37" i="34"/>
  <c r="H37" i="34"/>
  <c r="AP285" i="12"/>
  <c r="C67" i="33" s="1"/>
  <c r="AF36" i="34"/>
  <c r="AT284" i="12"/>
  <c r="L65" i="33" s="1"/>
  <c r="M65" i="33" s="1"/>
  <c r="AR284" i="12"/>
  <c r="AP331" i="12" s="1"/>
  <c r="T36" i="34"/>
  <c r="H36" i="34"/>
  <c r="AP284" i="12"/>
  <c r="C65" i="33" s="1"/>
  <c r="C25" i="34"/>
  <c r="C25" i="23"/>
  <c r="AE24" i="34"/>
  <c r="AE24" i="23"/>
  <c r="S24" i="34"/>
  <c r="S24" i="23"/>
  <c r="K24" i="34"/>
  <c r="K24" i="23"/>
  <c r="C24" i="34"/>
  <c r="C24" i="23"/>
  <c r="AE23" i="34"/>
  <c r="AE23" i="23"/>
  <c r="O23" i="34"/>
  <c r="O23" i="23"/>
  <c r="K23" i="34"/>
  <c r="K23" i="23"/>
  <c r="G23" i="34"/>
  <c r="G23" i="23"/>
  <c r="C23" i="34"/>
  <c r="C23" i="23"/>
  <c r="AE22" i="34"/>
  <c r="AE22" i="23"/>
  <c r="AA22" i="34"/>
  <c r="AA22" i="23"/>
  <c r="O22" i="34"/>
  <c r="O22" i="23"/>
  <c r="K22" i="34"/>
  <c r="K22" i="23"/>
  <c r="G22" i="34"/>
  <c r="G22" i="23"/>
  <c r="AA21" i="34"/>
  <c r="AA21" i="23"/>
  <c r="S21" i="34"/>
  <c r="S21" i="23"/>
  <c r="O21" i="34"/>
  <c r="O21" i="23"/>
  <c r="G21" i="34"/>
  <c r="G21" i="23"/>
  <c r="C21" i="34"/>
  <c r="C21" i="23"/>
  <c r="Y16" i="23"/>
  <c r="Y8" i="23"/>
  <c r="DJ41" i="12"/>
  <c r="U41" i="23"/>
  <c r="DN40" i="12"/>
  <c r="DJ40" i="12"/>
  <c r="DJ39" i="12"/>
  <c r="DN38" i="12"/>
  <c r="Y38" i="23"/>
  <c r="DJ38" i="12"/>
  <c r="U38" i="23"/>
  <c r="W35" i="23"/>
  <c r="DL33" i="12"/>
  <c r="DL32" i="12"/>
  <c r="DL31" i="12"/>
  <c r="DL30" i="12"/>
  <c r="DL28" i="12"/>
  <c r="DL27" i="12"/>
  <c r="D6" i="23"/>
  <c r="G6" i="23"/>
  <c r="I6" i="23"/>
  <c r="R6" i="23"/>
  <c r="AB41" i="23"/>
  <c r="R41" i="23"/>
  <c r="O41" i="23"/>
  <c r="J41" i="23"/>
  <c r="E41" i="23"/>
  <c r="AD40" i="23"/>
  <c r="AA40" i="23"/>
  <c r="L40" i="23"/>
  <c r="I40" i="23"/>
  <c r="D40" i="23"/>
  <c r="S39" i="23"/>
  <c r="Q39" i="23"/>
  <c r="F39" i="23"/>
  <c r="C39" i="23"/>
  <c r="AE38" i="23"/>
  <c r="AC38" i="23"/>
  <c r="Z38" i="23"/>
  <c r="P38" i="23"/>
  <c r="M38" i="23"/>
  <c r="K38" i="23"/>
  <c r="AB37" i="23"/>
  <c r="T37" i="23"/>
  <c r="R37" i="23"/>
  <c r="O37" i="23"/>
  <c r="J37" i="23"/>
  <c r="G37" i="23"/>
  <c r="E37" i="23"/>
  <c r="AF36" i="23"/>
  <c r="AD36" i="23"/>
  <c r="AA36" i="23"/>
  <c r="L36" i="23"/>
  <c r="I36" i="23"/>
  <c r="D36" i="23"/>
  <c r="S35" i="23"/>
  <c r="Q35" i="23"/>
  <c r="F35" i="23"/>
  <c r="C35" i="23"/>
  <c r="AE34" i="23"/>
  <c r="AC34" i="23"/>
  <c r="Z34" i="23"/>
  <c r="P34" i="23"/>
  <c r="M34" i="23"/>
  <c r="K34" i="23"/>
  <c r="AB33" i="23"/>
  <c r="R33" i="23"/>
  <c r="O33" i="23"/>
  <c r="J33" i="23"/>
  <c r="G33" i="23"/>
  <c r="E33" i="23"/>
  <c r="AD32" i="23"/>
  <c r="AA32" i="23"/>
  <c r="L32" i="23"/>
  <c r="I32" i="23"/>
  <c r="D32" i="23"/>
  <c r="S31" i="23"/>
  <c r="Q31" i="23"/>
  <c r="F31" i="23"/>
  <c r="C31" i="23"/>
  <c r="AE30" i="23"/>
  <c r="AC30" i="23"/>
  <c r="Z30" i="23"/>
  <c r="P30" i="23"/>
  <c r="M30" i="23"/>
  <c r="K30" i="23"/>
  <c r="AB29" i="23"/>
  <c r="R29" i="23"/>
  <c r="O29" i="23"/>
  <c r="J29" i="23"/>
  <c r="G29" i="23"/>
  <c r="E29" i="23"/>
  <c r="AD28" i="23"/>
  <c r="AA28" i="23"/>
  <c r="L28" i="23"/>
  <c r="I28" i="23"/>
  <c r="D28" i="23"/>
  <c r="S27" i="23"/>
  <c r="Q27" i="23"/>
  <c r="F27" i="23"/>
  <c r="C27" i="23"/>
  <c r="AE26" i="23"/>
  <c r="AC26" i="23"/>
  <c r="Z26" i="23"/>
  <c r="P26" i="23"/>
  <c r="M26" i="23"/>
  <c r="K26" i="23"/>
  <c r="AB25" i="23"/>
  <c r="R25" i="23"/>
  <c r="L25" i="23"/>
  <c r="I25" i="23"/>
  <c r="AD24" i="23"/>
  <c r="G24" i="23"/>
  <c r="D24" i="23"/>
  <c r="AA23" i="23"/>
  <c r="Q23" i="23"/>
  <c r="L23" i="23"/>
  <c r="Z21" i="23"/>
  <c r="P21" i="23"/>
  <c r="F17" i="34"/>
  <c r="M15" i="34"/>
  <c r="M15" i="23"/>
  <c r="M12" i="34"/>
  <c r="M12" i="23"/>
  <c r="AQ258" i="12"/>
  <c r="AQ348" i="12" s="1"/>
  <c r="N10" i="34"/>
  <c r="N10" i="23"/>
  <c r="AQ256" i="12"/>
  <c r="AQ346" i="12" s="1"/>
  <c r="N8" i="23"/>
  <c r="K7" i="34"/>
  <c r="K7" i="23"/>
  <c r="AR259" i="12"/>
  <c r="AP306" i="12" s="1"/>
  <c r="T11" i="34"/>
  <c r="T11" i="23"/>
  <c r="AR267" i="12"/>
  <c r="H31" i="33" s="1"/>
  <c r="G31" i="33" s="1"/>
  <c r="I31" i="33" s="1"/>
  <c r="T19" i="23"/>
  <c r="AR264" i="12"/>
  <c r="AP311" i="12" s="1"/>
  <c r="S18" i="23"/>
  <c r="S13" i="34"/>
  <c r="S13" i="23"/>
  <c r="S20" i="34"/>
  <c r="S20" i="23"/>
  <c r="G18" i="34"/>
  <c r="G18" i="23"/>
  <c r="H17" i="34"/>
  <c r="AP265" i="12"/>
  <c r="C27" i="33" s="1"/>
  <c r="H17" i="23"/>
  <c r="E16" i="34"/>
  <c r="E16" i="23"/>
  <c r="F15" i="34"/>
  <c r="F15" i="23"/>
  <c r="G13" i="34"/>
  <c r="G13" i="23"/>
  <c r="H11" i="34"/>
  <c r="AP259" i="12"/>
  <c r="C15" i="33" s="1"/>
  <c r="H11" i="23"/>
  <c r="E20" i="34"/>
  <c r="E20" i="23"/>
  <c r="F12" i="34"/>
  <c r="F12" i="23"/>
  <c r="G10" i="34"/>
  <c r="G10" i="23"/>
  <c r="H9" i="34"/>
  <c r="AP257" i="12"/>
  <c r="C11" i="33" s="1"/>
  <c r="H9" i="23"/>
  <c r="C9" i="23"/>
  <c r="E14" i="34"/>
  <c r="E14" i="23"/>
  <c r="F19" i="34"/>
  <c r="F19" i="23"/>
  <c r="G8" i="34"/>
  <c r="G8" i="23"/>
  <c r="H7" i="34"/>
  <c r="AP255" i="12"/>
  <c r="AP345" i="12" s="1"/>
  <c r="H7" i="23"/>
  <c r="C7" i="34"/>
  <c r="L18" i="34"/>
  <c r="L18" i="23"/>
  <c r="M17" i="34"/>
  <c r="M17" i="23"/>
  <c r="AQ264" i="12"/>
  <c r="AQ354" i="12" s="1"/>
  <c r="N16" i="34"/>
  <c r="N16" i="23"/>
  <c r="I16" i="23"/>
  <c r="K15" i="34"/>
  <c r="K15" i="23"/>
  <c r="L13" i="34"/>
  <c r="L13" i="23"/>
  <c r="M11" i="34"/>
  <c r="M11" i="23"/>
  <c r="AQ268" i="12"/>
  <c r="AQ358" i="12" s="1"/>
  <c r="N20" i="34"/>
  <c r="N20" i="23"/>
  <c r="I20" i="34"/>
  <c r="K12" i="34"/>
  <c r="K12" i="23"/>
  <c r="L10" i="34"/>
  <c r="L10" i="23"/>
  <c r="M9" i="34"/>
  <c r="M9" i="23"/>
  <c r="AQ262" i="12"/>
  <c r="AQ352" i="12" s="1"/>
  <c r="N14" i="34"/>
  <c r="N14" i="23"/>
  <c r="I14" i="34"/>
  <c r="I14" i="23"/>
  <c r="K19" i="34"/>
  <c r="K19" i="23"/>
  <c r="L8" i="34"/>
  <c r="L8" i="23"/>
  <c r="M7" i="34"/>
  <c r="M7" i="23"/>
  <c r="AQ254" i="12"/>
  <c r="E5" i="33" s="1"/>
  <c r="D5" i="33" s="1"/>
  <c r="AR261" i="12"/>
  <c r="H19" i="33" s="1"/>
  <c r="G19" i="33" s="1"/>
  <c r="I19" i="33" s="1"/>
  <c r="T13" i="23"/>
  <c r="AR268" i="12"/>
  <c r="AP315" i="12" s="1"/>
  <c r="T20" i="34"/>
  <c r="AR262" i="12"/>
  <c r="AP309" i="12" s="1"/>
  <c r="T14" i="34"/>
  <c r="T14" i="23"/>
  <c r="AR256" i="12"/>
  <c r="AP303" i="12" s="1"/>
  <c r="T8" i="34"/>
  <c r="T8" i="23"/>
  <c r="AR254" i="12"/>
  <c r="AP301" i="12" s="1"/>
  <c r="T6" i="34"/>
  <c r="AR265" i="12"/>
  <c r="AP312" i="12" s="1"/>
  <c r="T17" i="34"/>
  <c r="T17" i="23"/>
  <c r="AR263" i="12"/>
  <c r="AP310" i="12" s="1"/>
  <c r="T15" i="34"/>
  <c r="T15" i="23"/>
  <c r="AR257" i="12"/>
  <c r="H11" i="33" s="1"/>
  <c r="G11" i="33" s="1"/>
  <c r="I11" i="33" s="1"/>
  <c r="T9" i="34"/>
  <c r="T9" i="23"/>
  <c r="Z18" i="23"/>
  <c r="Z17" i="23"/>
  <c r="Z16" i="23"/>
  <c r="Z15" i="23"/>
  <c r="Z13" i="23"/>
  <c r="Z11" i="23"/>
  <c r="Z20" i="23"/>
  <c r="Z12" i="23"/>
  <c r="Z10" i="23"/>
  <c r="Z9" i="23"/>
  <c r="Z14" i="23"/>
  <c r="Z8" i="23"/>
  <c r="Z7" i="23"/>
  <c r="AE18" i="34"/>
  <c r="AE18" i="23"/>
  <c r="AT265" i="12"/>
  <c r="L27" i="33" s="1"/>
  <c r="M27" i="33" s="1"/>
  <c r="AF17" i="34"/>
  <c r="AF17" i="23"/>
  <c r="AA17" i="23"/>
  <c r="AC16" i="34"/>
  <c r="AC16" i="23"/>
  <c r="AD15" i="34"/>
  <c r="AD15" i="23"/>
  <c r="AE13" i="34"/>
  <c r="AE13" i="23"/>
  <c r="AF11" i="34"/>
  <c r="AT259" i="12"/>
  <c r="L15" i="33" s="1"/>
  <c r="M15" i="33" s="1"/>
  <c r="AF11" i="23"/>
  <c r="AA11" i="34"/>
  <c r="AC20" i="34"/>
  <c r="AC20" i="23"/>
  <c r="AD12" i="34"/>
  <c r="AD12" i="23"/>
  <c r="AE10" i="34"/>
  <c r="AE10" i="23"/>
  <c r="AF9" i="34"/>
  <c r="AT257" i="12"/>
  <c r="L11" i="33" s="1"/>
  <c r="M11" i="33" s="1"/>
  <c r="AF9" i="23"/>
  <c r="AA9" i="34"/>
  <c r="AA9" i="23"/>
  <c r="AC14" i="34"/>
  <c r="AC14" i="23"/>
  <c r="AD19" i="34"/>
  <c r="AD19" i="23"/>
  <c r="AE8" i="34"/>
  <c r="AE8" i="23"/>
  <c r="AF7" i="34"/>
  <c r="AT255" i="12"/>
  <c r="L7" i="33" s="1"/>
  <c r="M7" i="33" s="1"/>
  <c r="AF7" i="23"/>
  <c r="AA7" i="34"/>
  <c r="AA7" i="23"/>
  <c r="AB18" i="34"/>
  <c r="AB18" i="23"/>
  <c r="AB13" i="34"/>
  <c r="AB13" i="23"/>
  <c r="AB10" i="34"/>
  <c r="AB10" i="23"/>
  <c r="AB8" i="34"/>
  <c r="AB8" i="23"/>
  <c r="P20" i="34"/>
  <c r="P20" i="23"/>
  <c r="P10" i="34"/>
  <c r="P10" i="23"/>
  <c r="P14" i="34"/>
  <c r="P14" i="23"/>
  <c r="P7" i="34"/>
  <c r="D18" i="34"/>
  <c r="D16" i="34"/>
  <c r="D11" i="34"/>
  <c r="D11" i="23"/>
  <c r="D9" i="34"/>
  <c r="D9" i="23"/>
  <c r="J8" i="34"/>
  <c r="J8" i="23"/>
  <c r="AQ289" i="12"/>
  <c r="AQ379" i="12" s="1"/>
  <c r="N41" i="34"/>
  <c r="AQ288" i="12"/>
  <c r="E73" i="33" s="1"/>
  <c r="D73" i="33" s="1"/>
  <c r="N40" i="34"/>
  <c r="AQ287" i="12"/>
  <c r="E71" i="33" s="1"/>
  <c r="D71" i="33" s="1"/>
  <c r="N39" i="34"/>
  <c r="AQ286" i="12"/>
  <c r="E69" i="33" s="1"/>
  <c r="D69" i="33" s="1"/>
  <c r="N38" i="34"/>
  <c r="AT283" i="12"/>
  <c r="L63" i="33" s="1"/>
  <c r="M63" i="33" s="1"/>
  <c r="AF35" i="34"/>
  <c r="AR283" i="12"/>
  <c r="AP330" i="12" s="1"/>
  <c r="T35" i="34"/>
  <c r="H35" i="34"/>
  <c r="AP283" i="12"/>
  <c r="AP373" i="12" s="1"/>
  <c r="AF34" i="34"/>
  <c r="AT282" i="12"/>
  <c r="L61" i="33" s="1"/>
  <c r="M61" i="33" s="1"/>
  <c r="AR282" i="12"/>
  <c r="AP329" i="12" s="1"/>
  <c r="T34" i="34"/>
  <c r="H34" i="34"/>
  <c r="AP282" i="12"/>
  <c r="C61" i="33" s="1"/>
  <c r="AT281" i="12"/>
  <c r="L59" i="33" s="1"/>
  <c r="M59" i="33" s="1"/>
  <c r="AF33" i="34"/>
  <c r="AR281" i="12"/>
  <c r="H59" i="33" s="1"/>
  <c r="G59" i="33" s="1"/>
  <c r="I59" i="33" s="1"/>
  <c r="T33" i="34"/>
  <c r="H33" i="34"/>
  <c r="AP281" i="12"/>
  <c r="AP371" i="12" s="1"/>
  <c r="AF32" i="34"/>
  <c r="AT280" i="12"/>
  <c r="L57" i="33" s="1"/>
  <c r="M57" i="33" s="1"/>
  <c r="AR280" i="12"/>
  <c r="AP327" i="12" s="1"/>
  <c r="T32" i="34"/>
  <c r="H32" i="34"/>
  <c r="AP280" i="12"/>
  <c r="C57" i="33" s="1"/>
  <c r="AT279" i="12"/>
  <c r="L55" i="33" s="1"/>
  <c r="M55" i="33" s="1"/>
  <c r="AF31" i="34"/>
  <c r="AR279" i="12"/>
  <c r="AP326" i="12" s="1"/>
  <c r="T31" i="34"/>
  <c r="H31" i="34"/>
  <c r="AP279" i="12"/>
  <c r="C55" i="33" s="1"/>
  <c r="AF30" i="34"/>
  <c r="AT278" i="12"/>
  <c r="L53" i="33" s="1"/>
  <c r="M53" i="33" s="1"/>
  <c r="AR278" i="12"/>
  <c r="H53" i="33" s="1"/>
  <c r="G53" i="33" s="1"/>
  <c r="I53" i="33" s="1"/>
  <c r="T30" i="34"/>
  <c r="H30" i="34"/>
  <c r="AP278" i="12"/>
  <c r="AP368" i="12" s="1"/>
  <c r="AT277" i="12"/>
  <c r="L51" i="33" s="1"/>
  <c r="M51" i="33" s="1"/>
  <c r="AF29" i="34"/>
  <c r="AR277" i="12"/>
  <c r="H51" i="33" s="1"/>
  <c r="G51" i="33" s="1"/>
  <c r="I51" i="33" s="1"/>
  <c r="T29" i="34"/>
  <c r="H29" i="34"/>
  <c r="AP277" i="12"/>
  <c r="AP367" i="12" s="1"/>
  <c r="AF28" i="34"/>
  <c r="AT276" i="12"/>
  <c r="L49" i="33" s="1"/>
  <c r="M49" i="33" s="1"/>
  <c r="AR276" i="12"/>
  <c r="H49" i="33" s="1"/>
  <c r="G49" i="33" s="1"/>
  <c r="I49" i="33" s="1"/>
  <c r="T28" i="34"/>
  <c r="H28" i="34"/>
  <c r="AP276" i="12"/>
  <c r="AP366" i="12" s="1"/>
  <c r="AT275" i="12"/>
  <c r="L47" i="33" s="1"/>
  <c r="M47" i="33" s="1"/>
  <c r="AF27" i="34"/>
  <c r="AR275" i="12"/>
  <c r="AP322" i="12" s="1"/>
  <c r="T27" i="34"/>
  <c r="H27" i="34"/>
  <c r="AP275" i="12"/>
  <c r="AP365" i="12" s="1"/>
  <c r="AF26" i="34"/>
  <c r="AT274" i="12"/>
  <c r="L45" i="33" s="1"/>
  <c r="M45" i="33" s="1"/>
  <c r="AR274" i="12"/>
  <c r="AP321" i="12" s="1"/>
  <c r="T26" i="34"/>
  <c r="H26" i="34"/>
  <c r="AP274" i="12"/>
  <c r="AP364" i="12" s="1"/>
  <c r="AT273" i="12"/>
  <c r="L43" i="33" s="1"/>
  <c r="M43" i="33" s="1"/>
  <c r="AF25" i="34"/>
  <c r="AR273" i="12"/>
  <c r="H43" i="33" s="1"/>
  <c r="G43" i="33" s="1"/>
  <c r="I43" i="33" s="1"/>
  <c r="T25" i="34"/>
  <c r="H25" i="34"/>
  <c r="AP273" i="12"/>
  <c r="C43" i="33" s="1"/>
  <c r="H25" i="23"/>
  <c r="AF24" i="34"/>
  <c r="AT272" i="12"/>
  <c r="L41" i="33" s="1"/>
  <c r="M41" i="33" s="1"/>
  <c r="AR272" i="12"/>
  <c r="H41" i="33" s="1"/>
  <c r="G41" i="33" s="1"/>
  <c r="I41" i="33" s="1"/>
  <c r="T24" i="34"/>
  <c r="P24" i="34"/>
  <c r="P24" i="23"/>
  <c r="H24" i="34"/>
  <c r="H24" i="23"/>
  <c r="AP272" i="12"/>
  <c r="AP362" i="12" s="1"/>
  <c r="AT271" i="12"/>
  <c r="L39" i="33" s="1"/>
  <c r="M39" i="33" s="1"/>
  <c r="AF23" i="34"/>
  <c r="AB23" i="34"/>
  <c r="AB23" i="23"/>
  <c r="AR271" i="12"/>
  <c r="H39" i="33" s="1"/>
  <c r="G39" i="33" s="1"/>
  <c r="I39" i="33" s="1"/>
  <c r="T23" i="34"/>
  <c r="T23" i="23"/>
  <c r="P23" i="34"/>
  <c r="P23" i="23"/>
  <c r="H23" i="34"/>
  <c r="AP271" i="12"/>
  <c r="C39" i="33" s="1"/>
  <c r="H23" i="23"/>
  <c r="AF22" i="34"/>
  <c r="AT270" i="12"/>
  <c r="L37" i="33" s="1"/>
  <c r="M37" i="33" s="1"/>
  <c r="AF22" i="23"/>
  <c r="AB22" i="34"/>
  <c r="AB22" i="23"/>
  <c r="AR270" i="12"/>
  <c r="H37" i="33" s="1"/>
  <c r="G37" i="33" s="1"/>
  <c r="I37" i="33" s="1"/>
  <c r="T22" i="34"/>
  <c r="T22" i="23"/>
  <c r="P22" i="34"/>
  <c r="P22" i="23"/>
  <c r="L22" i="34"/>
  <c r="L22" i="23"/>
  <c r="H22" i="34"/>
  <c r="AP270" i="12"/>
  <c r="AP360" i="12" s="1"/>
  <c r="D22" i="34"/>
  <c r="D22" i="23"/>
  <c r="AT269" i="12"/>
  <c r="L35" i="33" s="1"/>
  <c r="M35" i="33" s="1"/>
  <c r="AF21" i="34"/>
  <c r="AF21" i="23"/>
  <c r="AB21" i="34"/>
  <c r="AB21" i="23"/>
  <c r="AR269" i="12"/>
  <c r="AP316" i="12" s="1"/>
  <c r="T21" i="34"/>
  <c r="T21" i="23"/>
  <c r="L21" i="34"/>
  <c r="L21" i="23"/>
  <c r="H21" i="34"/>
  <c r="AP269" i="12"/>
  <c r="AP359" i="12" s="1"/>
  <c r="H21" i="23"/>
  <c r="D21" i="34"/>
  <c r="D21" i="23"/>
  <c r="DJ37" i="12"/>
  <c r="DJ36" i="12"/>
  <c r="U36" i="23"/>
  <c r="C6" i="23"/>
  <c r="L6" i="23"/>
  <c r="Q6" i="23"/>
  <c r="T6" i="23"/>
  <c r="AA6" i="23"/>
  <c r="AD6" i="23"/>
  <c r="AF6" i="23"/>
  <c r="AE41" i="23"/>
  <c r="AC41" i="23"/>
  <c r="Z41" i="23"/>
  <c r="P41" i="23"/>
  <c r="M41" i="23"/>
  <c r="K41" i="23"/>
  <c r="AB40" i="23"/>
  <c r="R40" i="23"/>
  <c r="O40" i="23"/>
  <c r="J40" i="23"/>
  <c r="G40" i="23"/>
  <c r="E40" i="23"/>
  <c r="AD39" i="23"/>
  <c r="AA39" i="23"/>
  <c r="N39" i="23"/>
  <c r="L39" i="23"/>
  <c r="I39" i="23"/>
  <c r="D39" i="23"/>
  <c r="S38" i="23"/>
  <c r="Q38" i="23"/>
  <c r="F38" i="23"/>
  <c r="C38" i="23"/>
  <c r="AE37" i="23"/>
  <c r="AC37" i="23"/>
  <c r="Z37" i="23"/>
  <c r="P37" i="23"/>
  <c r="M37" i="23"/>
  <c r="K37" i="23"/>
  <c r="AB36" i="23"/>
  <c r="T36" i="23"/>
  <c r="R36" i="23"/>
  <c r="O36" i="23"/>
  <c r="J36" i="23"/>
  <c r="E36" i="23"/>
  <c r="AF35" i="23"/>
  <c r="AD35" i="23"/>
  <c r="AA35" i="23"/>
  <c r="L35" i="23"/>
  <c r="I35" i="23"/>
  <c r="D35" i="23"/>
  <c r="S34" i="23"/>
  <c r="Q34" i="23"/>
  <c r="H34" i="23"/>
  <c r="F34" i="23"/>
  <c r="C34" i="23"/>
  <c r="AE33" i="23"/>
  <c r="AC33" i="23"/>
  <c r="Z33" i="23"/>
  <c r="P33" i="23"/>
  <c r="M33" i="23"/>
  <c r="K33" i="23"/>
  <c r="AB32" i="23"/>
  <c r="T32" i="23"/>
  <c r="R32" i="23"/>
  <c r="O32" i="23"/>
  <c r="J32" i="23"/>
  <c r="G32" i="23"/>
  <c r="E32" i="23"/>
  <c r="AF31" i="23"/>
  <c r="AD31" i="23"/>
  <c r="AA31" i="23"/>
  <c r="L31" i="23"/>
  <c r="I31" i="23"/>
  <c r="D31" i="23"/>
  <c r="S30" i="23"/>
  <c r="Q30" i="23"/>
  <c r="H30" i="23"/>
  <c r="F30" i="23"/>
  <c r="C30" i="23"/>
  <c r="AE29" i="23"/>
  <c r="AC29" i="23"/>
  <c r="Z29" i="23"/>
  <c r="P29" i="23"/>
  <c r="M29" i="23"/>
  <c r="K29" i="23"/>
  <c r="AB28" i="23"/>
  <c r="T28" i="23"/>
  <c r="R28" i="23"/>
  <c r="O28" i="23"/>
  <c r="J28" i="23"/>
  <c r="G28" i="23"/>
  <c r="E28" i="23"/>
  <c r="AF27" i="23"/>
  <c r="AD27" i="23"/>
  <c r="AA27" i="23"/>
  <c r="L27" i="23"/>
  <c r="I27" i="23"/>
  <c r="D27" i="23"/>
  <c r="S26" i="23"/>
  <c r="Q26" i="23"/>
  <c r="H26" i="23"/>
  <c r="F26" i="23"/>
  <c r="C26" i="23"/>
  <c r="AE25" i="23"/>
  <c r="AC25" i="23"/>
  <c r="Z25" i="23"/>
  <c r="O25" i="23"/>
  <c r="J25" i="23"/>
  <c r="AA24" i="23"/>
  <c r="O24" i="23"/>
  <c r="L24" i="23"/>
  <c r="E24" i="23"/>
  <c r="AF23" i="23"/>
  <c r="S22" i="23"/>
  <c r="C22" i="23"/>
  <c r="AE21" i="23"/>
  <c r="AB20" i="23"/>
  <c r="H15" i="34"/>
  <c r="AP263" i="12"/>
  <c r="C23" i="33" s="1"/>
  <c r="E13" i="23"/>
  <c r="C12" i="34"/>
  <c r="AQ261" i="12"/>
  <c r="E19" i="33" s="1"/>
  <c r="D19" i="33" s="1"/>
  <c r="N13" i="34"/>
  <c r="N13" i="23"/>
  <c r="K11" i="23"/>
  <c r="S12" i="34"/>
  <c r="S12" i="23"/>
  <c r="S14" i="34"/>
  <c r="S14" i="23"/>
  <c r="H18" i="34"/>
  <c r="AP266" i="12"/>
  <c r="AP356" i="12" s="1"/>
  <c r="C18" i="34"/>
  <c r="C18" i="23"/>
  <c r="E17" i="34"/>
  <c r="F16" i="23"/>
  <c r="H13" i="34"/>
  <c r="AP261" i="12"/>
  <c r="C19" i="33" s="1"/>
  <c r="H13" i="23"/>
  <c r="C13" i="34"/>
  <c r="C13" i="23"/>
  <c r="E11" i="23"/>
  <c r="G12" i="34"/>
  <c r="AP258" i="12"/>
  <c r="AP348" i="12" s="1"/>
  <c r="C10" i="34"/>
  <c r="C10" i="23"/>
  <c r="E9" i="34"/>
  <c r="F14" i="34"/>
  <c r="G19" i="23"/>
  <c r="H8" i="23"/>
  <c r="AP256" i="12"/>
  <c r="AP346" i="12" s="1"/>
  <c r="C8" i="34"/>
  <c r="C8" i="23"/>
  <c r="E7" i="34"/>
  <c r="E7" i="23"/>
  <c r="M18" i="34"/>
  <c r="AQ265" i="12"/>
  <c r="E27" i="33" s="1"/>
  <c r="D27" i="33" s="1"/>
  <c r="N17" i="23"/>
  <c r="I17" i="34"/>
  <c r="I17" i="23"/>
  <c r="M13" i="23"/>
  <c r="AQ259" i="12"/>
  <c r="AQ349" i="12" s="1"/>
  <c r="I11" i="34"/>
  <c r="I11" i="23"/>
  <c r="L12" i="34"/>
  <c r="AQ257" i="12"/>
  <c r="AQ347" i="12" s="1"/>
  <c r="I9" i="34"/>
  <c r="I9" i="23"/>
  <c r="L19" i="23"/>
  <c r="AQ255" i="12"/>
  <c r="AQ345" i="12" s="1"/>
  <c r="N7" i="34"/>
  <c r="I7" i="34"/>
  <c r="I7" i="23"/>
  <c r="R11" i="34"/>
  <c r="R19" i="34"/>
  <c r="R18" i="34"/>
  <c r="R18" i="23"/>
  <c r="R16" i="34"/>
  <c r="R16" i="23"/>
  <c r="R10" i="34"/>
  <c r="R10" i="23"/>
  <c r="O18" i="23"/>
  <c r="O17" i="34"/>
  <c r="O17" i="23"/>
  <c r="O16" i="34"/>
  <c r="O16" i="23"/>
  <c r="O15" i="34"/>
  <c r="O15" i="23"/>
  <c r="O13" i="34"/>
  <c r="O13" i="23"/>
  <c r="O11" i="34"/>
  <c r="O11" i="23"/>
  <c r="O20" i="34"/>
  <c r="O20" i="23"/>
  <c r="O12" i="34"/>
  <c r="O12" i="23"/>
  <c r="O10" i="23"/>
  <c r="O9" i="34"/>
  <c r="O9" i="23"/>
  <c r="O14" i="34"/>
  <c r="O14" i="23"/>
  <c r="O19" i="34"/>
  <c r="O19" i="23"/>
  <c r="O8" i="23"/>
  <c r="O7" i="34"/>
  <c r="O7" i="23"/>
  <c r="AF18" i="34"/>
  <c r="AT266" i="12"/>
  <c r="L29" i="33" s="1"/>
  <c r="M29" i="33" s="1"/>
  <c r="AF18" i="23"/>
  <c r="AA18" i="34"/>
  <c r="AA18" i="23"/>
  <c r="AC17" i="34"/>
  <c r="AC17" i="23"/>
  <c r="AD16" i="34"/>
  <c r="AD16" i="23"/>
  <c r="AE15" i="34"/>
  <c r="AE15" i="23"/>
  <c r="AT261" i="12"/>
  <c r="L19" i="33" s="1"/>
  <c r="M19" i="33" s="1"/>
  <c r="AF13" i="34"/>
  <c r="AF13" i="23"/>
  <c r="AA13" i="34"/>
  <c r="AA13" i="23"/>
  <c r="AC11" i="34"/>
  <c r="AC11" i="23"/>
  <c r="AD20" i="34"/>
  <c r="AD20" i="23"/>
  <c r="AE12" i="34"/>
  <c r="AE12" i="23"/>
  <c r="AF10" i="34"/>
  <c r="AT258" i="12"/>
  <c r="L13" i="33" s="1"/>
  <c r="M13" i="33" s="1"/>
  <c r="AF10" i="23"/>
  <c r="AA10" i="34"/>
  <c r="AA10" i="23"/>
  <c r="AC9" i="34"/>
  <c r="AC9" i="23"/>
  <c r="AD14" i="34"/>
  <c r="AD14" i="23"/>
  <c r="AE19" i="34"/>
  <c r="AE19" i="23"/>
  <c r="AF8" i="34"/>
  <c r="AF8" i="23"/>
  <c r="AT256" i="12"/>
  <c r="L9" i="33" s="1"/>
  <c r="M9" i="33" s="1"/>
  <c r="AA8" i="34"/>
  <c r="AA8" i="23"/>
  <c r="AC7" i="34"/>
  <c r="AC7" i="23"/>
  <c r="AB15" i="23"/>
  <c r="AB12" i="34"/>
  <c r="AB12" i="23"/>
  <c r="AB19" i="23"/>
  <c r="P15" i="34"/>
  <c r="P13" i="23"/>
  <c r="D8" i="34"/>
  <c r="D8" i="23"/>
  <c r="J20" i="34"/>
  <c r="J20" i="23"/>
  <c r="J10" i="23"/>
  <c r="J14" i="34"/>
  <c r="J14" i="23"/>
  <c r="AQ285" i="12"/>
  <c r="E67" i="33" s="1"/>
  <c r="D67" i="33" s="1"/>
  <c r="N37" i="34"/>
  <c r="AQ284" i="12"/>
  <c r="AQ374" i="12" s="1"/>
  <c r="N36" i="34"/>
  <c r="Q25" i="34"/>
  <c r="Q25" i="23"/>
  <c r="AC24" i="34"/>
  <c r="AC24" i="23"/>
  <c r="Q24" i="34"/>
  <c r="Q24" i="23"/>
  <c r="M24" i="34"/>
  <c r="M24" i="23"/>
  <c r="AC23" i="34"/>
  <c r="AC23" i="23"/>
  <c r="M23" i="34"/>
  <c r="M23" i="23"/>
  <c r="E23" i="34"/>
  <c r="E23" i="23"/>
  <c r="AC22" i="34"/>
  <c r="AC22" i="23"/>
  <c r="M22" i="34"/>
  <c r="M22" i="23"/>
  <c r="I22" i="34"/>
  <c r="I22" i="23"/>
  <c r="E22" i="34"/>
  <c r="E22" i="23"/>
  <c r="Q21" i="34"/>
  <c r="Q21" i="23"/>
  <c r="I21" i="34"/>
  <c r="I21" i="23"/>
  <c r="E21" i="34"/>
  <c r="E21" i="23"/>
  <c r="FI85" i="12"/>
  <c r="FO85" i="12" s="1"/>
  <c r="FI82" i="12"/>
  <c r="FS82" i="12" s="1"/>
  <c r="FI84" i="12"/>
  <c r="FO84" i="12" s="1"/>
  <c r="DN24" i="12"/>
  <c r="Y24" i="23"/>
  <c r="DJ24" i="12"/>
  <c r="U24" i="23"/>
  <c r="DN23" i="12"/>
  <c r="DJ23" i="12"/>
  <c r="DN22" i="12"/>
  <c r="Y22" i="23"/>
  <c r="DJ22" i="12"/>
  <c r="U22" i="23"/>
  <c r="DN21" i="12"/>
  <c r="DJ21" i="12"/>
  <c r="U21" i="23"/>
  <c r="H6" i="23"/>
  <c r="K6" i="23"/>
  <c r="P6" i="23"/>
  <c r="S6" i="23"/>
  <c r="S41" i="23"/>
  <c r="Q41" i="23"/>
  <c r="F41" i="23"/>
  <c r="AE40" i="23"/>
  <c r="AC40" i="23"/>
  <c r="Z40" i="23"/>
  <c r="P40" i="23"/>
  <c r="M40" i="23"/>
  <c r="K40" i="23"/>
  <c r="AB39" i="23"/>
  <c r="R39" i="23"/>
  <c r="O39" i="23"/>
  <c r="J39" i="23"/>
  <c r="G39" i="23"/>
  <c r="E39" i="23"/>
  <c r="AD38" i="23"/>
  <c r="AA38" i="23"/>
  <c r="N38" i="23"/>
  <c r="L38" i="23"/>
  <c r="I38" i="23"/>
  <c r="D38" i="23"/>
  <c r="S37" i="23"/>
  <c r="Q37" i="23"/>
  <c r="H37" i="23"/>
  <c r="F37" i="23"/>
  <c r="C37" i="23"/>
  <c r="AE36" i="23"/>
  <c r="AC36" i="23"/>
  <c r="Z36" i="23"/>
  <c r="P36" i="23"/>
  <c r="M36" i="23"/>
  <c r="K36" i="23"/>
  <c r="AB35" i="23"/>
  <c r="T35" i="23"/>
  <c r="R35" i="23"/>
  <c r="O35" i="23"/>
  <c r="J35" i="23"/>
  <c r="G35" i="23"/>
  <c r="E35" i="23"/>
  <c r="AF34" i="23"/>
  <c r="AD34" i="23"/>
  <c r="AA34" i="23"/>
  <c r="L34" i="23"/>
  <c r="I34" i="23"/>
  <c r="D34" i="23"/>
  <c r="S33" i="23"/>
  <c r="Q33" i="23"/>
  <c r="H33" i="23"/>
  <c r="F33" i="23"/>
  <c r="C33" i="23"/>
  <c r="AE32" i="23"/>
  <c r="AC32" i="23"/>
  <c r="Z32" i="23"/>
  <c r="P32" i="23"/>
  <c r="M32" i="23"/>
  <c r="K32" i="23"/>
  <c r="AB31" i="23"/>
  <c r="T31" i="23"/>
  <c r="R31" i="23"/>
  <c r="O31" i="23"/>
  <c r="J31" i="23"/>
  <c r="G31" i="23"/>
  <c r="E31" i="23"/>
  <c r="AF30" i="23"/>
  <c r="AD30" i="23"/>
  <c r="AA30" i="23"/>
  <c r="L30" i="23"/>
  <c r="I30" i="23"/>
  <c r="D30" i="23"/>
  <c r="S29" i="23"/>
  <c r="Q29" i="23"/>
  <c r="H29" i="23"/>
  <c r="F29" i="23"/>
  <c r="C29" i="23"/>
  <c r="AE28" i="23"/>
  <c r="AC28" i="23"/>
  <c r="Z28" i="23"/>
  <c r="P28" i="23"/>
  <c r="M28" i="23"/>
  <c r="K28" i="23"/>
  <c r="AB27" i="23"/>
  <c r="T27" i="23"/>
  <c r="R27" i="23"/>
  <c r="O27" i="23"/>
  <c r="J27" i="23"/>
  <c r="G27" i="23"/>
  <c r="E27" i="23"/>
  <c r="AF26" i="23"/>
  <c r="AD26" i="23"/>
  <c r="AA26" i="23"/>
  <c r="L26" i="23"/>
  <c r="I26" i="23"/>
  <c r="D26" i="23"/>
  <c r="S25" i="23"/>
  <c r="P25" i="23"/>
  <c r="M25" i="23"/>
  <c r="K25" i="23"/>
  <c r="G25" i="23"/>
  <c r="D25" i="23"/>
  <c r="AB24" i="23"/>
  <c r="T24" i="23"/>
  <c r="I24" i="23"/>
  <c r="AD23" i="23"/>
  <c r="I23" i="23"/>
  <c r="D23" i="23"/>
  <c r="Q22" i="23"/>
  <c r="H22" i="23"/>
  <c r="AC21" i="23"/>
  <c r="M21" i="23"/>
  <c r="C15" i="23"/>
  <c r="AP260" i="12"/>
  <c r="AP350" i="12" s="1"/>
  <c r="E10" i="34"/>
  <c r="C19" i="34"/>
  <c r="C19" i="23"/>
  <c r="F7" i="34"/>
  <c r="L16" i="23"/>
  <c r="I10" i="34"/>
  <c r="L14" i="23"/>
  <c r="AR266" i="12"/>
  <c r="AP313" i="12" s="1"/>
  <c r="S17" i="34"/>
  <c r="S17" i="23"/>
  <c r="S11" i="34"/>
  <c r="S11" i="23"/>
  <c r="S10" i="34"/>
  <c r="S10" i="23"/>
  <c r="S19" i="34"/>
  <c r="S19" i="23"/>
  <c r="S7" i="34"/>
  <c r="S7" i="23"/>
  <c r="AD17" i="34"/>
  <c r="AT263" i="12"/>
  <c r="L23" i="33" s="1"/>
  <c r="M23" i="33" s="1"/>
  <c r="AF15" i="34"/>
  <c r="AF15" i="23"/>
  <c r="AC13" i="23"/>
  <c r="AF12" i="34"/>
  <c r="AF12" i="23"/>
  <c r="AT260" i="12"/>
  <c r="L17" i="33" s="1"/>
  <c r="M17" i="33" s="1"/>
  <c r="AC10" i="34"/>
  <c r="AC10" i="23"/>
  <c r="AA19" i="34"/>
  <c r="AA19" i="23"/>
  <c r="AD7" i="34"/>
  <c r="AD7" i="23"/>
  <c r="AB14" i="34"/>
  <c r="P18" i="34"/>
  <c r="P18" i="23"/>
  <c r="P11" i="23"/>
  <c r="P12" i="34"/>
  <c r="P12" i="23"/>
  <c r="D20" i="23"/>
  <c r="AT289" i="12"/>
  <c r="L75" i="33" s="1"/>
  <c r="M75" i="33" s="1"/>
  <c r="AF41" i="34"/>
  <c r="AR289" i="12"/>
  <c r="AP336" i="12" s="1"/>
  <c r="T41" i="34"/>
  <c r="H41" i="34"/>
  <c r="AP289" i="12"/>
  <c r="C75" i="33" s="1"/>
  <c r="AT288" i="12"/>
  <c r="L73" i="33" s="1"/>
  <c r="M73" i="33" s="1"/>
  <c r="AF40" i="34"/>
  <c r="AR288" i="12"/>
  <c r="H73" i="33" s="1"/>
  <c r="G73" i="33" s="1"/>
  <c r="I73" i="33" s="1"/>
  <c r="T40" i="34"/>
  <c r="H40" i="34"/>
  <c r="AP288" i="12"/>
  <c r="AP378" i="12" s="1"/>
  <c r="AT287" i="12"/>
  <c r="L71" i="33" s="1"/>
  <c r="M71" i="33" s="1"/>
  <c r="AF39" i="34"/>
  <c r="AR287" i="12"/>
  <c r="H71" i="33" s="1"/>
  <c r="G71" i="33" s="1"/>
  <c r="I71" i="33" s="1"/>
  <c r="T39" i="34"/>
  <c r="H39" i="34"/>
  <c r="AP287" i="12"/>
  <c r="AP377" i="12" s="1"/>
  <c r="AF38" i="34"/>
  <c r="AT286" i="12"/>
  <c r="L69" i="33" s="1"/>
  <c r="M69" i="33" s="1"/>
  <c r="AR286" i="12"/>
  <c r="H69" i="33" s="1"/>
  <c r="G69" i="33" s="1"/>
  <c r="I69" i="33" s="1"/>
  <c r="T38" i="34"/>
  <c r="AQ283" i="12"/>
  <c r="AQ373" i="12" s="1"/>
  <c r="N35" i="34"/>
  <c r="AQ282" i="12"/>
  <c r="E61" i="33" s="1"/>
  <c r="D61" i="33" s="1"/>
  <c r="N34" i="34"/>
  <c r="AQ281" i="12"/>
  <c r="AQ371" i="12" s="1"/>
  <c r="N33" i="34"/>
  <c r="AQ280" i="12"/>
  <c r="E57" i="33" s="1"/>
  <c r="D57" i="33" s="1"/>
  <c r="N32" i="34"/>
  <c r="AQ279" i="12"/>
  <c r="AQ369" i="12" s="1"/>
  <c r="N31" i="34"/>
  <c r="AQ278" i="12"/>
  <c r="E53" i="33" s="1"/>
  <c r="D53" i="33" s="1"/>
  <c r="N30" i="34"/>
  <c r="AQ277" i="12"/>
  <c r="E51" i="33" s="1"/>
  <c r="D51" i="33" s="1"/>
  <c r="N29" i="34"/>
  <c r="AQ276" i="12"/>
  <c r="AQ366" i="12" s="1"/>
  <c r="N28" i="34"/>
  <c r="AQ275" i="12"/>
  <c r="AQ365" i="12" s="1"/>
  <c r="N27" i="34"/>
  <c r="AQ274" i="12"/>
  <c r="AQ364" i="12" s="1"/>
  <c r="N26" i="34"/>
  <c r="AQ273" i="12"/>
  <c r="E43" i="33" s="1"/>
  <c r="D43" i="33" s="1"/>
  <c r="N25" i="34"/>
  <c r="F25" i="34"/>
  <c r="F25" i="23"/>
  <c r="Z24" i="23"/>
  <c r="AQ272" i="12"/>
  <c r="E41" i="33" s="1"/>
  <c r="D41" i="33" s="1"/>
  <c r="N24" i="34"/>
  <c r="F24" i="34"/>
  <c r="F24" i="23"/>
  <c r="Z23" i="23"/>
  <c r="R23" i="34"/>
  <c r="R23" i="23"/>
  <c r="AQ271" i="12"/>
  <c r="AQ361" i="12" s="1"/>
  <c r="N23" i="34"/>
  <c r="J23" i="34"/>
  <c r="J23" i="23"/>
  <c r="F23" i="34"/>
  <c r="F23" i="23"/>
  <c r="AD22" i="34"/>
  <c r="AD22" i="23"/>
  <c r="Z22" i="23"/>
  <c r="R22" i="34"/>
  <c r="R22" i="23"/>
  <c r="AQ270" i="12"/>
  <c r="E37" i="33" s="1"/>
  <c r="D37" i="33" s="1"/>
  <c r="N22" i="34"/>
  <c r="N22" i="23"/>
  <c r="J22" i="34"/>
  <c r="J22" i="23"/>
  <c r="AD21" i="34"/>
  <c r="AD21" i="23"/>
  <c r="R21" i="34"/>
  <c r="R21" i="23"/>
  <c r="AQ269" i="12"/>
  <c r="E35" i="33" s="1"/>
  <c r="D35" i="33" s="1"/>
  <c r="N21" i="34"/>
  <c r="N21" i="23"/>
  <c r="J21" i="34"/>
  <c r="J21" i="23"/>
  <c r="F21" i="34"/>
  <c r="F21" i="23"/>
  <c r="E6" i="23"/>
  <c r="M6" i="23"/>
  <c r="O6" i="23"/>
  <c r="Z6" i="23"/>
  <c r="AB6" i="23"/>
  <c r="AE6" i="23"/>
  <c r="AF41" i="23"/>
  <c r="AD41" i="23"/>
  <c r="AA41" i="23"/>
  <c r="N41" i="23"/>
  <c r="L41" i="23"/>
  <c r="I41" i="23"/>
  <c r="D41" i="23"/>
  <c r="S40" i="23"/>
  <c r="Q40" i="23"/>
  <c r="H40" i="23"/>
  <c r="F40" i="23"/>
  <c r="C40" i="23"/>
  <c r="AE39" i="23"/>
  <c r="AC39" i="23"/>
  <c r="Z39" i="23"/>
  <c r="P39" i="23"/>
  <c r="M39" i="23"/>
  <c r="K39" i="23"/>
  <c r="AB38" i="23"/>
  <c r="T38" i="23"/>
  <c r="R38" i="23"/>
  <c r="O38" i="23"/>
  <c r="J38" i="23"/>
  <c r="G38" i="23"/>
  <c r="E38" i="23"/>
  <c r="AF37" i="23"/>
  <c r="AD37" i="23"/>
  <c r="AA37" i="23"/>
  <c r="N37" i="23"/>
  <c r="L37" i="23"/>
  <c r="I37" i="23"/>
  <c r="D37" i="23"/>
  <c r="S36" i="23"/>
  <c r="Q36" i="23"/>
  <c r="H36" i="23"/>
  <c r="F36" i="23"/>
  <c r="C36" i="23"/>
  <c r="AE35" i="23"/>
  <c r="AC35" i="23"/>
  <c r="Z35" i="23"/>
  <c r="P35" i="23"/>
  <c r="M35" i="23"/>
  <c r="K35" i="23"/>
  <c r="AB34" i="23"/>
  <c r="T34" i="23"/>
  <c r="R34" i="23"/>
  <c r="O34" i="23"/>
  <c r="J34" i="23"/>
  <c r="G34" i="23"/>
  <c r="E34" i="23"/>
  <c r="AF33" i="23"/>
  <c r="AD33" i="23"/>
  <c r="AA33" i="23"/>
  <c r="N33" i="23"/>
  <c r="L33" i="23"/>
  <c r="I33" i="23"/>
  <c r="D33" i="23"/>
  <c r="S32" i="23"/>
  <c r="Q32" i="23"/>
  <c r="H32" i="23"/>
  <c r="F32" i="23"/>
  <c r="C32" i="23"/>
  <c r="AE31" i="23"/>
  <c r="AC31" i="23"/>
  <c r="Z31" i="23"/>
  <c r="P31" i="23"/>
  <c r="M31" i="23"/>
  <c r="K31" i="23"/>
  <c r="AB30" i="23"/>
  <c r="T30" i="23"/>
  <c r="R30" i="23"/>
  <c r="O30" i="23"/>
  <c r="J30" i="23"/>
  <c r="G30" i="23"/>
  <c r="E30" i="23"/>
  <c r="AF29" i="23"/>
  <c r="AD29" i="23"/>
  <c r="AA29" i="23"/>
  <c r="N29" i="23"/>
  <c r="L29" i="23"/>
  <c r="I29" i="23"/>
  <c r="D29" i="23"/>
  <c r="S28" i="23"/>
  <c r="Q28" i="23"/>
  <c r="H28" i="23"/>
  <c r="F28" i="23"/>
  <c r="C28" i="23"/>
  <c r="AE27" i="23"/>
  <c r="AC27" i="23"/>
  <c r="Z27" i="23"/>
  <c r="P27" i="23"/>
  <c r="M27" i="23"/>
  <c r="K27" i="23"/>
  <c r="AB26" i="23"/>
  <c r="T26" i="23"/>
  <c r="R26" i="23"/>
  <c r="O26" i="23"/>
  <c r="J26" i="23"/>
  <c r="G26" i="23"/>
  <c r="E26" i="23"/>
  <c r="AF25" i="23"/>
  <c r="AD25" i="23"/>
  <c r="AA25" i="23"/>
  <c r="E25" i="23"/>
  <c r="AF24" i="23"/>
  <c r="R24" i="23"/>
  <c r="J24" i="23"/>
  <c r="S23" i="23"/>
  <c r="N23" i="23"/>
  <c r="F22" i="23"/>
  <c r="K21" i="23"/>
  <c r="B63" i="33"/>
  <c r="AL254" i="12"/>
  <c r="AL255" i="12" s="1"/>
  <c r="AM253" i="12"/>
  <c r="AM254" i="12"/>
  <c r="FT82" i="12"/>
  <c r="FM82" i="12"/>
  <c r="FR84" i="12"/>
  <c r="FK84" i="12"/>
  <c r="FQ84" i="12"/>
  <c r="FS85" i="12"/>
  <c r="FK85" i="12"/>
  <c r="FP85" i="12"/>
  <c r="FQ85" i="12"/>
  <c r="FR85" i="12"/>
  <c r="FQ71" i="12"/>
  <c r="FQ75" i="12" s="1"/>
  <c r="AI35" i="34"/>
  <c r="AL34" i="34"/>
  <c r="AH34" i="34"/>
  <c r="AK33" i="34"/>
  <c r="AG33" i="34"/>
  <c r="AJ32" i="34"/>
  <c r="AI31" i="34"/>
  <c r="AL30" i="34"/>
  <c r="AH30" i="34"/>
  <c r="AK29" i="34"/>
  <c r="AG29" i="34"/>
  <c r="AJ28" i="34"/>
  <c r="AI27" i="34"/>
  <c r="AL26" i="34"/>
  <c r="AH26" i="34"/>
  <c r="AK25" i="34"/>
  <c r="AG25" i="34"/>
  <c r="AJ24" i="34"/>
  <c r="AI23" i="34"/>
  <c r="AH22" i="34"/>
  <c r="AJ19" i="34"/>
  <c r="AJ8" i="34"/>
  <c r="AL7" i="34"/>
  <c r="AJ37" i="34"/>
  <c r="AK36" i="34"/>
  <c r="AG36" i="34"/>
  <c r="AJ35" i="34"/>
  <c r="AI34" i="34"/>
  <c r="AL33" i="34"/>
  <c r="AH33" i="34"/>
  <c r="AK32" i="34"/>
  <c r="AG32" i="34"/>
  <c r="AJ31" i="34"/>
  <c r="AI30" i="34"/>
  <c r="AL29" i="34"/>
  <c r="AH29" i="34"/>
  <c r="AK28" i="34"/>
  <c r="AG28" i="34"/>
  <c r="AJ27" i="34"/>
  <c r="AI26" i="34"/>
  <c r="AL25" i="34"/>
  <c r="AH25" i="34"/>
  <c r="AK24" i="34"/>
  <c r="AG24" i="34"/>
  <c r="AK19" i="34"/>
  <c r="AG19" i="34"/>
  <c r="AJ18" i="34"/>
  <c r="AL16" i="34"/>
  <c r="AH16" i="34"/>
  <c r="AG15" i="34"/>
  <c r="AJ14" i="34"/>
  <c r="AI9" i="34"/>
  <c r="AH8" i="34"/>
  <c r="AL36" i="34"/>
  <c r="AH36" i="34"/>
  <c r="AK35" i="34"/>
  <c r="AG35" i="34"/>
  <c r="AJ34" i="34"/>
  <c r="AI33" i="34"/>
  <c r="AL32" i="34"/>
  <c r="AH32" i="34"/>
  <c r="AK31" i="34"/>
  <c r="AG31" i="34"/>
  <c r="AJ30" i="34"/>
  <c r="AI29" i="34"/>
  <c r="AL28" i="34"/>
  <c r="AH28" i="34"/>
  <c r="AK27" i="34"/>
  <c r="AG27" i="34"/>
  <c r="AJ26" i="34"/>
  <c r="AI25" i="34"/>
  <c r="AL24" i="34"/>
  <c r="AH24" i="34"/>
  <c r="AK23" i="34"/>
  <c r="AG23" i="34"/>
  <c r="AK18" i="34"/>
  <c r="AK14" i="34"/>
  <c r="AG14" i="34"/>
  <c r="AL8" i="34"/>
  <c r="AI8" i="34"/>
  <c r="AH37" i="34"/>
  <c r="AL35" i="34"/>
  <c r="AH35" i="34"/>
  <c r="AK34" i="34"/>
  <c r="AG34" i="34"/>
  <c r="AJ33" i="34"/>
  <c r="AI32" i="34"/>
  <c r="AL31" i="34"/>
  <c r="AH31" i="34"/>
  <c r="AK30" i="34"/>
  <c r="AG30" i="34"/>
  <c r="AJ29" i="34"/>
  <c r="AI28" i="34"/>
  <c r="AL27" i="34"/>
  <c r="AH27" i="34"/>
  <c r="AK26" i="34"/>
  <c r="AG26" i="34"/>
  <c r="AJ25" i="34"/>
  <c r="AI24" i="34"/>
  <c r="AL23" i="34"/>
  <c r="AG22" i="34"/>
  <c r="AI19" i="34"/>
  <c r="AL18" i="34"/>
  <c r="AG17" i="34"/>
  <c r="AJ16" i="34"/>
  <c r="AI15" i="34"/>
  <c r="AL14" i="34"/>
  <c r="AH14" i="34"/>
  <c r="AH11" i="34"/>
  <c r="AH9" i="34"/>
  <c r="AK7" i="34"/>
  <c r="AS278" i="12"/>
  <c r="J53" i="33" s="1"/>
  <c r="K53" i="33" s="1"/>
  <c r="W30" i="23"/>
  <c r="AS274" i="12"/>
  <c r="J45" i="33" s="1"/>
  <c r="K45" i="33" s="1"/>
  <c r="W22" i="23"/>
  <c r="AS270" i="12"/>
  <c r="J37" i="33" s="1"/>
  <c r="K37" i="33" s="1"/>
  <c r="W18" i="23"/>
  <c r="AS266" i="12"/>
  <c r="J29" i="33" s="1"/>
  <c r="K29" i="33" s="1"/>
  <c r="AS262" i="12"/>
  <c r="J21" i="33" s="1"/>
  <c r="K21" i="33" s="1"/>
  <c r="AS258" i="12"/>
  <c r="J13" i="33" s="1"/>
  <c r="K13" i="33" s="1"/>
  <c r="W33" i="23"/>
  <c r="AS281" i="12"/>
  <c r="J59" i="33" s="1"/>
  <c r="K59" i="33" s="1"/>
  <c r="W29" i="23"/>
  <c r="AS277" i="12"/>
  <c r="J51" i="33" s="1"/>
  <c r="K51" i="33" s="1"/>
  <c r="AS273" i="12"/>
  <c r="J43" i="33" s="1"/>
  <c r="K43" i="33" s="1"/>
  <c r="W25" i="23"/>
  <c r="W21" i="23"/>
  <c r="AS269" i="12"/>
  <c r="J35" i="33" s="1"/>
  <c r="K35" i="33" s="1"/>
  <c r="AS265" i="12"/>
  <c r="J27" i="33" s="1"/>
  <c r="K27" i="33" s="1"/>
  <c r="W13" i="23"/>
  <c r="AS261" i="12"/>
  <c r="J19" i="33" s="1"/>
  <c r="K19" i="33" s="1"/>
  <c r="W9" i="23"/>
  <c r="AS257" i="12"/>
  <c r="J11" i="33" s="1"/>
  <c r="K11" i="33" s="1"/>
  <c r="W32" i="23"/>
  <c r="AS280" i="12"/>
  <c r="J57" i="33" s="1"/>
  <c r="K57" i="33" s="1"/>
  <c r="AS276" i="12"/>
  <c r="J49" i="33" s="1"/>
  <c r="K49" i="33" s="1"/>
  <c r="W28" i="23"/>
  <c r="W24" i="23"/>
  <c r="AS272" i="12"/>
  <c r="J41" i="33" s="1"/>
  <c r="K41" i="33" s="1"/>
  <c r="AS268" i="12"/>
  <c r="J33" i="33" s="1"/>
  <c r="K33" i="33" s="1"/>
  <c r="AS264" i="12"/>
  <c r="J25" i="33" s="1"/>
  <c r="K25" i="33" s="1"/>
  <c r="W16" i="23"/>
  <c r="W12" i="23"/>
  <c r="AS260" i="12"/>
  <c r="J17" i="33" s="1"/>
  <c r="K17" i="33" s="1"/>
  <c r="W8" i="23"/>
  <c r="AS256" i="12"/>
  <c r="J9" i="33" s="1"/>
  <c r="K9" i="33" s="1"/>
  <c r="AS286" i="12"/>
  <c r="J69" i="33" s="1"/>
  <c r="K69" i="33" s="1"/>
  <c r="AS254" i="12"/>
  <c r="J5" i="33" s="1"/>
  <c r="K5" i="33" s="1"/>
  <c r="AS279" i="12"/>
  <c r="J55" i="33" s="1"/>
  <c r="K55" i="33" s="1"/>
  <c r="AS275" i="12"/>
  <c r="J47" i="33" s="1"/>
  <c r="K47" i="33" s="1"/>
  <c r="AS271" i="12"/>
  <c r="J39" i="33" s="1"/>
  <c r="K39" i="33" s="1"/>
  <c r="W19" i="23"/>
  <c r="AS267" i="12"/>
  <c r="J31" i="33" s="1"/>
  <c r="K31" i="33" s="1"/>
  <c r="W15" i="23"/>
  <c r="AS263" i="12"/>
  <c r="J23" i="33" s="1"/>
  <c r="K23" i="33" s="1"/>
  <c r="W11" i="23"/>
  <c r="AS259" i="12"/>
  <c r="J15" i="33" s="1"/>
  <c r="K15" i="33" s="1"/>
  <c r="W7" i="23"/>
  <c r="AS255" i="12"/>
  <c r="J7" i="33" s="1"/>
  <c r="K7" i="33" s="1"/>
  <c r="W40" i="23"/>
  <c r="AS288" i="12"/>
  <c r="J73" i="33" s="1"/>
  <c r="K73" i="33" s="1"/>
  <c r="FN82" i="12"/>
  <c r="FL82" i="12"/>
  <c r="FO82" i="12"/>
  <c r="B69" i="33"/>
  <c r="AO329" i="12"/>
  <c r="AO372" i="12"/>
  <c r="FQ82" i="12"/>
  <c r="B65" i="33"/>
  <c r="FR82" i="12"/>
  <c r="FP82" i="12"/>
  <c r="FP84" i="12" l="1"/>
  <c r="FS84" i="12"/>
  <c r="FK82" i="12"/>
  <c r="FM85" i="12"/>
  <c r="FT85" i="12"/>
  <c r="FM84" i="12"/>
  <c r="FT84" i="12"/>
  <c r="FN84" i="12"/>
  <c r="AO335" i="12"/>
  <c r="AO378" i="12" s="1"/>
  <c r="AO328" i="12"/>
  <c r="AO371" i="12" s="1"/>
  <c r="FN85" i="12"/>
  <c r="FL85" i="12"/>
  <c r="FL84" i="12"/>
  <c r="E65" i="33"/>
  <c r="D65" i="33" s="1"/>
  <c r="GB5" i="12"/>
  <c r="GL5" i="12" s="1"/>
  <c r="GV5" i="12" s="1"/>
  <c r="HF5" i="12" s="1"/>
  <c r="HP5" i="12" s="1"/>
  <c r="HZ5" i="12" s="1"/>
  <c r="IJ5" i="12" s="1"/>
  <c r="IT5" i="12" s="1"/>
  <c r="AI35" i="23"/>
  <c r="AA28" i="34"/>
  <c r="S26" i="34"/>
  <c r="AI23" i="23"/>
  <c r="AE21" i="34"/>
  <c r="AQ357" i="12"/>
  <c r="FW5" i="12"/>
  <c r="GG5" i="12" s="1"/>
  <c r="GQ5" i="12" s="1"/>
  <c r="HA5" i="12" s="1"/>
  <c r="HK5" i="12" s="1"/>
  <c r="HU5" i="12" s="1"/>
  <c r="IE5" i="12" s="1"/>
  <c r="IO5" i="12" s="1"/>
  <c r="AQ355" i="12"/>
  <c r="DH35" i="12"/>
  <c r="FX5" i="12"/>
  <c r="GH5" i="12" s="1"/>
  <c r="GR5" i="12" s="1"/>
  <c r="HB5" i="12" s="1"/>
  <c r="HL5" i="12" s="1"/>
  <c r="HV5" i="12" s="1"/>
  <c r="IF5" i="12" s="1"/>
  <c r="IP5" i="12" s="1"/>
  <c r="AQ359" i="12"/>
  <c r="GA5" i="12"/>
  <c r="GK5" i="12" s="1"/>
  <c r="GU5" i="12" s="1"/>
  <c r="HE5" i="12" s="1"/>
  <c r="HO5" i="12" s="1"/>
  <c r="HY5" i="12" s="1"/>
  <c r="II5" i="12" s="1"/>
  <c r="IS5" i="12" s="1"/>
  <c r="FV5" i="12"/>
  <c r="GF5" i="12" s="1"/>
  <c r="GP5" i="12" s="1"/>
  <c r="GZ5" i="12" s="1"/>
  <c r="HJ5" i="12" s="1"/>
  <c r="HT5" i="12" s="1"/>
  <c r="ID5" i="12" s="1"/>
  <c r="IN5" i="12" s="1"/>
  <c r="AJ33" i="23"/>
  <c r="R31" i="34"/>
  <c r="AQ344" i="12"/>
  <c r="AH32" i="23"/>
  <c r="AL30" i="23"/>
  <c r="AD30" i="34"/>
  <c r="AH28" i="23"/>
  <c r="AL26" i="23"/>
  <c r="AD26" i="34"/>
  <c r="M26" i="34"/>
  <c r="AJ25" i="23"/>
  <c r="AQ362" i="12"/>
  <c r="AP325" i="12"/>
  <c r="GC5" i="12"/>
  <c r="GM5" i="12" s="1"/>
  <c r="GW5" i="12" s="1"/>
  <c r="HG5" i="12" s="1"/>
  <c r="HQ5" i="12" s="1"/>
  <c r="IA5" i="12" s="1"/>
  <c r="IK5" i="12" s="1"/>
  <c r="IU5" i="12" s="1"/>
  <c r="AJ21" i="34"/>
  <c r="AP317" i="12"/>
  <c r="E63" i="33"/>
  <c r="D63" i="33" s="1"/>
  <c r="C53" i="33"/>
  <c r="W36" i="23"/>
  <c r="AS284" i="12"/>
  <c r="J65" i="33" s="1"/>
  <c r="K65" i="33" s="1"/>
  <c r="DD24" i="12"/>
  <c r="C47" i="33"/>
  <c r="H47" i="33"/>
  <c r="G47" i="33" s="1"/>
  <c r="I47" i="33" s="1"/>
  <c r="H21" i="33"/>
  <c r="G21" i="33" s="1"/>
  <c r="I21" i="33" s="1"/>
  <c r="C59" i="33"/>
  <c r="H7" i="33"/>
  <c r="G7" i="33" s="1"/>
  <c r="I7" i="33" s="1"/>
  <c r="C13" i="33"/>
  <c r="H63" i="33"/>
  <c r="G63" i="33" s="1"/>
  <c r="I63" i="33" s="1"/>
  <c r="AG13" i="34"/>
  <c r="AG16" i="34"/>
  <c r="AK12" i="34"/>
  <c r="AH12" i="34"/>
  <c r="AJ17" i="34"/>
  <c r="AP335" i="12"/>
  <c r="AP318" i="12"/>
  <c r="AP332" i="12"/>
  <c r="H27" i="33"/>
  <c r="G27" i="33" s="1"/>
  <c r="I27" i="33" s="1"/>
  <c r="C9" i="33"/>
  <c r="K16" i="23"/>
  <c r="H10" i="23"/>
  <c r="F20" i="23"/>
  <c r="G15" i="34"/>
  <c r="C17" i="23"/>
  <c r="J9" i="23"/>
  <c r="D13" i="34"/>
  <c r="H14" i="23"/>
  <c r="F10" i="23"/>
  <c r="Q6" i="34"/>
  <c r="DH41" i="12"/>
  <c r="O41" i="34"/>
  <c r="S29" i="34"/>
  <c r="DH23" i="12"/>
  <c r="AI41" i="34"/>
  <c r="AI40" i="34"/>
  <c r="AJ36" i="34"/>
  <c r="AG12" i="34"/>
  <c r="AQ370" i="12"/>
  <c r="C63" i="33"/>
  <c r="AP363" i="12"/>
  <c r="AQ363" i="12"/>
  <c r="E29" i="33"/>
  <c r="D29" i="33" s="1"/>
  <c r="AQ351" i="12"/>
  <c r="D10" i="34"/>
  <c r="C11" i="34"/>
  <c r="G11" i="34"/>
  <c r="G17" i="23"/>
  <c r="O29" i="34"/>
  <c r="O28" i="34"/>
  <c r="DF23" i="12"/>
  <c r="W23" i="23" s="1"/>
  <c r="S22" i="34"/>
  <c r="AI22" i="34"/>
  <c r="AI18" i="34"/>
  <c r="AI17" i="34"/>
  <c r="BR132" i="12"/>
  <c r="AM87" i="12" s="1"/>
  <c r="CH94" i="12" s="1"/>
  <c r="J6" i="23"/>
  <c r="P9" i="34"/>
  <c r="T18" i="34"/>
  <c r="H12" i="34"/>
  <c r="G16" i="34"/>
  <c r="F6" i="23"/>
  <c r="K14" i="34"/>
  <c r="N9" i="34"/>
  <c r="L15" i="34"/>
  <c r="I18" i="34"/>
  <c r="D12" i="34"/>
  <c r="Q17" i="23"/>
  <c r="DH18" i="12"/>
  <c r="DH40" i="12"/>
  <c r="Y40" i="23" s="1"/>
  <c r="Q38" i="34"/>
  <c r="Y18" i="23"/>
  <c r="AK15" i="34"/>
  <c r="AL11" i="34"/>
  <c r="AP370" i="12"/>
  <c r="M8" i="34"/>
  <c r="G20" i="34"/>
  <c r="D19" i="34"/>
  <c r="P17" i="34"/>
  <c r="T16" i="34"/>
  <c r="C14" i="34"/>
  <c r="T10" i="34"/>
  <c r="AP349" i="12"/>
  <c r="AP372" i="12"/>
  <c r="C41" i="33"/>
  <c r="E25" i="33"/>
  <c r="D25" i="33" s="1"/>
  <c r="E45" i="33"/>
  <c r="D45" i="33" s="1"/>
  <c r="E8" i="34"/>
  <c r="F9" i="34"/>
  <c r="C41" i="23"/>
  <c r="AC6" i="23"/>
  <c r="J7" i="34"/>
  <c r="J17" i="34"/>
  <c r="O8" i="34"/>
  <c r="O10" i="34"/>
  <c r="O18" i="34"/>
  <c r="R7" i="34"/>
  <c r="R12" i="34"/>
  <c r="M10" i="34"/>
  <c r="K20" i="34"/>
  <c r="N11" i="34"/>
  <c r="I13" i="34"/>
  <c r="G14" i="34"/>
  <c r="G41" i="23"/>
  <c r="Q14" i="34"/>
  <c r="Q20" i="34"/>
  <c r="Q13" i="34"/>
  <c r="Q16" i="34"/>
  <c r="C20" i="34"/>
  <c r="S8" i="23"/>
  <c r="S15" i="23"/>
  <c r="E18" i="34"/>
  <c r="O6" i="34"/>
  <c r="Q35" i="34"/>
  <c r="S31" i="34"/>
  <c r="Q29" i="34"/>
  <c r="Q27" i="34"/>
  <c r="DD25" i="12"/>
  <c r="U25" i="23" s="1"/>
  <c r="S25" i="34"/>
  <c r="Y34" i="23"/>
  <c r="AG37" i="34"/>
  <c r="AL15" i="34"/>
  <c r="AL12" i="34"/>
  <c r="AI12" i="34"/>
  <c r="C49" i="33"/>
  <c r="N6" i="23"/>
  <c r="O31" i="34"/>
  <c r="S28" i="34"/>
  <c r="AI6" i="34"/>
  <c r="AL41" i="34"/>
  <c r="AH41" i="34"/>
  <c r="AL40" i="34"/>
  <c r="AH40" i="34"/>
  <c r="AL39" i="34"/>
  <c r="AH39" i="34"/>
  <c r="AL38" i="34"/>
  <c r="AH38" i="34"/>
  <c r="AL37" i="34"/>
  <c r="AI36" i="34"/>
  <c r="AK21" i="34"/>
  <c r="AI14" i="34"/>
  <c r="AJ10" i="34"/>
  <c r="AJ9" i="34"/>
  <c r="AJ7" i="34"/>
  <c r="AL20" i="34"/>
  <c r="AH20" i="34"/>
  <c r="AH15" i="34"/>
  <c r="AK13" i="34"/>
  <c r="AI11" i="34"/>
  <c r="AK11" i="34"/>
  <c r="AS282" i="12"/>
  <c r="J61" i="33" s="1"/>
  <c r="K61" i="33" s="1"/>
  <c r="W34" i="23"/>
  <c r="H25" i="33"/>
  <c r="G25" i="33" s="1"/>
  <c r="I25" i="33" s="1"/>
  <c r="C71" i="33"/>
  <c r="AP308" i="12"/>
  <c r="C51" i="33"/>
  <c r="E75" i="33"/>
  <c r="D75" i="33" s="1"/>
  <c r="AQ350" i="12"/>
  <c r="AP324" i="12"/>
  <c r="FZ5" i="12"/>
  <c r="GJ5" i="12" s="1"/>
  <c r="GT5" i="12" s="1"/>
  <c r="HD5" i="12" s="1"/>
  <c r="HN5" i="12" s="1"/>
  <c r="HX5" i="12" s="1"/>
  <c r="IH5" i="12" s="1"/>
  <c r="IR5" i="12" s="1"/>
  <c r="DD39" i="12"/>
  <c r="U39" i="23" s="1"/>
  <c r="DF26" i="12"/>
  <c r="W26" i="23" s="1"/>
  <c r="AL21" i="34"/>
  <c r="AH21" i="34"/>
  <c r="H15" i="33"/>
  <c r="G15" i="33" s="1"/>
  <c r="I15" i="33" s="1"/>
  <c r="H23" i="33"/>
  <c r="G23" i="33" s="1"/>
  <c r="I23" i="33" s="1"/>
  <c r="AP320" i="12"/>
  <c r="DH26" i="12"/>
  <c r="Y26" i="23" s="1"/>
  <c r="DD26" i="12"/>
  <c r="U26" i="23" s="1"/>
  <c r="AJ20" i="34"/>
  <c r="FK65" i="12"/>
  <c r="Q2" i="23"/>
  <c r="C4" i="23" s="1"/>
  <c r="I4" i="23" s="1"/>
  <c r="O4" i="23" s="1"/>
  <c r="U4" i="23" s="1"/>
  <c r="AA4" i="23" s="1"/>
  <c r="AG4" i="23" s="1"/>
  <c r="AI13" i="34"/>
  <c r="AP353" i="12"/>
  <c r="H33" i="33"/>
  <c r="G33" i="33" s="1"/>
  <c r="I33" i="33" s="1"/>
  <c r="AM256" i="12"/>
  <c r="AP314" i="12"/>
  <c r="C35" i="33"/>
  <c r="E33" i="33"/>
  <c r="D33" i="33" s="1"/>
  <c r="AP375" i="12"/>
  <c r="Q22" i="34"/>
  <c r="Y41" i="23"/>
  <c r="Y39" i="23"/>
  <c r="H38" i="23"/>
  <c r="Y32" i="23"/>
  <c r="Y25" i="23"/>
  <c r="Y23" i="23"/>
  <c r="Y9" i="23"/>
  <c r="AG6" i="34"/>
  <c r="AK6" i="34"/>
  <c r="AJ41" i="34"/>
  <c r="AJ40" i="34"/>
  <c r="AJ39" i="34"/>
  <c r="AJ38" i="34"/>
  <c r="AK37" i="34"/>
  <c r="AJ22" i="34"/>
  <c r="AG18" i="34"/>
  <c r="AK17" i="34"/>
  <c r="AK16" i="34"/>
  <c r="AJ15" i="34"/>
  <c r="AL10" i="34"/>
  <c r="AH10" i="34"/>
  <c r="AL9" i="34"/>
  <c r="AH7" i="34"/>
  <c r="AP352" i="12"/>
  <c r="H65" i="33"/>
  <c r="G65" i="33" s="1"/>
  <c r="I65" i="33" s="1"/>
  <c r="E21" i="33"/>
  <c r="D21" i="33" s="1"/>
  <c r="AQ375" i="12"/>
  <c r="E55" i="33"/>
  <c r="D55" i="33" s="1"/>
  <c r="AQ376" i="12"/>
  <c r="H55" i="33"/>
  <c r="G55" i="33" s="1"/>
  <c r="I55" i="33" s="1"/>
  <c r="Q41" i="34"/>
  <c r="DH37" i="12"/>
  <c r="Y37" i="23" s="1"/>
  <c r="S36" i="34"/>
  <c r="Q36" i="34"/>
  <c r="O36" i="34"/>
  <c r="Q33" i="34"/>
  <c r="S32" i="34"/>
  <c r="Q30" i="34"/>
  <c r="Y6" i="23"/>
  <c r="Y36" i="23"/>
  <c r="Y29" i="23"/>
  <c r="Y27" i="23"/>
  <c r="Y13" i="23"/>
  <c r="Y11" i="23"/>
  <c r="Y7" i="23"/>
  <c r="AL6" i="34"/>
  <c r="AH6" i="34"/>
  <c r="AK41" i="34"/>
  <c r="AG41" i="34"/>
  <c r="AK40" i="34"/>
  <c r="AG40" i="34"/>
  <c r="AK39" i="34"/>
  <c r="AG39" i="34"/>
  <c r="AK38" i="34"/>
  <c r="AG38" i="34"/>
  <c r="AI37" i="34"/>
  <c r="AJ23" i="34"/>
  <c r="AG21" i="34"/>
  <c r="AL19" i="34"/>
  <c r="AH19" i="34"/>
  <c r="AH18" i="34"/>
  <c r="AL17" i="34"/>
  <c r="AH17" i="34"/>
  <c r="AI10" i="34"/>
  <c r="AI7" i="34"/>
  <c r="AP357" i="12"/>
  <c r="AP351" i="12"/>
  <c r="AQ360" i="12"/>
  <c r="Q40" i="34"/>
  <c r="S39" i="34"/>
  <c r="S38" i="34"/>
  <c r="DD37" i="12"/>
  <c r="U37" i="23" s="1"/>
  <c r="S34" i="34"/>
  <c r="Y33" i="23"/>
  <c r="Y31" i="23"/>
  <c r="Y17" i="23"/>
  <c r="Y15" i="23"/>
  <c r="AL13" i="34"/>
  <c r="AH13" i="34"/>
  <c r="AJ12" i="34"/>
  <c r="AJ11" i="34"/>
  <c r="G36" i="34"/>
  <c r="Y35" i="23"/>
  <c r="Y28" i="23"/>
  <c r="Y21" i="23"/>
  <c r="Y19" i="23"/>
  <c r="Y12" i="23"/>
  <c r="AH23" i="34"/>
  <c r="AL22" i="34"/>
  <c r="AI21" i="34"/>
  <c r="AK20" i="34"/>
  <c r="AI20" i="34"/>
  <c r="AG20" i="34"/>
  <c r="AG11" i="34"/>
  <c r="G2" i="35"/>
  <c r="G2" i="30"/>
  <c r="FK63" i="12"/>
  <c r="AM258" i="12"/>
  <c r="AM257" i="12"/>
  <c r="AL256" i="12"/>
  <c r="AL257" i="12" s="1"/>
  <c r="W41" i="23"/>
  <c r="AS289" i="12"/>
  <c r="J75" i="33" s="1"/>
  <c r="K75" i="33" s="1"/>
  <c r="AP376" i="12"/>
  <c r="C69" i="33"/>
  <c r="E15" i="33"/>
  <c r="D15" i="33" s="1"/>
  <c r="C7" i="33"/>
  <c r="AQ372" i="12"/>
  <c r="AP334" i="12"/>
  <c r="AP354" i="12"/>
  <c r="E11" i="33"/>
  <c r="D11" i="33" s="1"/>
  <c r="E47" i="33"/>
  <c r="D47" i="33" s="1"/>
  <c r="AM255" i="12"/>
  <c r="AO253" i="12" s="1"/>
  <c r="AQ353" i="12"/>
  <c r="H5" i="33"/>
  <c r="G5" i="33" s="1"/>
  <c r="I5" i="33" s="1"/>
  <c r="AP374" i="12"/>
  <c r="AP304" i="12"/>
  <c r="AP369" i="12"/>
  <c r="H35" i="33"/>
  <c r="G35" i="33" s="1"/>
  <c r="I35" i="33" s="1"/>
  <c r="C73" i="33"/>
  <c r="C5" i="33"/>
  <c r="H61" i="33"/>
  <c r="G61" i="33" s="1"/>
  <c r="I61" i="33" s="1"/>
  <c r="H45" i="33"/>
  <c r="G45" i="33" s="1"/>
  <c r="I45" i="33" s="1"/>
  <c r="AP358" i="12"/>
  <c r="E13" i="33"/>
  <c r="D13" i="33" s="1"/>
  <c r="AP347" i="12"/>
  <c r="C45" i="33"/>
  <c r="E7" i="33"/>
  <c r="D7" i="33" s="1"/>
  <c r="AP379" i="12"/>
  <c r="AP328" i="12"/>
  <c r="AP361" i="12"/>
  <c r="AQ368" i="12"/>
  <c r="G36" i="23"/>
  <c r="AQ367" i="12"/>
  <c r="H29" i="33"/>
  <c r="G29" i="33" s="1"/>
  <c r="I29" i="33" s="1"/>
  <c r="H9" i="33"/>
  <c r="G9" i="33" s="1"/>
  <c r="I9" i="33" s="1"/>
  <c r="FU84" i="12"/>
  <c r="W37" i="23"/>
  <c r="AS285" i="12"/>
  <c r="J67" i="33" s="1"/>
  <c r="K67" i="33" s="1"/>
  <c r="E49" i="33"/>
  <c r="D49" i="33" s="1"/>
  <c r="E39" i="33"/>
  <c r="D39" i="33" s="1"/>
  <c r="AP333" i="12"/>
  <c r="I2" i="31"/>
  <c r="C37" i="33"/>
  <c r="C29" i="33"/>
  <c r="E59" i="33"/>
  <c r="D59" i="33" s="1"/>
  <c r="H17" i="33"/>
  <c r="G17" i="33" s="1"/>
  <c r="I17" i="33" s="1"/>
  <c r="AQ377" i="12"/>
  <c r="H57" i="33"/>
  <c r="G57" i="33" s="1"/>
  <c r="I57" i="33" s="1"/>
  <c r="AP323" i="12"/>
  <c r="E9" i="33"/>
  <c r="D9" i="33" s="1"/>
  <c r="AQ378" i="12"/>
  <c r="AP355" i="12"/>
  <c r="AP305" i="12"/>
  <c r="FT62" i="12"/>
  <c r="FT63" i="12"/>
  <c r="H75" i="33"/>
  <c r="G75" i="33" s="1"/>
  <c r="I75" i="33" s="1"/>
  <c r="AP319" i="12"/>
  <c r="C17" i="33"/>
  <c r="H38" i="34"/>
  <c r="FQ65" i="12"/>
  <c r="FQ72" i="12" s="1"/>
  <c r="FR65" i="12"/>
  <c r="FO65" i="12"/>
  <c r="FS65" i="12"/>
  <c r="AM88" i="12"/>
  <c r="A3" i="35" s="1"/>
  <c r="FP65" i="12"/>
  <c r="FL65" i="12"/>
  <c r="FL72" i="12" s="1"/>
  <c r="FT70" i="12"/>
  <c r="FT81" i="12" s="1"/>
  <c r="FT80" i="12" s="1"/>
  <c r="FQ69" i="12"/>
  <c r="FO69" i="12"/>
  <c r="FM69" i="12"/>
  <c r="FT66" i="12"/>
  <c r="FR66" i="12"/>
  <c r="FP66" i="12"/>
  <c r="FN66" i="12"/>
  <c r="FL66" i="12"/>
  <c r="FS71" i="12"/>
  <c r="FS75" i="12" s="1"/>
  <c r="FS70" i="12"/>
  <c r="FR70" i="12"/>
  <c r="FM71" i="12"/>
  <c r="FM75" i="12" s="1"/>
  <c r="FM70" i="12"/>
  <c r="FK70" i="12"/>
  <c r="FP71" i="12"/>
  <c r="FP75" i="12" s="1"/>
  <c r="FP70" i="12"/>
  <c r="FK71" i="12"/>
  <c r="FR71" i="12"/>
  <c r="FR75" i="12" s="1"/>
  <c r="FN71" i="12"/>
  <c r="FN72" i="12" s="1"/>
  <c r="FQ70" i="12"/>
  <c r="FQ81" i="12" s="1"/>
  <c r="FQ80" i="12" s="1"/>
  <c r="FO71" i="12"/>
  <c r="FO75" i="12" s="1"/>
  <c r="FO70" i="12"/>
  <c r="FL70" i="12"/>
  <c r="FL81" i="12" s="1"/>
  <c r="FL80" i="12" s="1"/>
  <c r="FN70" i="12"/>
  <c r="FM83" i="12"/>
  <c r="FP83" i="12"/>
  <c r="FN83" i="12"/>
  <c r="FK83" i="12"/>
  <c r="FO83" i="12"/>
  <c r="FL83" i="12"/>
  <c r="FS83" i="12"/>
  <c r="FQ83" i="12"/>
  <c r="FT83" i="12"/>
  <c r="FR83" i="12"/>
  <c r="C4" i="34"/>
  <c r="V2" i="34"/>
  <c r="AR95" i="12"/>
  <c r="FT72" i="12"/>
  <c r="FL75" i="12"/>
  <c r="FP81" i="12" l="1"/>
  <c r="FP80" i="12" s="1"/>
  <c r="FR81" i="12"/>
  <c r="FR80" i="12" s="1"/>
  <c r="E4" i="23"/>
  <c r="G4" i="23" s="1"/>
  <c r="M4" i="23" s="1"/>
  <c r="S4" i="23" s="1"/>
  <c r="Y4" i="23" s="1"/>
  <c r="AE4" i="23" s="1"/>
  <c r="AK4" i="23" s="1"/>
  <c r="FO81" i="12"/>
  <c r="FO80" i="12" s="1"/>
  <c r="FN75" i="12"/>
  <c r="FK72" i="12"/>
  <c r="V2" i="23"/>
  <c r="FS81" i="12"/>
  <c r="FS80" i="12" s="1"/>
  <c r="G69" i="31"/>
  <c r="B4" i="33"/>
  <c r="AM260" i="12"/>
  <c r="AM259" i="12"/>
  <c r="K2" i="35"/>
  <c r="K2" i="30"/>
  <c r="AL258" i="12"/>
  <c r="AM262" i="12"/>
  <c r="AM261" i="12"/>
  <c r="FM72" i="12"/>
  <c r="FP72" i="12"/>
  <c r="FR72" i="12"/>
  <c r="FK75" i="12"/>
  <c r="FS72" i="12"/>
  <c r="FK81" i="12"/>
  <c r="FK80" i="12" s="1"/>
  <c r="FN81" i="12"/>
  <c r="FN80" i="12" s="1"/>
  <c r="FM81" i="12"/>
  <c r="FM80" i="12" s="1"/>
  <c r="FO72" i="12"/>
  <c r="I4" i="34"/>
  <c r="O4" i="34" s="1"/>
  <c r="U4" i="34" s="1"/>
  <c r="AA4" i="34" s="1"/>
  <c r="AG4" i="34" s="1"/>
  <c r="E4" i="34"/>
  <c r="AQ94" i="12"/>
  <c r="AQ96" i="12"/>
  <c r="AQ106" i="12"/>
  <c r="AQ98" i="12"/>
  <c r="AQ95" i="12"/>
  <c r="AQ107" i="12"/>
  <c r="AQ99" i="12"/>
  <c r="AQ97" i="12"/>
  <c r="AQ125" i="12"/>
  <c r="AQ108" i="12"/>
  <c r="AQ124" i="12"/>
  <c r="AQ102" i="12"/>
  <c r="AQ103" i="12"/>
  <c r="AQ104" i="12"/>
  <c r="AQ128" i="12"/>
  <c r="AQ126" i="12"/>
  <c r="AQ105" i="12"/>
  <c r="AQ127" i="12"/>
  <c r="AQ100" i="12"/>
  <c r="AQ101" i="12"/>
  <c r="BL127" i="12" l="1"/>
  <c r="BH127" i="12"/>
  <c r="BD127" i="12"/>
  <c r="AZ127" i="12"/>
  <c r="AV127" i="12"/>
  <c r="BK127" i="12"/>
  <c r="BG127" i="12"/>
  <c r="BC127" i="12"/>
  <c r="AY127" i="12"/>
  <c r="AU127" i="12"/>
  <c r="BJ127" i="12"/>
  <c r="BF127" i="12"/>
  <c r="BB127" i="12"/>
  <c r="AX127" i="12"/>
  <c r="AT127" i="12"/>
  <c r="BI127" i="12"/>
  <c r="BE127" i="12"/>
  <c r="BA127" i="12"/>
  <c r="AW127" i="12"/>
  <c r="BI118" i="12"/>
  <c r="BA118" i="12"/>
  <c r="BJ118" i="12"/>
  <c r="BB118" i="12"/>
  <c r="AT118" i="12"/>
  <c r="BK118" i="12"/>
  <c r="BC118" i="12"/>
  <c r="AU118" i="12"/>
  <c r="BL118" i="12"/>
  <c r="BD118" i="12"/>
  <c r="AV118" i="12"/>
  <c r="BE118" i="12"/>
  <c r="AW118" i="12"/>
  <c r="BF118" i="12"/>
  <c r="AX118" i="12"/>
  <c r="BG118" i="12"/>
  <c r="AY118" i="12"/>
  <c r="BH118" i="12"/>
  <c r="AZ118" i="12"/>
  <c r="K4" i="23"/>
  <c r="Q4" i="23" s="1"/>
  <c r="W4" i="23" s="1"/>
  <c r="AC4" i="23" s="1"/>
  <c r="AI4" i="23" s="1"/>
  <c r="AL259" i="12"/>
  <c r="AM264" i="12"/>
  <c r="AM263" i="12"/>
  <c r="K4" i="34"/>
  <c r="Q4" i="34" s="1"/>
  <c r="W4" i="34" s="1"/>
  <c r="AC4" i="34" s="1"/>
  <c r="AI4" i="34" s="1"/>
  <c r="G4" i="34"/>
  <c r="M4" i="34" s="1"/>
  <c r="S4" i="34" s="1"/>
  <c r="Y4" i="34" s="1"/>
  <c r="AE4" i="34" s="1"/>
  <c r="AK4" i="34" s="1"/>
  <c r="BF105" i="12"/>
  <c r="CV100" i="12" s="1"/>
  <c r="BD105" i="12"/>
  <c r="CT100" i="12" s="1"/>
  <c r="BL105" i="12"/>
  <c r="DB100" i="12" s="1"/>
  <c r="AU105" i="12"/>
  <c r="CK100" i="12" s="1"/>
  <c r="AX105" i="12"/>
  <c r="CN100" i="12" s="1"/>
  <c r="BI105" i="12"/>
  <c r="CY100" i="12" s="1"/>
  <c r="BG105" i="12"/>
  <c r="CW100" i="12" s="1"/>
  <c r="AZ105" i="12"/>
  <c r="CP100" i="12" s="1"/>
  <c r="BK105" i="12"/>
  <c r="DA100" i="12" s="1"/>
  <c r="BA105" i="12"/>
  <c r="CQ100" i="12" s="1"/>
  <c r="BJ105" i="12"/>
  <c r="CZ100" i="12" s="1"/>
  <c r="AT105" i="12"/>
  <c r="CJ100" i="12" s="1"/>
  <c r="BC105" i="12"/>
  <c r="CS100" i="12" s="1"/>
  <c r="BB105" i="12"/>
  <c r="CR100" i="12" s="1"/>
  <c r="BE105" i="12"/>
  <c r="CU100" i="12" s="1"/>
  <c r="AW105" i="12"/>
  <c r="CM100" i="12" s="1"/>
  <c r="AV105" i="12"/>
  <c r="CL100" i="12" s="1"/>
  <c r="AY105" i="12"/>
  <c r="CO100" i="12" s="1"/>
  <c r="BH105" i="12"/>
  <c r="CX100" i="12" s="1"/>
  <c r="AY103" i="12"/>
  <c r="BB103" i="12"/>
  <c r="BC103" i="12"/>
  <c r="BL103" i="12"/>
  <c r="AT103" i="12"/>
  <c r="AU103" i="12"/>
  <c r="BK103" i="12"/>
  <c r="AX103" i="12"/>
  <c r="AZ103" i="12"/>
  <c r="BI103" i="12"/>
  <c r="AW103" i="12"/>
  <c r="AV103" i="12"/>
  <c r="BG103" i="12"/>
  <c r="BE103" i="12"/>
  <c r="BJ103" i="12"/>
  <c r="BD103" i="12"/>
  <c r="BF103" i="12"/>
  <c r="BH103" i="12"/>
  <c r="BA103" i="12"/>
  <c r="BE125" i="12"/>
  <c r="BF125" i="12"/>
  <c r="BG125" i="12"/>
  <c r="AX125" i="12"/>
  <c r="AW125" i="12"/>
  <c r="BK125" i="12"/>
  <c r="BD125" i="12"/>
  <c r="BC125" i="12"/>
  <c r="AV125" i="12"/>
  <c r="BI125" i="12"/>
  <c r="BJ125" i="12"/>
  <c r="AZ125" i="12"/>
  <c r="BH125" i="12"/>
  <c r="AY125" i="12"/>
  <c r="BA125" i="12"/>
  <c r="BL125" i="12"/>
  <c r="AT125" i="12"/>
  <c r="BB125" i="12"/>
  <c r="AU125" i="12"/>
  <c r="AX95" i="12"/>
  <c r="BL95" i="12"/>
  <c r="BG95" i="12"/>
  <c r="AZ95" i="12"/>
  <c r="BC95" i="12"/>
  <c r="AV95" i="12"/>
  <c r="BK95" i="12"/>
  <c r="BD95" i="12"/>
  <c r="AW95" i="12"/>
  <c r="BH95" i="12"/>
  <c r="BJ95" i="12"/>
  <c r="AT95" i="12"/>
  <c r="CJ95" i="12" s="1"/>
  <c r="BE95" i="12"/>
  <c r="BA95" i="12"/>
  <c r="BB95" i="12"/>
  <c r="BI95" i="12"/>
  <c r="AU95" i="12"/>
  <c r="BF95" i="12"/>
  <c r="AY95" i="12"/>
  <c r="AS95" i="12"/>
  <c r="CI95" i="12" s="1"/>
  <c r="AY94" i="12"/>
  <c r="AT94" i="12"/>
  <c r="AS94" i="12"/>
  <c r="AV94" i="12"/>
  <c r="AU94" i="12"/>
  <c r="BD94" i="12"/>
  <c r="AX94" i="12"/>
  <c r="AZ94" i="12"/>
  <c r="BJ94" i="12"/>
  <c r="BI94" i="12"/>
  <c r="BL94" i="12"/>
  <c r="BK94" i="12"/>
  <c r="BF94" i="12"/>
  <c r="BE94" i="12"/>
  <c r="BG94" i="12"/>
  <c r="BB94" i="12"/>
  <c r="BC94" i="12"/>
  <c r="AW94" i="12"/>
  <c r="BH94" i="12"/>
  <c r="BA94" i="12"/>
  <c r="BB104" i="12"/>
  <c r="BE104" i="12"/>
  <c r="AY104" i="12"/>
  <c r="BF104" i="12"/>
  <c r="BA104" i="12"/>
  <c r="BI104" i="12"/>
  <c r="BG104" i="12"/>
  <c r="BJ104" i="12"/>
  <c r="BL104" i="12"/>
  <c r="BH104" i="12"/>
  <c r="AX104" i="12"/>
  <c r="BK104" i="12"/>
  <c r="AT104" i="12"/>
  <c r="AV104" i="12"/>
  <c r="BC104" i="12"/>
  <c r="AZ104" i="12"/>
  <c r="BD104" i="12"/>
  <c r="AU104" i="12"/>
  <c r="AW104" i="12"/>
  <c r="BF108" i="12"/>
  <c r="AT108" i="12"/>
  <c r="BL108" i="12"/>
  <c r="BI108" i="12"/>
  <c r="BB108" i="12"/>
  <c r="BE108" i="12"/>
  <c r="AZ108" i="12"/>
  <c r="BC108" i="12"/>
  <c r="AX108" i="12"/>
  <c r="BJ108" i="12"/>
  <c r="BA108" i="12"/>
  <c r="AY108" i="12"/>
  <c r="BG108" i="12"/>
  <c r="BD108" i="12"/>
  <c r="AW108" i="12"/>
  <c r="BK108" i="12"/>
  <c r="AV108" i="12"/>
  <c r="BH108" i="12"/>
  <c r="AU108" i="12"/>
  <c r="BB107" i="12"/>
  <c r="BD107" i="12"/>
  <c r="AZ107" i="12"/>
  <c r="AT107" i="12"/>
  <c r="BH107" i="12"/>
  <c r="BG107" i="12"/>
  <c r="AY107" i="12"/>
  <c r="BF107" i="12"/>
  <c r="BC107" i="12"/>
  <c r="AU107" i="12"/>
  <c r="BE107" i="12"/>
  <c r="BL107" i="12"/>
  <c r="BA107" i="12"/>
  <c r="BI107" i="12"/>
  <c r="BJ107" i="12"/>
  <c r="AV107" i="12"/>
  <c r="AX107" i="12"/>
  <c r="BK107" i="12"/>
  <c r="AW107" i="12"/>
  <c r="BI96" i="12"/>
  <c r="BA96" i="12"/>
  <c r="AT96" i="12"/>
  <c r="AY96" i="12"/>
  <c r="BG96" i="12"/>
  <c r="AS96" i="12"/>
  <c r="BH96" i="12"/>
  <c r="AU96" i="12"/>
  <c r="AV96" i="12"/>
  <c r="BD96" i="12"/>
  <c r="AX96" i="12"/>
  <c r="BE96" i="12"/>
  <c r="AW96" i="12"/>
  <c r="BC96" i="12"/>
  <c r="BL96" i="12"/>
  <c r="BB96" i="12"/>
  <c r="BK96" i="12"/>
  <c r="AZ96" i="12"/>
  <c r="BJ96" i="12"/>
  <c r="BF96" i="12"/>
  <c r="BJ100" i="12"/>
  <c r="BJ112" i="12" s="1"/>
  <c r="CZ101" i="12" s="1"/>
  <c r="BI100" i="12"/>
  <c r="BI112" i="12" s="1"/>
  <c r="CY101" i="12" s="1"/>
  <c r="AV100" i="12"/>
  <c r="AV112" i="12" s="1"/>
  <c r="CL101" i="12" s="1"/>
  <c r="BD100" i="12"/>
  <c r="BD112" i="12" s="1"/>
  <c r="CT101" i="12" s="1"/>
  <c r="AW100" i="12"/>
  <c r="AW112" i="12" s="1"/>
  <c r="CM101" i="12" s="1"/>
  <c r="BL100" i="12"/>
  <c r="BL112" i="12" s="1"/>
  <c r="DB101" i="12" s="1"/>
  <c r="BB100" i="12"/>
  <c r="BB112" i="12" s="1"/>
  <c r="CR101" i="12" s="1"/>
  <c r="BE100" i="12"/>
  <c r="BE112" i="12" s="1"/>
  <c r="CU101" i="12" s="1"/>
  <c r="BG100" i="12"/>
  <c r="BG112" i="12" s="1"/>
  <c r="CW101" i="12" s="1"/>
  <c r="AZ100" i="12"/>
  <c r="AZ112" i="12" s="1"/>
  <c r="CP101" i="12" s="1"/>
  <c r="BH100" i="12"/>
  <c r="BH112" i="12" s="1"/>
  <c r="CX101" i="12" s="1"/>
  <c r="BK100" i="12"/>
  <c r="BK112" i="12" s="1"/>
  <c r="DA101" i="12" s="1"/>
  <c r="BF100" i="12"/>
  <c r="BF112" i="12" s="1"/>
  <c r="CV101" i="12" s="1"/>
  <c r="AX100" i="12"/>
  <c r="AX112" i="12" s="1"/>
  <c r="CN101" i="12" s="1"/>
  <c r="BC100" i="12"/>
  <c r="BC112" i="12" s="1"/>
  <c r="CS101" i="12" s="1"/>
  <c r="AY100" i="12"/>
  <c r="AY112" i="12" s="1"/>
  <c r="CO101" i="12" s="1"/>
  <c r="AU100" i="12"/>
  <c r="AU112" i="12" s="1"/>
  <c r="CK101" i="12" s="1"/>
  <c r="BA100" i="12"/>
  <c r="BA112" i="12" s="1"/>
  <c r="CQ101" i="12" s="1"/>
  <c r="AT100" i="12"/>
  <c r="AT112" i="12" s="1"/>
  <c r="CJ101" i="12" s="1"/>
  <c r="BD128" i="12"/>
  <c r="CT103" i="12" s="1"/>
  <c r="BJ128" i="12"/>
  <c r="CZ103" i="12" s="1"/>
  <c r="BG128" i="12"/>
  <c r="CW103" i="12" s="1"/>
  <c r="BI128" i="12"/>
  <c r="CY103" i="12" s="1"/>
  <c r="BL128" i="12"/>
  <c r="DB103" i="12" s="1"/>
  <c r="AZ128" i="12"/>
  <c r="CP103" i="12" s="1"/>
  <c r="BH128" i="12"/>
  <c r="CX103" i="12" s="1"/>
  <c r="AX128" i="12"/>
  <c r="CN103" i="12" s="1"/>
  <c r="AY128" i="12"/>
  <c r="CO103" i="12" s="1"/>
  <c r="BA128" i="12"/>
  <c r="CQ103" i="12" s="1"/>
  <c r="BK128" i="12"/>
  <c r="DA103" i="12" s="1"/>
  <c r="BC128" i="12"/>
  <c r="CS103" i="12" s="1"/>
  <c r="AV128" i="12"/>
  <c r="CL103" i="12" s="1"/>
  <c r="BB128" i="12"/>
  <c r="CR103" i="12" s="1"/>
  <c r="AT128" i="12"/>
  <c r="CJ103" i="12" s="1"/>
  <c r="AW128" i="12"/>
  <c r="CM103" i="12" s="1"/>
  <c r="BF128" i="12"/>
  <c r="CV103" i="12" s="1"/>
  <c r="BE128" i="12"/>
  <c r="CU103" i="12" s="1"/>
  <c r="AU128" i="12"/>
  <c r="CK103" i="12" s="1"/>
  <c r="BG124" i="12"/>
  <c r="BL124" i="12"/>
  <c r="BI124" i="12"/>
  <c r="AZ124" i="12"/>
  <c r="AW124" i="12"/>
  <c r="BA124" i="12"/>
  <c r="BH124" i="12"/>
  <c r="BD124" i="12"/>
  <c r="BK124" i="12"/>
  <c r="BB124" i="12"/>
  <c r="AX124" i="12"/>
  <c r="AT124" i="12"/>
  <c r="AY124" i="12"/>
  <c r="BF124" i="12"/>
  <c r="BE124" i="12"/>
  <c r="BJ124" i="12"/>
  <c r="BC124" i="12"/>
  <c r="AU124" i="12"/>
  <c r="AV124" i="12"/>
  <c r="AX99" i="12"/>
  <c r="CN97" i="12" s="1"/>
  <c r="AV99" i="12"/>
  <c r="CL97" i="12" s="1"/>
  <c r="BE99" i="12"/>
  <c r="BK99" i="12"/>
  <c r="AZ99" i="12"/>
  <c r="CP97" i="12" s="1"/>
  <c r="AU99" i="12"/>
  <c r="BL99" i="12"/>
  <c r="DB97" i="12" s="1"/>
  <c r="AT99" i="12"/>
  <c r="CJ97" i="12" s="1"/>
  <c r="BH99" i="12"/>
  <c r="CX97" i="12" s="1"/>
  <c r="BB99" i="12"/>
  <c r="CR97" i="12" s="1"/>
  <c r="BG99" i="12"/>
  <c r="BD99" i="12"/>
  <c r="CT97" i="12" s="1"/>
  <c r="BF99" i="12"/>
  <c r="CV97" i="12" s="1"/>
  <c r="BI99" i="12"/>
  <c r="BA99" i="12"/>
  <c r="AY99" i="12"/>
  <c r="AW99" i="12"/>
  <c r="BJ99" i="12"/>
  <c r="CZ97" i="12" s="1"/>
  <c r="BC99" i="12"/>
  <c r="BJ106" i="12"/>
  <c r="CZ104" i="12" s="1"/>
  <c r="AU106" i="12"/>
  <c r="CK104" i="12" s="1"/>
  <c r="BD106" i="12"/>
  <c r="CT104" i="12" s="1"/>
  <c r="BI106" i="12"/>
  <c r="CY104" i="12" s="1"/>
  <c r="BF106" i="12"/>
  <c r="CV104" i="12" s="1"/>
  <c r="AW106" i="12"/>
  <c r="CM104" i="12" s="1"/>
  <c r="BH106" i="12"/>
  <c r="CX104" i="12" s="1"/>
  <c r="AZ106" i="12"/>
  <c r="CP104" i="12" s="1"/>
  <c r="BG106" i="12"/>
  <c r="CW104" i="12" s="1"/>
  <c r="BE106" i="12"/>
  <c r="CU104" i="12" s="1"/>
  <c r="BB106" i="12"/>
  <c r="CR104" i="12" s="1"/>
  <c r="BL106" i="12"/>
  <c r="DB104" i="12" s="1"/>
  <c r="AV106" i="12"/>
  <c r="CL104" i="12" s="1"/>
  <c r="BC106" i="12"/>
  <c r="CS104" i="12" s="1"/>
  <c r="AY106" i="12"/>
  <c r="CO104" i="12" s="1"/>
  <c r="BA106" i="12"/>
  <c r="CQ104" i="12" s="1"/>
  <c r="AX106" i="12"/>
  <c r="CN104" i="12" s="1"/>
  <c r="AT106" i="12"/>
  <c r="CJ104" i="12" s="1"/>
  <c r="BK106" i="12"/>
  <c r="DA104" i="12" s="1"/>
  <c r="AX101" i="12"/>
  <c r="BE101" i="12"/>
  <c r="BB101" i="12"/>
  <c r="AU101" i="12"/>
  <c r="BK101" i="12"/>
  <c r="AV101" i="12"/>
  <c r="AW101" i="12"/>
  <c r="BD101" i="12"/>
  <c r="BC101" i="12"/>
  <c r="AZ101" i="12"/>
  <c r="BA101" i="12"/>
  <c r="BH101" i="12"/>
  <c r="BF101" i="12"/>
  <c r="BJ101" i="12"/>
  <c r="AT101" i="12"/>
  <c r="BI101" i="12"/>
  <c r="AY101" i="12"/>
  <c r="BL101" i="12"/>
  <c r="BG101" i="12"/>
  <c r="BJ126" i="12"/>
  <c r="AW126" i="12"/>
  <c r="BH126" i="12"/>
  <c r="AX126" i="12"/>
  <c r="BC126" i="12"/>
  <c r="AY126" i="12"/>
  <c r="AZ126" i="12"/>
  <c r="BE126" i="12"/>
  <c r="BB126" i="12"/>
  <c r="BF126" i="12"/>
  <c r="BG126" i="12"/>
  <c r="BI126" i="12"/>
  <c r="BK126" i="12"/>
  <c r="BL126" i="12"/>
  <c r="AT126" i="12"/>
  <c r="AU126" i="12"/>
  <c r="AV126" i="12"/>
  <c r="BA126" i="12"/>
  <c r="CQ102" i="12" s="1"/>
  <c r="BD126" i="12"/>
  <c r="BJ102" i="12"/>
  <c r="BB102" i="12"/>
  <c r="AU102" i="12"/>
  <c r="AW102" i="12"/>
  <c r="BG102" i="12"/>
  <c r="BF102" i="12"/>
  <c r="BH102" i="12"/>
  <c r="BA102" i="12"/>
  <c r="BC102" i="12"/>
  <c r="BE102" i="12"/>
  <c r="AT102" i="12"/>
  <c r="AX102" i="12"/>
  <c r="BI102" i="12"/>
  <c r="BL102" i="12"/>
  <c r="AY102" i="12"/>
  <c r="BD102" i="12"/>
  <c r="AV102" i="12"/>
  <c r="BK102" i="12"/>
  <c r="AZ102" i="12"/>
  <c r="BL97" i="12"/>
  <c r="AY97" i="12"/>
  <c r="AY119" i="12" s="1"/>
  <c r="AW97" i="12"/>
  <c r="AW119" i="12" s="1"/>
  <c r="BC97" i="12"/>
  <c r="BC119" i="12" s="1"/>
  <c r="BI97" i="12"/>
  <c r="BI119" i="12" s="1"/>
  <c r="AV97" i="12"/>
  <c r="BE97" i="12"/>
  <c r="BE119" i="12" s="1"/>
  <c r="BH97" i="12"/>
  <c r="AT97" i="12"/>
  <c r="AU97" i="12"/>
  <c r="AU119" i="12" s="1"/>
  <c r="BA97" i="12"/>
  <c r="BA119" i="12" s="1"/>
  <c r="BB97" i="12"/>
  <c r="BK97" i="12"/>
  <c r="BK119" i="12" s="1"/>
  <c r="AZ97" i="12"/>
  <c r="BF97" i="12"/>
  <c r="BD97" i="12"/>
  <c r="AX97" i="12"/>
  <c r="BJ97" i="12"/>
  <c r="BG97" i="12"/>
  <c r="BG119" i="12" s="1"/>
  <c r="AZ98" i="12"/>
  <c r="AZ120" i="12" s="1"/>
  <c r="BL98" i="12"/>
  <c r="BL120" i="12" s="1"/>
  <c r="BF98" i="12"/>
  <c r="BF120" i="12" s="1"/>
  <c r="BI98" i="12"/>
  <c r="BB98" i="12"/>
  <c r="BB120" i="12" s="1"/>
  <c r="BG98" i="12"/>
  <c r="BJ98" i="12"/>
  <c r="BJ120" i="12" s="1"/>
  <c r="AW98" i="12"/>
  <c r="BD98" i="12"/>
  <c r="BD120" i="12" s="1"/>
  <c r="BE98" i="12"/>
  <c r="AV98" i="12"/>
  <c r="AV120" i="12" s="1"/>
  <c r="AY98" i="12"/>
  <c r="BK98" i="12"/>
  <c r="BA98" i="12"/>
  <c r="BC98" i="12"/>
  <c r="AU98" i="12"/>
  <c r="BH98" i="12"/>
  <c r="BH120" i="12" s="1"/>
  <c r="AT98" i="12"/>
  <c r="AT120" i="12" s="1"/>
  <c r="AX98" i="12"/>
  <c r="AX120" i="12" s="1"/>
  <c r="CU102" i="12" l="1"/>
  <c r="DB102" i="12"/>
  <c r="AM266" i="12"/>
  <c r="AL260" i="12"/>
  <c r="AM265" i="12"/>
  <c r="CV102" i="12"/>
  <c r="CT102" i="12"/>
  <c r="CW102" i="12"/>
  <c r="CS96" i="12"/>
  <c r="CS97" i="12" s="1"/>
  <c r="BC120" i="12"/>
  <c r="BK120" i="12"/>
  <c r="DA96" i="12"/>
  <c r="DA97" i="12" s="1"/>
  <c r="BD119" i="12"/>
  <c r="CT96" i="12"/>
  <c r="BB119" i="12"/>
  <c r="CR96" i="12"/>
  <c r="BH119" i="12"/>
  <c r="CX96" i="12"/>
  <c r="CP98" i="12"/>
  <c r="AZ123" i="12"/>
  <c r="AZ122" i="12" s="1"/>
  <c r="CO98" i="12"/>
  <c r="AY123" i="12"/>
  <c r="AY122" i="12" s="1"/>
  <c r="CJ98" i="12"/>
  <c r="AT123" i="12"/>
  <c r="AT122" i="12" s="1"/>
  <c r="BH123" i="12"/>
  <c r="BH122" i="12" s="1"/>
  <c r="CX98" i="12"/>
  <c r="CK98" i="12"/>
  <c r="AU123" i="12"/>
  <c r="AU122" i="12" s="1"/>
  <c r="CK95" i="12"/>
  <c r="CO95" i="12" s="1"/>
  <c r="CS95" i="12" s="1"/>
  <c r="CW95" i="12" s="1"/>
  <c r="DA95" i="12" s="1"/>
  <c r="CM95" i="12"/>
  <c r="CQ95" i="12" s="1"/>
  <c r="CU95" i="12" s="1"/>
  <c r="CY95" i="12" s="1"/>
  <c r="CL95" i="12"/>
  <c r="CP95" i="12" s="1"/>
  <c r="CT95" i="12" s="1"/>
  <c r="CX95" i="12" s="1"/>
  <c r="DB95" i="12" s="1"/>
  <c r="CN95" i="12"/>
  <c r="CR95" i="12" s="1"/>
  <c r="CV95" i="12" s="1"/>
  <c r="CZ95" i="12" s="1"/>
  <c r="BH110" i="12"/>
  <c r="BH111" i="12"/>
  <c r="CX99" i="12" s="1"/>
  <c r="BE111" i="12"/>
  <c r="CU99" i="12" s="1"/>
  <c r="BE114" i="12"/>
  <c r="BE110" i="12"/>
  <c r="BI110" i="12"/>
  <c r="BI111" i="12"/>
  <c r="CY99" i="12" s="1"/>
  <c r="BI114" i="12"/>
  <c r="AU111" i="12"/>
  <c r="CK99" i="12" s="1"/>
  <c r="AU114" i="12"/>
  <c r="AU110" i="12"/>
  <c r="BB110" i="12"/>
  <c r="BB111" i="12"/>
  <c r="CR99" i="12" s="1"/>
  <c r="CK102" i="12"/>
  <c r="CZ102" i="12"/>
  <c r="CQ96" i="12"/>
  <c r="CQ97" i="12" s="1"/>
  <c r="BA120" i="12"/>
  <c r="CU96" i="12"/>
  <c r="CU97" i="12" s="1"/>
  <c r="BE120" i="12"/>
  <c r="BG120" i="12"/>
  <c r="CW96" i="12"/>
  <c r="CW97" i="12" s="1"/>
  <c r="CN96" i="12"/>
  <c r="AX119" i="12"/>
  <c r="AT119" i="12"/>
  <c r="CJ96" i="12"/>
  <c r="BL119" i="12"/>
  <c r="DB96" i="12"/>
  <c r="CT98" i="12"/>
  <c r="BD123" i="12"/>
  <c r="BD122" i="12" s="1"/>
  <c r="CN98" i="12"/>
  <c r="AX123" i="12"/>
  <c r="AX122" i="12" s="1"/>
  <c r="CQ98" i="12"/>
  <c r="BA123" i="12"/>
  <c r="BA122" i="12" s="1"/>
  <c r="CM98" i="12"/>
  <c r="AW123" i="12"/>
  <c r="AW122" i="12" s="1"/>
  <c r="AS127" i="12"/>
  <c r="BM127" i="12"/>
  <c r="BA111" i="12"/>
  <c r="CQ99" i="12" s="1"/>
  <c r="BA110" i="12"/>
  <c r="BA114" i="12"/>
  <c r="BJ111" i="12"/>
  <c r="CZ99" i="12" s="1"/>
  <c r="BJ110" i="12"/>
  <c r="AW111" i="12"/>
  <c r="CM99" i="12" s="1"/>
  <c r="AW110" i="12"/>
  <c r="AW114" i="12"/>
  <c r="BK111" i="12"/>
  <c r="DA99" i="12" s="1"/>
  <c r="BK114" i="12"/>
  <c r="BK110" i="12"/>
  <c r="BC111" i="12"/>
  <c r="CS99" i="12" s="1"/>
  <c r="BC114" i="12"/>
  <c r="BC110" i="12"/>
  <c r="CP102" i="12"/>
  <c r="CS102" i="12"/>
  <c r="CN102" i="12"/>
  <c r="BJ119" i="12"/>
  <c r="CZ96" i="12"/>
  <c r="AZ119" i="12"/>
  <c r="CP96" i="12"/>
  <c r="AV119" i="12"/>
  <c r="CL96" i="12"/>
  <c r="CL98" i="12"/>
  <c r="AV123" i="12"/>
  <c r="AV122" i="12" s="1"/>
  <c r="BI123" i="12"/>
  <c r="BI122" i="12" s="1"/>
  <c r="CY98" i="12"/>
  <c r="CS98" i="12"/>
  <c r="BC123" i="12"/>
  <c r="BC122" i="12" s="1"/>
  <c r="CW98" i="12"/>
  <c r="BG123" i="12"/>
  <c r="BG122" i="12" s="1"/>
  <c r="CZ98" i="12"/>
  <c r="BJ123" i="12"/>
  <c r="BJ122" i="12" s="1"/>
  <c r="BD110" i="12"/>
  <c r="BD111" i="12"/>
  <c r="CT99" i="12" s="1"/>
  <c r="AV110" i="12"/>
  <c r="AV111" i="12"/>
  <c r="CL99" i="12" s="1"/>
  <c r="AX111" i="12"/>
  <c r="CN99" i="12" s="1"/>
  <c r="AX110" i="12"/>
  <c r="BL111" i="12"/>
  <c r="DB99" i="12" s="1"/>
  <c r="BL110" i="12"/>
  <c r="CJ102" i="12"/>
  <c r="CX102" i="12"/>
  <c r="CL102" i="12"/>
  <c r="CM102" i="12"/>
  <c r="CK96" i="12"/>
  <c r="CK97" i="12" s="1"/>
  <c r="AU120" i="12"/>
  <c r="CO96" i="12"/>
  <c r="CO97" i="12" s="1"/>
  <c r="AY120" i="12"/>
  <c r="CM96" i="12"/>
  <c r="CM97" i="12" s="1"/>
  <c r="AW120" i="12"/>
  <c r="CY96" i="12"/>
  <c r="CY97" i="12" s="1"/>
  <c r="BI120" i="12"/>
  <c r="CV96" i="12"/>
  <c r="BF119" i="12"/>
  <c r="DA98" i="12"/>
  <c r="BK123" i="12"/>
  <c r="BK122" i="12" s="1"/>
  <c r="BL123" i="12"/>
  <c r="BL122" i="12" s="1"/>
  <c r="DB98" i="12"/>
  <c r="CU98" i="12"/>
  <c r="BE123" i="12"/>
  <c r="BE122" i="12" s="1"/>
  <c r="CV98" i="12"/>
  <c r="BF123" i="12"/>
  <c r="BF122" i="12" s="1"/>
  <c r="CR98" i="12"/>
  <c r="BB123" i="12"/>
  <c r="BB122" i="12" s="1"/>
  <c r="BF111" i="12"/>
  <c r="CV99" i="12" s="1"/>
  <c r="BF110" i="12"/>
  <c r="BG110" i="12"/>
  <c r="BG111" i="12"/>
  <c r="CW99" i="12" s="1"/>
  <c r="BG114" i="12"/>
  <c r="AZ111" i="12"/>
  <c r="CP99" i="12" s="1"/>
  <c r="AZ110" i="12"/>
  <c r="AT111" i="12"/>
  <c r="CJ99" i="12" s="1"/>
  <c r="AT110" i="12"/>
  <c r="AY114" i="12"/>
  <c r="AY110" i="12"/>
  <c r="AY111" i="12"/>
  <c r="CO99" i="12" s="1"/>
  <c r="CR102" i="12"/>
  <c r="CO102" i="12"/>
  <c r="CY102" i="12"/>
  <c r="DA102" i="12"/>
  <c r="AL261" i="12" l="1"/>
  <c r="AM268" i="12"/>
  <c r="AM267" i="12"/>
  <c r="AM269" i="12" l="1"/>
  <c r="AL262" i="12"/>
  <c r="AM270" i="12"/>
  <c r="AM271" i="12" l="1"/>
  <c r="AM272" i="12"/>
</calcChain>
</file>

<file path=xl/sharedStrings.xml><?xml version="1.0" encoding="utf-8"?>
<sst xmlns="http://schemas.openxmlformats.org/spreadsheetml/2006/main" count="12202" uniqueCount="2306">
  <si>
    <t>ЮЗ-4</t>
  </si>
  <si>
    <t>ЮЗ-6</t>
  </si>
  <si>
    <t>Ю-5</t>
  </si>
  <si>
    <t>ЮВ-5</t>
  </si>
  <si>
    <t>ЮЗ-5</t>
  </si>
  <si>
    <t>Колич. Осадков 12ч/мм</t>
  </si>
  <si>
    <t>Т воздуха</t>
  </si>
  <si>
    <t>Т рельс</t>
  </si>
  <si>
    <t>Порывы</t>
  </si>
  <si>
    <t>Станция</t>
  </si>
  <si>
    <t>Вид осадков.</t>
  </si>
  <si>
    <t>24ч.</t>
  </si>
  <si>
    <t>вид осадков.</t>
  </si>
  <si>
    <t xml:space="preserve">Макс. те-ра воздуха </t>
  </si>
  <si>
    <t xml:space="preserve">Мин. те-ра воздуха </t>
  </si>
  <si>
    <t>Макс. те-ра рельс</t>
  </si>
  <si>
    <t>Мин. те-ра рельс</t>
  </si>
  <si>
    <t>Колич. Осадков 24ч/мм</t>
  </si>
  <si>
    <t>дождь(снег);</t>
  </si>
  <si>
    <t>ночь 18:00-06:00мск.</t>
  </si>
  <si>
    <t>день 06:00-18:00мск.</t>
  </si>
  <si>
    <t>дождь(снег) силн.</t>
  </si>
  <si>
    <t>Температура рельс, гр.С.</t>
  </si>
  <si>
    <t>Температура возд, гр.С.</t>
  </si>
  <si>
    <t>метель общая</t>
  </si>
  <si>
    <t>нет</t>
  </si>
  <si>
    <t>метель низовая, сил. поземок</t>
  </si>
  <si>
    <t>12ч.</t>
  </si>
  <si>
    <t>н</t>
  </si>
  <si>
    <t>"+"</t>
  </si>
  <si>
    <t>"-"</t>
  </si>
  <si>
    <t>Вид осадков</t>
  </si>
  <si>
    <t>Ветер напр.</t>
  </si>
  <si>
    <t>Гроза</t>
  </si>
  <si>
    <t>Давление,гПа</t>
  </si>
  <si>
    <t>Регион</t>
  </si>
  <si>
    <t>-</t>
  </si>
  <si>
    <t>·(*)</t>
  </si>
  <si>
    <t>дождь(снег) слабый;</t>
  </si>
  <si>
    <t>··(**)</t>
  </si>
  <si>
    <t>···(***)</t>
  </si>
  <si>
    <t>Обозначение:</t>
  </si>
  <si>
    <t>25…30гр.С</t>
  </si>
  <si>
    <t>≥30гр.С</t>
  </si>
  <si>
    <t>д</t>
  </si>
  <si>
    <t>15…20 м/с.</t>
  </si>
  <si>
    <t>≥20 м/с</t>
  </si>
  <si>
    <t>≥55гр.С</t>
  </si>
  <si>
    <t>&lt;-50гр.С</t>
  </si>
  <si>
    <t>гроза</t>
  </si>
  <si>
    <t>Осадки, мм/12ч.</t>
  </si>
  <si>
    <t>Порывы ветра, м/с</t>
  </si>
  <si>
    <t>&lt;-30гр.С</t>
  </si>
  <si>
    <t>40…50гр.С</t>
  </si>
  <si>
    <t>&gt;50гр.С</t>
  </si>
  <si>
    <t>2…9 мм(2…4 мм) за 12ч.</t>
  </si>
  <si>
    <t>&gt;10 мм(&gt;5мм) за 12ч.</t>
  </si>
  <si>
    <t xml:space="preserve">0,2…2 мм(  0…1 мм) </t>
  </si>
  <si>
    <t>"++"</t>
  </si>
  <si>
    <t>ночь</t>
  </si>
  <si>
    <t>день</t>
  </si>
  <si>
    <t>Осадки, мм/12ч.:</t>
  </si>
  <si>
    <t>Темп. воздуха(рельс):</t>
  </si>
  <si>
    <t>середина градации±1,5гр.С (±2,5гр.С )</t>
  </si>
  <si>
    <t>Порывы ветра, м/с:</t>
  </si>
  <si>
    <t>середина градации: ±2,5м/с.</t>
  </si>
  <si>
    <t xml:space="preserve"> "+"  да, "-" нет</t>
  </si>
  <si>
    <t>Гроза(зимой метель)</t>
  </si>
  <si>
    <t>Температура возд (экстрем.), гр.С.:</t>
  </si>
  <si>
    <t>Температура рельс(экстрем.), гр.С.:</t>
  </si>
  <si>
    <t>1.</t>
  </si>
  <si>
    <t>2.</t>
  </si>
  <si>
    <t>3.</t>
  </si>
  <si>
    <t>4.</t>
  </si>
  <si>
    <t>середина градации: ±5мм.</t>
  </si>
  <si>
    <t>Цветовое обозначение:</t>
  </si>
  <si>
    <t xml:space="preserve">Метель (низовая, общая):  </t>
  </si>
  <si>
    <t>Осадки тип, интенсивность.</t>
  </si>
  <si>
    <t>12ч</t>
  </si>
  <si>
    <t/>
  </si>
  <si>
    <t>24ч</t>
  </si>
  <si>
    <t>Пн</t>
  </si>
  <si>
    <t>Вт</t>
  </si>
  <si>
    <t>Ср</t>
  </si>
  <si>
    <t>Чт</t>
  </si>
  <si>
    <t>Пт</t>
  </si>
  <si>
    <t>Сб</t>
  </si>
  <si>
    <t>Вс</t>
  </si>
  <si>
    <t>дата</t>
  </si>
  <si>
    <t>Темп.макс</t>
  </si>
  <si>
    <t>Темп.мин</t>
  </si>
  <si>
    <t>Тем.макс.рельс</t>
  </si>
  <si>
    <t>Порывы,м/с</t>
  </si>
  <si>
    <t>Порывы от 15 м/с</t>
  </si>
  <si>
    <t>Осадки,мм</t>
  </si>
  <si>
    <t>СВ-5</t>
  </si>
  <si>
    <t>ЮВ-4</t>
  </si>
  <si>
    <t>Ю-4</t>
  </si>
  <si>
    <t>В-4</t>
  </si>
  <si>
    <t>Ю-3</t>
  </si>
  <si>
    <t>З-4</t>
  </si>
  <si>
    <t>Сегодня:</t>
  </si>
  <si>
    <t>Прогноз погоды:</t>
  </si>
  <si>
    <t>Град</t>
  </si>
  <si>
    <t>Гроза.</t>
  </si>
  <si>
    <t>···</t>
  </si>
  <si>
    <t>ЮЗ-7</t>
  </si>
  <si>
    <t>Темп.макс воздуха</t>
  </si>
  <si>
    <t>Темп.мин воздуха</t>
  </si>
  <si>
    <t>Интервал Осадки,мм</t>
  </si>
  <si>
    <t>Интервал порывы, м/с</t>
  </si>
  <si>
    <t xml:space="preserve">                       Прогноз погоды</t>
  </si>
  <si>
    <t>разница мск 0:00</t>
  </si>
  <si>
    <t>Станция:</t>
  </si>
  <si>
    <t>время: местное</t>
  </si>
  <si>
    <r>
      <t>1мм осадков  = 1л/м</t>
    </r>
    <r>
      <rPr>
        <vertAlign val="superscript"/>
        <sz val="9"/>
        <color indexed="23"/>
        <rFont val="Arial Cyr"/>
        <charset val="204"/>
      </rPr>
      <t>2</t>
    </r>
  </si>
  <si>
    <t>ночь(21:00-09:00)</t>
  </si>
  <si>
    <t>день(09:00-21:00)</t>
  </si>
  <si>
    <t>Осадки за 12ч.</t>
  </si>
  <si>
    <t>Твоздуха</t>
  </si>
  <si>
    <t>Трельс</t>
  </si>
  <si>
    <t xml:space="preserve">            Период прогноза:</t>
  </si>
  <si>
    <t>Осадки:</t>
  </si>
  <si>
    <t>10Москва</t>
  </si>
  <si>
    <t>11Москва</t>
  </si>
  <si>
    <t>Москва</t>
  </si>
  <si>
    <t>12Москва</t>
  </si>
  <si>
    <t>1Москва</t>
  </si>
  <si>
    <t>13Москва</t>
  </si>
  <si>
    <t>2Москва</t>
  </si>
  <si>
    <t>14Москва</t>
  </si>
  <si>
    <t>3Москва</t>
  </si>
  <si>
    <t>15Москва</t>
  </si>
  <si>
    <t>4Москва</t>
  </si>
  <si>
    <t>16Москва</t>
  </si>
  <si>
    <t>5Москва</t>
  </si>
  <si>
    <t>17Москва</t>
  </si>
  <si>
    <t>6Москва</t>
  </si>
  <si>
    <t>18Москва</t>
  </si>
  <si>
    <t>7Москва</t>
  </si>
  <si>
    <t>19Москва</t>
  </si>
  <si>
    <t>8Москва</t>
  </si>
  <si>
    <t>20Москва</t>
  </si>
  <si>
    <t>9Москва</t>
  </si>
  <si>
    <t>21Москва</t>
  </si>
  <si>
    <t>22Москва</t>
  </si>
  <si>
    <t>23Москва</t>
  </si>
  <si>
    <t>24Москва</t>
  </si>
  <si>
    <t>Т850</t>
  </si>
  <si>
    <t>10Тверь</t>
  </si>
  <si>
    <t>11Тверь</t>
  </si>
  <si>
    <t>Тверь</t>
  </si>
  <si>
    <t>12Тверь</t>
  </si>
  <si>
    <t>1Тверь</t>
  </si>
  <si>
    <t>13Тверь</t>
  </si>
  <si>
    <t>2Тверь</t>
  </si>
  <si>
    <t>14Тверь</t>
  </si>
  <si>
    <t>3Тверь</t>
  </si>
  <si>
    <t>15Тверь</t>
  </si>
  <si>
    <t>4Тверь</t>
  </si>
  <si>
    <t>16Тверь</t>
  </si>
  <si>
    <t>5Тверь</t>
  </si>
  <si>
    <t>17Тверь</t>
  </si>
  <si>
    <t>6Тверь</t>
  </si>
  <si>
    <t>18Тверь</t>
  </si>
  <si>
    <t>7Тверь</t>
  </si>
  <si>
    <t>19Тверь</t>
  </si>
  <si>
    <t>8Тверь</t>
  </si>
  <si>
    <t>20Тверь</t>
  </si>
  <si>
    <t>9Тверь</t>
  </si>
  <si>
    <t>21Тверь</t>
  </si>
  <si>
    <t>22Тверь</t>
  </si>
  <si>
    <t>23Тверь</t>
  </si>
  <si>
    <t>24Тверь</t>
  </si>
  <si>
    <t>Вышний Волочек</t>
  </si>
  <si>
    <t>10Ржев</t>
  </si>
  <si>
    <t>11Ржев</t>
  </si>
  <si>
    <t>Ржев</t>
  </si>
  <si>
    <t>12Ржев</t>
  </si>
  <si>
    <t>1Ржев</t>
  </si>
  <si>
    <t>13Ржев</t>
  </si>
  <si>
    <t>2Ржев</t>
  </si>
  <si>
    <t>14Ржев</t>
  </si>
  <si>
    <t>3Ржев</t>
  </si>
  <si>
    <t>15Ржев</t>
  </si>
  <si>
    <t>4Ржев</t>
  </si>
  <si>
    <t>16Ржев</t>
  </si>
  <si>
    <t>5Ржев</t>
  </si>
  <si>
    <t>17Ржев</t>
  </si>
  <si>
    <t>6Ржев</t>
  </si>
  <si>
    <t>18Ржев</t>
  </si>
  <si>
    <t>7Ржев</t>
  </si>
  <si>
    <t>19Ржев</t>
  </si>
  <si>
    <t>8Ржев</t>
  </si>
  <si>
    <t>20Ржев</t>
  </si>
  <si>
    <t>9Ржев</t>
  </si>
  <si>
    <t>21Ржев</t>
  </si>
  <si>
    <t>22Ржев</t>
  </si>
  <si>
    <t>23Ржев</t>
  </si>
  <si>
    <t>24Ржев</t>
  </si>
  <si>
    <t>10Сонково</t>
  </si>
  <si>
    <t>11Сонково</t>
  </si>
  <si>
    <t>Сонково</t>
  </si>
  <si>
    <t>12Сонково</t>
  </si>
  <si>
    <t>1Сонково</t>
  </si>
  <si>
    <t>13Сонково</t>
  </si>
  <si>
    <t>2Сонково</t>
  </si>
  <si>
    <t>14Сонково</t>
  </si>
  <si>
    <t>3Сонково</t>
  </si>
  <si>
    <t>15Сонково</t>
  </si>
  <si>
    <t>4Сонково</t>
  </si>
  <si>
    <t>16Сонково</t>
  </si>
  <si>
    <t>5Сонково</t>
  </si>
  <si>
    <t>17Сонково</t>
  </si>
  <si>
    <t>6Сонково</t>
  </si>
  <si>
    <t>18Сонково</t>
  </si>
  <si>
    <t>7Сонково</t>
  </si>
  <si>
    <t>19Сонково</t>
  </si>
  <si>
    <t>8Сонково</t>
  </si>
  <si>
    <t>20Сонково</t>
  </si>
  <si>
    <t>9Сонково</t>
  </si>
  <si>
    <t>21Сонково</t>
  </si>
  <si>
    <t>22Сонково</t>
  </si>
  <si>
    <t>23Сонково</t>
  </si>
  <si>
    <t>24Сонково</t>
  </si>
  <si>
    <t>Кингисепп</t>
  </si>
  <si>
    <t>10Дно</t>
  </si>
  <si>
    <t>11Дно</t>
  </si>
  <si>
    <t>Дно</t>
  </si>
  <si>
    <t>12Дно</t>
  </si>
  <si>
    <t>1Дно</t>
  </si>
  <si>
    <t>13Дно</t>
  </si>
  <si>
    <t>2Дно</t>
  </si>
  <si>
    <t>14Дно</t>
  </si>
  <si>
    <t>3Дно</t>
  </si>
  <si>
    <t>15Дно</t>
  </si>
  <si>
    <t>4Дно</t>
  </si>
  <si>
    <t>16Дно</t>
  </si>
  <si>
    <t>5Дно</t>
  </si>
  <si>
    <t>17Дно</t>
  </si>
  <si>
    <t>6Дно</t>
  </si>
  <si>
    <t>18Дно</t>
  </si>
  <si>
    <t>7Дно</t>
  </si>
  <si>
    <t>19Дно</t>
  </si>
  <si>
    <t>8Дно</t>
  </si>
  <si>
    <t>20Дно</t>
  </si>
  <si>
    <t>9Дно</t>
  </si>
  <si>
    <t>21Дно</t>
  </si>
  <si>
    <t>22Дно</t>
  </si>
  <si>
    <t>23Дно</t>
  </si>
  <si>
    <t>24Дно</t>
  </si>
  <si>
    <t>10Псков</t>
  </si>
  <si>
    <t>11Псков</t>
  </si>
  <si>
    <t>Псков</t>
  </si>
  <si>
    <t>12Псков</t>
  </si>
  <si>
    <t>1Псков</t>
  </si>
  <si>
    <t>13Псков</t>
  </si>
  <si>
    <t>2Псков</t>
  </si>
  <si>
    <t>14Псков</t>
  </si>
  <si>
    <t>3Псков</t>
  </si>
  <si>
    <t>15Псков</t>
  </si>
  <si>
    <t>4Псков</t>
  </si>
  <si>
    <t>16Псков</t>
  </si>
  <si>
    <t>5Псков</t>
  </si>
  <si>
    <t>17Псков</t>
  </si>
  <si>
    <t>6Псков</t>
  </si>
  <si>
    <t>18Псков</t>
  </si>
  <si>
    <t>7Псков</t>
  </si>
  <si>
    <t>19Псков</t>
  </si>
  <si>
    <t>8Псков</t>
  </si>
  <si>
    <t>20Псков</t>
  </si>
  <si>
    <t>9Псков</t>
  </si>
  <si>
    <t>21Псков</t>
  </si>
  <si>
    <t>ЮВ-3</t>
  </si>
  <si>
    <t>22Псков</t>
  </si>
  <si>
    <t>23Псков</t>
  </si>
  <si>
    <t>24Псков</t>
  </si>
  <si>
    <t>10Великие Луки</t>
  </si>
  <si>
    <t>11Великие Луки</t>
  </si>
  <si>
    <t>Великие Луки</t>
  </si>
  <si>
    <t>12Великие Луки</t>
  </si>
  <si>
    <t>1Великие Луки</t>
  </si>
  <si>
    <t>13Великие Луки</t>
  </si>
  <si>
    <t>2Великие Луки</t>
  </si>
  <si>
    <t>14Великие Луки</t>
  </si>
  <si>
    <t>3Великие Луки</t>
  </si>
  <si>
    <t>15Великие Луки</t>
  </si>
  <si>
    <t>4Великие Луки</t>
  </si>
  <si>
    <t>16Великие Луки</t>
  </si>
  <si>
    <t>5Великие Луки</t>
  </si>
  <si>
    <t>17Великие Луки</t>
  </si>
  <si>
    <t>6Великие Луки</t>
  </si>
  <si>
    <t>18Великие Луки</t>
  </si>
  <si>
    <t>7Великие Луки</t>
  </si>
  <si>
    <t>19Великие Луки</t>
  </si>
  <si>
    <t>8Великие Луки</t>
  </si>
  <si>
    <t>20Великие Луки</t>
  </si>
  <si>
    <t>9Великие Луки</t>
  </si>
  <si>
    <t>21Великие Луки</t>
  </si>
  <si>
    <t>22Великие Луки</t>
  </si>
  <si>
    <t>23Великие Луки</t>
  </si>
  <si>
    <t>24Великие Луки</t>
  </si>
  <si>
    <t>10Зеленогорск</t>
  </si>
  <si>
    <t>11Зеленогорск</t>
  </si>
  <si>
    <t>Зеленогорск</t>
  </si>
  <si>
    <t>12Зеленогорск</t>
  </si>
  <si>
    <t>1Зеленогорск</t>
  </si>
  <si>
    <t>13Зеленогорск</t>
  </si>
  <si>
    <t>2Зеленогорск</t>
  </si>
  <si>
    <t>14Зеленогорск</t>
  </si>
  <si>
    <t>3Зеленогорск</t>
  </si>
  <si>
    <t>15Зеленогорск</t>
  </si>
  <si>
    <t>4Зеленогорск</t>
  </si>
  <si>
    <t>16Зеленогорск</t>
  </si>
  <si>
    <t>5Зеленогорск</t>
  </si>
  <si>
    <t>17Зеленогорск</t>
  </si>
  <si>
    <t>6Зеленогорск</t>
  </si>
  <si>
    <t>18Зеленогорск</t>
  </si>
  <si>
    <t>7Зеленогорск</t>
  </si>
  <si>
    <t>19Зеленогорск</t>
  </si>
  <si>
    <t>8Зеленогорск</t>
  </si>
  <si>
    <t>20Зеленогорск</t>
  </si>
  <si>
    <t>9Зеленогорск</t>
  </si>
  <si>
    <t>21Зеленогорск</t>
  </si>
  <si>
    <t>22Зеленогорск</t>
  </si>
  <si>
    <t>23Зеленогорск</t>
  </si>
  <si>
    <t>24Зеленогорск</t>
  </si>
  <si>
    <t>10Выборг</t>
  </si>
  <si>
    <t>11Выборг</t>
  </si>
  <si>
    <t>Выборг</t>
  </si>
  <si>
    <t>12Выборг</t>
  </si>
  <si>
    <t>1Выборг</t>
  </si>
  <si>
    <t>13Выборг</t>
  </si>
  <si>
    <t>2Выборг</t>
  </si>
  <si>
    <t>14Выборг</t>
  </si>
  <si>
    <t>3Выборг</t>
  </si>
  <si>
    <t>15Выборг</t>
  </si>
  <si>
    <t>4Выборг</t>
  </si>
  <si>
    <t>16Выборг</t>
  </si>
  <si>
    <t>5Выборг</t>
  </si>
  <si>
    <t>17Выборг</t>
  </si>
  <si>
    <t>6Выборг</t>
  </si>
  <si>
    <t>18Выборг</t>
  </si>
  <si>
    <t>7Выборг</t>
  </si>
  <si>
    <t>19Выборг</t>
  </si>
  <si>
    <t>8Выборг</t>
  </si>
  <si>
    <t>20Выборг</t>
  </si>
  <si>
    <t>9Выборг</t>
  </si>
  <si>
    <t>21Выборг</t>
  </si>
  <si>
    <t>22Выборг</t>
  </si>
  <si>
    <t>23Выборг</t>
  </si>
  <si>
    <t>24Выборг</t>
  </si>
  <si>
    <t>Великий Новгород</t>
  </si>
  <si>
    <t>10Петрозаводск</t>
  </si>
  <si>
    <t>11Петрозаводск</t>
  </si>
  <si>
    <t>Петрозаводск</t>
  </si>
  <si>
    <t>12Петрозаводск</t>
  </si>
  <si>
    <t>1Петрозаводск</t>
  </si>
  <si>
    <t>13Петрозаводск</t>
  </si>
  <si>
    <t>2Петрозаводск</t>
  </si>
  <si>
    <t>14Петрозаводск</t>
  </si>
  <si>
    <t>3Петрозаводск</t>
  </si>
  <si>
    <t>15Петрозаводск</t>
  </si>
  <si>
    <t>4Петрозаводск</t>
  </si>
  <si>
    <t>16Петрозаводск</t>
  </si>
  <si>
    <t>5Петрозаводск</t>
  </si>
  <si>
    <t>17Петрозаводск</t>
  </si>
  <si>
    <t>6Петрозаводск</t>
  </si>
  <si>
    <t>18Петрозаводск</t>
  </si>
  <si>
    <t>7Петрозаводск</t>
  </si>
  <si>
    <t>19Петрозаводск</t>
  </si>
  <si>
    <t>8Петрозаводск</t>
  </si>
  <si>
    <t>20Петрозаводск</t>
  </si>
  <si>
    <t>9Петрозаводск</t>
  </si>
  <si>
    <t>21Петрозаводск</t>
  </si>
  <si>
    <t>22Петрозаводск</t>
  </si>
  <si>
    <t>23Петрозаводск</t>
  </si>
  <si>
    <t>24Петрозаводск</t>
  </si>
  <si>
    <t>10Сортавала</t>
  </si>
  <si>
    <t>11Сортавала</t>
  </si>
  <si>
    <t>Сортавала</t>
  </si>
  <si>
    <t>12Сортавала</t>
  </si>
  <si>
    <t>1Сортавала</t>
  </si>
  <si>
    <t>13Сортавала</t>
  </si>
  <si>
    <t>2Сортавала</t>
  </si>
  <si>
    <t>14Сортавала</t>
  </si>
  <si>
    <t>3Сортавала</t>
  </si>
  <si>
    <t>15Сортавала</t>
  </si>
  <si>
    <t>4Сортавала</t>
  </si>
  <si>
    <t>16Сортавала</t>
  </si>
  <si>
    <t>5Сортавала</t>
  </si>
  <si>
    <t>17Сортавала</t>
  </si>
  <si>
    <t>6Сортавала</t>
  </si>
  <si>
    <t>18Сортавала</t>
  </si>
  <si>
    <t>7Сортавала</t>
  </si>
  <si>
    <t>19Сортавала</t>
  </si>
  <si>
    <t>8Сортавала</t>
  </si>
  <si>
    <t>20Сортавала</t>
  </si>
  <si>
    <t>9Сортавала</t>
  </si>
  <si>
    <t>21Сортавала</t>
  </si>
  <si>
    <t>22Сортавала</t>
  </si>
  <si>
    <t>23Сортавала</t>
  </si>
  <si>
    <t>24Сортавала</t>
  </si>
  <si>
    <t>Сегежа</t>
  </si>
  <si>
    <t>10Кемь</t>
  </si>
  <si>
    <t>11Кемь</t>
  </si>
  <si>
    <t>Кемь</t>
  </si>
  <si>
    <t>12Кемь</t>
  </si>
  <si>
    <t>1Кемь</t>
  </si>
  <si>
    <t>13Кемь</t>
  </si>
  <si>
    <t>2Кемь</t>
  </si>
  <si>
    <t>14Кемь</t>
  </si>
  <si>
    <t>3Кемь</t>
  </si>
  <si>
    <t>15Кемь</t>
  </si>
  <si>
    <t>4Кемь</t>
  </si>
  <si>
    <t>16Кемь</t>
  </si>
  <si>
    <t>5Кемь</t>
  </si>
  <si>
    <t>17Кемь</t>
  </si>
  <si>
    <t>6Кемь</t>
  </si>
  <si>
    <t>18Кемь</t>
  </si>
  <si>
    <t>7Кемь</t>
  </si>
  <si>
    <t>19Кемь</t>
  </si>
  <si>
    <t>8Кемь</t>
  </si>
  <si>
    <t>20Кемь</t>
  </si>
  <si>
    <t>9Кемь</t>
  </si>
  <si>
    <t>21Кемь</t>
  </si>
  <si>
    <t>22Кемь</t>
  </si>
  <si>
    <t>23Кемь</t>
  </si>
  <si>
    <t>24Кемь</t>
  </si>
  <si>
    <t>10Костомукша</t>
  </si>
  <si>
    <t>11Костомукша</t>
  </si>
  <si>
    <t>Костомукша</t>
  </si>
  <si>
    <t>12Костомукша</t>
  </si>
  <si>
    <t>1Костомукша</t>
  </si>
  <si>
    <t>13Костомукша</t>
  </si>
  <si>
    <t>2Костомукша</t>
  </si>
  <si>
    <t>14Костомукша</t>
  </si>
  <si>
    <t>3Костомукша</t>
  </si>
  <si>
    <t>15Костомукша</t>
  </si>
  <si>
    <t>4Костомукша</t>
  </si>
  <si>
    <t>16Костомукша</t>
  </si>
  <si>
    <t>5Костомукша</t>
  </si>
  <si>
    <t>17Костомукша</t>
  </si>
  <si>
    <t>6Костомукша</t>
  </si>
  <si>
    <t>18Костомукша</t>
  </si>
  <si>
    <t>7Костомукша</t>
  </si>
  <si>
    <t>19Костомукша</t>
  </si>
  <si>
    <t>8Костомукша</t>
  </si>
  <si>
    <t>20Костомукша</t>
  </si>
  <si>
    <t>9Костомукша</t>
  </si>
  <si>
    <t>21Костомукша</t>
  </si>
  <si>
    <t>22Костомукша</t>
  </si>
  <si>
    <t>23Костомукша</t>
  </si>
  <si>
    <t>24Костомукша</t>
  </si>
  <si>
    <t>10Кандалакша</t>
  </si>
  <si>
    <t>11Кандалакша</t>
  </si>
  <si>
    <t>Кандалакша</t>
  </si>
  <si>
    <t>12Кандалакша</t>
  </si>
  <si>
    <t>1Кандалакша</t>
  </si>
  <si>
    <t>13Кандалакша</t>
  </si>
  <si>
    <t>2Кандалакша</t>
  </si>
  <si>
    <t>14Кандалакша</t>
  </si>
  <si>
    <t>3Кандалакша</t>
  </si>
  <si>
    <t>15Кандалакша</t>
  </si>
  <si>
    <t>4Кандалакша</t>
  </si>
  <si>
    <t>16Кандалакша</t>
  </si>
  <si>
    <t>5Кандалакша</t>
  </si>
  <si>
    <t>17Кандалакша</t>
  </si>
  <si>
    <t>6Кандалакша</t>
  </si>
  <si>
    <t>18Кандалакша</t>
  </si>
  <si>
    <t>7Кандалакша</t>
  </si>
  <si>
    <t>19Кандалакша</t>
  </si>
  <si>
    <t>8Кандалакша</t>
  </si>
  <si>
    <t>20Кандалакша</t>
  </si>
  <si>
    <t>9Кандалакша</t>
  </si>
  <si>
    <t>21Кандалакша</t>
  </si>
  <si>
    <t>22Кандалакша</t>
  </si>
  <si>
    <t>23Кандалакша</t>
  </si>
  <si>
    <t>24Кандалакша</t>
  </si>
  <si>
    <t>10Апатиты</t>
  </si>
  <si>
    <t>11Апатиты</t>
  </si>
  <si>
    <t>Апатиты</t>
  </si>
  <si>
    <t>12Апатиты</t>
  </si>
  <si>
    <t>1Апатиты</t>
  </si>
  <si>
    <t>13Апатиты</t>
  </si>
  <si>
    <t>2Апатиты</t>
  </si>
  <si>
    <t>14Апатиты</t>
  </si>
  <si>
    <t>3Апатиты</t>
  </si>
  <si>
    <t>15Апатиты</t>
  </si>
  <si>
    <t>4Апатиты</t>
  </si>
  <si>
    <t>16Апатиты</t>
  </si>
  <si>
    <t>5Апатиты</t>
  </si>
  <si>
    <t>17Апатиты</t>
  </si>
  <si>
    <t>6Апатиты</t>
  </si>
  <si>
    <t>18Апатиты</t>
  </si>
  <si>
    <t>7Апатиты</t>
  </si>
  <si>
    <t>19Апатиты</t>
  </si>
  <si>
    <t>8Апатиты</t>
  </si>
  <si>
    <t>20Апатиты</t>
  </si>
  <si>
    <t>9Апатиты</t>
  </si>
  <si>
    <t>21Апатиты</t>
  </si>
  <si>
    <t>22Апатиты</t>
  </si>
  <si>
    <t>23Апатиты</t>
  </si>
  <si>
    <t>24Апатиты</t>
  </si>
  <si>
    <t>10Мурманск</t>
  </si>
  <si>
    <t>11Мурманск</t>
  </si>
  <si>
    <t>Мурманск</t>
  </si>
  <si>
    <t>12Мурманск</t>
  </si>
  <si>
    <t>1Мурманск</t>
  </si>
  <si>
    <t>13Мурманск</t>
  </si>
  <si>
    <t>2Мурманск</t>
  </si>
  <si>
    <t>14Мурманск</t>
  </si>
  <si>
    <t>3Мурманск</t>
  </si>
  <si>
    <t>15Мурманск</t>
  </si>
  <si>
    <t>4Мурманск</t>
  </si>
  <si>
    <t>16Мурманск</t>
  </si>
  <si>
    <t>5Мурманск</t>
  </si>
  <si>
    <t>17Мурманск</t>
  </si>
  <si>
    <t>6Мурманск</t>
  </si>
  <si>
    <t>18Мурманск</t>
  </si>
  <si>
    <t>7Мурманск</t>
  </si>
  <si>
    <t>19Мурманск</t>
  </si>
  <si>
    <t>8Мурманск</t>
  </si>
  <si>
    <t>20Мурманск</t>
  </si>
  <si>
    <t>9Мурманск</t>
  </si>
  <si>
    <t>21Мурманск</t>
  </si>
  <si>
    <t>22Мурманск</t>
  </si>
  <si>
    <t>23Мурманск</t>
  </si>
  <si>
    <t>24Мурманск</t>
  </si>
  <si>
    <t>10Лодейное Поле</t>
  </si>
  <si>
    <t>11Лодейное Поле</t>
  </si>
  <si>
    <t>Лодейное Поле</t>
  </si>
  <si>
    <t>12Лодейное Поле</t>
  </si>
  <si>
    <t>1Лодейное Поле</t>
  </si>
  <si>
    <t>13Лодейное Поле</t>
  </si>
  <si>
    <t>2Лодейное Поле</t>
  </si>
  <si>
    <t>14Лодейное Поле</t>
  </si>
  <si>
    <t>3Лодейное Поле</t>
  </si>
  <si>
    <t>15Лодейное Поле</t>
  </si>
  <si>
    <t>4Лодейное Поле</t>
  </si>
  <si>
    <t>16Лодейное Поле</t>
  </si>
  <si>
    <t>5Лодейное Поле</t>
  </si>
  <si>
    <t>17Лодейное Поле</t>
  </si>
  <si>
    <t>6Лодейное Поле</t>
  </si>
  <si>
    <t>18Лодейное Поле</t>
  </si>
  <si>
    <t>7Лодейное Поле</t>
  </si>
  <si>
    <t>19Лодейное Поле</t>
  </si>
  <si>
    <t>8Лодейное Поле</t>
  </si>
  <si>
    <t>20Лодейное Поле</t>
  </si>
  <si>
    <t>9Лодейное Поле</t>
  </si>
  <si>
    <t>21Лодейное Поле</t>
  </si>
  <si>
    <t>22Лодейное Поле</t>
  </si>
  <si>
    <t>23Лодейное Поле</t>
  </si>
  <si>
    <t>24Лодейное Поле</t>
  </si>
  <si>
    <t>10Хвойная</t>
  </si>
  <si>
    <t>11Хвойная</t>
  </si>
  <si>
    <t>Хвойная</t>
  </si>
  <si>
    <t>12Хвойная</t>
  </si>
  <si>
    <t>1Хвойная</t>
  </si>
  <si>
    <t>13Хвойная</t>
  </si>
  <si>
    <t>2Хвойная</t>
  </si>
  <si>
    <t>14Хвойная</t>
  </si>
  <si>
    <t>3Хвойная</t>
  </si>
  <si>
    <t>15Хвойная</t>
  </si>
  <si>
    <t>4Хвойная</t>
  </si>
  <si>
    <t>16Хвойная</t>
  </si>
  <si>
    <t>5Хвойная</t>
  </si>
  <si>
    <t>17Хвойная</t>
  </si>
  <si>
    <t>6Хвойная</t>
  </si>
  <si>
    <t>18Хвойная</t>
  </si>
  <si>
    <t>7Хвойная</t>
  </si>
  <si>
    <t>19Хвойная</t>
  </si>
  <si>
    <t>8Хвойная</t>
  </si>
  <si>
    <t>20Хвойная</t>
  </si>
  <si>
    <t>9Хвойная</t>
  </si>
  <si>
    <t>21Хвойная</t>
  </si>
  <si>
    <t>22Хвойная</t>
  </si>
  <si>
    <t>23Хвойная</t>
  </si>
  <si>
    <t>24Хвойная</t>
  </si>
  <si>
    <t>Волхов</t>
  </si>
  <si>
    <t>10Бабаево</t>
  </si>
  <si>
    <t>11Бабаево</t>
  </si>
  <si>
    <t>Бабаево</t>
  </si>
  <si>
    <t>12Бабаево</t>
  </si>
  <si>
    <t>1Бабаево</t>
  </si>
  <si>
    <t>13Бабаево</t>
  </si>
  <si>
    <t>2Бабаево</t>
  </si>
  <si>
    <t>14Бабаево</t>
  </si>
  <si>
    <t>3Бабаево</t>
  </si>
  <si>
    <t>15Бабаево</t>
  </si>
  <si>
    <t>4Бабаево</t>
  </si>
  <si>
    <t>16Бабаево</t>
  </si>
  <si>
    <t>5Бабаево</t>
  </si>
  <si>
    <t>17Бабаево</t>
  </si>
  <si>
    <t>6Бабаево</t>
  </si>
  <si>
    <t>18Бабаево</t>
  </si>
  <si>
    <t>7Бабаево</t>
  </si>
  <si>
    <t>19Бабаево</t>
  </si>
  <si>
    <t>8Бабаево</t>
  </si>
  <si>
    <t>20Бабаево</t>
  </si>
  <si>
    <t>9Бабаево</t>
  </si>
  <si>
    <t>21Бабаево</t>
  </si>
  <si>
    <t>22Бабаево</t>
  </si>
  <si>
    <t>23Бабаево</t>
  </si>
  <si>
    <t>24Бабаево</t>
  </si>
  <si>
    <t>10Бологое</t>
  </si>
  <si>
    <t>11Бологое</t>
  </si>
  <si>
    <t>Бологое</t>
  </si>
  <si>
    <t>12Бологое</t>
  </si>
  <si>
    <t>1Бологое</t>
  </si>
  <si>
    <t>13Бологое</t>
  </si>
  <si>
    <t>2Бологое</t>
  </si>
  <si>
    <t>14Бологое</t>
  </si>
  <si>
    <t>3Бологое</t>
  </si>
  <si>
    <t>15Бологое</t>
  </si>
  <si>
    <t>4Бологое</t>
  </si>
  <si>
    <t>16Бологое</t>
  </si>
  <si>
    <t>5Бологое</t>
  </si>
  <si>
    <t>17Бологое</t>
  </si>
  <si>
    <t>6Бологое</t>
  </si>
  <si>
    <t>18Бологое</t>
  </si>
  <si>
    <t>7Бологое</t>
  </si>
  <si>
    <t>19Бологое</t>
  </si>
  <si>
    <t>8Бологое</t>
  </si>
  <si>
    <t>20Бологое</t>
  </si>
  <si>
    <t>9Бологое</t>
  </si>
  <si>
    <t>21Бологое</t>
  </si>
  <si>
    <t>22Бологое</t>
  </si>
  <si>
    <t>23Бологое</t>
  </si>
  <si>
    <t>24Бологое</t>
  </si>
  <si>
    <t>Торжок</t>
  </si>
  <si>
    <t>СП-Витебская</t>
  </si>
  <si>
    <t>10Гатчина</t>
  </si>
  <si>
    <t>11Гатчина</t>
  </si>
  <si>
    <t>Гатчина</t>
  </si>
  <si>
    <t>12Гатчина</t>
  </si>
  <si>
    <t>1Гатчина</t>
  </si>
  <si>
    <t>13Гатчина</t>
  </si>
  <si>
    <t>2Гатчина</t>
  </si>
  <si>
    <t>14Гатчина</t>
  </si>
  <si>
    <t>3Гатчина</t>
  </si>
  <si>
    <t>15Гатчина</t>
  </si>
  <si>
    <t>4Гатчина</t>
  </si>
  <si>
    <t>16Гатчина</t>
  </si>
  <si>
    <t>5Гатчина</t>
  </si>
  <si>
    <t>17Гатчина</t>
  </si>
  <si>
    <t>6Гатчина</t>
  </si>
  <si>
    <t>18Гатчина</t>
  </si>
  <si>
    <t>7Гатчина</t>
  </si>
  <si>
    <t>19Гатчина</t>
  </si>
  <si>
    <t>8Гатчина</t>
  </si>
  <si>
    <t>20Гатчина</t>
  </si>
  <si>
    <t>9Гатчина</t>
  </si>
  <si>
    <t>21Гатчина</t>
  </si>
  <si>
    <t>22Гатчина</t>
  </si>
  <si>
    <t>23Гатчина</t>
  </si>
  <si>
    <t>24Гатчина</t>
  </si>
  <si>
    <t>Новосокольники</t>
  </si>
  <si>
    <t>10Малая Вишера</t>
  </si>
  <si>
    <t>11Малая Вишера</t>
  </si>
  <si>
    <t>Малая Вишера</t>
  </si>
  <si>
    <t>12Малая Вишера</t>
  </si>
  <si>
    <t>1Малая Вишера</t>
  </si>
  <si>
    <t>13Малая Вишера</t>
  </si>
  <si>
    <t>2Малая Вишера</t>
  </si>
  <si>
    <t>14Малая Вишера</t>
  </si>
  <si>
    <t>3Малая Вишера</t>
  </si>
  <si>
    <t>15Малая Вишера</t>
  </si>
  <si>
    <t>4Малая Вишера</t>
  </si>
  <si>
    <t>16Малая Вишера</t>
  </si>
  <si>
    <t>5Малая Вишера</t>
  </si>
  <si>
    <t>17Малая Вишера</t>
  </si>
  <si>
    <t>6Малая Вишера</t>
  </si>
  <si>
    <t>18Малая Вишера</t>
  </si>
  <si>
    <t>7Малая Вишера</t>
  </si>
  <si>
    <t>19Малая Вишера</t>
  </si>
  <si>
    <t>8Малая Вишера</t>
  </si>
  <si>
    <t>20Малая Вишера</t>
  </si>
  <si>
    <t>9Малая Вишера</t>
  </si>
  <si>
    <t>21Малая Вишера</t>
  </si>
  <si>
    <t>22Малая Вишера</t>
  </si>
  <si>
    <t>23Малая Вишера</t>
  </si>
  <si>
    <t>24Малая Вишера</t>
  </si>
  <si>
    <t>СП-Московская</t>
  </si>
  <si>
    <t>СП-Финлянская</t>
  </si>
  <si>
    <t>10Приозерск</t>
  </si>
  <si>
    <t>11Приозерск</t>
  </si>
  <si>
    <t>Приозерск</t>
  </si>
  <si>
    <t>12Приозерск</t>
  </si>
  <si>
    <t>1Приозерск</t>
  </si>
  <si>
    <t>13Приозерск</t>
  </si>
  <si>
    <t>2Приозерск</t>
  </si>
  <si>
    <t>14Приозерск</t>
  </si>
  <si>
    <t>3Приозерск</t>
  </si>
  <si>
    <t>15Приозерск</t>
  </si>
  <si>
    <t>4Приозерск</t>
  </si>
  <si>
    <t>16Приозерск</t>
  </si>
  <si>
    <t>5Приозерск</t>
  </si>
  <si>
    <t>17Приозерск</t>
  </si>
  <si>
    <t>6Приозерск</t>
  </si>
  <si>
    <t>18Приозерск</t>
  </si>
  <si>
    <t>7Приозерск</t>
  </si>
  <si>
    <t>19Приозерск</t>
  </si>
  <si>
    <t>8Приозерск</t>
  </si>
  <si>
    <t>20Приозерск</t>
  </si>
  <si>
    <t>9Приозерск</t>
  </si>
  <si>
    <t>21Приозерск</t>
  </si>
  <si>
    <t>22Приозерск</t>
  </si>
  <si>
    <t>23Приозерск</t>
  </si>
  <si>
    <t>24Приозерск</t>
  </si>
  <si>
    <t>10Мга</t>
  </si>
  <si>
    <t>11Мга</t>
  </si>
  <si>
    <t>Мга</t>
  </si>
  <si>
    <t>12Мга</t>
  </si>
  <si>
    <t>1Мга</t>
  </si>
  <si>
    <t>13Мга</t>
  </si>
  <si>
    <t>2Мга</t>
  </si>
  <si>
    <t>14Мга</t>
  </si>
  <si>
    <t>3Мга</t>
  </si>
  <si>
    <t>15Мга</t>
  </si>
  <si>
    <t>4Мга</t>
  </si>
  <si>
    <t>16Мга</t>
  </si>
  <si>
    <t>5Мга</t>
  </si>
  <si>
    <t>17Мга</t>
  </si>
  <si>
    <t>6Мга</t>
  </si>
  <si>
    <t>18Мга</t>
  </si>
  <si>
    <t>7Мга</t>
  </si>
  <si>
    <t>19Мга</t>
  </si>
  <si>
    <t>8Мга</t>
  </si>
  <si>
    <t>20Мга</t>
  </si>
  <si>
    <t>9Мга</t>
  </si>
  <si>
    <t>21Мга</t>
  </si>
  <si>
    <t>22Мга</t>
  </si>
  <si>
    <t>23Мга</t>
  </si>
  <si>
    <t>24Мга</t>
  </si>
  <si>
    <t>Кондопожск</t>
  </si>
  <si>
    <t>10Беломорск</t>
  </si>
  <si>
    <t>11Беломорск</t>
  </si>
  <si>
    <t>Беломорск</t>
  </si>
  <si>
    <t>12Беломорск</t>
  </si>
  <si>
    <t>1Беломорск</t>
  </si>
  <si>
    <t>13Беломорск</t>
  </si>
  <si>
    <t>2Беломорск</t>
  </si>
  <si>
    <t>14Беломорск</t>
  </si>
  <si>
    <t>3Беломорск</t>
  </si>
  <si>
    <t>15Беломорск</t>
  </si>
  <si>
    <t>4Беломорск</t>
  </si>
  <si>
    <t>16Беломорск</t>
  </si>
  <si>
    <t>5Беломорск</t>
  </si>
  <si>
    <t>17Беломорск</t>
  </si>
  <si>
    <t>6Беломорск</t>
  </si>
  <si>
    <t>18Беломорск</t>
  </si>
  <si>
    <t>7Беломорск</t>
  </si>
  <si>
    <t>19Беломорск</t>
  </si>
  <si>
    <t>8Беломорск</t>
  </si>
  <si>
    <t>20Беломорск</t>
  </si>
  <si>
    <t>9Беломорск</t>
  </si>
  <si>
    <t>21Беломорск</t>
  </si>
  <si>
    <t>22Беломорск</t>
  </si>
  <si>
    <t>23Беломорск</t>
  </si>
  <si>
    <t>24Беломорск</t>
  </si>
  <si>
    <t>Княжая</t>
  </si>
  <si>
    <t>10Тихвин</t>
  </si>
  <si>
    <t>11Тихвин</t>
  </si>
  <si>
    <t>Тихвин</t>
  </si>
  <si>
    <t>12Тихвин</t>
  </si>
  <si>
    <t>1Тихвин</t>
  </si>
  <si>
    <t>13Тихвин</t>
  </si>
  <si>
    <t>2Тихвин</t>
  </si>
  <si>
    <t>14Тихвин</t>
  </si>
  <si>
    <t>3Тихвин</t>
  </si>
  <si>
    <t>15Тихвин</t>
  </si>
  <si>
    <t>4Тихвин</t>
  </si>
  <si>
    <t>16Тихвин</t>
  </si>
  <si>
    <t>5Тихвин</t>
  </si>
  <si>
    <t>17Тихвин</t>
  </si>
  <si>
    <t>6Тихвин</t>
  </si>
  <si>
    <t>18Тихвин</t>
  </si>
  <si>
    <t>7Тихвин</t>
  </si>
  <si>
    <t>19Тихвин</t>
  </si>
  <si>
    <t>8Тихвин</t>
  </si>
  <si>
    <t>20Тихвин</t>
  </si>
  <si>
    <t>9Тихвин</t>
  </si>
  <si>
    <t>21Тихвин</t>
  </si>
  <si>
    <t>22Тихвин</t>
  </si>
  <si>
    <t>23Тихвин</t>
  </si>
  <si>
    <t>24Тихвин</t>
  </si>
  <si>
    <t>СП-Балтийский</t>
  </si>
  <si>
    <t>Московский</t>
  </si>
  <si>
    <t>Петрозаводский</t>
  </si>
  <si>
    <t>Мурманский</t>
  </si>
  <si>
    <t>Волховстроевский</t>
  </si>
  <si>
    <t>Дорога: Октябрьская</t>
  </si>
  <si>
    <r>
      <t xml:space="preserve">Дорога:  </t>
    </r>
    <r>
      <rPr>
        <i/>
        <u/>
        <sz val="12"/>
        <color indexed="8"/>
        <rFont val="Arial Cyr"/>
        <charset val="204"/>
      </rPr>
      <t>Октябрьская</t>
    </r>
  </si>
  <si>
    <t>Петр</t>
  </si>
  <si>
    <t>Мурм</t>
  </si>
  <si>
    <t>Волх</t>
  </si>
  <si>
    <t>Фильтр цвета:</t>
  </si>
  <si>
    <t>Параметры прогноза:</t>
  </si>
  <si>
    <t xml:space="preserve">      1.Прогноз температуры воздуха:</t>
  </si>
  <si>
    <t>Температура воздуха.</t>
  </si>
  <si>
    <t>Температура рельс.</t>
  </si>
  <si>
    <t>Порывы ветра.</t>
  </si>
  <si>
    <t>Темпер.:</t>
  </si>
  <si>
    <t xml:space="preserve">      1.Прогноз температуры рельс:</t>
  </si>
  <si>
    <t xml:space="preserve">      1.Прогноз порывов ветра:</t>
  </si>
  <si>
    <t>Давление</t>
  </si>
  <si>
    <t>Гололед</t>
  </si>
  <si>
    <t>Ледяной дождь</t>
  </si>
  <si>
    <t>метель</t>
  </si>
  <si>
    <t>поземок</t>
  </si>
  <si>
    <t>25Москва</t>
  </si>
  <si>
    <t>Снег (глубина),см</t>
  </si>
  <si>
    <t>26Москва</t>
  </si>
  <si>
    <t>27Москва</t>
  </si>
  <si>
    <t>В</t>
  </si>
  <si>
    <t>Ю</t>
  </si>
  <si>
    <t>28Москва</t>
  </si>
  <si>
    <t>29Москва</t>
  </si>
  <si>
    <t>30Москва</t>
  </si>
  <si>
    <t>Ю-6</t>
  </si>
  <si>
    <t>25Тверь</t>
  </si>
  <si>
    <t>26Тверь</t>
  </si>
  <si>
    <t>27Тверь</t>
  </si>
  <si>
    <t>ЮВ</t>
  </si>
  <si>
    <t>28Тверь</t>
  </si>
  <si>
    <t>29Тверь</t>
  </si>
  <si>
    <t>30Тверь</t>
  </si>
  <si>
    <t>25Бологое</t>
  </si>
  <si>
    <t>26Бологое</t>
  </si>
  <si>
    <t>27Бологое</t>
  </si>
  <si>
    <t>28Бологое</t>
  </si>
  <si>
    <t>29Бологое</t>
  </si>
  <si>
    <t>30Бологое</t>
  </si>
  <si>
    <t>25Сонково</t>
  </si>
  <si>
    <t>26Сонково</t>
  </si>
  <si>
    <t>27Сонково</t>
  </si>
  <si>
    <t>ЮЗ</t>
  </si>
  <si>
    <t>28Сонково</t>
  </si>
  <si>
    <t>29Сонково</t>
  </si>
  <si>
    <t>30Сонково</t>
  </si>
  <si>
    <t>25Ржев</t>
  </si>
  <si>
    <t>26Ржев</t>
  </si>
  <si>
    <t>27Ржев</t>
  </si>
  <si>
    <t>28Ржев</t>
  </si>
  <si>
    <t>29Ржев</t>
  </si>
  <si>
    <t>30Ржев</t>
  </si>
  <si>
    <t>10Чудово</t>
  </si>
  <si>
    <t>11Чудово</t>
  </si>
  <si>
    <t>Чудово</t>
  </si>
  <si>
    <t>12Чудово</t>
  </si>
  <si>
    <t>1Чудово</t>
  </si>
  <si>
    <t>13Чудово</t>
  </si>
  <si>
    <t>2Чудово</t>
  </si>
  <si>
    <t>14Чудово</t>
  </si>
  <si>
    <t>3Чудово</t>
  </si>
  <si>
    <t>15Чудово</t>
  </si>
  <si>
    <t>4Чудово</t>
  </si>
  <si>
    <t>16Чудово</t>
  </si>
  <si>
    <t>5Чудово</t>
  </si>
  <si>
    <t>17Чудово</t>
  </si>
  <si>
    <t>6Чудово</t>
  </si>
  <si>
    <t>18Чудово</t>
  </si>
  <si>
    <t>7Чудово</t>
  </si>
  <si>
    <t>19Чудово</t>
  </si>
  <si>
    <t>8Чудово</t>
  </si>
  <si>
    <t>20Чудово</t>
  </si>
  <si>
    <t>9Чудово</t>
  </si>
  <si>
    <t>21Чудово</t>
  </si>
  <si>
    <t>22Чудово</t>
  </si>
  <si>
    <t>23Чудово</t>
  </si>
  <si>
    <t>24Чудово</t>
  </si>
  <si>
    <t>25Чудово</t>
  </si>
  <si>
    <t>26Чудово</t>
  </si>
  <si>
    <t>27Чудово</t>
  </si>
  <si>
    <t>28Чудово</t>
  </si>
  <si>
    <t>29Чудово</t>
  </si>
  <si>
    <t>30Чудово</t>
  </si>
  <si>
    <t>25Малая Вишера</t>
  </si>
  <si>
    <t>26Малая Вишера</t>
  </si>
  <si>
    <t>27Малая Вишера</t>
  </si>
  <si>
    <t>28Малая Вишера</t>
  </si>
  <si>
    <t>29Малая Вишера</t>
  </si>
  <si>
    <t>30Малая Вишера</t>
  </si>
  <si>
    <t>10Тосно</t>
  </si>
  <si>
    <t>11Тосно</t>
  </si>
  <si>
    <t>Тосно</t>
  </si>
  <si>
    <t>12Тосно</t>
  </si>
  <si>
    <t>1Тосно</t>
  </si>
  <si>
    <t>13Тосно</t>
  </si>
  <si>
    <t>2Тосно</t>
  </si>
  <si>
    <t>14Тосно</t>
  </si>
  <si>
    <t>3Тосно</t>
  </si>
  <si>
    <t>15Тосно</t>
  </si>
  <si>
    <t>4Тосно</t>
  </si>
  <si>
    <t>16Тосно</t>
  </si>
  <si>
    <t>5Тосно</t>
  </si>
  <si>
    <t>17Тосно</t>
  </si>
  <si>
    <t>6Тосно</t>
  </si>
  <si>
    <t>18Тосно</t>
  </si>
  <si>
    <t>7Тосно</t>
  </si>
  <si>
    <t>19Тосно</t>
  </si>
  <si>
    <t>8Тосно</t>
  </si>
  <si>
    <t>20Тосно</t>
  </si>
  <si>
    <t>9Тосно</t>
  </si>
  <si>
    <t>21Тосно</t>
  </si>
  <si>
    <t>22Тосно</t>
  </si>
  <si>
    <t>23Тосно</t>
  </si>
  <si>
    <t>24Тосно</t>
  </si>
  <si>
    <t>25Тосно</t>
  </si>
  <si>
    <t>26Тосно</t>
  </si>
  <si>
    <t>27Тосно</t>
  </si>
  <si>
    <t>28Тосно</t>
  </si>
  <si>
    <t>29Тосно</t>
  </si>
  <si>
    <t>30Тосно</t>
  </si>
  <si>
    <t>10Санкт-Петербург</t>
  </si>
  <si>
    <t>11Санкт-Петербург</t>
  </si>
  <si>
    <t>Санкт-Петербург</t>
  </si>
  <si>
    <t>12Санкт-Петербург</t>
  </si>
  <si>
    <t>1Санкт-Петербург</t>
  </si>
  <si>
    <t>13Санкт-Петербург</t>
  </si>
  <si>
    <t>2Санкт-Петербург</t>
  </si>
  <si>
    <t>14Санкт-Петербург</t>
  </si>
  <si>
    <t>3Санкт-Петербург</t>
  </si>
  <si>
    <t>15Санкт-Петербург</t>
  </si>
  <si>
    <t>4Санкт-Петербург</t>
  </si>
  <si>
    <t>16Санкт-Петербург</t>
  </si>
  <si>
    <t>5Санкт-Петербург</t>
  </si>
  <si>
    <t>17Санкт-Петербург</t>
  </si>
  <si>
    <t>6Санкт-Петербург</t>
  </si>
  <si>
    <t>18Санкт-Петербург</t>
  </si>
  <si>
    <t>7Санкт-Петербург</t>
  </si>
  <si>
    <t>19Санкт-Петербург</t>
  </si>
  <si>
    <t>8Санкт-Петербург</t>
  </si>
  <si>
    <t>20Санкт-Петербург</t>
  </si>
  <si>
    <t>9Санкт-Петербург</t>
  </si>
  <si>
    <t>21Санкт-Петербург</t>
  </si>
  <si>
    <t>22Санкт-Петербург</t>
  </si>
  <si>
    <t>23Санкт-Петербург</t>
  </si>
  <si>
    <t>24Санкт-Петербург</t>
  </si>
  <si>
    <t>25Санкт-Петербург</t>
  </si>
  <si>
    <t>26Санкт-Петербург</t>
  </si>
  <si>
    <t>27Санкт-Петербург</t>
  </si>
  <si>
    <t>28Санкт-Петербург</t>
  </si>
  <si>
    <t>29Санкт-Петербург</t>
  </si>
  <si>
    <t>30Санкт-Петербург</t>
  </si>
  <si>
    <t>25Мга</t>
  </si>
  <si>
    <t>26Мга</t>
  </si>
  <si>
    <t>27Мга</t>
  </si>
  <si>
    <t>28Мга</t>
  </si>
  <si>
    <t>29Мга</t>
  </si>
  <si>
    <t>30Мга</t>
  </si>
  <si>
    <t>25Зеленогорск</t>
  </si>
  <si>
    <t>26Зеленогорск</t>
  </si>
  <si>
    <t>27Зеленогорск</t>
  </si>
  <si>
    <t>28Зеленогорск</t>
  </si>
  <si>
    <t>29Зеленогорск</t>
  </si>
  <si>
    <t>30Зеленогорск</t>
  </si>
  <si>
    <t>25Выборг</t>
  </si>
  <si>
    <t>26Выборг</t>
  </si>
  <si>
    <t>27Выборг</t>
  </si>
  <si>
    <t>28Выборг</t>
  </si>
  <si>
    <t>29Выборг</t>
  </si>
  <si>
    <t>30Выборг</t>
  </si>
  <si>
    <t>25Приозерск</t>
  </si>
  <si>
    <t>26Приозерск</t>
  </si>
  <si>
    <t>27Приозерск</t>
  </si>
  <si>
    <t>З</t>
  </si>
  <si>
    <t>28Приозерск</t>
  </si>
  <si>
    <t>29Приозерск</t>
  </si>
  <si>
    <t>30Приозерск</t>
  </si>
  <si>
    <t>25Дно</t>
  </si>
  <si>
    <t>26Дно</t>
  </si>
  <si>
    <t>27Дно</t>
  </si>
  <si>
    <t>28Дно</t>
  </si>
  <si>
    <t>29Дно</t>
  </si>
  <si>
    <t>30Дно</t>
  </si>
  <si>
    <t>25Великие Луки</t>
  </si>
  <si>
    <t>26Великие Луки</t>
  </si>
  <si>
    <t>27Великие Луки</t>
  </si>
  <si>
    <t>28Великие Луки</t>
  </si>
  <si>
    <t>29Великие Луки</t>
  </si>
  <si>
    <t>30Великие Луки</t>
  </si>
  <si>
    <t>Ю-7</t>
  </si>
  <si>
    <t>25Псков</t>
  </si>
  <si>
    <t>26Псков</t>
  </si>
  <si>
    <t>27Псков</t>
  </si>
  <si>
    <t>28Псков</t>
  </si>
  <si>
    <t>29Псков</t>
  </si>
  <si>
    <t>30Псков</t>
  </si>
  <si>
    <t>25Гатчина</t>
  </si>
  <si>
    <t>26Гатчина</t>
  </si>
  <si>
    <t>27Гатчина</t>
  </si>
  <si>
    <t>28Гатчина</t>
  </si>
  <si>
    <t>29Гатчина</t>
  </si>
  <si>
    <t>30Гатчина</t>
  </si>
  <si>
    <t>10Усть-Луга</t>
  </si>
  <si>
    <t>11Усть-Луга</t>
  </si>
  <si>
    <t>Усть-Луга</t>
  </si>
  <si>
    <t>12Усть-Луга</t>
  </si>
  <si>
    <t>1Усть-Луга</t>
  </si>
  <si>
    <t>13Усть-Луга</t>
  </si>
  <si>
    <t>2Усть-Луга</t>
  </si>
  <si>
    <t>14Усть-Луга</t>
  </si>
  <si>
    <t>3Усть-Луга</t>
  </si>
  <si>
    <t>15Усть-Луга</t>
  </si>
  <si>
    <t>4Усть-Луга</t>
  </si>
  <si>
    <t>16Усть-Луга</t>
  </si>
  <si>
    <t>5Усть-Луга</t>
  </si>
  <si>
    <t>17Усть-Луга</t>
  </si>
  <si>
    <t>6Усть-Луга</t>
  </si>
  <si>
    <t>18Усть-Луга</t>
  </si>
  <si>
    <t>7Усть-Луга</t>
  </si>
  <si>
    <t>19Усть-Луга</t>
  </si>
  <si>
    <t>8Усть-Луга</t>
  </si>
  <si>
    <t>20Усть-Луга</t>
  </si>
  <si>
    <t>9Усть-Луга</t>
  </si>
  <si>
    <t>21Усть-Луга</t>
  </si>
  <si>
    <t>22Усть-Луга</t>
  </si>
  <si>
    <t>23Усть-Луга</t>
  </si>
  <si>
    <t>24Усть-Луга</t>
  </si>
  <si>
    <t>25Усть-Луга</t>
  </si>
  <si>
    <t>26Усть-Луга</t>
  </si>
  <si>
    <t>27Усть-Луга</t>
  </si>
  <si>
    <t>28Усть-Луга</t>
  </si>
  <si>
    <t>29Усть-Луга</t>
  </si>
  <si>
    <t>30Усть-Луга</t>
  </si>
  <si>
    <t>10Волховстрой</t>
  </si>
  <si>
    <t>11Волховстрой</t>
  </si>
  <si>
    <t>Волховстрой</t>
  </si>
  <si>
    <t>12Волховстрой</t>
  </si>
  <si>
    <t>1Волховстрой</t>
  </si>
  <si>
    <t>13Волховстрой</t>
  </si>
  <si>
    <t>2Волховстрой</t>
  </si>
  <si>
    <t>14Волховстрой</t>
  </si>
  <si>
    <t>3Волховстрой</t>
  </si>
  <si>
    <t>15Волховстрой</t>
  </si>
  <si>
    <t>4Волховстрой</t>
  </si>
  <si>
    <t>16Волховстрой</t>
  </si>
  <si>
    <t>5Волховстрой</t>
  </si>
  <si>
    <t>17Волховстрой</t>
  </si>
  <si>
    <t>6Волховстрой</t>
  </si>
  <si>
    <t>18Волховстрой</t>
  </si>
  <si>
    <t>7Волховстрой</t>
  </si>
  <si>
    <t>19Волховстрой</t>
  </si>
  <si>
    <t>8Волховстрой</t>
  </si>
  <si>
    <t>20Волховстрой</t>
  </si>
  <si>
    <t>9Волховстрой</t>
  </si>
  <si>
    <t>21Волховстрой</t>
  </si>
  <si>
    <t>22Волховстрой</t>
  </si>
  <si>
    <t>23Волховстрой</t>
  </si>
  <si>
    <t>24Волховстрой</t>
  </si>
  <si>
    <t>25Волховстрой</t>
  </si>
  <si>
    <t>26Волховстрой</t>
  </si>
  <si>
    <t>27Волховстрой</t>
  </si>
  <si>
    <t>28Волховстрой</t>
  </si>
  <si>
    <t>29Волховстрой</t>
  </si>
  <si>
    <t>30Волховстрой</t>
  </si>
  <si>
    <t>25Тихвин</t>
  </si>
  <si>
    <t>26Тихвин</t>
  </si>
  <si>
    <t>27Тихвин</t>
  </si>
  <si>
    <t>28Тихвин</t>
  </si>
  <si>
    <t>29Тихвин</t>
  </si>
  <si>
    <t>30Тихвин</t>
  </si>
  <si>
    <t>25Бабаево</t>
  </si>
  <si>
    <t>26Бабаево</t>
  </si>
  <si>
    <t>27Бабаево</t>
  </si>
  <si>
    <t>28Бабаево</t>
  </si>
  <si>
    <t>29Бабаево</t>
  </si>
  <si>
    <t>30Бабаево</t>
  </si>
  <si>
    <t>10Нелазское</t>
  </si>
  <si>
    <t>11Нелазское</t>
  </si>
  <si>
    <t>Нелазское</t>
  </si>
  <si>
    <t>12Нелазское</t>
  </si>
  <si>
    <t>1Нелазское</t>
  </si>
  <si>
    <t>13Нелазское</t>
  </si>
  <si>
    <t>2Нелазское</t>
  </si>
  <si>
    <t>14Нелазское</t>
  </si>
  <si>
    <t>3Нелазское</t>
  </si>
  <si>
    <t>15Нелазское</t>
  </si>
  <si>
    <t>4Нелазское</t>
  </si>
  <si>
    <t>16Нелазское</t>
  </si>
  <si>
    <t>5Нелазское</t>
  </si>
  <si>
    <t>17Нелазское</t>
  </si>
  <si>
    <t>6Нелазское</t>
  </si>
  <si>
    <t>18Нелазское</t>
  </si>
  <si>
    <t>7Нелазское</t>
  </si>
  <si>
    <t>19Нелазское</t>
  </si>
  <si>
    <t>8Нелазское</t>
  </si>
  <si>
    <t>20Нелазское</t>
  </si>
  <si>
    <t>9Нелазское</t>
  </si>
  <si>
    <t>21Нелазское</t>
  </si>
  <si>
    <t>22Нелазское</t>
  </si>
  <si>
    <t>23Нелазское</t>
  </si>
  <si>
    <t>24Нелазское</t>
  </si>
  <si>
    <t>25Нелазское</t>
  </si>
  <si>
    <t>26Нелазское</t>
  </si>
  <si>
    <t>27Нелазское</t>
  </si>
  <si>
    <t>28Нелазское</t>
  </si>
  <si>
    <t>29Нелазское</t>
  </si>
  <si>
    <t>30Нелазское</t>
  </si>
  <si>
    <t>25Хвойная</t>
  </si>
  <si>
    <t>26Хвойная</t>
  </si>
  <si>
    <t>27Хвойная</t>
  </si>
  <si>
    <t>28Хвойная</t>
  </si>
  <si>
    <t>29Хвойная</t>
  </si>
  <si>
    <t>30Хвойная</t>
  </si>
  <si>
    <t>25Лодейное Поле</t>
  </si>
  <si>
    <t>26Лодейное Поле</t>
  </si>
  <si>
    <t>27Лодейное Поле</t>
  </si>
  <si>
    <t>28Лодейное Поле</t>
  </si>
  <si>
    <t>29Лодейное Поле</t>
  </si>
  <si>
    <t>30Лодейное Поле</t>
  </si>
  <si>
    <t>25Петрозаводск</t>
  </si>
  <si>
    <t>26Петрозаводск</t>
  </si>
  <si>
    <t>27Петрозаводск</t>
  </si>
  <si>
    <t>28Петрозаводск</t>
  </si>
  <si>
    <t>29Петрозаводск</t>
  </si>
  <si>
    <t>30Петрозаводск</t>
  </si>
  <si>
    <t>10Медвежья Гора</t>
  </si>
  <si>
    <t>11Медвежья Гора</t>
  </si>
  <si>
    <t>Медвежья Гора</t>
  </si>
  <si>
    <t>12Медвежья Гора</t>
  </si>
  <si>
    <t>1Медвежья Гора</t>
  </si>
  <si>
    <t>13Медвежья Гора</t>
  </si>
  <si>
    <t>2Медвежья Гора</t>
  </si>
  <si>
    <t>14Медвежья Гора</t>
  </si>
  <si>
    <t>3Медвежья Гора</t>
  </si>
  <si>
    <t>15Медвежья Гора</t>
  </si>
  <si>
    <t>4Медвежья Гора</t>
  </si>
  <si>
    <t>16Медвежья Гора</t>
  </si>
  <si>
    <t>5Медвежья Гора</t>
  </si>
  <si>
    <t>17Медвежья Гора</t>
  </si>
  <si>
    <t>6Медвежья Гора</t>
  </si>
  <si>
    <t>18Медвежья Гора</t>
  </si>
  <si>
    <t>7Медвежья Гора</t>
  </si>
  <si>
    <t>19Медвежья Гора</t>
  </si>
  <si>
    <t>8Медвежья Гора</t>
  </si>
  <si>
    <t>20Медвежья Гора</t>
  </si>
  <si>
    <t>9Медвежья Гора</t>
  </si>
  <si>
    <t>21Медвежья Гора</t>
  </si>
  <si>
    <t>22Медвежья Гора</t>
  </si>
  <si>
    <t>23Медвежья Гора</t>
  </si>
  <si>
    <t>24Медвежья Гора</t>
  </si>
  <si>
    <t>25Медвежья Гора</t>
  </si>
  <si>
    <t>26Медвежья Гора</t>
  </si>
  <si>
    <t>27Медвежья Гора</t>
  </si>
  <si>
    <t>28Медвежья Гора</t>
  </si>
  <si>
    <t>29Медвежья Гора</t>
  </si>
  <si>
    <t>30Медвежья Гора</t>
  </si>
  <si>
    <t>25Беломорск</t>
  </si>
  <si>
    <t>26Беломорск</t>
  </si>
  <si>
    <t>27Беломорск</t>
  </si>
  <si>
    <t>28Беломорск</t>
  </si>
  <si>
    <t>29Беломорск</t>
  </si>
  <si>
    <t>30Беломорск</t>
  </si>
  <si>
    <t>25Кемь</t>
  </si>
  <si>
    <t>26Кемь</t>
  </si>
  <si>
    <t>27Кемь</t>
  </si>
  <si>
    <t>28Кемь</t>
  </si>
  <si>
    <t>29Кемь</t>
  </si>
  <si>
    <t>30Кемь</t>
  </si>
  <si>
    <t>25Костомукша</t>
  </si>
  <si>
    <t>26Костомукша</t>
  </si>
  <si>
    <t>27Костомукша</t>
  </si>
  <si>
    <t>28Костомукша</t>
  </si>
  <si>
    <t>29Костомукша</t>
  </si>
  <si>
    <t>30Костомукша</t>
  </si>
  <si>
    <t>25Сортавала</t>
  </si>
  <si>
    <t>26Сортавала</t>
  </si>
  <si>
    <t>27Сортавала</t>
  </si>
  <si>
    <t>28Сортавала</t>
  </si>
  <si>
    <t>29Сортавала</t>
  </si>
  <si>
    <t>30Сортавала</t>
  </si>
  <si>
    <t>25Кандалакша</t>
  </si>
  <si>
    <t>26Кандалакша</t>
  </si>
  <si>
    <t>27Кандалакша</t>
  </si>
  <si>
    <t>28Кандалакша</t>
  </si>
  <si>
    <t>29Кандалакша</t>
  </si>
  <si>
    <t>30Кандалакша</t>
  </si>
  <si>
    <t>25Апатиты</t>
  </si>
  <si>
    <t>26Апатиты</t>
  </si>
  <si>
    <t>27Апатиты</t>
  </si>
  <si>
    <t>28Апатиты</t>
  </si>
  <si>
    <t>29Апатиты</t>
  </si>
  <si>
    <t>30Апатиты</t>
  </si>
  <si>
    <t>10Оленегорск</t>
  </si>
  <si>
    <t>11Оленегорск</t>
  </si>
  <si>
    <t>Оленегорск</t>
  </si>
  <si>
    <t>12Оленегорск</t>
  </si>
  <si>
    <t>1Оленегорск</t>
  </si>
  <si>
    <t>13Оленегорск</t>
  </si>
  <si>
    <t>2Оленегорск</t>
  </si>
  <si>
    <t>14Оленегорск</t>
  </si>
  <si>
    <t>3Оленегорск</t>
  </si>
  <si>
    <t>15Оленегорск</t>
  </si>
  <si>
    <t>4Оленегорск</t>
  </si>
  <si>
    <t>16Оленегорск</t>
  </si>
  <si>
    <t>5Оленегорск</t>
  </si>
  <si>
    <t>17Оленегорск</t>
  </si>
  <si>
    <t>6Оленегорск</t>
  </si>
  <si>
    <t>18Оленегорск</t>
  </si>
  <si>
    <t>7Оленегорск</t>
  </si>
  <si>
    <t>19Оленегорск</t>
  </si>
  <si>
    <t>8Оленегорск</t>
  </si>
  <si>
    <t>20Оленегорск</t>
  </si>
  <si>
    <t>9Оленегорск</t>
  </si>
  <si>
    <t>21Оленегорск</t>
  </si>
  <si>
    <t>22Оленегорск</t>
  </si>
  <si>
    <t>23Оленегорск</t>
  </si>
  <si>
    <t>24Оленегорск</t>
  </si>
  <si>
    <t>25Оленегорск</t>
  </si>
  <si>
    <t>26Оленегорск</t>
  </si>
  <si>
    <t>27Оленегорск</t>
  </si>
  <si>
    <t>28Оленегорск</t>
  </si>
  <si>
    <t>29Оленегорск</t>
  </si>
  <si>
    <t>30Оленегорск</t>
  </si>
  <si>
    <t>10Полярный Круг</t>
  </si>
  <si>
    <t>11Полярный Круг</t>
  </si>
  <si>
    <t>Полярный Круг</t>
  </si>
  <si>
    <t>12Полярный Круг</t>
  </si>
  <si>
    <t>1Полярный Круг</t>
  </si>
  <si>
    <t>13Полярный Круг</t>
  </si>
  <si>
    <t>2Полярный Круг</t>
  </si>
  <si>
    <t>14Полярный Круг</t>
  </si>
  <si>
    <t>3Полярный Круг</t>
  </si>
  <si>
    <t>15Полярный Круг</t>
  </si>
  <si>
    <t>4Полярный Круг</t>
  </si>
  <si>
    <t>16Полярный Круг</t>
  </si>
  <si>
    <t>5Полярный Круг</t>
  </si>
  <si>
    <t>17Полярный Круг</t>
  </si>
  <si>
    <t>6Полярный Круг</t>
  </si>
  <si>
    <t>18Полярный Круг</t>
  </si>
  <si>
    <t>7Полярный Круг</t>
  </si>
  <si>
    <t>19Полярный Круг</t>
  </si>
  <si>
    <t>8Полярный Круг</t>
  </si>
  <si>
    <t>20Полярный Круг</t>
  </si>
  <si>
    <t>9Полярный Круг</t>
  </si>
  <si>
    <t>21Полярный Круг</t>
  </si>
  <si>
    <t>22Полярный Круг</t>
  </si>
  <si>
    <t>23Полярный Круг</t>
  </si>
  <si>
    <t>24Полярный Круг</t>
  </si>
  <si>
    <t>25Полярный Круг</t>
  </si>
  <si>
    <t>26Полярный Круг</t>
  </si>
  <si>
    <t>27Полярный Круг</t>
  </si>
  <si>
    <t>28Полярный Круг</t>
  </si>
  <si>
    <t>29Полярный Круг</t>
  </si>
  <si>
    <t>30Полярный Круг</t>
  </si>
  <si>
    <t>25Мурманск</t>
  </si>
  <si>
    <t>26Мурманск</t>
  </si>
  <si>
    <t>27Мурманск</t>
  </si>
  <si>
    <t>28Мурманск</t>
  </si>
  <si>
    <t>29Мурманск</t>
  </si>
  <si>
    <t>30Мурманск</t>
  </si>
  <si>
    <t>10Магнетиты</t>
  </si>
  <si>
    <t>11Магнетиты</t>
  </si>
  <si>
    <t>Магнетиты</t>
  </si>
  <si>
    <t>12Магнетиты</t>
  </si>
  <si>
    <t>1Магнетиты</t>
  </si>
  <si>
    <t>13Магнетиты</t>
  </si>
  <si>
    <t>2Магнетиты</t>
  </si>
  <si>
    <t>14Магнетиты</t>
  </si>
  <si>
    <t>3Магнетиты</t>
  </si>
  <si>
    <t>15Магнетиты</t>
  </si>
  <si>
    <t>4Магнетиты</t>
  </si>
  <si>
    <t>16Магнетиты</t>
  </si>
  <si>
    <t>5Магнетиты</t>
  </si>
  <si>
    <t>17Магнетиты</t>
  </si>
  <si>
    <t>6Магнетиты</t>
  </si>
  <si>
    <t>18Магнетиты</t>
  </si>
  <si>
    <t>7Магнетиты</t>
  </si>
  <si>
    <t>19Магнетиты</t>
  </si>
  <si>
    <t>8Магнетиты</t>
  </si>
  <si>
    <t>20Магнетиты</t>
  </si>
  <si>
    <t>9Магнетиты</t>
  </si>
  <si>
    <t>21Магнетиты</t>
  </si>
  <si>
    <t>22Магнетиты</t>
  </si>
  <si>
    <t>23Магнетиты</t>
  </si>
  <si>
    <t>24Магнетиты</t>
  </si>
  <si>
    <t>25Магнетиты</t>
  </si>
  <si>
    <t>26Магнетиты</t>
  </si>
  <si>
    <t>27Магнетиты</t>
  </si>
  <si>
    <t>28Магнетиты</t>
  </si>
  <si>
    <t>29Магнетиты</t>
  </si>
  <si>
    <t>30Магнетиты</t>
  </si>
  <si>
    <t>Москва ОПЧ-1 /Московский/</t>
  </si>
  <si>
    <t>Тверь ПЧ-3 /Московский/</t>
  </si>
  <si>
    <t>Бологое ПЧ-5 /Московский/</t>
  </si>
  <si>
    <t>Сонково ПЧ-5 /Московский/</t>
  </si>
  <si>
    <t>Ржев ПЧ-6 /Московский/</t>
  </si>
  <si>
    <t>Чудово ПЧ-7 /Петербургский/</t>
  </si>
  <si>
    <t>Малая Вишера ПЧ-7 /Петербургский/</t>
  </si>
  <si>
    <t>Тосно ПЧ-10 /Петербургский/</t>
  </si>
  <si>
    <t>Санкт-Петербург ПЧ-10 /Петербургский/</t>
  </si>
  <si>
    <t>Мга ПЧ-29 /Петербургский/</t>
  </si>
  <si>
    <t>Зеленогорск ПЧ-17 /Петербургский/</t>
  </si>
  <si>
    <t>Выборг ПЧ-17 /Петербургский/</t>
  </si>
  <si>
    <t>Приозерск ПЧ-18 /Петербургский/</t>
  </si>
  <si>
    <t>Дно ПЧ-21 /СПб-Витебский/</t>
  </si>
  <si>
    <t>Великие Луки ПЧ-45 /СПб-Витебский/</t>
  </si>
  <si>
    <t>Псков ПЧ-26 /СПб-Витебский/</t>
  </si>
  <si>
    <t>Гатчина ПЧ-24 /СПб-Витебский/</t>
  </si>
  <si>
    <t>Усть-Луга ПЧ-12 /СПб-Витебский/</t>
  </si>
  <si>
    <t>Волховстрой ПЧ-31 /Волховстроевский/</t>
  </si>
  <si>
    <t>Тихвин ПЧ-32 /Волховстроевский/</t>
  </si>
  <si>
    <t>Бабаево ПЧ-33 /Волховстроевский/</t>
  </si>
  <si>
    <t>Нелазское ПЧ-33 /Волховстроевский/</t>
  </si>
  <si>
    <t>Хвойная ПЧ-30 /Волховстроевский/</t>
  </si>
  <si>
    <t>Лодейное Поле ПЧ-31 /Волховстроевский/</t>
  </si>
  <si>
    <t>Петрозаводск ПЧ-34 /Петрозаводский/</t>
  </si>
  <si>
    <t>Медвежья Гора ПЧ-37 /Петрозаводский/</t>
  </si>
  <si>
    <t>Беломорск ПЧ-36 /Петрозаводский/</t>
  </si>
  <si>
    <t>Кемь ПЧ-38 /Петрозаводский/</t>
  </si>
  <si>
    <t>Костомукша ПЧ-36 /Петрозаводский/</t>
  </si>
  <si>
    <t>Сортавала ИЧ-2 /Петрозаводский/</t>
  </si>
  <si>
    <t>Кандалакша ПЧ-40 /Мурманский/</t>
  </si>
  <si>
    <t>Апатиты ПЧ-42 /Мурманский/</t>
  </si>
  <si>
    <t>Оленегорск ПЧ-42 /Мурманский/</t>
  </si>
  <si>
    <t>Полярный Круг ПЧ-40 /Мурманский/</t>
  </si>
  <si>
    <t>Мурманск ПЧ-42 /Мурманский/</t>
  </si>
  <si>
    <t>Магнетиты ПЧ-42 /Мурманский/</t>
  </si>
  <si>
    <t>Моск</t>
  </si>
  <si>
    <t>Петер</t>
  </si>
  <si>
    <t>СПб-В</t>
  </si>
  <si>
    <t>Высота снега</t>
  </si>
  <si>
    <t>Метель</t>
  </si>
  <si>
    <t>Ветер</t>
  </si>
  <si>
    <t>Высота снега,см</t>
  </si>
  <si>
    <r>
      <t xml:space="preserve">Дорога:  </t>
    </r>
    <r>
      <rPr>
        <i/>
        <u/>
        <sz val="9"/>
        <color indexed="8"/>
        <rFont val="Arial Cyr"/>
        <charset val="204"/>
      </rPr>
      <t>Октябрьская</t>
    </r>
  </si>
  <si>
    <r>
      <t xml:space="preserve">Дорога:  </t>
    </r>
    <r>
      <rPr>
        <i/>
        <u/>
        <sz val="10"/>
        <color indexed="8"/>
        <rFont val="Arial Cyr"/>
        <charset val="204"/>
      </rPr>
      <t>Октябрьская</t>
    </r>
  </si>
  <si>
    <t>2.Прогноз осадков (мм):</t>
  </si>
  <si>
    <t>Исп.СГМ</t>
  </si>
  <si>
    <t>Нач. В.Г.Никулин</t>
  </si>
  <si>
    <t>Дождь</t>
  </si>
  <si>
    <t>Снег</t>
  </si>
  <si>
    <t>Лед.дождь</t>
  </si>
  <si>
    <t>Дорога</t>
  </si>
  <si>
    <t>Города</t>
  </si>
  <si>
    <t>ш</t>
  </si>
  <si>
    <t>Октябрьская</t>
  </si>
  <si>
    <t>ОПЧ-1</t>
  </si>
  <si>
    <t>ПЧ-3</t>
  </si>
  <si>
    <t>ПЧ-5</t>
  </si>
  <si>
    <t>ПЧ-6</t>
  </si>
  <si>
    <t>Петербургский</t>
  </si>
  <si>
    <t>ПЧ-7</t>
  </si>
  <si>
    <t>ПЧ-10</t>
  </si>
  <si>
    <t>ПЧ-29</t>
  </si>
  <si>
    <t>ПЧ-17</t>
  </si>
  <si>
    <t>ПЧ-18</t>
  </si>
  <si>
    <t>СПб-Витебский</t>
  </si>
  <si>
    <t>ПЧ-21</t>
  </si>
  <si>
    <t>ПЧ-45</t>
  </si>
  <si>
    <t>ПЧ-26</t>
  </si>
  <si>
    <t>ПЧ-24</t>
  </si>
  <si>
    <t>ПЧ-12</t>
  </si>
  <si>
    <t>ПЧ-31</t>
  </si>
  <si>
    <t>ПЧ-32</t>
  </si>
  <si>
    <t>ПЧ-33</t>
  </si>
  <si>
    <t>ПЧ-30</t>
  </si>
  <si>
    <t>ПЧ-34</t>
  </si>
  <si>
    <t>ПЧ-37</t>
  </si>
  <si>
    <t>ПЧ-36</t>
  </si>
  <si>
    <t>ПЧ-38</t>
  </si>
  <si>
    <t>ИЧ-2</t>
  </si>
  <si>
    <t>ПЧ-40</t>
  </si>
  <si>
    <t>ПЧ-42</t>
  </si>
  <si>
    <t>жд станция</t>
  </si>
  <si>
    <t>метеостанция</t>
  </si>
  <si>
    <t>ночь 1 график</t>
  </si>
  <si>
    <t>ночь 2 график</t>
  </si>
  <si>
    <t>высота снега</t>
  </si>
  <si>
    <t>лед.дождь</t>
  </si>
  <si>
    <t>Температура воздуха</t>
  </si>
  <si>
    <t>Ветер, м/с</t>
  </si>
  <si>
    <t>Порывы ветра,м/с</t>
  </si>
  <si>
    <t>Метель,поземок</t>
  </si>
  <si>
    <t>Температура рельс</t>
  </si>
  <si>
    <t>Станции А-Я</t>
  </si>
  <si>
    <t>По регионам</t>
  </si>
  <si>
    <t>Узловые станции</t>
  </si>
  <si>
    <t>Фильтр:</t>
  </si>
  <si>
    <t>2. ТАБЛИЦА</t>
  </si>
  <si>
    <t>3. ТАБЛИЦА</t>
  </si>
  <si>
    <t>1.Таблица</t>
  </si>
  <si>
    <t>регион</t>
  </si>
  <si>
    <t>станция</t>
  </si>
  <si>
    <t>км</t>
  </si>
  <si>
    <t>станц. И регион</t>
  </si>
  <si>
    <t>узловая</t>
  </si>
  <si>
    <t>Станц * регион</t>
  </si>
  <si>
    <t>649,7 км</t>
  </si>
  <si>
    <t>483 км</t>
  </si>
  <si>
    <t>319,4; 297,7 км</t>
  </si>
  <si>
    <t>260,8; 105,4 км</t>
  </si>
  <si>
    <t>135,7 км</t>
  </si>
  <si>
    <t>118 км</t>
  </si>
  <si>
    <t>161,7 км</t>
  </si>
  <si>
    <t>52,6; 47,0 км</t>
  </si>
  <si>
    <t>0 км</t>
  </si>
  <si>
    <t>48,8 км</t>
  </si>
  <si>
    <t>49,9 км</t>
  </si>
  <si>
    <t>128,9; 167,2 км</t>
  </si>
  <si>
    <t>139,5 км</t>
  </si>
  <si>
    <t>245,2; 555,1 км</t>
  </si>
  <si>
    <t>477,3; 310,4 км</t>
  </si>
  <si>
    <t>653,9; 273,5 км</t>
  </si>
  <si>
    <t>45,7 км</t>
  </si>
  <si>
    <t>28,5 км</t>
  </si>
  <si>
    <t>122 км</t>
  </si>
  <si>
    <t>199,2; 94,4 км</t>
  </si>
  <si>
    <t>350,8 км</t>
  </si>
  <si>
    <t>456,6 км</t>
  </si>
  <si>
    <t>229,8 км</t>
  </si>
  <si>
    <t>242,5; 219,1 км</t>
  </si>
  <si>
    <t>402,4; 542,2 км</t>
  </si>
  <si>
    <t>556,8 км</t>
  </si>
  <si>
    <t>781,2 км</t>
  </si>
  <si>
    <t>836,5 км</t>
  </si>
  <si>
    <t>90,3 км</t>
  </si>
  <si>
    <t>258,8 км</t>
  </si>
  <si>
    <t>1171,4 км</t>
  </si>
  <si>
    <t>1262,6 км</t>
  </si>
  <si>
    <t>1336,3 км</t>
  </si>
  <si>
    <t>1058,4 км</t>
  </si>
  <si>
    <t>1447,9 км</t>
  </si>
  <si>
    <t>1408,4 км</t>
  </si>
  <si>
    <t>Москва / Московский /</t>
  </si>
  <si>
    <t>Тверь / Московский /</t>
  </si>
  <si>
    <t>Бологое / Московский /</t>
  </si>
  <si>
    <t>Сонково / Московский /</t>
  </si>
  <si>
    <t>Ржев / Московский /</t>
  </si>
  <si>
    <t>Петрозаводск / Петрозаводский /</t>
  </si>
  <si>
    <t>Медвежья Гора / Петрозаводский /</t>
  </si>
  <si>
    <t>Беломорск / Петрозаводский /</t>
  </si>
  <si>
    <t>Кемь / Петрозаводский /</t>
  </si>
  <si>
    <t>Костомукша / Петрозаводский /</t>
  </si>
  <si>
    <t>Сортавала / Петрозаводский /</t>
  </si>
  <si>
    <t>Кандалакша / Мурманский /</t>
  </si>
  <si>
    <t>Апатиты / Мурманский /</t>
  </si>
  <si>
    <t>Оленегорск / Мурманский /</t>
  </si>
  <si>
    <t>Полярный Круг / Мурманский /</t>
  </si>
  <si>
    <t>Академическая</t>
  </si>
  <si>
    <t>345,3 км</t>
  </si>
  <si>
    <t>Академическая / Московский /</t>
  </si>
  <si>
    <t>Алешинка</t>
  </si>
  <si>
    <t>296,2 км</t>
  </si>
  <si>
    <t>Алешинка / Московский /</t>
  </si>
  <si>
    <t>Аристово</t>
  </si>
  <si>
    <t>225,9 км</t>
  </si>
  <si>
    <t>Аристово / Московский /</t>
  </si>
  <si>
    <t>Бежецк</t>
  </si>
  <si>
    <t>134,2 км</t>
  </si>
  <si>
    <t>Бежецк / Московский /</t>
  </si>
  <si>
    <t>Березайка</t>
  </si>
  <si>
    <t>304,8 км</t>
  </si>
  <si>
    <t>Березайка / Московский /</t>
  </si>
  <si>
    <t>Бологое-Полоцкое</t>
  </si>
  <si>
    <t>5,5 км</t>
  </si>
  <si>
    <t>Бологое-Полоцкое / Московский /</t>
  </si>
  <si>
    <t>Бочановка</t>
  </si>
  <si>
    <t>333,4 км</t>
  </si>
  <si>
    <t>Бочановка / Московский /</t>
  </si>
  <si>
    <t>Бушевец</t>
  </si>
  <si>
    <t>326,3 км</t>
  </si>
  <si>
    <t>Бушевец / Московский /</t>
  </si>
  <si>
    <t>Васильевский Мох</t>
  </si>
  <si>
    <t>17,7 км</t>
  </si>
  <si>
    <t>Васильевский Мох / Московский /</t>
  </si>
  <si>
    <t>Гузятино</t>
  </si>
  <si>
    <t>309,3 км</t>
  </si>
  <si>
    <t>Гузятино / Московский /</t>
  </si>
  <si>
    <t>Доронинская</t>
  </si>
  <si>
    <t>11 км</t>
  </si>
  <si>
    <t>Доронинская / Московский /</t>
  </si>
  <si>
    <t>Дорошиха</t>
  </si>
  <si>
    <t>477,8 км</t>
  </si>
  <si>
    <t>Дорошиха / Московский /</t>
  </si>
  <si>
    <t>Едрово</t>
  </si>
  <si>
    <t>324,2 км</t>
  </si>
  <si>
    <t>Едрово / Московский /</t>
  </si>
  <si>
    <t>Злино</t>
  </si>
  <si>
    <t>303 км</t>
  </si>
  <si>
    <t>Злино / Московский /</t>
  </si>
  <si>
    <t>Зубцов</t>
  </si>
  <si>
    <t>218,1 км</t>
  </si>
  <si>
    <t>Зубцов / Московский /</t>
  </si>
  <si>
    <t>Кафтино</t>
  </si>
  <si>
    <t>280,9 км</t>
  </si>
  <si>
    <t>Кафтино / Московский /</t>
  </si>
  <si>
    <t>Кесова Гора</t>
  </si>
  <si>
    <t>236,3 км</t>
  </si>
  <si>
    <t>Кесова Гора / Московский /</t>
  </si>
  <si>
    <t>Куженкино</t>
  </si>
  <si>
    <t>22,7 км</t>
  </si>
  <si>
    <t>Куженкино / Московский /</t>
  </si>
  <si>
    <t>Медведево</t>
  </si>
  <si>
    <t>294,9 км</t>
  </si>
  <si>
    <t>Медведево / Московский /</t>
  </si>
  <si>
    <t>Мончалово</t>
  </si>
  <si>
    <t>249,5 км</t>
  </si>
  <si>
    <t>Мончалово / Московский /</t>
  </si>
  <si>
    <t>Москва-Товарная</t>
  </si>
  <si>
    <t>646,6 км</t>
  </si>
  <si>
    <t>Москва-Товарная / Московский /</t>
  </si>
  <si>
    <t>Мста</t>
  </si>
  <si>
    <t>267,5 км</t>
  </si>
  <si>
    <t>Мста / Московский /</t>
  </si>
  <si>
    <t>Нарачино</t>
  </si>
  <si>
    <t>317,7 км</t>
  </si>
  <si>
    <t>Нарачино / Московский /</t>
  </si>
  <si>
    <t>Осуга</t>
  </si>
  <si>
    <t>163,5 км</t>
  </si>
  <si>
    <t>Осуга / Московский /</t>
  </si>
  <si>
    <t>Панино</t>
  </si>
  <si>
    <t>112,5 км</t>
  </si>
  <si>
    <t>Панино / Московский /</t>
  </si>
  <si>
    <t>Подобино</t>
  </si>
  <si>
    <t>120,9 км</t>
  </si>
  <si>
    <t>Подобино / Московский /</t>
  </si>
  <si>
    <t>Ржев-Балтийский</t>
  </si>
  <si>
    <t>236,5; 143,0 км</t>
  </si>
  <si>
    <t>Ржев-Балтийский / Московский /</t>
  </si>
  <si>
    <t>Химки</t>
  </si>
  <si>
    <t>631,2 км</t>
  </si>
  <si>
    <t>Химки / Московский /</t>
  </si>
  <si>
    <t>Ховрино</t>
  </si>
  <si>
    <t>635,7 км</t>
  </si>
  <si>
    <t>Ховрино / Московский /</t>
  </si>
  <si>
    <t>Чертолино</t>
  </si>
  <si>
    <t>263 км</t>
  </si>
  <si>
    <t>Чертолино / Московский /</t>
  </si>
  <si>
    <t>Автово</t>
  </si>
  <si>
    <t>2,9 км</t>
  </si>
  <si>
    <t>Александровская</t>
  </si>
  <si>
    <t>21,5 км</t>
  </si>
  <si>
    <t>Антропшино</t>
  </si>
  <si>
    <t>32,5 км</t>
  </si>
  <si>
    <t>Бакач</t>
  </si>
  <si>
    <t>266,8 км</t>
  </si>
  <si>
    <t>Березки</t>
  </si>
  <si>
    <t>650,6 км</t>
  </si>
  <si>
    <t>Броневая</t>
  </si>
  <si>
    <t>2,6 км</t>
  </si>
  <si>
    <t>Верево</t>
  </si>
  <si>
    <t>33,1 км</t>
  </si>
  <si>
    <t>Владимирская</t>
  </si>
  <si>
    <t>16 км</t>
  </si>
  <si>
    <t>Власье</t>
  </si>
  <si>
    <t>432,5 км</t>
  </si>
  <si>
    <t>Войсковицы</t>
  </si>
  <si>
    <t>55,1 км</t>
  </si>
  <si>
    <t>Волковская</t>
  </si>
  <si>
    <t>3,2 км</t>
  </si>
  <si>
    <t>Вырица</t>
  </si>
  <si>
    <t>58,8 км</t>
  </si>
  <si>
    <t>Вязье</t>
  </si>
  <si>
    <t>255,7 км</t>
  </si>
  <si>
    <t>Гатчина-Пассажирская-Балтийская</t>
  </si>
  <si>
    <t>Гатчина-Товарная-Балтийская</t>
  </si>
  <si>
    <t>47,6, 48,5 км</t>
  </si>
  <si>
    <t>Гачки</t>
  </si>
  <si>
    <t>234,4 км</t>
  </si>
  <si>
    <t>Глухоозерская</t>
  </si>
  <si>
    <t>2,7 км</t>
  </si>
  <si>
    <t>Горелово</t>
  </si>
  <si>
    <t>19,6 км</t>
  </si>
  <si>
    <t>Гущино</t>
  </si>
  <si>
    <t>495,6 км</t>
  </si>
  <si>
    <t>Елизаветино</t>
  </si>
  <si>
    <t>67,2 км</t>
  </si>
  <si>
    <t>Карамышево</t>
  </si>
  <si>
    <t>628,7 км</t>
  </si>
  <si>
    <t>Кеб</t>
  </si>
  <si>
    <t>641,8 км</t>
  </si>
  <si>
    <t>Кобралово</t>
  </si>
  <si>
    <t>38,9 км</t>
  </si>
  <si>
    <t>Кондакопшино</t>
  </si>
  <si>
    <t>26,5 км</t>
  </si>
  <si>
    <t>Котлы</t>
  </si>
  <si>
    <t>119,8 км</t>
  </si>
  <si>
    <t>Котлы-2</t>
  </si>
  <si>
    <t>2 км</t>
  </si>
  <si>
    <t>Красное Село</t>
  </si>
  <si>
    <t>25,3 км</t>
  </si>
  <si>
    <t>Куклино</t>
  </si>
  <si>
    <t>215 км</t>
  </si>
  <si>
    <t>Кунья</t>
  </si>
  <si>
    <t>449,5 км</t>
  </si>
  <si>
    <t>Купчинская</t>
  </si>
  <si>
    <t>5,1 км</t>
  </si>
  <si>
    <t>Леменка</t>
  </si>
  <si>
    <t>225,1 км</t>
  </si>
  <si>
    <t>Лужская</t>
  </si>
  <si>
    <t>3,1 км</t>
  </si>
  <si>
    <t>Любятово</t>
  </si>
  <si>
    <t>270,6 км</t>
  </si>
  <si>
    <t>Моглино</t>
  </si>
  <si>
    <t>12,1 км</t>
  </si>
  <si>
    <t>Морино</t>
  </si>
  <si>
    <t>531 км</t>
  </si>
  <si>
    <t>Нарвская</t>
  </si>
  <si>
    <t>1,3 км</t>
  </si>
  <si>
    <t>Новоизборск</t>
  </si>
  <si>
    <t>23,9 км</t>
  </si>
  <si>
    <t>506,2; 421,3 км</t>
  </si>
  <si>
    <t>Новый Порт</t>
  </si>
  <si>
    <t>13,1 км</t>
  </si>
  <si>
    <t>Павловск</t>
  </si>
  <si>
    <t>26,1 км</t>
  </si>
  <si>
    <t>Полковая</t>
  </si>
  <si>
    <t>4,2 км</t>
  </si>
  <si>
    <t>Поселок</t>
  </si>
  <si>
    <t>6,8 км</t>
  </si>
  <si>
    <t>Предпортовая</t>
  </si>
  <si>
    <t>13,3 км</t>
  </si>
  <si>
    <t>Прибытково</t>
  </si>
  <si>
    <t>58,5 км</t>
  </si>
  <si>
    <t>Псков-2</t>
  </si>
  <si>
    <t>1 км</t>
  </si>
  <si>
    <t>Псков-Товарный</t>
  </si>
  <si>
    <t>274,3 км</t>
  </si>
  <si>
    <t>Псков-Туристический</t>
  </si>
  <si>
    <t>276 км</t>
  </si>
  <si>
    <t>Пудость</t>
  </si>
  <si>
    <t>39,7 км</t>
  </si>
  <si>
    <t>Роща</t>
  </si>
  <si>
    <t>568,7 км</t>
  </si>
  <si>
    <t>Санкт-Петербург-Балтийский (Балтийский Вокзал)</t>
  </si>
  <si>
    <t>Санкт-Петербург-Витебский (Витебский Вокзал)</t>
  </si>
  <si>
    <t>Санкт-Петербург-Товарный- Витебский</t>
  </si>
  <si>
    <t>0,1 км</t>
  </si>
  <si>
    <t>Семрино</t>
  </si>
  <si>
    <t>44,3 км</t>
  </si>
  <si>
    <t>Сердце</t>
  </si>
  <si>
    <t>467,4 км</t>
  </si>
  <si>
    <t>Сиверская</t>
  </si>
  <si>
    <t>67 км</t>
  </si>
  <si>
    <t>Среднерогатская</t>
  </si>
  <si>
    <t>9,3 км</t>
  </si>
  <si>
    <t>Сусанино</t>
  </si>
  <si>
    <t>Тайцы</t>
  </si>
  <si>
    <t>33,3 км</t>
  </si>
  <si>
    <t>Торошино</t>
  </si>
  <si>
    <t>253 км</t>
  </si>
  <si>
    <t>Фрезерный</t>
  </si>
  <si>
    <t>4 км</t>
  </si>
  <si>
    <t>Царское Село</t>
  </si>
  <si>
    <t>22,6 км</t>
  </si>
  <si>
    <t>Цветочная</t>
  </si>
  <si>
    <t>5,6 км</t>
  </si>
  <si>
    <t>Череха</t>
  </si>
  <si>
    <t>280,2 км</t>
  </si>
  <si>
    <t>Черняковицы</t>
  </si>
  <si>
    <t>263,2 км</t>
  </si>
  <si>
    <t>Черская</t>
  </si>
  <si>
    <t>299 км</t>
  </si>
  <si>
    <t>Шоссейная</t>
  </si>
  <si>
    <t>11,2 км</t>
  </si>
  <si>
    <t>Шубино</t>
  </si>
  <si>
    <t>412,5 км</t>
  </si>
  <si>
    <t>Шушары</t>
  </si>
  <si>
    <t>С-Петербургский</t>
  </si>
  <si>
    <t>Белоостров</t>
  </si>
  <si>
    <t>31,3; 42,4 км</t>
  </si>
  <si>
    <t>Белоостров / С-Петербургский /</t>
  </si>
  <si>
    <t>Большая Вишера</t>
  </si>
  <si>
    <t>151,6 км</t>
  </si>
  <si>
    <t>Большая Вишера / С-Петербургский /</t>
  </si>
  <si>
    <t>Бурга</t>
  </si>
  <si>
    <t>180,9 км</t>
  </si>
  <si>
    <t>Бурга / С-Петербургский /</t>
  </si>
  <si>
    <t>Бусловская</t>
  </si>
  <si>
    <t>157,1 км</t>
  </si>
  <si>
    <t>Бусловская / С-Петербургский /</t>
  </si>
  <si>
    <t>Верхнечеркасово</t>
  </si>
  <si>
    <t>119,3 км</t>
  </si>
  <si>
    <t>Верхнечеркасово / С-Петербургский /</t>
  </si>
  <si>
    <t>Вещево</t>
  </si>
  <si>
    <t>25,4 км</t>
  </si>
  <si>
    <t>Вещево / С-Петербургский /</t>
  </si>
  <si>
    <t>Возрождение</t>
  </si>
  <si>
    <t>23,2 км</t>
  </si>
  <si>
    <t>Возрождение / С-Петербургский /</t>
  </si>
  <si>
    <t>Войтоловка</t>
  </si>
  <si>
    <t>8,1 км</t>
  </si>
  <si>
    <t>Войтоловка / С-Петербургский /</t>
  </si>
  <si>
    <t>Высоцк</t>
  </si>
  <si>
    <t>Высоцк / С-Петербургский /</t>
  </si>
  <si>
    <t>Гаврилово</t>
  </si>
  <si>
    <t>107,7 км</t>
  </si>
  <si>
    <t>Гаврилово / С-Петербургский /</t>
  </si>
  <si>
    <t>Гвардейское</t>
  </si>
  <si>
    <t>16,2 км</t>
  </si>
  <si>
    <t>Гвардейское / С-Петербургский /</t>
  </si>
  <si>
    <t>Горы</t>
  </si>
  <si>
    <t>42,0; 34,1 км</t>
  </si>
  <si>
    <t>Горы / С-Петербургский /</t>
  </si>
  <si>
    <t>Горьковское</t>
  </si>
  <si>
    <t>65,1 км</t>
  </si>
  <si>
    <t>Горьковское / С-Петербургский /</t>
  </si>
  <si>
    <t>Гостинополье</t>
  </si>
  <si>
    <t>12,9 км</t>
  </si>
  <si>
    <t>Гостинополье / С-Петербургский /</t>
  </si>
  <si>
    <t>Грибное</t>
  </si>
  <si>
    <t>8,8 км</t>
  </si>
  <si>
    <t>Грибное / С-Петербургский /</t>
  </si>
  <si>
    <t>Гряды</t>
  </si>
  <si>
    <t>141,1 км</t>
  </si>
  <si>
    <t>Гряды / С-Петербургский /</t>
  </si>
  <si>
    <t>Дача Долгорукова (Ладожский Вокзал)</t>
  </si>
  <si>
    <t>Дача Долгорукова (Ладожский Вокзал) / С-Петербургский /</t>
  </si>
  <si>
    <t>Дунай</t>
  </si>
  <si>
    <t>32 км</t>
  </si>
  <si>
    <t>Дунай / С-Петербургский /</t>
  </si>
  <si>
    <t>Заневский Пост</t>
  </si>
  <si>
    <t>4,3 км</t>
  </si>
  <si>
    <t>Заневский Пост / С-Петербургский /</t>
  </si>
  <si>
    <t>Ижоры</t>
  </si>
  <si>
    <t>Ижоры / С-Петербургский /</t>
  </si>
  <si>
    <t>Каннельярви</t>
  </si>
  <si>
    <t>74,7 км</t>
  </si>
  <si>
    <t>Каннельярви / С-Петербургский /</t>
  </si>
  <si>
    <t>Кастенская</t>
  </si>
  <si>
    <t>73,3 км</t>
  </si>
  <si>
    <t>Кастенская / С-Петербургский /</t>
  </si>
  <si>
    <t>Колпино</t>
  </si>
  <si>
    <t>24,6 км</t>
  </si>
  <si>
    <t>Колпино / С-Петербургский /</t>
  </si>
  <si>
    <t>Кузнечное</t>
  </si>
  <si>
    <t>154,9 км</t>
  </si>
  <si>
    <t>Кузнечное / С-Петербургский /</t>
  </si>
  <si>
    <t>Кушелевка</t>
  </si>
  <si>
    <t>0,0001 км</t>
  </si>
  <si>
    <t>Кушелевка / С-Петербургский /</t>
  </si>
  <si>
    <t>Лазоревка</t>
  </si>
  <si>
    <t>124,2 км</t>
  </si>
  <si>
    <t>Лазоревка / С-Петербургский /</t>
  </si>
  <si>
    <t>Ланская</t>
  </si>
  <si>
    <t>Ланская / С-Петербургский /</t>
  </si>
  <si>
    <t>Лисий Нос</t>
  </si>
  <si>
    <t>24,7 км</t>
  </si>
  <si>
    <t>Лисий Нос / С-Петербургский /</t>
  </si>
  <si>
    <t>Лужайка</t>
  </si>
  <si>
    <t>147 км</t>
  </si>
  <si>
    <t>Лужайка / С-Петербургский /</t>
  </si>
  <si>
    <t>Лустовка</t>
  </si>
  <si>
    <t>61,8 км</t>
  </si>
  <si>
    <t>Лустовка / С-Петербургский /</t>
  </si>
  <si>
    <t>Малукса</t>
  </si>
  <si>
    <t>Малукса / С-Петербургский /</t>
  </si>
  <si>
    <t>Манушкино</t>
  </si>
  <si>
    <t>17,2 км</t>
  </si>
  <si>
    <t>Манушкино / С-Петербургский /</t>
  </si>
  <si>
    <t>Мга / С-Петербургский /</t>
  </si>
  <si>
    <t>Мстинский Мост</t>
  </si>
  <si>
    <t>188,8 км</t>
  </si>
  <si>
    <t>Мстинский Мост / С-Петербургский /</t>
  </si>
  <si>
    <t>Мюллюпельто</t>
  </si>
  <si>
    <t>124,3 км</t>
  </si>
  <si>
    <t>Мюллюпельто / С-Петербургский /</t>
  </si>
  <si>
    <t>Навалочная</t>
  </si>
  <si>
    <t>3,0 км</t>
  </si>
  <si>
    <t>Навалочная / С-Петербургский /</t>
  </si>
  <si>
    <t>Назия</t>
  </si>
  <si>
    <t>67,6 км</t>
  </si>
  <si>
    <t>Назия / С-Петербургский /</t>
  </si>
  <si>
    <t>Нева</t>
  </si>
  <si>
    <t>6 км</t>
  </si>
  <si>
    <t>Нева / С-Петербургский /</t>
  </si>
  <si>
    <t>Невдубстрой</t>
  </si>
  <si>
    <t>13,4 км</t>
  </si>
  <si>
    <t>Невдубстрой / С-Петербургский /</t>
  </si>
  <si>
    <t>Невская Дубровка</t>
  </si>
  <si>
    <t>53,8 км</t>
  </si>
  <si>
    <t>Невская Дубровка / С-Петербургский /</t>
  </si>
  <si>
    <t>Новая Деревня</t>
  </si>
  <si>
    <t>7,7 км</t>
  </si>
  <si>
    <t>Новая Деревня / С-Петербургский /</t>
  </si>
  <si>
    <t>Новолисино</t>
  </si>
  <si>
    <t>42,4; 26,7 км</t>
  </si>
  <si>
    <t>Новолисино / С-Петербургский /</t>
  </si>
  <si>
    <t>Отрадное</t>
  </si>
  <si>
    <t>114,4 км</t>
  </si>
  <si>
    <t>Отрадное / С-Петербургский /</t>
  </si>
  <si>
    <t>Павлово-На-Неве</t>
  </si>
  <si>
    <t>29,2 км</t>
  </si>
  <si>
    <t>Павлово-На-Неве / С-Петербургский /</t>
  </si>
  <si>
    <t>Пелла</t>
  </si>
  <si>
    <t>35,6 км</t>
  </si>
  <si>
    <t>Пелла / С-Петербургский /</t>
  </si>
  <si>
    <t>Петрокрепость</t>
  </si>
  <si>
    <t>38,2 км</t>
  </si>
  <si>
    <t>Петрокрепость / С-Петербургский /</t>
  </si>
  <si>
    <t>Пискаревка</t>
  </si>
  <si>
    <t>Пискаревка / С-Петербургский /</t>
  </si>
  <si>
    <t>Полюстрово</t>
  </si>
  <si>
    <t>10,9 км</t>
  </si>
  <si>
    <t>Полюстрово / С-Петербургский /</t>
  </si>
  <si>
    <t>Попово</t>
  </si>
  <si>
    <t>150,9 км</t>
  </si>
  <si>
    <t>Попово / С-Петербургский /</t>
  </si>
  <si>
    <t>Приветненское</t>
  </si>
  <si>
    <t>67,5 км</t>
  </si>
  <si>
    <t>Приветненское / С-Петербургский /</t>
  </si>
  <si>
    <t>Пригородная</t>
  </si>
  <si>
    <t>136,2 км</t>
  </si>
  <si>
    <t>Пригородная / С-Петербургский /</t>
  </si>
  <si>
    <t>Пустынька</t>
  </si>
  <si>
    <t>17,1 км</t>
  </si>
  <si>
    <t>Пустынька / С-Петербургский /</t>
  </si>
  <si>
    <t>Репино</t>
  </si>
  <si>
    <t>39,8 км</t>
  </si>
  <si>
    <t>Репино / С-Петербургский /</t>
  </si>
  <si>
    <t>Ржевка</t>
  </si>
  <si>
    <t>4,9 км</t>
  </si>
  <si>
    <t>Ржевка / С-Петербургский /</t>
  </si>
  <si>
    <t>Рощино</t>
  </si>
  <si>
    <t>58,7 км</t>
  </si>
  <si>
    <t>Рощино / С-Петербургский /</t>
  </si>
  <si>
    <t>Ручьи</t>
  </si>
  <si>
    <t>6,9 км</t>
  </si>
  <si>
    <t>Ручьи / С-Петербургский /</t>
  </si>
  <si>
    <t>Рыбацкое</t>
  </si>
  <si>
    <t>14,1 км</t>
  </si>
  <si>
    <t>Рыбацкое / С-Петербургский /</t>
  </si>
  <si>
    <t>Рябово</t>
  </si>
  <si>
    <t>72,4 км</t>
  </si>
  <si>
    <t>Рябово / С-Петербургский /</t>
  </si>
  <si>
    <t>Саблино</t>
  </si>
  <si>
    <t>40,2 км</t>
  </si>
  <si>
    <t>Саблино / С-Петербургский /</t>
  </si>
  <si>
    <t>Санкт-Петербург-Сортировочный-Московский</t>
  </si>
  <si>
    <t>Санкт-Петербург-Сортировочный-Московский / С-Петербургский /</t>
  </si>
  <si>
    <t>Санкт-Петербург-Товарный-Московский</t>
  </si>
  <si>
    <t>Санкт-Петербург-Товарный-Московский / С-Петербургский /</t>
  </si>
  <si>
    <t>Санкт-Петербург-Финляндский (Финляндский Вокзал)</t>
  </si>
  <si>
    <t>Санкт-Петербург-Финляндский (Финляндский Вокзал) / С-Петербургский /</t>
  </si>
  <si>
    <t>Саперная</t>
  </si>
  <si>
    <t>25,8 км</t>
  </si>
  <si>
    <t>Саперная / С-Петербургский /</t>
  </si>
  <si>
    <t>Сестрорецк</t>
  </si>
  <si>
    <t>34,4 км</t>
  </si>
  <si>
    <t>Сестрорецк / С-Петербургский /</t>
  </si>
  <si>
    <t>Советский</t>
  </si>
  <si>
    <t>144,5 км</t>
  </si>
  <si>
    <t>Советский / С-Петербургский /</t>
  </si>
  <si>
    <t>Сологубовка</t>
  </si>
  <si>
    <t>Сологубовка / С-Петербургский /</t>
  </si>
  <si>
    <t>Спасская Полисть</t>
  </si>
  <si>
    <t>25,1 км</t>
  </si>
  <si>
    <t>Спасская Полисть / С-Петербургский /</t>
  </si>
  <si>
    <t>Стекольный</t>
  </si>
  <si>
    <t>Стекольный / С-Петербургский /</t>
  </si>
  <si>
    <t>Торфяное</t>
  </si>
  <si>
    <t>109,3 км</t>
  </si>
  <si>
    <t>Торфяное / С-Петербургский /</t>
  </si>
  <si>
    <t>Тосно / С-Петербургский /</t>
  </si>
  <si>
    <t>Удельная</t>
  </si>
  <si>
    <t>Удельная / С-Петербургский /</t>
  </si>
  <si>
    <t>Ушаки</t>
  </si>
  <si>
    <t>62,8 км</t>
  </si>
  <si>
    <t>Ушаки / С-Петербургский /</t>
  </si>
  <si>
    <t>Чудово-3-Кировское</t>
  </si>
  <si>
    <t>100 км</t>
  </si>
  <si>
    <t>Чудово-3-Кировское / С-Петербургский /</t>
  </si>
  <si>
    <t>Чудово-Московское</t>
  </si>
  <si>
    <t>117,8; 107,3 км</t>
  </si>
  <si>
    <t>Чудово-Московское / С-Петербургский /</t>
  </si>
  <si>
    <t>Шапки</t>
  </si>
  <si>
    <t>19,7 км</t>
  </si>
  <si>
    <t>Шапки / С-Петербургский /</t>
  </si>
  <si>
    <t>Шувалово</t>
  </si>
  <si>
    <t>11,1 км</t>
  </si>
  <si>
    <t>Шувалово / С-Петербургский /</t>
  </si>
  <si>
    <t>Ванзозеро</t>
  </si>
  <si>
    <t>589,5 км</t>
  </si>
  <si>
    <t>Ванзозеро / Петрозаводский /</t>
  </si>
  <si>
    <t>Вичка</t>
  </si>
  <si>
    <t>564,6 км</t>
  </si>
  <si>
    <t>Вичка / Петрозаводский /</t>
  </si>
  <si>
    <t>Выг</t>
  </si>
  <si>
    <t>10,1 км</t>
  </si>
  <si>
    <t>Выг / Петрозаводский /</t>
  </si>
  <si>
    <t>Голиковка</t>
  </si>
  <si>
    <t>399,5 км</t>
  </si>
  <si>
    <t>Голиковка / Петрозаводский /</t>
  </si>
  <si>
    <t>Горелый Мост</t>
  </si>
  <si>
    <t>774,8 км</t>
  </si>
  <si>
    <t>Горелый Мост / Петрозаводский /</t>
  </si>
  <si>
    <t>Деревянка</t>
  </si>
  <si>
    <t>371,9 км</t>
  </si>
  <si>
    <t>Деревянка / Петрозаводский /</t>
  </si>
  <si>
    <t>Заливы</t>
  </si>
  <si>
    <t>795,5 км</t>
  </si>
  <si>
    <t>Заливы / Петрозаводский /</t>
  </si>
  <si>
    <t>Кааламо</t>
  </si>
  <si>
    <t>287,4 км</t>
  </si>
  <si>
    <t>Кааламо / Петрозаводский /</t>
  </si>
  <si>
    <t>Кемь-Пристань</t>
  </si>
  <si>
    <t>12 км</t>
  </si>
  <si>
    <t>Кемь-Пристань / Петрозаводский /</t>
  </si>
  <si>
    <t>Кивиярви</t>
  </si>
  <si>
    <t>Кивиярви / Петрозаводский /</t>
  </si>
  <si>
    <t>Костомукша-Товарная</t>
  </si>
  <si>
    <t>80,5 км</t>
  </si>
  <si>
    <t>Костомукша-Товарная / Петрозаводский /</t>
  </si>
  <si>
    <t>Куокканиэми</t>
  </si>
  <si>
    <t>239,9 км</t>
  </si>
  <si>
    <t>Куокканиэми / Петрозаводский /</t>
  </si>
  <si>
    <t>Кяппесельга</t>
  </si>
  <si>
    <t>524,5 км</t>
  </si>
  <si>
    <t>Кяппесельга / Петрозаводский /</t>
  </si>
  <si>
    <t>Ламбино</t>
  </si>
  <si>
    <t>853,8 км</t>
  </si>
  <si>
    <t>Ламбино / Петрозаводский /</t>
  </si>
  <si>
    <t>Малыга</t>
  </si>
  <si>
    <t>582 км</t>
  </si>
  <si>
    <t>Малыга / Петрозаводский /</t>
  </si>
  <si>
    <t>Мягрека</t>
  </si>
  <si>
    <t>824 км</t>
  </si>
  <si>
    <t>Мягрека / Петрозаводский /</t>
  </si>
  <si>
    <t>Онежский</t>
  </si>
  <si>
    <t>393,5 км</t>
  </si>
  <si>
    <t>Онежский / Петрозаводский /</t>
  </si>
  <si>
    <t>Падозеро</t>
  </si>
  <si>
    <t>513 км</t>
  </si>
  <si>
    <t>Падозеро / Петрозаводский /</t>
  </si>
  <si>
    <t>Пергуба</t>
  </si>
  <si>
    <t>544 км</t>
  </si>
  <si>
    <t>Пергуба / Петрозаводский /</t>
  </si>
  <si>
    <t>Петрозаводск-Пассажирский</t>
  </si>
  <si>
    <t>Петрозаводск-Пассажирский / Петрозаводский /</t>
  </si>
  <si>
    <t>Предмедгорский</t>
  </si>
  <si>
    <t>549,9 км</t>
  </si>
  <si>
    <t>Предмедгорский / Петрозаводский /</t>
  </si>
  <si>
    <t>Сосновец</t>
  </si>
  <si>
    <t>759,9 км</t>
  </si>
  <si>
    <t>Сосновец / Петрозаводский /</t>
  </si>
  <si>
    <t>Сухое</t>
  </si>
  <si>
    <t>29,9 км</t>
  </si>
  <si>
    <t>Сухое / Петрозаводский /</t>
  </si>
  <si>
    <t>Томицы</t>
  </si>
  <si>
    <t>411,6; 533,0 км</t>
  </si>
  <si>
    <t>Томицы / Петрозаводский /</t>
  </si>
  <si>
    <t>Туокслахти</t>
  </si>
  <si>
    <t>250,9 км</t>
  </si>
  <si>
    <t>Туокслахти / Петрозаводский /</t>
  </si>
  <si>
    <t>Уда</t>
  </si>
  <si>
    <t>769,4 км</t>
  </si>
  <si>
    <t>Уда / Петрозаводский /</t>
  </si>
  <si>
    <t>Хелюля</t>
  </si>
  <si>
    <t>264,9 км</t>
  </si>
  <si>
    <t>Хелюля / Петрозаводский /</t>
  </si>
  <si>
    <t>Чална-Онежская</t>
  </si>
  <si>
    <t>522,2 км</t>
  </si>
  <si>
    <t>Чална-Онежская / Петрозаводский /</t>
  </si>
  <si>
    <t>Шуерецкая</t>
  </si>
  <si>
    <t>808 км</t>
  </si>
  <si>
    <t>Шуерецкая / Петрозаводский /</t>
  </si>
  <si>
    <t>Шуйская</t>
  </si>
  <si>
    <t>422,6 км</t>
  </si>
  <si>
    <t>Шуйская / Петрозаводский /</t>
  </si>
  <si>
    <t>Янисъярви</t>
  </si>
  <si>
    <t>320,3 км</t>
  </si>
  <si>
    <t>Янисъярви / Петрозаводский /</t>
  </si>
  <si>
    <t>Африканда</t>
  </si>
  <si>
    <t>1218,2 км</t>
  </si>
  <si>
    <t>Африканда / Мурманский /</t>
  </si>
  <si>
    <t>Белое Море</t>
  </si>
  <si>
    <t>1152,1 км</t>
  </si>
  <si>
    <t>Белое Море / Мурманский /</t>
  </si>
  <si>
    <t>Ваенга</t>
  </si>
  <si>
    <t>31 км</t>
  </si>
  <si>
    <t>Ваенга / Мурманский /</t>
  </si>
  <si>
    <t>Вуд-Озеро</t>
  </si>
  <si>
    <t>19 км</t>
  </si>
  <si>
    <t>Вуд-Озеро / Мурманский /</t>
  </si>
  <si>
    <t>Выходной</t>
  </si>
  <si>
    <t>1429,9 км</t>
  </si>
  <si>
    <t>Выходной / Мурманский /</t>
  </si>
  <si>
    <t>Жемчужная</t>
  </si>
  <si>
    <t>1132 км</t>
  </si>
  <si>
    <t>Жемчужная / Мурманский /</t>
  </si>
  <si>
    <t>Катозеро</t>
  </si>
  <si>
    <t>1039,7 км</t>
  </si>
  <si>
    <t>Катозеро / Мурманский /</t>
  </si>
  <si>
    <t>Кереть</t>
  </si>
  <si>
    <t>1021,6 км</t>
  </si>
  <si>
    <t>Кереть / Мурманский /</t>
  </si>
  <si>
    <t>Кирки</t>
  </si>
  <si>
    <t>Кирки / Мурманский /</t>
  </si>
  <si>
    <t>Кица</t>
  </si>
  <si>
    <t>1386 км</t>
  </si>
  <si>
    <t>Кица / Мурманский /</t>
  </si>
  <si>
    <t>Кола</t>
  </si>
  <si>
    <t>1437,8 км</t>
  </si>
  <si>
    <t>Кола / Мурманский /</t>
  </si>
  <si>
    <t>Комсомольск-Мурманский</t>
  </si>
  <si>
    <t>Комсомольск-Мурманский / Мурманский /</t>
  </si>
  <si>
    <t>Куна</t>
  </si>
  <si>
    <t>1317,8 км</t>
  </si>
  <si>
    <t>Куна / Мурманский /</t>
  </si>
  <si>
    <t>Лапландия</t>
  </si>
  <si>
    <t>1351,8 км</t>
  </si>
  <si>
    <t>Лапландия / Мурманский /</t>
  </si>
  <si>
    <t>Лопарская</t>
  </si>
  <si>
    <t>1401,8 км</t>
  </si>
  <si>
    <t>Лопарская / Мурманский /</t>
  </si>
  <si>
    <t>Мончегорск</t>
  </si>
  <si>
    <t>Мончегорск / Мурманский /</t>
  </si>
  <si>
    <t>Мурмаши</t>
  </si>
  <si>
    <t>13 км</t>
  </si>
  <si>
    <t>Мурмаши / Мурманский /</t>
  </si>
  <si>
    <t>Нефелиновые Пески</t>
  </si>
  <si>
    <t>1288,4 км</t>
  </si>
  <si>
    <t>Нефелиновые Пески / Мурманский /</t>
  </si>
  <si>
    <t>Пинозеро</t>
  </si>
  <si>
    <t>1191,2 км</t>
  </si>
  <si>
    <t>Пинозеро / Мурманский /</t>
  </si>
  <si>
    <t>Полярные Зори</t>
  </si>
  <si>
    <t>1198,8 км</t>
  </si>
  <si>
    <t>Полярные Зори / Мурманский /</t>
  </si>
  <si>
    <t>Пояконда</t>
  </si>
  <si>
    <t>1078 км</t>
  </si>
  <si>
    <t>Пояконда / Мурманский /</t>
  </si>
  <si>
    <t>Пулозеро</t>
  </si>
  <si>
    <t>1362 км</t>
  </si>
  <si>
    <t>Пулозеро / Мурманский /</t>
  </si>
  <si>
    <t>Пяйве</t>
  </si>
  <si>
    <t>39 км</t>
  </si>
  <si>
    <t>Пяйве / Мурманский /</t>
  </si>
  <si>
    <t>Ручьи-Карельские</t>
  </si>
  <si>
    <t>1142,2 км</t>
  </si>
  <si>
    <t>Ручьи-Карельские / Мурманский /</t>
  </si>
  <si>
    <t>Сафоново-Мурманское</t>
  </si>
  <si>
    <t>23 км</t>
  </si>
  <si>
    <t>Сафоново-Мурманское / Мурманский /</t>
  </si>
  <si>
    <t>Тайбола</t>
  </si>
  <si>
    <t>1371,1 км</t>
  </si>
  <si>
    <t>Тайбола / Мурманский /</t>
  </si>
  <si>
    <t>Титан</t>
  </si>
  <si>
    <t>Титан / Мурманский /</t>
  </si>
  <si>
    <t>Хибины</t>
  </si>
  <si>
    <t>1278 км</t>
  </si>
  <si>
    <t>Хибины / Мурманский /</t>
  </si>
  <si>
    <t>Чупа</t>
  </si>
  <si>
    <t>1031,4 км</t>
  </si>
  <si>
    <t>Чупа / Мурманский /</t>
  </si>
  <si>
    <t>Шонгуй</t>
  </si>
  <si>
    <t>1419,1 км</t>
  </si>
  <si>
    <t>Шонгуй / Мурманский /</t>
  </si>
  <si>
    <t>Ягельный Бор</t>
  </si>
  <si>
    <t>1326,5 км</t>
  </si>
  <si>
    <t>Ягельный Бор / Мурманский /</t>
  </si>
  <si>
    <t>Большой Двор</t>
  </si>
  <si>
    <t>225,7 км</t>
  </si>
  <si>
    <t>Большой Двор / Волховстроевский /</t>
  </si>
  <si>
    <t>Волховстрой-2</t>
  </si>
  <si>
    <t>Волховстрой-2 / Волховстроевский /</t>
  </si>
  <si>
    <t>Заостровье</t>
  </si>
  <si>
    <t>223,7 км</t>
  </si>
  <si>
    <t>Заостровье / Волховстроевский /</t>
  </si>
  <si>
    <t>Кадуй</t>
  </si>
  <si>
    <t>427,1 км</t>
  </si>
  <si>
    <t>Кадуй / Волховстроевский /</t>
  </si>
  <si>
    <t>Колодинка</t>
  </si>
  <si>
    <t>339,4 км</t>
  </si>
  <si>
    <t>Колодинка / Волховстроевский /</t>
  </si>
  <si>
    <t>Колчаново</t>
  </si>
  <si>
    <t>145,1 км</t>
  </si>
  <si>
    <t>Колчаново / Волховстроевский /</t>
  </si>
  <si>
    <t>Комариха</t>
  </si>
  <si>
    <t>439,8 км</t>
  </si>
  <si>
    <t>Комариха / Волховстроевский /</t>
  </si>
  <si>
    <t>Кошта</t>
  </si>
  <si>
    <t>462,7 км</t>
  </si>
  <si>
    <t>Кошта / Волховстроевский /</t>
  </si>
  <si>
    <t>Куколь</t>
  </si>
  <si>
    <t>133,4 км</t>
  </si>
  <si>
    <t>Куколь / Волховстроевский /</t>
  </si>
  <si>
    <t>Кушавера</t>
  </si>
  <si>
    <t>239,8 км</t>
  </si>
  <si>
    <t>Кушавера / Волховстроевский /</t>
  </si>
  <si>
    <t>Ляскеля</t>
  </si>
  <si>
    <t>16,5 км</t>
  </si>
  <si>
    <t>Ляскеля / Волховстроевский /</t>
  </si>
  <si>
    <t>Мурманские Ворота</t>
  </si>
  <si>
    <t>127 км</t>
  </si>
  <si>
    <t>Мурманские Ворота / Волховстроевский /</t>
  </si>
  <si>
    <t>Мыслино</t>
  </si>
  <si>
    <t>139,9 км</t>
  </si>
  <si>
    <t>Мыслино / Волховстроевский /</t>
  </si>
  <si>
    <t>Нелазское / Волховстроевский /</t>
  </si>
  <si>
    <t>Новый Быт</t>
  </si>
  <si>
    <t>100,0 км</t>
  </si>
  <si>
    <t>Новый Быт / Волховстроевский /</t>
  </si>
  <si>
    <t>Песь</t>
  </si>
  <si>
    <t>219,6 км</t>
  </si>
  <si>
    <t>Песь / Волховстроевский /</t>
  </si>
  <si>
    <t>Пороги</t>
  </si>
  <si>
    <t>6,5 км</t>
  </si>
  <si>
    <t>Пороги / Волховстроевский /</t>
  </si>
  <si>
    <t>Пупышево</t>
  </si>
  <si>
    <t>110,0 км</t>
  </si>
  <si>
    <t>Пупышево / Волховстроевский /</t>
  </si>
  <si>
    <t>Тешемля</t>
  </si>
  <si>
    <t>329,5 км</t>
  </si>
  <si>
    <t>Тешемля / Волховстроевский /</t>
  </si>
  <si>
    <t>Тимошкино</t>
  </si>
  <si>
    <t>362,7 км</t>
  </si>
  <si>
    <t>Тимошкино / Волховстроевский /</t>
  </si>
  <si>
    <t>Харлу</t>
  </si>
  <si>
    <t>9,2 км</t>
  </si>
  <si>
    <t>Харлу / Волховстроевский /</t>
  </si>
  <si>
    <t>Цвылево</t>
  </si>
  <si>
    <t>182,8 км</t>
  </si>
  <si>
    <t>Цвылево / Волховстроевский /</t>
  </si>
  <si>
    <t>Яндеба</t>
  </si>
  <si>
    <t>270,4 км</t>
  </si>
  <si>
    <t>Яндеба / Волховстроевский /</t>
  </si>
  <si>
    <t>Янега</t>
  </si>
  <si>
    <t>251,6 км</t>
  </si>
  <si>
    <t>Янега / Волховстроевский /</t>
  </si>
  <si>
    <t>ст.отбора</t>
  </si>
  <si>
    <t>Исп.:ЦДИ Метео</t>
  </si>
  <si>
    <t>Нач. отдела  Е.А.Головков  т.2-76-20</t>
  </si>
  <si>
    <t>Дно / СПб-Витебский /</t>
  </si>
  <si>
    <t>Великие Луки / СПб-Витебский /</t>
  </si>
  <si>
    <t>Псков / СПб-Витебский /</t>
  </si>
  <si>
    <t>Гатчина / СПб-Витебский /</t>
  </si>
  <si>
    <t>Усть-Луга / СПб-Витебский /</t>
  </si>
  <si>
    <t>Волховстрой / Волховстроевский /</t>
  </si>
  <si>
    <t>Тихвин / Волховстроевский /</t>
  </si>
  <si>
    <t>Бабаево / Волховстроевский /</t>
  </si>
  <si>
    <t>Хвойная / Волховстроевский /</t>
  </si>
  <si>
    <t>Лодейное Поле / Волховстроевский /</t>
  </si>
  <si>
    <t>Мурманск / Мурманский /</t>
  </si>
  <si>
    <t>Магнетиты / Мурманский /</t>
  </si>
  <si>
    <t>Антропшино / СПб-Витебский /</t>
  </si>
  <si>
    <t>Кобралово / СПб-Витебский /</t>
  </si>
  <si>
    <t>Семрино / СПб-Витебский /</t>
  </si>
  <si>
    <t>Санкт-Петербург-Витебский (Витебский Вокзал) / СПб-Витебский /</t>
  </si>
  <si>
    <t>Санкт-Петербург-Товарный- Витебский / СПб-Витебский /</t>
  </si>
  <si>
    <t>Глухоозерская / СПб-Витебский /</t>
  </si>
  <si>
    <t>Волковская / СПб-Витебский /</t>
  </si>
  <si>
    <t>Санкт-Петербург-Балтийский (Балтийский Вокзал) / СПб-Витебский /</t>
  </si>
  <si>
    <t>Цветочная / СПб-Витебский /</t>
  </si>
  <si>
    <t>Броневая / СПб-Витебский /</t>
  </si>
  <si>
    <t>Новый Порт / СПб-Витебский /</t>
  </si>
  <si>
    <t>Нарвская / СПб-Витебский /</t>
  </si>
  <si>
    <t>Автово / СПб-Витебский /</t>
  </si>
  <si>
    <t>Предпортовая / СПб-Витебский /</t>
  </si>
  <si>
    <t>Купчинская / СПб-Витебский /</t>
  </si>
  <si>
    <t>Среднерогатская / СПб-Витебский /</t>
  </si>
  <si>
    <t>Шоссейная / СПб-Витебский /</t>
  </si>
  <si>
    <t>Шушары / СПб-Витебский /</t>
  </si>
  <si>
    <t>Вязье / СПб-Витебский /</t>
  </si>
  <si>
    <t>Гачки / СПб-Витебский /</t>
  </si>
  <si>
    <t>Роща / СПб-Витебский /</t>
  </si>
  <si>
    <t>Леменка / СПб-Витебский /</t>
  </si>
  <si>
    <t>Бакач / СПб-Витебский /</t>
  </si>
  <si>
    <t>Морино / СПб-Витебский /</t>
  </si>
  <si>
    <t>Куклино / СПб-Витебский /</t>
  </si>
  <si>
    <t>Сердце / СПб-Витебский /</t>
  </si>
  <si>
    <t>Гущино / СПб-Витебский /</t>
  </si>
  <si>
    <t>Шубино / СПб-Витебский /</t>
  </si>
  <si>
    <t>Новосокольники / СПб-Витебский /</t>
  </si>
  <si>
    <t>Власье / СПб-Витебский /</t>
  </si>
  <si>
    <t>Кунья / СПб-Витебский /</t>
  </si>
  <si>
    <t>Псков-Товарный / СПб-Витебский /</t>
  </si>
  <si>
    <t>Псков-2 / СПб-Витебский /</t>
  </si>
  <si>
    <t>Псков-Туристический / СПб-Витебский /</t>
  </si>
  <si>
    <t>Любятово / СПб-Витебский /</t>
  </si>
  <si>
    <t>Березки / СПб-Витебский /</t>
  </si>
  <si>
    <t>Полковая / СПб-Витебский /</t>
  </si>
  <si>
    <t>Череха / СПб-Витебский /</t>
  </si>
  <si>
    <t>Черняковицы / СПб-Витебский /</t>
  </si>
  <si>
    <t>Кеб / СПб-Витебский /</t>
  </si>
  <si>
    <t>Моглино / СПб-Витебский /</t>
  </si>
  <si>
    <t>Торошино / СПб-Витебский /</t>
  </si>
  <si>
    <t>Новоизборск / СПб-Витебский /</t>
  </si>
  <si>
    <t>Карамышево / СПб-Витебский /</t>
  </si>
  <si>
    <t>Черская / СПб-Витебский /</t>
  </si>
  <si>
    <t>Гатчина-Товарная-Балтийская / СПб-Витебский /</t>
  </si>
  <si>
    <t>Гатчина-Пассажирская-Балтийская / СПб-Витебский /</t>
  </si>
  <si>
    <t>Фрезерный / СПб-Витебский /</t>
  </si>
  <si>
    <t>Пудость / СПб-Витебский /</t>
  </si>
  <si>
    <t>Войсковицы / СПб-Витебский /</t>
  </si>
  <si>
    <t>Верево / СПб-Витебский /</t>
  </si>
  <si>
    <t>Тайцы / СПб-Витебский /</t>
  </si>
  <si>
    <t>Прибытково / СПб-Витебский /</t>
  </si>
  <si>
    <t>Владимирская / СПб-Витебский /</t>
  </si>
  <si>
    <t>Сусанино / СПб-Витебский /</t>
  </si>
  <si>
    <t>Кондакопшино / СПб-Витебский /</t>
  </si>
  <si>
    <t>Вырица / СПб-Витебский /</t>
  </si>
  <si>
    <t>Красное Село / СПб-Витебский /</t>
  </si>
  <si>
    <t>Елизаветино / СПб-Витебский /</t>
  </si>
  <si>
    <t>Сиверская / СПб-Витебский /</t>
  </si>
  <si>
    <t>Поселок / СПб-Витебский /</t>
  </si>
  <si>
    <t>Александровская / СПб-Витебский /</t>
  </si>
  <si>
    <t>Павловск / СПб-Витебский /</t>
  </si>
  <si>
    <t>Царское Село / СПб-Витебский /</t>
  </si>
  <si>
    <t>Горелово / СПб-Витебский /</t>
  </si>
  <si>
    <t>Лужская / СПб-Витебский /</t>
  </si>
  <si>
    <t>Котлы-2 / СПб-Витебский /</t>
  </si>
  <si>
    <t>Котлы / СПб-Витебский /</t>
  </si>
  <si>
    <t>Чудово / С-Петербургский /</t>
  </si>
  <si>
    <t>Малая Вишера / С-Петербургский /</t>
  </si>
  <si>
    <t>Санкт-Петербург / С-Петербургский /</t>
  </si>
  <si>
    <t>Зеленогорск / С-Петербургский /</t>
  </si>
  <si>
    <t>Выборг / С-Петербургский /</t>
  </si>
  <si>
    <t>Приозерск / С-Петербургский /</t>
  </si>
  <si>
    <t>В-3</t>
  </si>
  <si>
    <t>С-4</t>
  </si>
  <si>
    <t>С</t>
  </si>
  <si>
    <t>СЗ</t>
  </si>
  <si>
    <t>СВ</t>
  </si>
  <si>
    <t>C</t>
  </si>
  <si>
    <t>С.-Петер</t>
  </si>
  <si>
    <t>З-5</t>
  </si>
  <si>
    <t>СЗ-5</t>
  </si>
  <si>
    <t>C-4</t>
  </si>
  <si>
    <t>З-6</t>
  </si>
  <si>
    <t>СЗ-3</t>
  </si>
  <si>
    <t>СЗ-4</t>
  </si>
  <si>
    <t>СЗ-6</t>
  </si>
  <si>
    <t>··</t>
  </si>
  <si>
    <t>З-7</t>
  </si>
  <si>
    <t>ЮЗ-8</t>
  </si>
  <si>
    <t>З-8</t>
  </si>
  <si>
    <t>ЮЗ-9</t>
  </si>
  <si>
    <t>Ю-9</t>
  </si>
  <si>
    <t>В-6</t>
  </si>
  <si>
    <t>СВ-3</t>
  </si>
  <si>
    <t>Отображать высоту снега</t>
  </si>
  <si>
    <t>если она менее:</t>
  </si>
  <si>
    <t>СВ-4</t>
  </si>
  <si>
    <t>·</t>
  </si>
  <si>
    <t>Ю-8</t>
  </si>
  <si>
    <t>ЮЗ-10</t>
  </si>
  <si>
    <t>ЮЗ-2</t>
  </si>
  <si>
    <t>З-10</t>
  </si>
  <si>
    <t>С-8</t>
  </si>
  <si>
    <t>З-3</t>
  </si>
  <si>
    <t>Ю-10</t>
  </si>
  <si>
    <t>С-7</t>
  </si>
  <si>
    <t>С-3</t>
  </si>
  <si>
    <t>З-9</t>
  </si>
  <si>
    <t>ЮЗ-11</t>
  </si>
  <si>
    <t>· *</t>
  </si>
  <si>
    <t>З-13</t>
  </si>
  <si>
    <t>З-12</t>
  </si>
  <si>
    <t>*</t>
  </si>
  <si>
    <t>**</t>
  </si>
  <si>
    <t>***</t>
  </si>
  <si>
    <t>ЮЗ-3</t>
  </si>
  <si>
    <t>В-5</t>
  </si>
  <si>
    <t>СВ-6</t>
  </si>
  <si>
    <t>СВ-9</t>
  </si>
  <si>
    <t>СВ-10</t>
  </si>
  <si>
    <t>Ю-2</t>
  </si>
  <si>
    <t>Ср 20.ноя</t>
  </si>
  <si>
    <t>Чт 21.ноя</t>
  </si>
  <si>
    <t>Пт 22.ноя</t>
  </si>
  <si>
    <t>Сб 23.ноя</t>
  </si>
  <si>
    <t>Вс 24.ноя</t>
  </si>
  <si>
    <t>Пн 25.ноя</t>
  </si>
  <si>
    <t>Вт 26.ноя</t>
  </si>
  <si>
    <t>Ср 27.ноя</t>
  </si>
  <si>
    <t>Чт 28.ноя</t>
  </si>
  <si>
    <t>Пт 29.ноя</t>
  </si>
  <si>
    <t>20 ноя</t>
  </si>
  <si>
    <t>21 ноя</t>
  </si>
  <si>
    <t>22 ноя</t>
  </si>
  <si>
    <t>23 ноя</t>
  </si>
  <si>
    <t>24 ноя</t>
  </si>
  <si>
    <t>25 ноя</t>
  </si>
  <si>
    <t>26 ноя</t>
  </si>
  <si>
    <t>27 ноя</t>
  </si>
  <si>
    <t>28 ноя</t>
  </si>
  <si>
    <t>29 ноя</t>
  </si>
  <si>
    <t>Ю-11</t>
  </si>
  <si>
    <t>Ю-14</t>
  </si>
  <si>
    <t>ЮВ-10</t>
  </si>
  <si>
    <t>ЮВ-7</t>
  </si>
  <si>
    <t>ЮВ-8</t>
  </si>
  <si>
    <t>ЮВ-6</t>
  </si>
  <si>
    <t>ЮВ-9</t>
  </si>
  <si>
    <t>В-7</t>
  </si>
  <si>
    <t>В-8</t>
  </si>
  <si>
    <t>В-9</t>
  </si>
  <si>
    <t>ЮВ-12</t>
  </si>
  <si>
    <t>В-12</t>
  </si>
  <si>
    <t>ЮЗ-12</t>
  </si>
  <si>
    <t>Ю-12</t>
  </si>
  <si>
    <t>В-11</t>
  </si>
  <si>
    <t>СВ-2</t>
  </si>
  <si>
    <t>В-10</t>
  </si>
  <si>
    <t>СЗ-2</t>
  </si>
  <si>
    <t>В-13</t>
  </si>
  <si>
    <t>В-15</t>
  </si>
  <si>
    <t>В-16</t>
  </si>
  <si>
    <t>С-5</t>
  </si>
  <si>
    <t>ЮВ-2</t>
  </si>
  <si>
    <t>ЮЗ-13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</si>
</sst>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164" formatCode="ddd\ dd/mm\ hh:mm"/>
    <numFmt numFmtId="165" formatCode="[Red]\+0;[Blue]\-0;[Black]0"/>
    <numFmt numFmtId="166" formatCode="ddd\ dd/mmm"/>
    <numFmt numFmtId="167" formatCode="hh"/>
    <numFmt numFmtId="168" formatCode="ddd\ dd\ mmm"/>
    <numFmt numFmtId="169" formatCode="[&gt;0]\+0;[&lt;0]\-0;[Black]0"/>
    <numFmt numFmtId="170" formatCode="0&quot; м/с&quot;"/>
    <numFmt numFmtId="171" formatCode="0&quot; мм&quot;"/>
    <numFmt numFmtId="172" formatCode="ddd\ dd/mmm/"/>
    <numFmt numFmtId="173" formatCode="ddd\ dd/mmm/\ yyyy&quot; г.&quot;"/>
    <numFmt numFmtId="174" formatCode="[=0]\-;[=1]\+;"/>
    <numFmt numFmtId="175" formatCode="[&gt;0]\+0;[&lt;0]\-0;0"/>
    <numFmt numFmtId="176" formatCode="ddd\ dd/mm"/>
    <numFmt numFmtId="177" formatCode="[$-F800]dddd\,\ mmmm\ dd\,\ yyyy"/>
    <numFmt numFmtId="178" formatCode="ddd\ dd\ mmm\ yy&quot; г.&quot;"/>
    <numFmt numFmtId="179" formatCode="&quot;разница с мск  &quot;0&quot;:00&quot;"/>
    <numFmt numFmtId="180" formatCode="0.0"/>
    <numFmt numFmtId="181" formatCode="[=0]&quot;-&quot;;[Red][=1]&quot;+&quot;;General"/>
    <numFmt numFmtId="182" formatCode="0&quot;  км&quot;"/>
    <numFmt numFmtId="183" formatCode="[=0]&quot;&quot;;General"/>
    <numFmt numFmtId="184" formatCode="0&quot; см&quot;"/>
  </numFmts>
  <fonts count="141" x14ac:knownFonts="1">
    <font>
      <sz val="10"/>
      <name val="Arial Cyr"/>
      <charset val="204"/>
    </font>
    <font>
      <sz val="10"/>
      <name val="Arial Cyr"/>
      <charset val="204"/>
    </font>
    <font>
      <sz val="10"/>
      <color indexed="10"/>
      <name val="Arial Cyr"/>
      <charset val="204"/>
    </font>
    <font>
      <sz val="9"/>
      <name val="Arial Cyr"/>
      <charset val="204"/>
    </font>
    <font>
      <sz val="8"/>
      <name val="Arial Cyr"/>
      <charset val="204"/>
    </font>
    <font>
      <sz val="10"/>
      <color indexed="12"/>
      <name val="Arial Cyr"/>
      <charset val="204"/>
    </font>
    <font>
      <sz val="10"/>
      <color indexed="23"/>
      <name val="Arial Cyr"/>
      <charset val="204"/>
    </font>
    <font>
      <sz val="10"/>
      <color indexed="8"/>
      <name val="Arial Cyr"/>
      <charset val="204"/>
    </font>
    <font>
      <sz val="8"/>
      <color indexed="23"/>
      <name val="Arial Cyr"/>
      <charset val="204"/>
    </font>
    <font>
      <sz val="9"/>
      <color indexed="63"/>
      <name val="Arial Cyr"/>
      <charset val="204"/>
    </font>
    <font>
      <sz val="10"/>
      <name val="Symbol"/>
      <family val="1"/>
      <charset val="2"/>
    </font>
    <font>
      <i/>
      <sz val="10"/>
      <name val="Arial Cyr"/>
      <charset val="204"/>
    </font>
    <font>
      <sz val="10"/>
      <name val="Arial"/>
      <family val="2"/>
      <charset val="204"/>
    </font>
    <font>
      <i/>
      <sz val="16"/>
      <name val="Arial Cyr"/>
      <charset val="204"/>
    </font>
    <font>
      <i/>
      <sz val="9"/>
      <name val="Arial Cyr"/>
      <charset val="204"/>
    </font>
    <font>
      <sz val="7"/>
      <name val="Arial Cyr"/>
      <charset val="204"/>
    </font>
    <font>
      <sz val="10"/>
      <color indexed="63"/>
      <name val="Arial Cyr"/>
      <charset val="204"/>
    </font>
    <font>
      <i/>
      <sz val="8"/>
      <color indexed="23"/>
      <name val="Arial Cyr"/>
      <charset val="204"/>
    </font>
    <font>
      <sz val="8"/>
      <color indexed="55"/>
      <name val="Arial Cyr"/>
      <charset val="204"/>
    </font>
    <font>
      <i/>
      <sz val="8"/>
      <color indexed="63"/>
      <name val="Arial Cyr"/>
      <charset val="204"/>
    </font>
    <font>
      <sz val="14"/>
      <name val="Arial Cyr"/>
      <charset val="204"/>
    </font>
    <font>
      <b/>
      <i/>
      <sz val="14"/>
      <name val="Arial Cyr"/>
      <charset val="204"/>
    </font>
    <font>
      <i/>
      <sz val="9"/>
      <color indexed="63"/>
      <name val="Arial Cyr"/>
      <charset val="204"/>
    </font>
    <font>
      <sz val="12"/>
      <name val="Arial Cyr"/>
      <charset val="204"/>
    </font>
    <font>
      <sz val="12"/>
      <name val="Symbol"/>
      <family val="1"/>
      <charset val="2"/>
    </font>
    <font>
      <sz val="8"/>
      <color indexed="63"/>
      <name val="Arial Cyr"/>
      <charset val="204"/>
    </font>
    <font>
      <i/>
      <sz val="7"/>
      <name val="Arial Cyr"/>
      <charset val="204"/>
    </font>
    <font>
      <sz val="9"/>
      <color indexed="55"/>
      <name val="Arial"/>
      <family val="2"/>
      <charset val="204"/>
    </font>
    <font>
      <sz val="8"/>
      <color indexed="63"/>
      <name val="Arial"/>
      <family val="2"/>
      <charset val="204"/>
    </font>
    <font>
      <sz val="8"/>
      <color indexed="8"/>
      <name val="Arial"/>
      <family val="2"/>
      <charset val="204"/>
    </font>
    <font>
      <sz val="8"/>
      <color indexed="8"/>
      <name val="Arial Cyr"/>
      <charset val="204"/>
    </font>
    <font>
      <sz val="9"/>
      <color indexed="8"/>
      <name val="Arial Cyr"/>
      <charset val="204"/>
    </font>
    <font>
      <sz val="9"/>
      <color indexed="23"/>
      <name val="Arial Cyr"/>
      <charset val="204"/>
    </font>
    <font>
      <i/>
      <sz val="14"/>
      <name val="Arial Cyr"/>
      <charset val="204"/>
    </font>
    <font>
      <i/>
      <sz val="12"/>
      <name val="Arial Cyr"/>
      <charset val="204"/>
    </font>
    <font>
      <sz val="8"/>
      <color indexed="10"/>
      <name val="Arial Cyr"/>
      <charset val="204"/>
    </font>
    <font>
      <sz val="8"/>
      <color indexed="12"/>
      <name val="Arial Cyr"/>
      <charset val="204"/>
    </font>
    <font>
      <sz val="8"/>
      <color indexed="54"/>
      <name val="Arial Cyr"/>
      <charset val="204"/>
    </font>
    <font>
      <sz val="10"/>
      <name val="Arial Cyr"/>
      <charset val="204"/>
    </font>
    <font>
      <i/>
      <u/>
      <sz val="12"/>
      <name val="Arial Cyr"/>
      <charset val="204"/>
    </font>
    <font>
      <b/>
      <sz val="12"/>
      <name val="Arial Cyr"/>
      <charset val="204"/>
    </font>
    <font>
      <sz val="12"/>
      <color indexed="57"/>
      <name val="Symbol"/>
      <family val="1"/>
      <charset val="2"/>
    </font>
    <font>
      <sz val="12"/>
      <color indexed="17"/>
      <name val="Symbol"/>
      <family val="1"/>
      <charset val="2"/>
    </font>
    <font>
      <sz val="9"/>
      <color indexed="63"/>
      <name val="Arial"/>
      <family val="2"/>
      <charset val="204"/>
    </font>
    <font>
      <sz val="12"/>
      <color indexed="58"/>
      <name val="Symbol"/>
      <family val="1"/>
      <charset val="2"/>
    </font>
    <font>
      <i/>
      <sz val="8"/>
      <color indexed="10"/>
      <name val="Arial Cyr"/>
      <charset val="204"/>
    </font>
    <font>
      <sz val="10"/>
      <color indexed="55"/>
      <name val="Arial Cyr"/>
      <charset val="204"/>
    </font>
    <font>
      <b/>
      <sz val="8"/>
      <color indexed="8"/>
      <name val="Arial Cyr"/>
      <charset val="204"/>
    </font>
    <font>
      <b/>
      <sz val="10"/>
      <color indexed="8"/>
      <name val="Arial Cyr"/>
      <charset val="204"/>
    </font>
    <font>
      <i/>
      <u/>
      <sz val="8"/>
      <color indexed="23"/>
      <name val="Arial Cyr"/>
      <charset val="204"/>
    </font>
    <font>
      <sz val="7"/>
      <color indexed="8"/>
      <name val="Arial Cyr"/>
      <charset val="204"/>
    </font>
    <font>
      <sz val="7"/>
      <color indexed="63"/>
      <name val="Arial Cyr"/>
      <charset val="204"/>
    </font>
    <font>
      <i/>
      <sz val="8"/>
      <color indexed="12"/>
      <name val="Arial Cyr"/>
      <charset val="204"/>
    </font>
    <font>
      <sz val="14"/>
      <color indexed="57"/>
      <name val="Symbol"/>
      <family val="1"/>
      <charset val="2"/>
    </font>
    <font>
      <sz val="9"/>
      <color indexed="10"/>
      <name val="Arial"/>
      <family val="2"/>
      <charset val="204"/>
    </font>
    <font>
      <sz val="9"/>
      <color indexed="22"/>
      <name val="Arial"/>
      <family val="2"/>
      <charset val="204"/>
    </font>
    <font>
      <sz val="9"/>
      <color indexed="12"/>
      <name val="Arial"/>
      <family val="2"/>
      <charset val="204"/>
    </font>
    <font>
      <sz val="8"/>
      <name val="Tahoma"/>
      <family val="2"/>
      <charset val="204"/>
    </font>
    <font>
      <sz val="10"/>
      <name val="Arial Cyr"/>
      <charset val="204"/>
    </font>
    <font>
      <sz val="8"/>
      <color indexed="10"/>
      <name val="Arial"/>
      <family val="2"/>
      <charset val="204"/>
    </font>
    <font>
      <sz val="8"/>
      <color indexed="12"/>
      <name val="Arial"/>
      <family val="2"/>
      <charset val="204"/>
    </font>
    <font>
      <b/>
      <sz val="14"/>
      <color indexed="63"/>
      <name val="Arial Cyr"/>
      <charset val="204"/>
    </font>
    <font>
      <b/>
      <sz val="20"/>
      <color indexed="63"/>
      <name val="Arial Cyr"/>
      <charset val="204"/>
    </font>
    <font>
      <i/>
      <sz val="14"/>
      <color indexed="16"/>
      <name val="Arial Cyr"/>
      <charset val="204"/>
    </font>
    <font>
      <sz val="10"/>
      <name val="Arial Cyr"/>
      <charset val="204"/>
    </font>
    <font>
      <i/>
      <sz val="14"/>
      <color indexed="18"/>
      <name val="Arial Cyr"/>
      <charset val="204"/>
    </font>
    <font>
      <sz val="10"/>
      <name val="Arial Cyr"/>
      <charset val="204"/>
    </font>
    <font>
      <i/>
      <sz val="14"/>
      <color indexed="8"/>
      <name val="Arial Cyr"/>
      <charset val="204"/>
    </font>
    <font>
      <sz val="10"/>
      <name val="Arial Cyr"/>
      <charset val="204"/>
    </font>
    <font>
      <i/>
      <sz val="14"/>
      <color indexed="10"/>
      <name val="Arial Cyr"/>
      <charset val="204"/>
    </font>
    <font>
      <sz val="10"/>
      <name val="Arial Cyr"/>
      <charset val="204"/>
    </font>
    <font>
      <i/>
      <sz val="14"/>
      <color indexed="12"/>
      <name val="Arial Cyr"/>
      <charset val="204"/>
    </font>
    <font>
      <sz val="10"/>
      <color indexed="63"/>
      <name val="Arial"/>
      <family val="2"/>
      <charset val="204"/>
    </font>
    <font>
      <sz val="10"/>
      <color indexed="63"/>
      <name val="Symbol"/>
      <family val="1"/>
      <charset val="2"/>
    </font>
    <font>
      <b/>
      <sz val="10"/>
      <color indexed="10"/>
      <name val="Arial Cyr"/>
      <charset val="204"/>
    </font>
    <font>
      <sz val="10"/>
      <color indexed="9"/>
      <name val="Arial Cyr"/>
      <charset val="204"/>
    </font>
    <font>
      <i/>
      <sz val="10"/>
      <color indexed="63"/>
      <name val="Arial Cyr"/>
      <charset val="204"/>
    </font>
    <font>
      <i/>
      <u/>
      <sz val="10"/>
      <color indexed="63"/>
      <name val="Arial Cyr"/>
      <charset val="204"/>
    </font>
    <font>
      <i/>
      <u/>
      <sz val="12"/>
      <color indexed="8"/>
      <name val="Arial Cyr"/>
      <charset val="204"/>
    </font>
    <font>
      <u/>
      <sz val="9"/>
      <color indexed="23"/>
      <name val="Arial Cyr"/>
      <charset val="204"/>
    </font>
    <font>
      <u/>
      <sz val="12"/>
      <name val="Arial Cyr"/>
      <charset val="204"/>
    </font>
    <font>
      <u/>
      <sz val="8"/>
      <color indexed="23"/>
      <name val="Arial Cyr"/>
      <charset val="204"/>
    </font>
    <font>
      <b/>
      <u/>
      <sz val="12"/>
      <name val="Arial Cyr"/>
      <charset val="204"/>
    </font>
    <font>
      <sz val="7"/>
      <color indexed="57"/>
      <name val="Arial Cyr"/>
      <charset val="204"/>
    </font>
    <font>
      <sz val="8"/>
      <color indexed="22"/>
      <name val="Arial Cyr"/>
      <charset val="204"/>
    </font>
    <font>
      <vertAlign val="superscript"/>
      <sz val="9"/>
      <color indexed="23"/>
      <name val="Arial Cyr"/>
      <charset val="204"/>
    </font>
    <font>
      <u/>
      <sz val="11"/>
      <color indexed="23"/>
      <name val="Arial Cyr"/>
      <charset val="204"/>
    </font>
    <font>
      <sz val="10"/>
      <color indexed="8"/>
      <name val="Arial"/>
      <family val="2"/>
      <charset val="204"/>
    </font>
    <font>
      <b/>
      <sz val="10"/>
      <name val="Arial Cyr"/>
      <charset val="204"/>
    </font>
    <font>
      <sz val="10"/>
      <color indexed="10"/>
      <name val="Arial"/>
      <family val="2"/>
      <charset val="204"/>
    </font>
    <font>
      <b/>
      <sz val="12"/>
      <color indexed="10"/>
      <name val="Arial"/>
      <family val="2"/>
      <charset val="204"/>
    </font>
    <font>
      <b/>
      <sz val="9"/>
      <name val="Arial Cyr"/>
      <charset val="204"/>
    </font>
    <font>
      <sz val="9"/>
      <color indexed="10"/>
      <name val="Arial Cyr"/>
      <charset val="204"/>
    </font>
    <font>
      <sz val="10"/>
      <color indexed="17"/>
      <name val="Symbol"/>
      <family val="1"/>
      <charset val="2"/>
    </font>
    <font>
      <b/>
      <sz val="9"/>
      <color indexed="12"/>
      <name val="Arial Cyr"/>
      <charset val="204"/>
    </font>
    <font>
      <sz val="9"/>
      <color indexed="17"/>
      <name val="Arial Cyr"/>
      <charset val="204"/>
    </font>
    <font>
      <sz val="10"/>
      <color indexed="15"/>
      <name val="Arial Cyr"/>
      <charset val="204"/>
    </font>
    <font>
      <i/>
      <sz val="9"/>
      <color indexed="10"/>
      <name val="Arial Cyr"/>
      <charset val="204"/>
    </font>
    <font>
      <i/>
      <sz val="9"/>
      <color indexed="12"/>
      <name val="Arial Cyr"/>
      <charset val="204"/>
    </font>
    <font>
      <i/>
      <sz val="8"/>
      <color indexed="8"/>
      <name val="Arial Cyr"/>
      <charset val="204"/>
    </font>
    <font>
      <sz val="7"/>
      <color indexed="10"/>
      <name val="Arial Cyr"/>
      <charset val="204"/>
    </font>
    <font>
      <sz val="7"/>
      <color indexed="12"/>
      <name val="Arial Cyr"/>
      <charset val="204"/>
    </font>
    <font>
      <i/>
      <sz val="12"/>
      <color indexed="8"/>
      <name val="Arial Cyr"/>
      <charset val="204"/>
    </font>
    <font>
      <sz val="8"/>
      <color indexed="22"/>
      <name val="Arial"/>
      <family val="2"/>
      <charset val="204"/>
    </font>
    <font>
      <i/>
      <sz val="9"/>
      <color indexed="8"/>
      <name val="Arial Cyr"/>
      <charset val="204"/>
    </font>
    <font>
      <sz val="12"/>
      <color indexed="8"/>
      <name val="Arial Cyr"/>
      <charset val="204"/>
    </font>
    <font>
      <u/>
      <sz val="10"/>
      <color indexed="8"/>
      <name val="Arial Cyr"/>
      <charset val="204"/>
    </font>
    <font>
      <b/>
      <sz val="10"/>
      <color indexed="9"/>
      <name val="Arial Cyr"/>
      <charset val="204"/>
    </font>
    <font>
      <sz val="8"/>
      <color indexed="16"/>
      <name val="Arial Cyr"/>
      <charset val="204"/>
    </font>
    <font>
      <sz val="7"/>
      <color indexed="55"/>
      <name val="Arial Cyr"/>
      <charset val="204"/>
    </font>
    <font>
      <i/>
      <sz val="12"/>
      <color indexed="63"/>
      <name val="Arial Cyr"/>
      <charset val="204"/>
    </font>
    <font>
      <sz val="10"/>
      <name val="Arial Cyr"/>
      <charset val="204"/>
    </font>
    <font>
      <i/>
      <u/>
      <sz val="9"/>
      <color indexed="8"/>
      <name val="Arial Cyr"/>
      <charset val="204"/>
    </font>
    <font>
      <i/>
      <sz val="10"/>
      <color indexed="8"/>
      <name val="Arial Cyr"/>
      <charset val="204"/>
    </font>
    <font>
      <i/>
      <u/>
      <sz val="10"/>
      <color indexed="8"/>
      <name val="Arial Cyr"/>
      <charset val="204"/>
    </font>
    <font>
      <b/>
      <u/>
      <sz val="10"/>
      <color indexed="8"/>
      <name val="Arial Cyr"/>
      <charset val="204"/>
    </font>
    <font>
      <b/>
      <sz val="11"/>
      <color indexed="8"/>
      <name val="Arial Cyr"/>
      <charset val="204"/>
    </font>
    <font>
      <sz val="10"/>
      <color indexed="17"/>
      <name val="Arial Cyr"/>
      <charset val="204"/>
    </font>
    <font>
      <i/>
      <sz val="8"/>
      <name val="Arial Cyr"/>
      <charset val="204"/>
    </font>
    <font>
      <i/>
      <sz val="7"/>
      <color indexed="22"/>
      <name val="Arial Cyr"/>
      <charset val="204"/>
    </font>
    <font>
      <sz val="16"/>
      <color indexed="58"/>
      <name val="Symbol"/>
      <family val="1"/>
      <charset val="2"/>
    </font>
    <font>
      <sz val="12"/>
      <color indexed="63"/>
      <name val="Arial Cyr"/>
      <charset val="204"/>
    </font>
    <font>
      <sz val="8"/>
      <color indexed="17"/>
      <name val="Arial Cyr"/>
      <charset val="204"/>
    </font>
    <font>
      <b/>
      <sz val="9"/>
      <color indexed="17"/>
      <name val="Arial Cyr"/>
      <charset val="204"/>
    </font>
    <font>
      <sz val="9"/>
      <color indexed="55"/>
      <name val="Arial Cyr"/>
      <charset val="204"/>
    </font>
    <font>
      <b/>
      <i/>
      <sz val="8"/>
      <color indexed="10"/>
      <name val="Arial Cyr"/>
      <charset val="204"/>
    </font>
    <font>
      <b/>
      <i/>
      <sz val="8"/>
      <color indexed="12"/>
      <name val="Arial Cyr"/>
      <charset val="204"/>
    </font>
    <font>
      <sz val="9"/>
      <color indexed="48"/>
      <name val="Arial Cyr"/>
      <charset val="204"/>
    </font>
    <font>
      <sz val="8"/>
      <color indexed="17"/>
      <name val="Arial"/>
      <family val="2"/>
      <charset val="204"/>
    </font>
    <font>
      <sz val="12"/>
      <color indexed="63"/>
      <name val="Arial"/>
      <family val="2"/>
      <charset val="204"/>
    </font>
    <font>
      <sz val="8"/>
      <color indexed="23"/>
      <name val="Arial"/>
      <family val="2"/>
      <charset val="204"/>
    </font>
    <font>
      <i/>
      <sz val="10"/>
      <color indexed="54"/>
      <name val="Arial Cyr"/>
      <charset val="204"/>
    </font>
    <font>
      <sz val="9"/>
      <color theme="1"/>
      <name val="Arial"/>
      <family val="2"/>
      <charset val="204"/>
    </font>
    <font>
      <sz val="9"/>
      <color theme="1"/>
      <name val="Calibri"/>
      <family val="2"/>
      <charset val="204"/>
      <scheme val="minor"/>
    </font>
    <font>
      <sz val="10"/>
      <color theme="1"/>
      <name val="Arial Cyr"/>
      <charset val="204"/>
    </font>
    <font>
      <sz val="8"/>
      <color theme="1"/>
      <name val="Arial"/>
      <family val="2"/>
      <charset val="204"/>
    </font>
    <font>
      <sz val="8"/>
      <color theme="1"/>
      <name val="Calibri"/>
      <family val="2"/>
      <charset val="204"/>
      <scheme val="minor"/>
    </font>
    <font>
      <sz val="8"/>
      <name val="Arial"/>
      <family val="2"/>
      <charset val="204"/>
    </font>
    <font>
      <sz val="8"/>
      <color theme="1"/>
      <name val="Arial Cyr"/>
      <charset val="204"/>
    </font>
    <font>
      <b/>
      <sz val="10"/>
      <color theme="1"/>
      <name val="Arial Cyr"/>
      <charset val="204"/>
    </font>
    <font>
      <b/>
      <sz val="11"/>
      <color rgb="FF00FF00"/>
      <name val="Arial Cyr"/>
      <charset val="204"/>
    </font>
  </fonts>
  <fills count="32">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15"/>
        <bgColor indexed="64"/>
      </patternFill>
    </fill>
    <fill>
      <patternFill patternType="solid">
        <fgColor indexed="41"/>
        <bgColor indexed="64"/>
      </patternFill>
    </fill>
    <fill>
      <patternFill patternType="solid">
        <fgColor indexed="52"/>
        <bgColor indexed="64"/>
      </patternFill>
    </fill>
    <fill>
      <patternFill patternType="solid">
        <fgColor indexed="43"/>
        <bgColor indexed="64"/>
      </patternFill>
    </fill>
    <fill>
      <patternFill patternType="solid">
        <fgColor indexed="44"/>
        <bgColor indexed="64"/>
      </patternFill>
    </fill>
    <fill>
      <patternFill patternType="solid">
        <fgColor indexed="45"/>
        <bgColor indexed="64"/>
      </patternFill>
    </fill>
    <fill>
      <patternFill patternType="solid">
        <fgColor indexed="47"/>
        <bgColor indexed="64"/>
      </patternFill>
    </fill>
    <fill>
      <patternFill patternType="solid">
        <fgColor indexed="22"/>
        <bgColor indexed="64"/>
      </patternFill>
    </fill>
    <fill>
      <patternFill patternType="solid">
        <fgColor indexed="51"/>
        <bgColor indexed="64"/>
      </patternFill>
    </fill>
    <fill>
      <patternFill patternType="solid">
        <fgColor indexed="40"/>
        <bgColor indexed="64"/>
      </patternFill>
    </fill>
    <fill>
      <patternFill patternType="solid">
        <fgColor indexed="11"/>
        <bgColor indexed="64"/>
      </patternFill>
    </fill>
    <fill>
      <patternFill patternType="solid">
        <fgColor indexed="55"/>
        <bgColor indexed="64"/>
      </patternFill>
    </fill>
    <fill>
      <patternFill patternType="solid">
        <fgColor indexed="42"/>
        <bgColor indexed="64"/>
      </patternFill>
    </fill>
    <fill>
      <patternFill patternType="solid">
        <fgColor indexed="10"/>
        <bgColor indexed="64"/>
      </patternFill>
    </fill>
    <fill>
      <patternFill patternType="solid">
        <fgColor indexed="63"/>
        <bgColor indexed="64"/>
      </patternFill>
    </fill>
    <fill>
      <patternFill patternType="solid">
        <fgColor indexed="54"/>
        <bgColor indexed="64"/>
      </patternFill>
    </fill>
    <fill>
      <patternFill patternType="solid">
        <fgColor indexed="48"/>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66FFFF"/>
        <bgColor indexed="64"/>
      </patternFill>
    </fill>
    <fill>
      <patternFill patternType="solid">
        <fgColor theme="0"/>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rgb="FF92D050"/>
        <bgColor indexed="64"/>
      </patternFill>
    </fill>
    <fill>
      <patternFill patternType="solid">
        <fgColor theme="8" tint="0.59999389629810485"/>
        <bgColor indexed="64"/>
      </patternFill>
    </fill>
    <fill>
      <patternFill patternType="solid">
        <fgColor theme="1" tint="0.249977111117893"/>
        <bgColor indexed="64"/>
      </patternFill>
    </fill>
  </fills>
  <borders count="1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medium">
        <color indexed="64"/>
      </left>
      <right style="thin">
        <color indexed="64"/>
      </right>
      <top/>
      <bottom style="thin">
        <color indexed="64"/>
      </bottom>
      <diagonal/>
    </border>
    <border>
      <left style="thin">
        <color indexed="64"/>
      </left>
      <right/>
      <top/>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style="thin">
        <color indexed="64"/>
      </left>
      <right style="thin">
        <color indexed="9"/>
      </right>
      <top/>
      <bottom/>
      <diagonal/>
    </border>
    <border>
      <left/>
      <right style="thin">
        <color indexed="9"/>
      </right>
      <top/>
      <bottom/>
      <diagonal/>
    </border>
    <border>
      <left/>
      <right style="thin">
        <color indexed="64"/>
      </right>
      <top/>
      <bottom/>
      <diagonal/>
    </border>
    <border>
      <left style="thin">
        <color indexed="64"/>
      </left>
      <right/>
      <top/>
      <bottom style="hair">
        <color indexed="64"/>
      </bottom>
      <diagonal/>
    </border>
    <border>
      <left style="thin">
        <color indexed="64"/>
      </left>
      <right/>
      <top style="hair">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style="hair">
        <color indexed="64"/>
      </left>
      <right/>
      <top/>
      <bottom/>
      <diagonal/>
    </border>
    <border>
      <left style="thin">
        <color indexed="64"/>
      </left>
      <right/>
      <top style="thin">
        <color indexed="64"/>
      </top>
      <bottom/>
      <diagonal/>
    </border>
    <border>
      <left style="hair">
        <color indexed="64"/>
      </left>
      <right/>
      <top style="thin">
        <color indexed="64"/>
      </top>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hair">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bottom style="hair">
        <color indexed="64"/>
      </bottom>
      <diagonal/>
    </border>
    <border>
      <left style="hair">
        <color indexed="64"/>
      </left>
      <right/>
      <top/>
      <bottom style="hair">
        <color indexed="64"/>
      </bottom>
      <diagonal/>
    </border>
    <border>
      <left style="hair">
        <color indexed="9"/>
      </left>
      <right style="hair">
        <color indexed="9"/>
      </right>
      <top/>
      <bottom/>
      <diagonal/>
    </border>
    <border>
      <left style="hair">
        <color indexed="23"/>
      </left>
      <right style="hair">
        <color indexed="23"/>
      </right>
      <top style="hair">
        <color indexed="23"/>
      </top>
      <bottom style="hair">
        <color indexed="23"/>
      </bottom>
      <diagonal/>
    </border>
    <border>
      <left style="thin">
        <color indexed="64"/>
      </left>
      <right style="thin">
        <color indexed="64"/>
      </right>
      <top style="hair">
        <color indexed="64"/>
      </top>
      <bottom style="thin">
        <color indexed="64"/>
      </bottom>
      <diagonal/>
    </border>
    <border>
      <left/>
      <right style="hair">
        <color indexed="64"/>
      </right>
      <top/>
      <bottom style="hair">
        <color indexed="64"/>
      </bottom>
      <diagonal/>
    </border>
    <border>
      <left style="thin">
        <color indexed="64"/>
      </left>
      <right style="thin">
        <color indexed="64"/>
      </right>
      <top style="thin">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thin">
        <color indexed="64"/>
      </right>
      <top/>
      <bottom style="medium">
        <color indexed="64"/>
      </bottom>
      <diagonal/>
    </border>
    <border>
      <left/>
      <right/>
      <top/>
      <bottom style="medium">
        <color indexed="64"/>
      </bottom>
      <diagonal/>
    </border>
    <border>
      <left/>
      <right style="thin">
        <color indexed="64"/>
      </right>
      <top/>
      <bottom style="medium">
        <color indexed="64"/>
      </bottom>
      <diagonal/>
    </border>
    <border>
      <left style="hair">
        <color indexed="64"/>
      </left>
      <right/>
      <top style="hair">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right/>
      <top style="hair">
        <color indexed="64"/>
      </top>
      <bottom style="hair">
        <color indexed="64"/>
      </bottom>
      <diagonal/>
    </border>
    <border>
      <left/>
      <right/>
      <top style="hair">
        <color indexed="64"/>
      </top>
      <bottom style="thin">
        <color indexed="64"/>
      </bottom>
      <diagonal/>
    </border>
    <border>
      <left/>
      <right style="hair">
        <color indexed="23"/>
      </right>
      <top style="hair">
        <color indexed="23"/>
      </top>
      <bottom style="hair">
        <color indexed="23"/>
      </bottom>
      <diagonal/>
    </border>
    <border>
      <left style="hair">
        <color indexed="23"/>
      </left>
      <right/>
      <top style="hair">
        <color indexed="23"/>
      </top>
      <bottom style="hair">
        <color indexed="23"/>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54"/>
      </left>
      <right/>
      <top style="thin">
        <color indexed="54"/>
      </top>
      <bottom/>
      <diagonal/>
    </border>
    <border>
      <left style="thin">
        <color indexed="54"/>
      </left>
      <right/>
      <top style="thin">
        <color indexed="64"/>
      </top>
      <bottom/>
      <diagonal/>
    </border>
    <border>
      <left/>
      <right style="thin">
        <color indexed="54"/>
      </right>
      <top style="thin">
        <color indexed="64"/>
      </top>
      <bottom/>
      <diagonal/>
    </border>
    <border>
      <left style="thin">
        <color indexed="54"/>
      </left>
      <right/>
      <top/>
      <bottom/>
      <diagonal/>
    </border>
    <border>
      <left/>
      <right style="thin">
        <color indexed="54"/>
      </right>
      <top/>
      <bottom/>
      <diagonal/>
    </border>
    <border>
      <left style="thin">
        <color indexed="54"/>
      </left>
      <right/>
      <top/>
      <bottom style="thin">
        <color indexed="54"/>
      </bottom>
      <diagonal/>
    </border>
    <border>
      <left/>
      <right/>
      <top/>
      <bottom style="thin">
        <color indexed="54"/>
      </bottom>
      <diagonal/>
    </border>
    <border>
      <left/>
      <right style="thin">
        <color indexed="54"/>
      </right>
      <top/>
      <bottom style="thin">
        <color indexed="54"/>
      </bottom>
      <diagonal/>
    </border>
    <border>
      <left/>
      <right/>
      <top/>
      <bottom style="thin">
        <color indexed="64"/>
      </bottom>
      <diagonal/>
    </border>
    <border>
      <left style="thin">
        <color indexed="64"/>
      </left>
      <right style="hair">
        <color indexed="64"/>
      </right>
      <top/>
      <bottom style="thin">
        <color indexed="64"/>
      </bottom>
      <diagonal/>
    </border>
    <border>
      <left/>
      <right style="hair">
        <color indexed="64"/>
      </right>
      <top/>
      <bottom/>
      <diagonal/>
    </border>
    <border>
      <left style="thin">
        <color indexed="44"/>
      </left>
      <right style="hair">
        <color indexed="44"/>
      </right>
      <top/>
      <bottom style="hair">
        <color indexed="23"/>
      </bottom>
      <diagonal/>
    </border>
    <border>
      <left/>
      <right style="hair">
        <color indexed="64"/>
      </right>
      <top style="hair">
        <color indexed="64"/>
      </top>
      <bottom style="hair">
        <color indexed="23"/>
      </bottom>
      <diagonal/>
    </border>
    <border>
      <left style="hair">
        <color indexed="64"/>
      </left>
      <right style="hair">
        <color indexed="44"/>
      </right>
      <top style="hair">
        <color indexed="64"/>
      </top>
      <bottom style="hair">
        <color indexed="23"/>
      </bottom>
      <diagonal/>
    </border>
    <border>
      <left style="hair">
        <color indexed="64"/>
      </left>
      <right style="thin">
        <color indexed="44"/>
      </right>
      <top style="hair">
        <color indexed="64"/>
      </top>
      <bottom style="hair">
        <color indexed="23"/>
      </bottom>
      <diagonal/>
    </border>
    <border>
      <left style="thin">
        <color indexed="44"/>
      </left>
      <right style="hair">
        <color indexed="44"/>
      </right>
      <top/>
      <bottom style="hair">
        <color indexed="64"/>
      </bottom>
      <diagonal/>
    </border>
    <border>
      <left/>
      <right style="hair">
        <color indexed="44"/>
      </right>
      <top/>
      <bottom style="hair">
        <color indexed="64"/>
      </bottom>
      <diagonal/>
    </border>
    <border>
      <left/>
      <right style="thin">
        <color indexed="44"/>
      </right>
      <top/>
      <bottom style="hair">
        <color indexed="64"/>
      </bottom>
      <diagonal/>
    </border>
    <border>
      <left style="thin">
        <color indexed="44"/>
      </left>
      <right style="hair">
        <color indexed="44"/>
      </right>
      <top style="hair">
        <color indexed="64"/>
      </top>
      <bottom style="hair">
        <color indexed="64"/>
      </bottom>
      <diagonal/>
    </border>
    <border>
      <left/>
      <right style="hair">
        <color indexed="44"/>
      </right>
      <top style="hair">
        <color indexed="64"/>
      </top>
      <bottom style="hair">
        <color indexed="64"/>
      </bottom>
      <diagonal/>
    </border>
    <border>
      <left/>
      <right style="thin">
        <color indexed="44"/>
      </right>
      <top style="hair">
        <color indexed="64"/>
      </top>
      <bottom style="hair">
        <color indexed="64"/>
      </bottom>
      <diagonal/>
    </border>
    <border>
      <left style="thin">
        <color indexed="44"/>
      </left>
      <right style="hair">
        <color indexed="44"/>
      </right>
      <top style="hair">
        <color indexed="64"/>
      </top>
      <bottom style="hair">
        <color indexed="23"/>
      </bottom>
      <diagonal/>
    </border>
    <border>
      <left/>
      <right/>
      <top style="hair">
        <color indexed="64"/>
      </top>
      <bottom/>
      <diagonal/>
    </border>
    <border>
      <left/>
      <right style="hair">
        <color indexed="44"/>
      </right>
      <top style="hair">
        <color indexed="64"/>
      </top>
      <bottom/>
      <diagonal/>
    </border>
    <border>
      <left/>
      <right/>
      <top style="hair">
        <color indexed="64"/>
      </top>
      <bottom style="hair">
        <color indexed="23"/>
      </bottom>
      <diagonal/>
    </border>
    <border>
      <left/>
      <right style="hair">
        <color indexed="44"/>
      </right>
      <top style="hair">
        <color indexed="64"/>
      </top>
      <bottom style="hair">
        <color indexed="23"/>
      </bottom>
      <diagonal/>
    </border>
    <border>
      <left/>
      <right style="thin">
        <color indexed="44"/>
      </right>
      <top style="hair">
        <color indexed="64"/>
      </top>
      <bottom style="hair">
        <color indexed="23"/>
      </bottom>
      <diagonal/>
    </border>
    <border>
      <left style="thin">
        <color indexed="44"/>
      </left>
      <right style="hair">
        <color indexed="44"/>
      </right>
      <top style="hair">
        <color indexed="64"/>
      </top>
      <bottom style="thin">
        <color indexed="44"/>
      </bottom>
      <diagonal/>
    </border>
    <border>
      <left/>
      <right/>
      <top style="hair">
        <color indexed="64"/>
      </top>
      <bottom style="thin">
        <color indexed="44"/>
      </bottom>
      <diagonal/>
    </border>
    <border>
      <left/>
      <right style="hair">
        <color indexed="44"/>
      </right>
      <top style="hair">
        <color indexed="64"/>
      </top>
      <bottom style="thin">
        <color indexed="44"/>
      </bottom>
      <diagonal/>
    </border>
    <border>
      <left/>
      <right style="thin">
        <color indexed="44"/>
      </right>
      <top style="hair">
        <color indexed="64"/>
      </top>
      <bottom style="thin">
        <color indexed="44"/>
      </bottom>
      <diagonal/>
    </border>
    <border>
      <left style="thin">
        <color indexed="44"/>
      </left>
      <right style="hair">
        <color indexed="44"/>
      </right>
      <top style="thin">
        <color indexed="44"/>
      </top>
      <bottom/>
      <diagonal/>
    </border>
    <border>
      <left/>
      <right/>
      <top style="thin">
        <color indexed="54"/>
      </top>
      <bottom/>
      <diagonal/>
    </border>
    <border>
      <left/>
      <right style="thin">
        <color indexed="54"/>
      </right>
      <top style="thin">
        <color indexed="54"/>
      </top>
      <bottom/>
      <diagonal/>
    </border>
    <border>
      <left/>
      <right/>
      <top style="thin">
        <color indexed="44"/>
      </top>
      <bottom style="hair">
        <color indexed="64"/>
      </bottom>
      <diagonal/>
    </border>
    <border>
      <left/>
      <right style="hair">
        <color indexed="44"/>
      </right>
      <top style="thin">
        <color indexed="44"/>
      </top>
      <bottom style="hair">
        <color indexed="64"/>
      </bottom>
      <diagonal/>
    </border>
    <border>
      <left/>
      <right style="thin">
        <color indexed="44"/>
      </right>
      <top style="thin">
        <color indexed="44"/>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1049">
    <xf numFmtId="0" fontId="0" fillId="0" borderId="0" xfId="0"/>
    <xf numFmtId="0" fontId="0" fillId="2" borderId="0" xfId="0" applyFill="1"/>
    <xf numFmtId="0" fontId="2" fillId="0" borderId="0" xfId="0" applyFont="1"/>
    <xf numFmtId="0" fontId="5" fillId="0" borderId="0" xfId="0" applyFont="1"/>
    <xf numFmtId="0" fontId="4" fillId="0" borderId="1" xfId="0" applyFont="1" applyBorder="1" applyAlignment="1">
      <alignment horizontal="center"/>
    </xf>
    <xf numFmtId="0" fontId="0" fillId="0" borderId="0" xfId="0" applyFill="1"/>
    <xf numFmtId="0" fontId="0" fillId="3" borderId="2" xfId="0" applyFill="1" applyBorder="1"/>
    <xf numFmtId="0" fontId="0" fillId="3" borderId="3" xfId="0" applyFill="1" applyBorder="1"/>
    <xf numFmtId="0" fontId="0" fillId="0" borderId="3" xfId="0" applyBorder="1"/>
    <xf numFmtId="0" fontId="4" fillId="0" borderId="4" xfId="0"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0" fontId="0" fillId="0" borderId="2" xfId="0" applyBorder="1"/>
    <xf numFmtId="0" fontId="0" fillId="3" borderId="0" xfId="0" applyFill="1"/>
    <xf numFmtId="0" fontId="11" fillId="3" borderId="0" xfId="0" applyFont="1" applyFill="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0" fillId="3" borderId="0" xfId="0" applyFill="1" applyAlignment="1">
      <alignment vertical="center"/>
    </xf>
    <xf numFmtId="0" fontId="0" fillId="3" borderId="0" xfId="0" applyFill="1" applyBorder="1"/>
    <xf numFmtId="0" fontId="0" fillId="4" borderId="10" xfId="0" applyFill="1" applyBorder="1"/>
    <xf numFmtId="0" fontId="0" fillId="4" borderId="11" xfId="0" applyFill="1" applyBorder="1"/>
    <xf numFmtId="0" fontId="0" fillId="4" borderId="12" xfId="0" applyFill="1" applyBorder="1"/>
    <xf numFmtId="0" fontId="4" fillId="0" borderId="1" xfId="0" applyFont="1" applyBorder="1"/>
    <xf numFmtId="0" fontId="16" fillId="0" borderId="0" xfId="0" applyFont="1"/>
    <xf numFmtId="0" fontId="17" fillId="3" borderId="0" xfId="0" applyFont="1" applyFill="1" applyBorder="1"/>
    <xf numFmtId="0" fontId="25" fillId="3" borderId="0" xfId="0" applyFont="1" applyFill="1"/>
    <xf numFmtId="0" fontId="19" fillId="3" borderId="0" xfId="0" applyFont="1" applyFill="1" applyBorder="1"/>
    <xf numFmtId="0" fontId="16" fillId="3" borderId="0" xfId="0" applyFont="1" applyFill="1"/>
    <xf numFmtId="0" fontId="22" fillId="3" borderId="0" xfId="0" applyFont="1" applyFill="1" applyBorder="1"/>
    <xf numFmtId="1" fontId="4" fillId="3" borderId="0" xfId="0" applyNumberFormat="1" applyFont="1" applyFill="1" applyBorder="1" applyAlignment="1">
      <alignment horizontal="center" vertical="center"/>
    </xf>
    <xf numFmtId="0" fontId="16" fillId="3" borderId="0" xfId="0" applyFont="1" applyFill="1" applyBorder="1" applyAlignment="1">
      <alignment vertical="center"/>
    </xf>
    <xf numFmtId="1" fontId="27" fillId="3" borderId="0" xfId="0" applyNumberFormat="1" applyFont="1" applyFill="1" applyBorder="1" applyAlignment="1">
      <alignment horizontal="center" vertical="center"/>
    </xf>
    <xf numFmtId="0" fontId="4" fillId="3" borderId="0" xfId="0" applyFont="1" applyFill="1" applyBorder="1" applyAlignment="1">
      <alignment horizontal="center"/>
    </xf>
    <xf numFmtId="0" fontId="3" fillId="3" borderId="0" xfId="0" applyFont="1" applyFill="1" applyBorder="1" applyAlignment="1">
      <alignment horizontal="center"/>
    </xf>
    <xf numFmtId="0" fontId="16" fillId="3" borderId="0" xfId="0" applyFont="1" applyFill="1" applyBorder="1" applyAlignment="1">
      <alignment horizontal="center" vertical="center"/>
    </xf>
    <xf numFmtId="0" fontId="1" fillId="3" borderId="0" xfId="0" applyFont="1" applyFill="1" applyBorder="1" applyAlignment="1">
      <alignment vertical="center"/>
    </xf>
    <xf numFmtId="167" fontId="4" fillId="0" borderId="0" xfId="0" applyNumberFormat="1" applyFont="1" applyBorder="1" applyAlignment="1">
      <alignment horizontal="center" vertical="center"/>
    </xf>
    <xf numFmtId="167" fontId="4" fillId="0" borderId="12" xfId="0" applyNumberFormat="1" applyFont="1" applyBorder="1" applyAlignment="1">
      <alignment horizontal="center" vertical="center"/>
    </xf>
    <xf numFmtId="167" fontId="4" fillId="0" borderId="1" xfId="0" applyNumberFormat="1" applyFont="1" applyBorder="1" applyAlignment="1">
      <alignment horizontal="center" vertical="center"/>
    </xf>
    <xf numFmtId="167" fontId="4" fillId="3" borderId="0" xfId="0" applyNumberFormat="1" applyFont="1" applyFill="1" applyBorder="1" applyAlignment="1">
      <alignment horizontal="center" vertical="center"/>
    </xf>
    <xf numFmtId="167" fontId="4" fillId="5" borderId="13" xfId="0" applyNumberFormat="1" applyFont="1" applyFill="1" applyBorder="1" applyAlignment="1">
      <alignment horizontal="center" vertical="center"/>
    </xf>
    <xf numFmtId="0" fontId="4" fillId="0" borderId="14" xfId="0" applyFont="1" applyBorder="1" applyAlignment="1">
      <alignment horizontal="center"/>
    </xf>
    <xf numFmtId="167" fontId="4" fillId="5" borderId="1" xfId="0" applyNumberFormat="1" applyFont="1" applyFill="1" applyBorder="1" applyAlignment="1">
      <alignment horizontal="center" vertical="center"/>
    </xf>
    <xf numFmtId="0" fontId="25" fillId="3" borderId="0" xfId="0" applyFont="1" applyFill="1" applyAlignment="1">
      <alignment vertical="center"/>
    </xf>
    <xf numFmtId="0" fontId="13" fillId="3" borderId="0" xfId="0" applyFont="1" applyFill="1" applyBorder="1" applyAlignment="1"/>
    <xf numFmtId="0" fontId="11" fillId="3" borderId="0" xfId="0" applyFont="1" applyFill="1" applyBorder="1" applyAlignment="1">
      <alignment vertical="center"/>
    </xf>
    <xf numFmtId="0" fontId="15" fillId="3" borderId="0" xfId="0" applyFont="1" applyFill="1" applyBorder="1" applyAlignment="1">
      <alignment horizontal="center"/>
    </xf>
    <xf numFmtId="0" fontId="3" fillId="3" borderId="0" xfId="0" applyFont="1" applyFill="1" applyBorder="1" applyAlignment="1"/>
    <xf numFmtId="0" fontId="4" fillId="0" borderId="0" xfId="0" applyFont="1" applyBorder="1" applyAlignment="1">
      <alignment horizontal="center"/>
    </xf>
    <xf numFmtId="0" fontId="3" fillId="0" borderId="0" xfId="0" applyFont="1" applyBorder="1" applyAlignment="1">
      <alignment horizontal="center"/>
    </xf>
    <xf numFmtId="0" fontId="9" fillId="3" borderId="0" xfId="0" applyFont="1" applyFill="1" applyBorder="1"/>
    <xf numFmtId="0" fontId="3" fillId="3" borderId="0" xfId="0" applyFont="1" applyFill="1" applyBorder="1" applyAlignment="1">
      <alignment vertical="center"/>
    </xf>
    <xf numFmtId="166" fontId="1" fillId="3" borderId="0" xfId="0" applyNumberFormat="1" applyFont="1" applyFill="1" applyBorder="1" applyAlignment="1">
      <alignment vertical="center"/>
    </xf>
    <xf numFmtId="0" fontId="0" fillId="0" borderId="0" xfId="0" applyFill="1" applyBorder="1"/>
    <xf numFmtId="0" fontId="4" fillId="0" borderId="0" xfId="0" applyFont="1" applyFill="1" applyBorder="1" applyAlignment="1">
      <alignment horizontal="center"/>
    </xf>
    <xf numFmtId="0" fontId="31" fillId="3" borderId="0" xfId="0" applyFont="1" applyFill="1" applyBorder="1" applyAlignment="1"/>
    <xf numFmtId="0" fontId="9" fillId="3" borderId="0" xfId="0" applyFont="1" applyFill="1" applyAlignment="1">
      <alignment vertical="center"/>
    </xf>
    <xf numFmtId="0" fontId="4" fillId="3" borderId="0" xfId="0" applyFont="1" applyFill="1" applyBorder="1" applyAlignment="1">
      <alignment horizontal="left"/>
    </xf>
    <xf numFmtId="0" fontId="9" fillId="3" borderId="0" xfId="0" applyFont="1" applyFill="1" applyBorder="1" applyAlignment="1">
      <alignment vertical="center"/>
    </xf>
    <xf numFmtId="0" fontId="0" fillId="3" borderId="0" xfId="0" applyFill="1" applyBorder="1" applyAlignment="1">
      <alignment vertical="center"/>
    </xf>
    <xf numFmtId="0" fontId="24" fillId="0" borderId="0" xfId="0" applyFont="1" applyFill="1" applyBorder="1" applyAlignment="1">
      <alignment horizontal="center" vertical="center"/>
    </xf>
    <xf numFmtId="1" fontId="32" fillId="0" borderId="0" xfId="0" applyNumberFormat="1" applyFont="1" applyFill="1" applyBorder="1" applyAlignment="1">
      <alignment horizontal="center" vertical="center"/>
    </xf>
    <xf numFmtId="166" fontId="3" fillId="0" borderId="0" xfId="0" applyNumberFormat="1" applyFont="1" applyFill="1" applyBorder="1" applyAlignment="1">
      <alignment vertical="center"/>
    </xf>
    <xf numFmtId="167" fontId="4" fillId="0" borderId="0" xfId="0" applyNumberFormat="1" applyFont="1" applyFill="1" applyBorder="1" applyAlignment="1">
      <alignment horizontal="center" vertical="center"/>
    </xf>
    <xf numFmtId="0" fontId="4" fillId="0" borderId="15" xfId="0" applyFont="1" applyBorder="1" applyAlignment="1">
      <alignment horizontal="center"/>
    </xf>
    <xf numFmtId="0" fontId="4" fillId="3" borderId="10" xfId="0" applyFont="1" applyFill="1" applyBorder="1"/>
    <xf numFmtId="0" fontId="0" fillId="3" borderId="10" xfId="0" applyFill="1" applyBorder="1"/>
    <xf numFmtId="0" fontId="0" fillId="3" borderId="1" xfId="0" applyFill="1" applyBorder="1" applyAlignment="1">
      <alignment horizontal="center" vertical="center"/>
    </xf>
    <xf numFmtId="168" fontId="3" fillId="3" borderId="0" xfId="0" applyNumberFormat="1" applyFont="1" applyFill="1" applyBorder="1" applyAlignment="1">
      <alignment vertical="center"/>
    </xf>
    <xf numFmtId="0" fontId="4" fillId="3" borderId="0" xfId="0" applyFont="1" applyFill="1"/>
    <xf numFmtId="0" fontId="9" fillId="3" borderId="0" xfId="0" applyFont="1" applyFill="1" applyBorder="1" applyAlignment="1">
      <alignment horizontal="right" vertical="center"/>
    </xf>
    <xf numFmtId="0" fontId="3" fillId="3" borderId="0" xfId="0" applyFont="1" applyFill="1" applyBorder="1" applyAlignment="1">
      <alignment horizontal="right"/>
    </xf>
    <xf numFmtId="168" fontId="3" fillId="3" borderId="0" xfId="0" applyNumberFormat="1" applyFont="1" applyFill="1" applyBorder="1" applyAlignment="1">
      <alignment horizontal="center" vertical="center"/>
    </xf>
    <xf numFmtId="168" fontId="4" fillId="3" borderId="0" xfId="0" applyNumberFormat="1" applyFont="1" applyFill="1" applyBorder="1" applyAlignment="1">
      <alignment horizontal="center" textRotation="90"/>
    </xf>
    <xf numFmtId="0" fontId="34" fillId="3" borderId="0" xfId="0" applyFont="1" applyFill="1" applyBorder="1" applyAlignment="1"/>
    <xf numFmtId="0" fontId="20" fillId="3" borderId="0" xfId="0" applyFont="1" applyFill="1" applyBorder="1" applyAlignment="1">
      <alignment horizontal="center" vertical="center"/>
    </xf>
    <xf numFmtId="168" fontId="4" fillId="3" borderId="0" xfId="0" applyNumberFormat="1" applyFont="1" applyFill="1" applyBorder="1" applyAlignment="1">
      <alignment textRotation="90"/>
    </xf>
    <xf numFmtId="0" fontId="31" fillId="3" borderId="0" xfId="0" applyFont="1" applyFill="1" applyBorder="1" applyAlignment="1">
      <alignment vertical="center"/>
    </xf>
    <xf numFmtId="0" fontId="22" fillId="0" borderId="0" xfId="0" applyFont="1" applyFill="1" applyBorder="1"/>
    <xf numFmtId="0" fontId="3" fillId="0" borderId="0" xfId="0" applyFont="1" applyFill="1" applyBorder="1" applyAlignment="1">
      <alignment horizontal="center"/>
    </xf>
    <xf numFmtId="0" fontId="31" fillId="0" borderId="0" xfId="0" applyFont="1" applyFill="1" applyBorder="1" applyAlignment="1"/>
    <xf numFmtId="0" fontId="31" fillId="0" borderId="0" xfId="0" applyFont="1" applyFill="1" applyBorder="1" applyAlignment="1">
      <alignment vertical="center"/>
    </xf>
    <xf numFmtId="0" fontId="26" fillId="0" borderId="0" xfId="0" applyFont="1" applyFill="1" applyBorder="1" applyAlignment="1">
      <alignment horizontal="left" vertical="center"/>
    </xf>
    <xf numFmtId="0" fontId="3" fillId="0" borderId="0" xfId="0" applyFont="1" applyFill="1" applyBorder="1"/>
    <xf numFmtId="0" fontId="17" fillId="0" borderId="0" xfId="0" applyFont="1" applyFill="1" applyBorder="1"/>
    <xf numFmtId="0" fontId="8" fillId="0" borderId="0" xfId="0" applyFont="1" applyFill="1" applyBorder="1"/>
    <xf numFmtId="14" fontId="26" fillId="0" borderId="0" xfId="0" applyNumberFormat="1" applyFont="1" applyFill="1" applyBorder="1" applyAlignment="1">
      <alignment horizontal="left" vertical="center"/>
    </xf>
    <xf numFmtId="0" fontId="35" fillId="3" borderId="0" xfId="0" applyFont="1" applyFill="1" applyBorder="1" applyAlignment="1">
      <alignment horizontal="center"/>
    </xf>
    <xf numFmtId="0" fontId="1" fillId="3" borderId="0" xfId="0" applyFont="1" applyFill="1" applyAlignment="1">
      <alignment horizontal="left"/>
    </xf>
    <xf numFmtId="0" fontId="1" fillId="3" borderId="0" xfId="0" applyFont="1" applyFill="1"/>
    <xf numFmtId="168" fontId="1" fillId="3" borderId="0" xfId="0" applyNumberFormat="1" applyFont="1" applyFill="1" applyBorder="1" applyAlignment="1">
      <alignment vertical="center"/>
    </xf>
    <xf numFmtId="0" fontId="39" fillId="3" borderId="0" xfId="0" applyFont="1" applyFill="1"/>
    <xf numFmtId="0" fontId="9" fillId="3" borderId="0" xfId="0" applyFont="1" applyFill="1"/>
    <xf numFmtId="0" fontId="9" fillId="3" borderId="0" xfId="0" applyFont="1" applyFill="1" applyAlignment="1">
      <alignment horizontal="left"/>
    </xf>
    <xf numFmtId="0" fontId="4" fillId="0" borderId="0" xfId="0" applyFont="1" applyFill="1" applyBorder="1" applyAlignment="1">
      <alignment horizontal="left"/>
    </xf>
    <xf numFmtId="0" fontId="4" fillId="0" borderId="0" xfId="0" applyFont="1" applyFill="1" applyBorder="1"/>
    <xf numFmtId="0" fontId="0" fillId="0" borderId="0" xfId="0" applyFill="1" applyBorder="1" applyAlignment="1">
      <alignment horizontal="center"/>
    </xf>
    <xf numFmtId="0" fontId="7" fillId="2" borderId="11" xfId="0" applyFont="1" applyFill="1" applyBorder="1"/>
    <xf numFmtId="0" fontId="25" fillId="6" borderId="16" xfId="0" applyFont="1" applyFill="1" applyBorder="1"/>
    <xf numFmtId="165" fontId="30" fillId="5" borderId="17" xfId="0" applyNumberFormat="1" applyFont="1" applyFill="1" applyBorder="1" applyAlignment="1">
      <alignment horizontal="center"/>
    </xf>
    <xf numFmtId="0" fontId="30" fillId="0" borderId="18" xfId="0" applyNumberFormat="1" applyFont="1" applyFill="1" applyBorder="1" applyAlignment="1">
      <alignment horizontal="center"/>
    </xf>
    <xf numFmtId="0" fontId="30" fillId="0" borderId="19" xfId="0" applyNumberFormat="1" applyFont="1" applyFill="1" applyBorder="1" applyAlignment="1">
      <alignment horizontal="center"/>
    </xf>
    <xf numFmtId="0" fontId="30" fillId="0" borderId="20" xfId="0" applyNumberFormat="1" applyFont="1" applyFill="1" applyBorder="1" applyAlignment="1">
      <alignment horizontal="center"/>
    </xf>
    <xf numFmtId="0" fontId="46" fillId="6" borderId="21" xfId="0" applyFont="1" applyFill="1" applyBorder="1"/>
    <xf numFmtId="165" fontId="47" fillId="5" borderId="22" xfId="0" applyNumberFormat="1" applyFont="1" applyFill="1" applyBorder="1" applyAlignment="1">
      <alignment horizontal="center"/>
    </xf>
    <xf numFmtId="0" fontId="4" fillId="5" borderId="18" xfId="0" applyFont="1" applyFill="1" applyBorder="1" applyAlignment="1">
      <alignment horizontal="center" vertical="center" shrinkToFit="1"/>
    </xf>
    <xf numFmtId="0" fontId="4" fillId="5" borderId="19" xfId="0" applyFont="1" applyFill="1" applyBorder="1" applyAlignment="1">
      <alignment horizontal="center" vertical="center" shrinkToFit="1"/>
    </xf>
    <xf numFmtId="0" fontId="4" fillId="5" borderId="20" xfId="0" applyFont="1" applyFill="1" applyBorder="1" applyAlignment="1">
      <alignment horizontal="center" vertical="center" shrinkToFit="1"/>
    </xf>
    <xf numFmtId="0" fontId="25" fillId="6" borderId="23" xfId="0" applyFont="1" applyFill="1" applyBorder="1"/>
    <xf numFmtId="165" fontId="25" fillId="5" borderId="17" xfId="0" applyNumberFormat="1" applyFont="1" applyFill="1" applyBorder="1" applyAlignment="1">
      <alignment horizontal="center"/>
    </xf>
    <xf numFmtId="165" fontId="30" fillId="0" borderId="4" xfId="0" applyNumberFormat="1" applyFont="1" applyFill="1" applyBorder="1" applyAlignment="1">
      <alignment horizontal="center"/>
    </xf>
    <xf numFmtId="165" fontId="30" fillId="0" borderId="24" xfId="0" applyNumberFormat="1" applyFont="1" applyFill="1" applyBorder="1" applyAlignment="1">
      <alignment horizontal="center"/>
    </xf>
    <xf numFmtId="0" fontId="48" fillId="6" borderId="21" xfId="0" applyFont="1" applyFill="1" applyBorder="1" applyAlignment="1">
      <alignment horizontal="center"/>
    </xf>
    <xf numFmtId="0" fontId="4" fillId="5" borderId="25" xfId="0" applyFont="1" applyFill="1" applyBorder="1" applyAlignment="1">
      <alignment horizontal="center" vertical="center" shrinkToFit="1"/>
    </xf>
    <xf numFmtId="0" fontId="4" fillId="5" borderId="26" xfId="0" applyFont="1" applyFill="1" applyBorder="1" applyAlignment="1">
      <alignment horizontal="center" vertical="center" shrinkToFit="1"/>
    </xf>
    <xf numFmtId="0" fontId="4" fillId="5" borderId="27" xfId="0" applyFont="1" applyFill="1" applyBorder="1" applyAlignment="1">
      <alignment horizontal="center" vertical="center" shrinkToFit="1"/>
    </xf>
    <xf numFmtId="165" fontId="49" fillId="0" borderId="10" xfId="0" applyNumberFormat="1" applyFont="1" applyFill="1" applyBorder="1" applyAlignment="1">
      <alignment horizontal="center"/>
    </xf>
    <xf numFmtId="164" fontId="50" fillId="7" borderId="25" xfId="0" applyNumberFormat="1" applyFont="1" applyFill="1" applyBorder="1" applyAlignment="1">
      <alignment horizontal="center" shrinkToFit="1"/>
    </xf>
    <xf numFmtId="164" fontId="51" fillId="0" borderId="26" xfId="0" applyNumberFormat="1" applyFont="1" applyBorder="1" applyAlignment="1">
      <alignment horizontal="center" shrinkToFit="1"/>
    </xf>
    <xf numFmtId="164" fontId="51" fillId="8" borderId="26" xfId="0" applyNumberFormat="1" applyFont="1" applyFill="1" applyBorder="1" applyAlignment="1">
      <alignment horizontal="center" shrinkToFit="1"/>
    </xf>
    <xf numFmtId="164" fontId="50" fillId="8" borderId="26" xfId="0" applyNumberFormat="1" applyFont="1" applyFill="1" applyBorder="1" applyAlignment="1">
      <alignment horizontal="center" shrinkToFit="1"/>
    </xf>
    <xf numFmtId="164" fontId="51" fillId="0" borderId="27" xfId="0" applyNumberFormat="1" applyFont="1" applyBorder="1" applyAlignment="1">
      <alignment horizontal="center" shrinkToFit="1"/>
    </xf>
    <xf numFmtId="165" fontId="18" fillId="5" borderId="1" xfId="0" applyNumberFormat="1" applyFont="1" applyFill="1" applyBorder="1" applyAlignment="1">
      <alignment horizontal="center"/>
    </xf>
    <xf numFmtId="164" fontId="50" fillId="7" borderId="1" xfId="0" applyNumberFormat="1" applyFont="1" applyFill="1" applyBorder="1" applyAlignment="1">
      <alignment horizontal="center" shrinkToFit="1"/>
    </xf>
    <xf numFmtId="164" fontId="51" fillId="0" borderId="1" xfId="0" applyNumberFormat="1" applyFont="1" applyBorder="1" applyAlignment="1">
      <alignment horizontal="center" shrinkToFit="1"/>
    </xf>
    <xf numFmtId="0" fontId="45" fillId="0" borderId="28" xfId="0" applyFont="1" applyBorder="1"/>
    <xf numFmtId="165" fontId="18" fillId="0" borderId="7" xfId="0" applyNumberFormat="1" applyFont="1" applyFill="1" applyBorder="1" applyAlignment="1">
      <alignment horizontal="center"/>
    </xf>
    <xf numFmtId="165" fontId="18" fillId="0" borderId="8" xfId="0" applyNumberFormat="1" applyFont="1" applyFill="1" applyBorder="1" applyAlignment="1">
      <alignment horizontal="center"/>
    </xf>
    <xf numFmtId="165" fontId="18" fillId="0" borderId="9" xfId="0" applyNumberFormat="1" applyFont="1" applyFill="1" applyBorder="1" applyAlignment="1">
      <alignment horizontal="center"/>
    </xf>
    <xf numFmtId="0" fontId="45" fillId="0" borderId="29" xfId="0" applyFont="1" applyBorder="1"/>
    <xf numFmtId="165" fontId="18" fillId="0" borderId="2" xfId="0" applyNumberFormat="1" applyFont="1" applyFill="1" applyBorder="1" applyAlignment="1">
      <alignment horizontal="center"/>
    </xf>
    <xf numFmtId="0" fontId="52" fillId="0" borderId="30" xfId="0" applyFont="1" applyBorder="1"/>
    <xf numFmtId="169" fontId="36" fillId="0" borderId="4" xfId="0" applyNumberFormat="1" applyFont="1" applyFill="1" applyBorder="1" applyAlignment="1">
      <alignment horizontal="center"/>
    </xf>
    <xf numFmtId="169" fontId="36" fillId="0" borderId="5" xfId="0" applyNumberFormat="1" applyFont="1" applyFill="1" applyBorder="1" applyAlignment="1">
      <alignment horizontal="center"/>
    </xf>
    <xf numFmtId="169" fontId="36" fillId="0" borderId="6" xfId="0" applyNumberFormat="1" applyFont="1" applyFill="1" applyBorder="1" applyAlignment="1">
      <alignment horizontal="center"/>
    </xf>
    <xf numFmtId="0" fontId="52" fillId="0" borderId="1" xfId="0" applyFont="1" applyBorder="1"/>
    <xf numFmtId="169" fontId="36" fillId="0" borderId="1" xfId="0" applyNumberFormat="1" applyFont="1" applyFill="1" applyBorder="1" applyAlignment="1">
      <alignment horizontal="center"/>
    </xf>
    <xf numFmtId="0" fontId="45" fillId="0" borderId="1" xfId="0" applyFont="1" applyBorder="1"/>
    <xf numFmtId="165" fontId="30" fillId="0" borderId="17" xfId="0" applyNumberFormat="1" applyFont="1" applyFill="1" applyBorder="1" applyAlignment="1">
      <alignment horizontal="left"/>
    </xf>
    <xf numFmtId="170" fontId="25" fillId="7" borderId="31" xfId="0" applyNumberFormat="1" applyFont="1" applyFill="1" applyBorder="1" applyAlignment="1">
      <alignment horizontal="center" vertical="center"/>
    </xf>
    <xf numFmtId="170" fontId="25" fillId="7" borderId="32" xfId="0" applyNumberFormat="1" applyFont="1" applyFill="1" applyBorder="1" applyAlignment="1">
      <alignment horizontal="center" vertical="center"/>
    </xf>
    <xf numFmtId="170" fontId="25" fillId="7" borderId="33" xfId="0" applyNumberFormat="1" applyFont="1" applyFill="1" applyBorder="1" applyAlignment="1">
      <alignment horizontal="center" vertical="center"/>
    </xf>
    <xf numFmtId="165" fontId="30" fillId="0" borderId="10" xfId="0" applyNumberFormat="1" applyFont="1" applyFill="1" applyBorder="1" applyAlignment="1">
      <alignment horizontal="left"/>
    </xf>
    <xf numFmtId="170" fontId="50" fillId="7" borderId="1" xfId="0" applyNumberFormat="1" applyFont="1" applyFill="1" applyBorder="1" applyAlignment="1">
      <alignment horizontal="center" vertical="center"/>
    </xf>
    <xf numFmtId="165" fontId="30" fillId="0" borderId="34" xfId="0" applyNumberFormat="1" applyFont="1" applyFill="1" applyBorder="1" applyAlignment="1">
      <alignment horizontal="left"/>
    </xf>
    <xf numFmtId="0" fontId="4" fillId="0" borderId="18" xfId="0" applyFont="1" applyFill="1" applyBorder="1" applyAlignment="1">
      <alignment horizontal="center"/>
    </xf>
    <xf numFmtId="0" fontId="4" fillId="0" borderId="19" xfId="0" applyFont="1" applyFill="1" applyBorder="1" applyAlignment="1">
      <alignment horizontal="center"/>
    </xf>
    <xf numFmtId="0" fontId="4" fillId="0" borderId="20" xfId="0" applyFont="1" applyFill="1" applyBorder="1" applyAlignment="1">
      <alignment horizontal="center"/>
    </xf>
    <xf numFmtId="165" fontId="30" fillId="0" borderId="1" xfId="0" applyNumberFormat="1" applyFont="1" applyFill="1" applyBorder="1" applyAlignment="1">
      <alignment horizontal="left"/>
    </xf>
    <xf numFmtId="0" fontId="4" fillId="0" borderId="22" xfId="0" applyFont="1" applyFill="1" applyBorder="1" applyAlignment="1">
      <alignment horizontal="center"/>
    </xf>
    <xf numFmtId="0" fontId="4" fillId="0" borderId="30" xfId="0" applyFont="1" applyBorder="1"/>
    <xf numFmtId="0" fontId="44" fillId="0" borderId="4" xfId="0" applyFont="1" applyFill="1" applyBorder="1" applyAlignment="1">
      <alignment horizontal="center"/>
    </xf>
    <xf numFmtId="0" fontId="44" fillId="0" borderId="5" xfId="0" applyFont="1" applyFill="1" applyBorder="1" applyAlignment="1">
      <alignment horizontal="center"/>
    </xf>
    <xf numFmtId="0" fontId="44" fillId="0" borderId="6" xfId="0" applyFont="1" applyFill="1" applyBorder="1" applyAlignment="1">
      <alignment horizontal="center"/>
    </xf>
    <xf numFmtId="0" fontId="4" fillId="0" borderId="10" xfId="0" applyFont="1" applyBorder="1"/>
    <xf numFmtId="0" fontId="42" fillId="0" borderId="1" xfId="0" applyFont="1" applyFill="1" applyBorder="1" applyAlignment="1">
      <alignment horizontal="center"/>
    </xf>
    <xf numFmtId="0" fontId="18" fillId="0" borderId="4" xfId="0" applyNumberFormat="1" applyFont="1" applyBorder="1" applyAlignment="1">
      <alignment horizontal="center" vertical="center"/>
    </xf>
    <xf numFmtId="0" fontId="18" fillId="0" borderId="5" xfId="0" applyNumberFormat="1" applyFont="1" applyBorder="1" applyAlignment="1">
      <alignment horizontal="center" vertical="center"/>
    </xf>
    <xf numFmtId="0" fontId="18" fillId="0" borderId="6" xfId="0" applyNumberFormat="1" applyFont="1" applyBorder="1" applyAlignment="1">
      <alignment horizontal="center" vertical="center"/>
    </xf>
    <xf numFmtId="171" fontId="30" fillId="0" borderId="3" xfId="0" applyNumberFormat="1" applyFont="1" applyFill="1" applyBorder="1" applyAlignment="1">
      <alignment horizontal="center"/>
    </xf>
    <xf numFmtId="0" fontId="25" fillId="0" borderId="30" xfId="0" applyFont="1" applyBorder="1"/>
    <xf numFmtId="1" fontId="25" fillId="0" borderId="4" xfId="0" applyNumberFormat="1" applyFont="1" applyFill="1" applyBorder="1" applyAlignment="1">
      <alignment horizontal="center"/>
    </xf>
    <xf numFmtId="1" fontId="25" fillId="0" borderId="5" xfId="0" applyNumberFormat="1" applyFont="1" applyFill="1" applyBorder="1" applyAlignment="1">
      <alignment horizontal="center"/>
    </xf>
    <xf numFmtId="1" fontId="25" fillId="0" borderId="6" xfId="0" applyNumberFormat="1" applyFont="1" applyFill="1" applyBorder="1" applyAlignment="1">
      <alignment horizontal="center"/>
    </xf>
    <xf numFmtId="165" fontId="9" fillId="0" borderId="1" xfId="0" applyNumberFormat="1" applyFont="1" applyFill="1" applyBorder="1" applyAlignment="1">
      <alignment horizontal="left" vertical="top"/>
    </xf>
    <xf numFmtId="0" fontId="9" fillId="0" borderId="1" xfId="0" applyNumberFormat="1" applyFont="1" applyFill="1" applyBorder="1" applyAlignment="1">
      <alignment horizontal="center" vertical="top"/>
    </xf>
    <xf numFmtId="0" fontId="30" fillId="0" borderId="30" xfId="0" applyFont="1" applyBorder="1"/>
    <xf numFmtId="165" fontId="25" fillId="0" borderId="4" xfId="0" applyNumberFormat="1" applyFont="1" applyFill="1" applyBorder="1" applyAlignment="1">
      <alignment horizontal="center" vertical="center"/>
    </xf>
    <xf numFmtId="165" fontId="25" fillId="0" borderId="5" xfId="0" applyNumberFormat="1" applyFont="1" applyFill="1" applyBorder="1" applyAlignment="1">
      <alignment horizontal="center" vertical="center"/>
    </xf>
    <xf numFmtId="165" fontId="25" fillId="0" borderId="6" xfId="0" applyNumberFormat="1" applyFont="1" applyFill="1" applyBorder="1" applyAlignment="1">
      <alignment horizontal="center" vertical="center"/>
    </xf>
    <xf numFmtId="165" fontId="25" fillId="0" borderId="35" xfId="0" applyNumberFormat="1" applyFont="1" applyFill="1" applyBorder="1" applyAlignment="1">
      <alignment horizontal="center" vertical="top"/>
    </xf>
    <xf numFmtId="1" fontId="25" fillId="0" borderId="25" xfId="0" applyNumberFormat="1" applyFont="1" applyFill="1" applyBorder="1" applyAlignment="1">
      <alignment horizontal="center"/>
    </xf>
    <xf numFmtId="1" fontId="25" fillId="0" borderId="26" xfId="0" applyNumberFormat="1" applyFont="1" applyFill="1" applyBorder="1" applyAlignment="1">
      <alignment horizontal="center"/>
    </xf>
    <xf numFmtId="1" fontId="25" fillId="0" borderId="27" xfId="0" applyNumberFormat="1" applyFont="1" applyFill="1" applyBorder="1" applyAlignment="1">
      <alignment horizontal="center"/>
    </xf>
    <xf numFmtId="0" fontId="0" fillId="3" borderId="12" xfId="0" applyFill="1" applyBorder="1"/>
    <xf numFmtId="0" fontId="4" fillId="3" borderId="10" xfId="0" applyFont="1" applyFill="1" applyBorder="1" applyAlignment="1"/>
    <xf numFmtId="0" fontId="0" fillId="9" borderId="10" xfId="0" applyFill="1" applyBorder="1"/>
    <xf numFmtId="0" fontId="0" fillId="9" borderId="11" xfId="0" applyFill="1" applyBorder="1"/>
    <xf numFmtId="0" fontId="0" fillId="9" borderId="12" xfId="0" applyFill="1" applyBorder="1"/>
    <xf numFmtId="0" fontId="0" fillId="10" borderId="10" xfId="0" applyFill="1" applyBorder="1"/>
    <xf numFmtId="0" fontId="0" fillId="10" borderId="11" xfId="0" applyFill="1" applyBorder="1"/>
    <xf numFmtId="0" fontId="0" fillId="10" borderId="12" xfId="0" applyFill="1" applyBorder="1"/>
    <xf numFmtId="167" fontId="4" fillId="0" borderId="36" xfId="0" applyNumberFormat="1" applyFont="1" applyBorder="1" applyAlignment="1">
      <alignment horizontal="center" vertical="center"/>
    </xf>
    <xf numFmtId="0" fontId="4" fillId="4" borderId="37" xfId="0" applyFont="1" applyFill="1" applyBorder="1"/>
    <xf numFmtId="169" fontId="56" fillId="5" borderId="28" xfId="0" applyNumberFormat="1" applyFont="1" applyFill="1" applyBorder="1" applyAlignment="1">
      <alignment horizontal="center" vertical="center" shrinkToFit="1"/>
    </xf>
    <xf numFmtId="169" fontId="54" fillId="3" borderId="38" xfId="0" applyNumberFormat="1" applyFont="1" applyFill="1" applyBorder="1" applyAlignment="1">
      <alignment horizontal="center" vertical="center" shrinkToFit="1"/>
    </xf>
    <xf numFmtId="169" fontId="56" fillId="5" borderId="30" xfId="0" applyNumberFormat="1" applyFont="1" applyFill="1" applyBorder="1" applyAlignment="1">
      <alignment horizontal="center" vertical="center" shrinkToFit="1"/>
    </xf>
    <xf numFmtId="169" fontId="54" fillId="3" borderId="39" xfId="0" applyNumberFormat="1" applyFont="1" applyFill="1" applyBorder="1" applyAlignment="1">
      <alignment horizontal="center" vertical="center" shrinkToFit="1"/>
    </xf>
    <xf numFmtId="0" fontId="8" fillId="3" borderId="10" xfId="0" applyFont="1" applyFill="1" applyBorder="1" applyAlignment="1"/>
    <xf numFmtId="0" fontId="8" fillId="3" borderId="12" xfId="0" applyFont="1" applyFill="1" applyBorder="1"/>
    <xf numFmtId="167" fontId="8" fillId="5" borderId="13" xfId="0" applyNumberFormat="1" applyFont="1" applyFill="1" applyBorder="1" applyAlignment="1">
      <alignment horizontal="center" vertical="center"/>
    </xf>
    <xf numFmtId="167" fontId="8" fillId="0" borderId="36" xfId="0" applyNumberFormat="1" applyFont="1" applyBorder="1" applyAlignment="1">
      <alignment horizontal="center" vertical="center"/>
    </xf>
    <xf numFmtId="167" fontId="8" fillId="5" borderId="1" xfId="0" applyNumberFormat="1" applyFont="1" applyFill="1" applyBorder="1" applyAlignment="1">
      <alignment horizontal="center" vertical="center"/>
    </xf>
    <xf numFmtId="167" fontId="8" fillId="0" borderId="1" xfId="0" applyNumberFormat="1" applyFont="1" applyBorder="1" applyAlignment="1">
      <alignment horizontal="center" vertical="center"/>
    </xf>
    <xf numFmtId="169" fontId="56" fillId="5" borderId="35" xfId="0" applyNumberFormat="1" applyFont="1" applyFill="1" applyBorder="1" applyAlignment="1">
      <alignment horizontal="center" vertical="center" shrinkToFit="1"/>
    </xf>
    <xf numFmtId="169" fontId="54" fillId="3" borderId="40" xfId="0" applyNumberFormat="1" applyFont="1" applyFill="1" applyBorder="1" applyAlignment="1">
      <alignment horizontal="center" vertical="center" shrinkToFit="1"/>
    </xf>
    <xf numFmtId="1" fontId="43" fillId="5" borderId="28" xfId="0" applyNumberFormat="1" applyFont="1" applyFill="1" applyBorder="1" applyAlignment="1">
      <alignment horizontal="center" vertical="center" shrinkToFit="1"/>
    </xf>
    <xf numFmtId="1" fontId="43" fillId="3" borderId="38" xfId="0" applyNumberFormat="1" applyFont="1" applyFill="1" applyBorder="1" applyAlignment="1">
      <alignment horizontal="center" vertical="center" shrinkToFit="1"/>
    </xf>
    <xf numFmtId="1" fontId="43" fillId="5" borderId="30" xfId="0" applyNumberFormat="1" applyFont="1" applyFill="1" applyBorder="1" applyAlignment="1">
      <alignment horizontal="center" vertical="center" shrinkToFit="1"/>
    </xf>
    <xf numFmtId="1" fontId="43" fillId="3" borderId="39" xfId="0" applyNumberFormat="1" applyFont="1" applyFill="1" applyBorder="1" applyAlignment="1">
      <alignment horizontal="center" vertical="center" shrinkToFit="1"/>
    </xf>
    <xf numFmtId="0" fontId="1" fillId="9" borderId="11" xfId="0" applyFont="1" applyFill="1" applyBorder="1"/>
    <xf numFmtId="0" fontId="1" fillId="4" borderId="11" xfId="0" applyFont="1" applyFill="1" applyBorder="1"/>
    <xf numFmtId="0" fontId="1" fillId="10" borderId="11" xfId="0" applyFont="1" applyFill="1" applyBorder="1"/>
    <xf numFmtId="0" fontId="10" fillId="0" borderId="0" xfId="0" applyFont="1" applyFill="1" applyBorder="1" applyAlignment="1">
      <alignment horizontal="center" vertical="center"/>
    </xf>
    <xf numFmtId="0" fontId="0" fillId="11" borderId="1" xfId="0" applyFill="1" applyBorder="1"/>
    <xf numFmtId="0" fontId="2" fillId="11" borderId="1" xfId="0" applyFont="1" applyFill="1" applyBorder="1"/>
    <xf numFmtId="0" fontId="5" fillId="11" borderId="0" xfId="0" applyFont="1" applyFill="1"/>
    <xf numFmtId="0" fontId="4" fillId="10" borderId="10" xfId="0" applyFont="1" applyFill="1" applyBorder="1" applyAlignment="1"/>
    <xf numFmtId="0" fontId="4" fillId="10" borderId="10" xfId="0" applyFont="1" applyFill="1" applyBorder="1"/>
    <xf numFmtId="0" fontId="4" fillId="7" borderId="10" xfId="0" applyFont="1" applyFill="1" applyBorder="1"/>
    <xf numFmtId="0" fontId="0" fillId="7" borderId="12" xfId="0" applyFill="1" applyBorder="1"/>
    <xf numFmtId="0" fontId="3" fillId="3" borderId="0" xfId="0" applyFont="1" applyFill="1" applyAlignment="1">
      <alignment vertical="center"/>
    </xf>
    <xf numFmtId="0" fontId="1" fillId="3" borderId="0" xfId="0" applyFont="1" applyFill="1" applyAlignment="1">
      <alignment vertical="center"/>
    </xf>
    <xf numFmtId="168" fontId="3" fillId="0" borderId="0" xfId="0" applyNumberFormat="1" applyFont="1" applyFill="1" applyBorder="1" applyAlignment="1">
      <alignment vertical="center"/>
    </xf>
    <xf numFmtId="0" fontId="4" fillId="0" borderId="0" xfId="0" applyFont="1" applyFill="1" applyBorder="1" applyAlignment="1">
      <alignment vertical="center" wrapText="1"/>
    </xf>
    <xf numFmtId="166" fontId="33" fillId="0" borderId="0" xfId="0" applyNumberFormat="1" applyFont="1" applyFill="1" applyBorder="1" applyAlignment="1">
      <alignment vertical="center"/>
    </xf>
    <xf numFmtId="166" fontId="23" fillId="0" borderId="0" xfId="0" applyNumberFormat="1" applyFont="1" applyFill="1" applyBorder="1" applyAlignment="1">
      <alignment vertical="center"/>
    </xf>
    <xf numFmtId="0" fontId="15" fillId="0" borderId="0" xfId="0" applyFont="1" applyFill="1" applyBorder="1" applyAlignment="1">
      <alignment horizontal="center"/>
    </xf>
    <xf numFmtId="0" fontId="12" fillId="0" borderId="0" xfId="0" applyFont="1" applyFill="1" applyBorder="1" applyAlignment="1">
      <alignment horizontal="center" vertical="center"/>
    </xf>
    <xf numFmtId="168" fontId="4" fillId="0" borderId="0" xfId="0" applyNumberFormat="1" applyFont="1" applyFill="1" applyBorder="1" applyAlignment="1">
      <alignment horizontal="center" textRotation="90"/>
    </xf>
    <xf numFmtId="168" fontId="4" fillId="0" borderId="0" xfId="0" applyNumberFormat="1" applyFont="1" applyFill="1" applyBorder="1" applyAlignment="1">
      <alignment textRotation="90"/>
    </xf>
    <xf numFmtId="0" fontId="4" fillId="0" borderId="0" xfId="0" applyFont="1" applyFill="1" applyBorder="1" applyAlignment="1">
      <alignment horizontal="left" vertical="center"/>
    </xf>
    <xf numFmtId="0" fontId="0" fillId="0" borderId="0" xfId="0" applyFill="1" applyBorder="1" applyAlignment="1">
      <alignment horizontal="center" vertical="center"/>
    </xf>
    <xf numFmtId="0" fontId="3" fillId="0" borderId="0" xfId="0" applyFont="1" applyFill="1" applyBorder="1" applyAlignment="1">
      <alignment horizontal="center" vertical="center" wrapText="1"/>
    </xf>
    <xf numFmtId="0" fontId="37" fillId="0" borderId="0" xfId="0" applyFont="1" applyFill="1" applyBorder="1" applyAlignment="1">
      <alignment horizontal="center"/>
    </xf>
    <xf numFmtId="0" fontId="0" fillId="0" borderId="0" xfId="0" applyFill="1" applyBorder="1" applyAlignment="1">
      <alignment horizontal="left" vertical="center"/>
    </xf>
    <xf numFmtId="1" fontId="10" fillId="0" borderId="0" xfId="0" applyNumberFormat="1" applyFont="1" applyFill="1" applyBorder="1" applyAlignment="1">
      <alignment horizontal="center" vertical="center"/>
    </xf>
    <xf numFmtId="1" fontId="12" fillId="0" borderId="0" xfId="0" applyNumberFormat="1" applyFont="1" applyFill="1" applyBorder="1" applyAlignment="1">
      <alignment horizontal="center" vertical="center"/>
    </xf>
    <xf numFmtId="1" fontId="1" fillId="0" borderId="0" xfId="0" applyNumberFormat="1" applyFont="1" applyFill="1" applyBorder="1" applyAlignment="1">
      <alignment horizontal="center"/>
    </xf>
    <xf numFmtId="0" fontId="25" fillId="0" borderId="0" xfId="0" applyFont="1" applyFill="1" applyBorder="1" applyAlignment="1">
      <alignment horizontal="center"/>
    </xf>
    <xf numFmtId="166" fontId="0" fillId="11" borderId="1" xfId="0" applyNumberFormat="1" applyFill="1" applyBorder="1" applyAlignment="1">
      <alignment horizontal="center"/>
    </xf>
    <xf numFmtId="0" fontId="2" fillId="0" borderId="0" xfId="0" applyFont="1" applyFill="1"/>
    <xf numFmtId="0" fontId="5" fillId="0" borderId="0" xfId="0" applyFont="1" applyFill="1"/>
    <xf numFmtId="0" fontId="0" fillId="3" borderId="11" xfId="0" applyFill="1" applyBorder="1"/>
    <xf numFmtId="0" fontId="7" fillId="2" borderId="1" xfId="0" applyFont="1" applyFill="1" applyBorder="1" applyAlignment="1">
      <alignment horizontal="center"/>
    </xf>
    <xf numFmtId="0" fontId="61" fillId="3" borderId="2" xfId="0" applyFont="1" applyFill="1" applyBorder="1" applyAlignment="1">
      <alignment horizontal="center" vertical="center"/>
    </xf>
    <xf numFmtId="0" fontId="41" fillId="0" borderId="7" xfId="0" applyFont="1" applyFill="1" applyBorder="1" applyAlignment="1">
      <alignment horizontal="center" vertical="center"/>
    </xf>
    <xf numFmtId="0" fontId="41" fillId="0" borderId="8" xfId="0" applyFont="1" applyFill="1" applyBorder="1" applyAlignment="1">
      <alignment horizontal="center" vertical="center"/>
    </xf>
    <xf numFmtId="0" fontId="41" fillId="0" borderId="9" xfId="0" applyFont="1" applyFill="1" applyBorder="1" applyAlignment="1">
      <alignment horizontal="center" vertical="center"/>
    </xf>
    <xf numFmtId="0" fontId="41" fillId="0" borderId="4" xfId="0" applyFont="1" applyFill="1" applyBorder="1" applyAlignment="1">
      <alignment horizontal="center" vertical="center"/>
    </xf>
    <xf numFmtId="0" fontId="41" fillId="0" borderId="5" xfId="0" applyFont="1" applyFill="1" applyBorder="1" applyAlignment="1">
      <alignment horizontal="center" vertical="center"/>
    </xf>
    <xf numFmtId="0" fontId="41" fillId="0" borderId="6" xfId="0" applyFont="1" applyFill="1" applyBorder="1" applyAlignment="1">
      <alignment horizontal="center" vertical="center"/>
    </xf>
    <xf numFmtId="0" fontId="4" fillId="10" borderId="1" xfId="0" applyFont="1" applyFill="1" applyBorder="1" applyAlignment="1">
      <alignment horizontal="center" vertical="center" shrinkToFit="1"/>
    </xf>
    <xf numFmtId="0" fontId="4" fillId="7" borderId="1" xfId="0" applyFont="1" applyFill="1" applyBorder="1" applyAlignment="1">
      <alignment horizontal="center" vertical="center" shrinkToFit="1"/>
    </xf>
    <xf numFmtId="0" fontId="4" fillId="0" borderId="1" xfId="0" applyFont="1" applyBorder="1" applyAlignment="1">
      <alignment horizontal="center" vertical="center" shrinkToFit="1"/>
    </xf>
    <xf numFmtId="0" fontId="21" fillId="3" borderId="10" xfId="0" applyFont="1" applyFill="1" applyBorder="1"/>
    <xf numFmtId="0" fontId="29" fillId="0" borderId="41" xfId="0" applyFont="1" applyFill="1" applyBorder="1" applyAlignment="1">
      <alignment horizontal="center" vertical="center"/>
    </xf>
    <xf numFmtId="0" fontId="29" fillId="0" borderId="42" xfId="0" applyFont="1" applyFill="1" applyBorder="1" applyAlignment="1">
      <alignment horizontal="center" vertical="center"/>
    </xf>
    <xf numFmtId="0" fontId="29" fillId="0" borderId="43" xfId="0" applyFont="1" applyFill="1" applyBorder="1" applyAlignment="1">
      <alignment horizontal="center" vertical="center"/>
    </xf>
    <xf numFmtId="0" fontId="29" fillId="0" borderId="44" xfId="0" applyFont="1" applyFill="1" applyBorder="1" applyAlignment="1">
      <alignment horizontal="center" vertical="center"/>
    </xf>
    <xf numFmtId="0" fontId="29" fillId="0" borderId="17" xfId="0" applyFont="1" applyFill="1" applyBorder="1" applyAlignment="1">
      <alignment horizontal="center" vertical="center"/>
    </xf>
    <xf numFmtId="0" fontId="29" fillId="0" borderId="45" xfId="0" applyFont="1" applyFill="1" applyBorder="1" applyAlignment="1">
      <alignment horizontal="center" vertical="center"/>
    </xf>
    <xf numFmtId="169" fontId="54" fillId="3" borderId="7" xfId="0" applyNumberFormat="1" applyFont="1" applyFill="1" applyBorder="1" applyAlignment="1">
      <alignment horizontal="center" vertical="center" shrinkToFit="1"/>
    </xf>
    <xf numFmtId="169" fontId="54" fillId="3" borderId="8" xfId="0" applyNumberFormat="1" applyFont="1" applyFill="1" applyBorder="1" applyAlignment="1">
      <alignment horizontal="center" vertical="center" shrinkToFit="1"/>
    </xf>
    <xf numFmtId="169" fontId="54" fillId="3" borderId="9" xfId="0" applyNumberFormat="1" applyFont="1" applyFill="1" applyBorder="1" applyAlignment="1">
      <alignment horizontal="center" vertical="center" shrinkToFit="1"/>
    </xf>
    <xf numFmtId="169" fontId="54" fillId="3" borderId="4" xfId="0" applyNumberFormat="1" applyFont="1" applyFill="1" applyBorder="1" applyAlignment="1">
      <alignment horizontal="center" vertical="center" shrinkToFit="1"/>
    </xf>
    <xf numFmtId="169" fontId="54" fillId="3" borderId="5" xfId="0" applyNumberFormat="1" applyFont="1" applyFill="1" applyBorder="1" applyAlignment="1">
      <alignment horizontal="center" vertical="center" shrinkToFit="1"/>
    </xf>
    <xf numFmtId="169" fontId="54" fillId="3" borderId="6" xfId="0" applyNumberFormat="1" applyFont="1" applyFill="1" applyBorder="1" applyAlignment="1">
      <alignment horizontal="center" vertical="center" shrinkToFit="1"/>
    </xf>
    <xf numFmtId="175" fontId="56" fillId="3" borderId="7" xfId="0" applyNumberFormat="1" applyFont="1" applyFill="1" applyBorder="1" applyAlignment="1">
      <alignment horizontal="center" vertical="center" shrinkToFit="1"/>
    </xf>
    <xf numFmtId="175" fontId="56" fillId="3" borderId="8" xfId="0" applyNumberFormat="1" applyFont="1" applyFill="1" applyBorder="1" applyAlignment="1">
      <alignment horizontal="center" vertical="center" shrinkToFit="1"/>
    </xf>
    <xf numFmtId="175" fontId="56" fillId="3" borderId="9" xfId="0" applyNumberFormat="1" applyFont="1" applyFill="1" applyBorder="1" applyAlignment="1">
      <alignment horizontal="center" vertical="center" shrinkToFit="1"/>
    </xf>
    <xf numFmtId="175" fontId="56" fillId="3" borderId="4" xfId="0" applyNumberFormat="1" applyFont="1" applyFill="1" applyBorder="1" applyAlignment="1">
      <alignment horizontal="center" vertical="center" shrinkToFit="1"/>
    </xf>
    <xf numFmtId="175" fontId="56" fillId="3" borderId="5" xfId="0" applyNumberFormat="1" applyFont="1" applyFill="1" applyBorder="1" applyAlignment="1">
      <alignment horizontal="center" vertical="center" shrinkToFit="1"/>
    </xf>
    <xf numFmtId="175" fontId="56" fillId="3" borderId="6" xfId="0" applyNumberFormat="1" applyFont="1" applyFill="1" applyBorder="1" applyAlignment="1">
      <alignment horizontal="center" vertical="center" shrinkToFit="1"/>
    </xf>
    <xf numFmtId="0" fontId="62" fillId="3" borderId="2" xfId="0" applyFont="1" applyFill="1" applyBorder="1" applyAlignment="1">
      <alignment horizontal="center" vertical="center"/>
    </xf>
    <xf numFmtId="0" fontId="64" fillId="12" borderId="11" xfId="0" applyFont="1" applyFill="1" applyBorder="1"/>
    <xf numFmtId="0" fontId="64" fillId="12" borderId="12" xfId="0" applyFont="1" applyFill="1" applyBorder="1"/>
    <xf numFmtId="0" fontId="66" fillId="13" borderId="11" xfId="0" applyFont="1" applyFill="1" applyBorder="1"/>
    <xf numFmtId="0" fontId="66" fillId="13" borderId="12" xfId="0" applyFont="1" applyFill="1" applyBorder="1"/>
    <xf numFmtId="0" fontId="68" fillId="5" borderId="11" xfId="0" applyFont="1" applyFill="1" applyBorder="1"/>
    <xf numFmtId="0" fontId="68" fillId="5" borderId="12" xfId="0" applyFont="1" applyFill="1" applyBorder="1"/>
    <xf numFmtId="0" fontId="4" fillId="0" borderId="42" xfId="0" applyFont="1" applyBorder="1" applyAlignment="1">
      <alignment horizontal="center"/>
    </xf>
    <xf numFmtId="0" fontId="4" fillId="0" borderId="46" xfId="0" applyFont="1" applyBorder="1" applyAlignment="1">
      <alignment horizontal="center"/>
    </xf>
    <xf numFmtId="0" fontId="4" fillId="0" borderId="47" xfId="0" applyFont="1" applyBorder="1" applyAlignment="1">
      <alignment horizontal="center"/>
    </xf>
    <xf numFmtId="0" fontId="4" fillId="0" borderId="17" xfId="0" applyFont="1" applyBorder="1" applyAlignment="1">
      <alignment horizontal="center"/>
    </xf>
    <xf numFmtId="0" fontId="4" fillId="0" borderId="33" xfId="0" applyFont="1" applyBorder="1" applyAlignment="1">
      <alignment horizontal="center"/>
    </xf>
    <xf numFmtId="0" fontId="67" fillId="5" borderId="10" xfId="0" applyFont="1" applyFill="1" applyBorder="1" applyAlignment="1">
      <alignment vertical="center"/>
    </xf>
    <xf numFmtId="0" fontId="65" fillId="13" borderId="10" xfId="0" applyFont="1" applyFill="1" applyBorder="1" applyAlignment="1">
      <alignment vertical="center"/>
    </xf>
    <xf numFmtId="0" fontId="63" fillId="12" borderId="10" xfId="0" applyFont="1" applyFill="1" applyBorder="1" applyAlignment="1">
      <alignment vertical="center"/>
    </xf>
    <xf numFmtId="0" fontId="33" fillId="3" borderId="10" xfId="0" applyFont="1" applyFill="1" applyBorder="1" applyAlignment="1">
      <alignment vertical="center"/>
    </xf>
    <xf numFmtId="0" fontId="38" fillId="3" borderId="11" xfId="0" applyFont="1" applyFill="1" applyBorder="1" applyAlignment="1">
      <alignment vertical="center"/>
    </xf>
    <xf numFmtId="0" fontId="38" fillId="3" borderId="12" xfId="0" applyFont="1" applyFill="1" applyBorder="1" applyAlignment="1">
      <alignment vertical="center"/>
    </xf>
    <xf numFmtId="0" fontId="69" fillId="3" borderId="10" xfId="0" applyFont="1" applyFill="1" applyBorder="1" applyAlignment="1">
      <alignment vertical="center"/>
    </xf>
    <xf numFmtId="0" fontId="70" fillId="3" borderId="11" xfId="0" applyFont="1" applyFill="1" applyBorder="1" applyAlignment="1">
      <alignment vertical="center"/>
    </xf>
    <xf numFmtId="0" fontId="70" fillId="3" borderId="12" xfId="0" applyFont="1" applyFill="1" applyBorder="1" applyAlignment="1">
      <alignment vertical="center"/>
    </xf>
    <xf numFmtId="0" fontId="71" fillId="3" borderId="10" xfId="0" applyFont="1" applyFill="1" applyBorder="1" applyAlignment="1">
      <alignment vertical="center"/>
    </xf>
    <xf numFmtId="168" fontId="14" fillId="3" borderId="28" xfId="0" applyNumberFormat="1" applyFont="1" applyFill="1" applyBorder="1" applyAlignment="1">
      <alignment vertical="center"/>
    </xf>
    <xf numFmtId="168" fontId="14" fillId="3" borderId="48" xfId="0" applyNumberFormat="1" applyFont="1" applyFill="1" applyBorder="1" applyAlignment="1">
      <alignment vertical="center"/>
    </xf>
    <xf numFmtId="168" fontId="14" fillId="3" borderId="38" xfId="0" applyNumberFormat="1" applyFont="1" applyFill="1" applyBorder="1" applyAlignment="1">
      <alignment vertical="center"/>
    </xf>
    <xf numFmtId="0" fontId="73" fillId="3" borderId="0" xfId="0" applyFont="1" applyFill="1" applyAlignment="1">
      <alignment vertical="center"/>
    </xf>
    <xf numFmtId="0" fontId="16" fillId="3" borderId="0" xfId="0" applyFont="1" applyFill="1" applyAlignment="1">
      <alignment vertical="center"/>
    </xf>
    <xf numFmtId="0" fontId="73" fillId="3" borderId="0" xfId="0" applyFont="1" applyFill="1" applyAlignment="1">
      <alignment horizontal="center" vertical="center"/>
    </xf>
    <xf numFmtId="0" fontId="73" fillId="3" borderId="0" xfId="0" applyFont="1" applyFill="1" applyAlignment="1">
      <alignment horizontal="right" vertical="center"/>
    </xf>
    <xf numFmtId="0" fontId="1" fillId="5" borderId="1" xfId="0" applyFont="1" applyFill="1" applyBorder="1" applyAlignment="1">
      <alignment horizontal="center" vertical="center"/>
    </xf>
    <xf numFmtId="0" fontId="74" fillId="11" borderId="1" xfId="0" applyFont="1" applyFill="1" applyBorder="1" applyAlignment="1">
      <alignment horizontal="center" vertical="center"/>
    </xf>
    <xf numFmtId="0" fontId="55" fillId="3" borderId="8" xfId="0" applyFont="1" applyFill="1" applyBorder="1" applyAlignment="1" applyProtection="1">
      <alignment horizontal="center" vertical="center"/>
      <protection hidden="1"/>
    </xf>
    <xf numFmtId="0" fontId="55" fillId="3" borderId="9" xfId="0" applyFont="1" applyFill="1" applyBorder="1" applyAlignment="1" applyProtection="1">
      <alignment horizontal="center" vertical="center"/>
      <protection hidden="1"/>
    </xf>
    <xf numFmtId="0" fontId="41" fillId="3" borderId="5" xfId="0" applyFont="1" applyFill="1" applyBorder="1" applyAlignment="1" applyProtection="1">
      <alignment horizontal="center" vertical="center"/>
      <protection hidden="1"/>
    </xf>
    <xf numFmtId="0" fontId="55" fillId="3" borderId="5" xfId="0" applyFont="1" applyFill="1" applyBorder="1" applyAlignment="1" applyProtection="1">
      <alignment horizontal="center" vertical="center"/>
      <protection hidden="1"/>
    </xf>
    <xf numFmtId="0" fontId="55" fillId="3" borderId="6" xfId="0" applyFont="1" applyFill="1" applyBorder="1" applyAlignment="1" applyProtection="1">
      <alignment horizontal="center" vertical="center"/>
      <protection hidden="1"/>
    </xf>
    <xf numFmtId="0" fontId="41" fillId="3" borderId="19" xfId="0" applyFont="1" applyFill="1" applyBorder="1" applyAlignment="1" applyProtection="1">
      <alignment horizontal="center" vertical="center"/>
      <protection hidden="1"/>
    </xf>
    <xf numFmtId="0" fontId="55" fillId="3" borderId="19" xfId="0" applyFont="1" applyFill="1" applyBorder="1" applyAlignment="1" applyProtection="1">
      <alignment horizontal="center" vertical="center"/>
      <protection hidden="1"/>
    </xf>
    <xf numFmtId="0" fontId="55" fillId="3" borderId="20" xfId="0" applyFont="1" applyFill="1" applyBorder="1" applyAlignment="1" applyProtection="1">
      <alignment horizontal="center" vertical="center"/>
      <protection hidden="1"/>
    </xf>
    <xf numFmtId="0" fontId="41" fillId="3" borderId="26" xfId="0" applyFont="1" applyFill="1" applyBorder="1" applyAlignment="1" applyProtection="1">
      <alignment horizontal="center" vertical="center"/>
      <protection hidden="1"/>
    </xf>
    <xf numFmtId="0" fontId="55" fillId="3" borderId="26" xfId="0" applyFont="1" applyFill="1" applyBorder="1" applyAlignment="1" applyProtection="1">
      <alignment horizontal="center" vertical="center"/>
      <protection hidden="1"/>
    </xf>
    <xf numFmtId="0" fontId="55" fillId="3" borderId="27" xfId="0" applyFont="1" applyFill="1" applyBorder="1" applyAlignment="1" applyProtection="1">
      <alignment horizontal="center" vertical="center"/>
      <protection hidden="1"/>
    </xf>
    <xf numFmtId="0" fontId="4" fillId="10" borderId="11" xfId="0" applyFont="1" applyFill="1" applyBorder="1"/>
    <xf numFmtId="0" fontId="15" fillId="10" borderId="10" xfId="0" applyFont="1" applyFill="1" applyBorder="1" applyAlignment="1"/>
    <xf numFmtId="0" fontId="15" fillId="10" borderId="12" xfId="0" applyFont="1" applyFill="1" applyBorder="1"/>
    <xf numFmtId="0" fontId="15" fillId="10" borderId="10" xfId="0" applyFont="1" applyFill="1" applyBorder="1"/>
    <xf numFmtId="0" fontId="15" fillId="7" borderId="10" xfId="0" applyFont="1" applyFill="1" applyBorder="1"/>
    <xf numFmtId="0" fontId="15" fillId="7" borderId="12" xfId="0" applyFont="1" applyFill="1" applyBorder="1"/>
    <xf numFmtId="0" fontId="15" fillId="3" borderId="10" xfId="0" applyFont="1" applyFill="1" applyBorder="1" applyAlignment="1"/>
    <xf numFmtId="0" fontId="15" fillId="3" borderId="12" xfId="0" applyFont="1" applyFill="1" applyBorder="1"/>
    <xf numFmtId="0" fontId="0" fillId="2" borderId="1" xfId="0" applyFill="1" applyBorder="1" applyAlignment="1">
      <alignment horizontal="center"/>
    </xf>
    <xf numFmtId="0" fontId="0" fillId="0" borderId="47" xfId="0" applyBorder="1"/>
    <xf numFmtId="0" fontId="0" fillId="0" borderId="49" xfId="0" applyBorder="1"/>
    <xf numFmtId="0" fontId="0" fillId="2" borderId="3" xfId="0" applyFill="1" applyBorder="1" applyAlignment="1">
      <alignment horizontal="center"/>
    </xf>
    <xf numFmtId="0" fontId="0" fillId="2" borderId="10" xfId="0" applyFill="1" applyBorder="1"/>
    <xf numFmtId="0" fontId="53" fillId="5" borderId="7" xfId="0" applyFont="1" applyFill="1" applyBorder="1" applyAlignment="1">
      <alignment horizontal="center" vertical="center"/>
    </xf>
    <xf numFmtId="0" fontId="53" fillId="5" borderId="8" xfId="0" applyFont="1" applyFill="1" applyBorder="1" applyAlignment="1">
      <alignment horizontal="center" vertical="center"/>
    </xf>
    <xf numFmtId="0" fontId="53" fillId="3" borderId="5" xfId="0" applyFont="1" applyFill="1" applyBorder="1" applyAlignment="1">
      <alignment horizontal="center" vertical="center"/>
    </xf>
    <xf numFmtId="0" fontId="53" fillId="3" borderId="6"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50" xfId="0" applyFont="1" applyFill="1" applyBorder="1" applyAlignment="1">
      <alignment horizontal="center" vertical="center"/>
    </xf>
    <xf numFmtId="0" fontId="0" fillId="7" borderId="1" xfId="0" applyFill="1" applyBorder="1" applyAlignment="1">
      <alignment horizontal="center" vertical="center"/>
    </xf>
    <xf numFmtId="0" fontId="4" fillId="7"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2" borderId="1" xfId="0" applyFill="1" applyBorder="1" applyAlignment="1">
      <alignment horizontal="center" vertical="center"/>
    </xf>
    <xf numFmtId="169" fontId="56" fillId="5" borderId="51" xfId="0" applyNumberFormat="1" applyFont="1" applyFill="1" applyBorder="1" applyAlignment="1">
      <alignment horizontal="center" vertical="center" shrinkToFit="1"/>
    </xf>
    <xf numFmtId="169" fontId="54" fillId="3" borderId="52" xfId="0" applyNumberFormat="1" applyFont="1" applyFill="1" applyBorder="1" applyAlignment="1">
      <alignment horizontal="center" vertical="center" shrinkToFit="1"/>
    </xf>
    <xf numFmtId="1" fontId="43" fillId="5" borderId="51" xfId="0" applyNumberFormat="1" applyFont="1" applyFill="1" applyBorder="1" applyAlignment="1">
      <alignment horizontal="center" vertical="center" shrinkToFit="1"/>
    </xf>
    <xf numFmtId="1" fontId="43" fillId="3" borderId="52" xfId="0" applyNumberFormat="1" applyFont="1" applyFill="1" applyBorder="1" applyAlignment="1">
      <alignment horizontal="center" vertical="center" shrinkToFit="1"/>
    </xf>
    <xf numFmtId="169" fontId="56" fillId="5" borderId="10" xfId="0" applyNumberFormat="1" applyFont="1" applyFill="1" applyBorder="1" applyAlignment="1">
      <alignment horizontal="center" vertical="center" shrinkToFit="1"/>
    </xf>
    <xf numFmtId="169" fontId="54" fillId="3" borderId="12" xfId="0" applyNumberFormat="1" applyFont="1" applyFill="1" applyBorder="1" applyAlignment="1">
      <alignment horizontal="center" vertical="center" shrinkToFit="1"/>
    </xf>
    <xf numFmtId="1" fontId="43" fillId="5" borderId="10" xfId="0" applyNumberFormat="1" applyFont="1" applyFill="1" applyBorder="1" applyAlignment="1">
      <alignment horizontal="center" vertical="center" shrinkToFit="1"/>
    </xf>
    <xf numFmtId="1" fontId="43" fillId="3" borderId="12" xfId="0" applyNumberFormat="1" applyFont="1" applyFill="1" applyBorder="1" applyAlignment="1">
      <alignment horizontal="center" vertical="center" shrinkToFit="1"/>
    </xf>
    <xf numFmtId="1" fontId="43" fillId="5" borderId="35" xfId="0" applyNumberFormat="1" applyFont="1" applyFill="1" applyBorder="1" applyAlignment="1">
      <alignment horizontal="center" vertical="center" shrinkToFit="1"/>
    </xf>
    <xf numFmtId="1" fontId="43" fillId="3" borderId="40" xfId="0" applyNumberFormat="1" applyFont="1" applyFill="1" applyBorder="1" applyAlignment="1">
      <alignment horizontal="center" vertical="center" shrinkToFit="1"/>
    </xf>
    <xf numFmtId="0" fontId="2" fillId="2" borderId="1" xfId="0" applyFont="1" applyFill="1" applyBorder="1" applyAlignment="1">
      <alignment horizontal="center"/>
    </xf>
    <xf numFmtId="0" fontId="23" fillId="5" borderId="18" xfId="0" applyFont="1" applyFill="1" applyBorder="1" applyAlignment="1">
      <alignment horizontal="center" vertical="center" shrinkToFit="1"/>
    </xf>
    <xf numFmtId="0" fontId="23" fillId="5" borderId="19" xfId="0" applyFont="1" applyFill="1" applyBorder="1" applyAlignment="1">
      <alignment horizontal="center" vertical="center" shrinkToFit="1"/>
    </xf>
    <xf numFmtId="0" fontId="23" fillId="5" borderId="20" xfId="0" applyFont="1" applyFill="1" applyBorder="1" applyAlignment="1">
      <alignment horizontal="center" vertical="center" shrinkToFit="1"/>
    </xf>
    <xf numFmtId="169" fontId="54" fillId="0" borderId="0" xfId="0" applyNumberFormat="1" applyFont="1" applyFill="1" applyBorder="1" applyAlignment="1">
      <alignment horizontal="center" vertical="center" shrinkToFit="1"/>
    </xf>
    <xf numFmtId="0" fontId="4" fillId="4" borderId="2" xfId="0" applyFont="1" applyFill="1" applyBorder="1"/>
    <xf numFmtId="0" fontId="41" fillId="0" borderId="53" xfId="0" applyFont="1" applyFill="1" applyBorder="1" applyAlignment="1">
      <alignment horizontal="center" vertical="center"/>
    </xf>
    <xf numFmtId="0" fontId="41" fillId="0" borderId="14" xfId="0" applyFont="1" applyFill="1" applyBorder="1" applyAlignment="1">
      <alignment horizontal="center" vertical="center"/>
    </xf>
    <xf numFmtId="0" fontId="41" fillId="0" borderId="15" xfId="0" applyFont="1" applyFill="1" applyBorder="1" applyAlignment="1">
      <alignment horizontal="center" vertical="center"/>
    </xf>
    <xf numFmtId="169" fontId="54" fillId="3" borderId="53" xfId="0" applyNumberFormat="1" applyFont="1" applyFill="1" applyBorder="1" applyAlignment="1">
      <alignment horizontal="center" vertical="center" shrinkToFit="1"/>
    </xf>
    <xf numFmtId="169" fontId="54" fillId="3" borderId="14" xfId="0" applyNumberFormat="1" applyFont="1" applyFill="1" applyBorder="1" applyAlignment="1">
      <alignment horizontal="center" vertical="center" shrinkToFit="1"/>
    </xf>
    <xf numFmtId="169" fontId="54" fillId="3" borderId="15" xfId="0" applyNumberFormat="1" applyFont="1" applyFill="1" applyBorder="1" applyAlignment="1">
      <alignment horizontal="center" vertical="center" shrinkToFit="1"/>
    </xf>
    <xf numFmtId="175" fontId="56" fillId="3" borderId="53" xfId="0" applyNumberFormat="1" applyFont="1" applyFill="1" applyBorder="1" applyAlignment="1">
      <alignment horizontal="center" vertical="center" shrinkToFit="1"/>
    </xf>
    <xf numFmtId="175" fontId="56" fillId="3" borderId="14" xfId="0" applyNumberFormat="1" applyFont="1" applyFill="1" applyBorder="1" applyAlignment="1">
      <alignment horizontal="center" vertical="center" shrinkToFit="1"/>
    </xf>
    <xf numFmtId="175" fontId="56" fillId="3" borderId="15" xfId="0" applyNumberFormat="1" applyFont="1" applyFill="1" applyBorder="1" applyAlignment="1">
      <alignment horizontal="center" vertical="center" shrinkToFit="1"/>
    </xf>
    <xf numFmtId="0" fontId="4" fillId="0" borderId="53" xfId="0" applyFont="1" applyBorder="1" applyAlignment="1">
      <alignment horizontal="center"/>
    </xf>
    <xf numFmtId="0" fontId="41" fillId="0" borderId="0" xfId="0" applyFont="1" applyFill="1" applyBorder="1" applyAlignment="1">
      <alignment horizontal="center" vertical="center"/>
    </xf>
    <xf numFmtId="0" fontId="29" fillId="0" borderId="0" xfId="0" applyFont="1" applyFill="1" applyBorder="1" applyAlignment="1">
      <alignment horizontal="center" vertical="center"/>
    </xf>
    <xf numFmtId="175" fontId="56" fillId="0" borderId="0" xfId="0" applyNumberFormat="1" applyFont="1" applyFill="1" applyBorder="1" applyAlignment="1">
      <alignment horizontal="center" vertical="center" shrinkToFit="1"/>
    </xf>
    <xf numFmtId="0" fontId="53" fillId="3" borderId="9" xfId="0" applyFont="1" applyFill="1" applyBorder="1" applyAlignment="1">
      <alignment horizontal="center" vertical="center"/>
    </xf>
    <xf numFmtId="0" fontId="53" fillId="5" borderId="4" xfId="0" applyFont="1" applyFill="1" applyBorder="1" applyAlignment="1">
      <alignment horizontal="center" vertical="center"/>
    </xf>
    <xf numFmtId="0" fontId="53" fillId="3" borderId="8" xfId="0" applyFont="1" applyFill="1" applyBorder="1" applyAlignment="1">
      <alignment horizontal="center" vertical="center"/>
    </xf>
    <xf numFmtId="0" fontId="53" fillId="5" borderId="5" xfId="0" applyFont="1" applyFill="1" applyBorder="1" applyAlignment="1">
      <alignment horizontal="center" vertical="center"/>
    </xf>
    <xf numFmtId="0" fontId="55" fillId="3" borderId="8" xfId="0" applyFont="1" applyFill="1" applyBorder="1" applyAlignment="1">
      <alignment horizontal="center" vertical="center"/>
    </xf>
    <xf numFmtId="0" fontId="55" fillId="5" borderId="8" xfId="0" applyFont="1" applyFill="1" applyBorder="1" applyAlignment="1">
      <alignment horizontal="center" vertical="center"/>
    </xf>
    <xf numFmtId="0" fontId="55" fillId="3" borderId="9" xfId="0" applyFont="1" applyFill="1" applyBorder="1" applyAlignment="1">
      <alignment horizontal="center" vertical="center"/>
    </xf>
    <xf numFmtId="0" fontId="55" fillId="3" borderId="5" xfId="0" applyFont="1" applyFill="1" applyBorder="1" applyAlignment="1">
      <alignment horizontal="center" vertical="center"/>
    </xf>
    <xf numFmtId="0" fontId="55" fillId="5" borderId="5" xfId="0" applyFont="1" applyFill="1" applyBorder="1" applyAlignment="1">
      <alignment horizontal="center" vertical="center"/>
    </xf>
    <xf numFmtId="0" fontId="55" fillId="3" borderId="6" xfId="0" applyFont="1" applyFill="1" applyBorder="1" applyAlignment="1">
      <alignment horizontal="center" vertical="center"/>
    </xf>
    <xf numFmtId="0" fontId="53" fillId="5" borderId="53" xfId="0" applyFont="1" applyFill="1" applyBorder="1" applyAlignment="1">
      <alignment horizontal="center" vertical="center"/>
    </xf>
    <xf numFmtId="0" fontId="53" fillId="3" borderId="14" xfId="0" applyFont="1" applyFill="1" applyBorder="1" applyAlignment="1">
      <alignment horizontal="center" vertical="center"/>
    </xf>
    <xf numFmtId="0" fontId="53" fillId="5" borderId="14" xfId="0" applyFont="1" applyFill="1" applyBorder="1" applyAlignment="1">
      <alignment horizontal="center" vertical="center"/>
    </xf>
    <xf numFmtId="0" fontId="53" fillId="3" borderId="15" xfId="0" applyFont="1" applyFill="1" applyBorder="1" applyAlignment="1">
      <alignment horizontal="center" vertical="center"/>
    </xf>
    <xf numFmtId="0" fontId="55" fillId="3" borderId="14" xfId="0" applyFont="1" applyFill="1" applyBorder="1" applyAlignment="1">
      <alignment horizontal="center" vertical="center"/>
    </xf>
    <xf numFmtId="0" fontId="55" fillId="5" borderId="14" xfId="0" applyFont="1" applyFill="1" applyBorder="1" applyAlignment="1">
      <alignment horizontal="center" vertical="center"/>
    </xf>
    <xf numFmtId="0" fontId="55" fillId="3" borderId="15" xfId="0" applyFont="1" applyFill="1" applyBorder="1" applyAlignment="1">
      <alignment horizontal="center" vertical="center"/>
    </xf>
    <xf numFmtId="169" fontId="56" fillId="5" borderId="17" xfId="0" applyNumberFormat="1" applyFont="1" applyFill="1" applyBorder="1" applyAlignment="1">
      <alignment horizontal="center" vertical="center" shrinkToFit="1"/>
    </xf>
    <xf numFmtId="169" fontId="54" fillId="3" borderId="33" xfId="0" applyNumberFormat="1" applyFont="1" applyFill="1" applyBorder="1" applyAlignment="1">
      <alignment horizontal="center" vertical="center" shrinkToFit="1"/>
    </xf>
    <xf numFmtId="1" fontId="43" fillId="5" borderId="17" xfId="0" applyNumberFormat="1" applyFont="1" applyFill="1" applyBorder="1" applyAlignment="1">
      <alignment horizontal="center" vertical="center" shrinkToFit="1"/>
    </xf>
    <xf numFmtId="1" fontId="43" fillId="3" borderId="33" xfId="0" applyNumberFormat="1" applyFont="1" applyFill="1" applyBorder="1" applyAlignment="1">
      <alignment horizontal="center" vertical="center" shrinkToFit="1"/>
    </xf>
    <xf numFmtId="0" fontId="11" fillId="3" borderId="22" xfId="0" applyFont="1" applyFill="1" applyBorder="1" applyAlignment="1">
      <alignment horizontal="center"/>
    </xf>
    <xf numFmtId="0" fontId="4" fillId="0" borderId="8" xfId="0" applyFont="1" applyFill="1" applyBorder="1" applyAlignment="1">
      <alignment horizontal="center"/>
    </xf>
    <xf numFmtId="0" fontId="4" fillId="0" borderId="5" xfId="0" applyFont="1" applyFill="1" applyBorder="1" applyAlignment="1">
      <alignment horizontal="center"/>
    </xf>
    <xf numFmtId="0" fontId="4" fillId="0" borderId="6" xfId="0" applyFont="1" applyFill="1" applyBorder="1" applyAlignment="1">
      <alignment horizontal="center"/>
    </xf>
    <xf numFmtId="0" fontId="4" fillId="0" borderId="7" xfId="0" applyFont="1" applyFill="1" applyBorder="1" applyAlignment="1">
      <alignment horizontal="center"/>
    </xf>
    <xf numFmtId="0" fontId="4" fillId="0" borderId="54" xfId="0" applyFont="1" applyFill="1" applyBorder="1" applyAlignment="1">
      <alignment horizontal="center"/>
    </xf>
    <xf numFmtId="0" fontId="4" fillId="0" borderId="4" xfId="0" applyFont="1" applyFill="1" applyBorder="1" applyAlignment="1">
      <alignment horizontal="center"/>
    </xf>
    <xf numFmtId="0" fontId="4" fillId="0" borderId="55" xfId="0" applyFont="1" applyFill="1" applyBorder="1" applyAlignment="1">
      <alignment horizontal="center"/>
    </xf>
    <xf numFmtId="0" fontId="4" fillId="0" borderId="25" xfId="0" applyFont="1" applyFill="1" applyBorder="1" applyAlignment="1">
      <alignment horizontal="center"/>
    </xf>
    <xf numFmtId="0" fontId="4" fillId="0" borderId="26" xfId="0" applyFont="1" applyFill="1" applyBorder="1" applyAlignment="1">
      <alignment horizontal="center"/>
    </xf>
    <xf numFmtId="0" fontId="4" fillId="0" borderId="56" xfId="0" applyFont="1" applyFill="1" applyBorder="1" applyAlignment="1">
      <alignment horizontal="center"/>
    </xf>
    <xf numFmtId="0" fontId="1" fillId="0" borderId="0" xfId="0" applyFont="1" applyAlignment="1">
      <alignment vertical="top"/>
    </xf>
    <xf numFmtId="0" fontId="1" fillId="3" borderId="0" xfId="0" applyFont="1" applyFill="1" applyAlignment="1">
      <alignment vertical="top"/>
    </xf>
    <xf numFmtId="0" fontId="20" fillId="3" borderId="0" xfId="0" applyFont="1" applyFill="1" applyAlignment="1">
      <alignment vertical="top"/>
    </xf>
    <xf numFmtId="0" fontId="1" fillId="0" borderId="0" xfId="0" applyFont="1" applyFill="1" applyBorder="1" applyAlignment="1">
      <alignment vertical="top"/>
    </xf>
    <xf numFmtId="0" fontId="1" fillId="0" borderId="0" xfId="0" applyFont="1" applyFill="1" applyBorder="1" applyAlignment="1">
      <alignment horizontal="center" vertical="top"/>
    </xf>
    <xf numFmtId="0" fontId="0" fillId="0" borderId="0" xfId="0" applyAlignment="1">
      <alignment vertical="top"/>
    </xf>
    <xf numFmtId="14" fontId="4" fillId="3" borderId="0" xfId="0" applyNumberFormat="1" applyFont="1" applyFill="1" applyAlignment="1">
      <alignment horizontal="left"/>
    </xf>
    <xf numFmtId="0" fontId="55" fillId="5" borderId="7" xfId="0" applyFont="1" applyFill="1" applyBorder="1" applyAlignment="1" applyProtection="1">
      <alignment horizontal="center" vertical="center"/>
      <protection hidden="1"/>
    </xf>
    <xf numFmtId="0" fontId="55" fillId="5" borderId="4" xfId="0" applyFont="1" applyFill="1" applyBorder="1" applyAlignment="1" applyProtection="1">
      <alignment horizontal="center" vertical="center"/>
      <protection hidden="1"/>
    </xf>
    <xf numFmtId="0" fontId="55" fillId="5" borderId="25" xfId="0" applyFont="1" applyFill="1" applyBorder="1" applyAlignment="1" applyProtection="1">
      <alignment horizontal="center" vertical="center"/>
      <protection hidden="1"/>
    </xf>
    <xf numFmtId="174" fontId="72" fillId="5" borderId="7" xfId="0" applyNumberFormat="1" applyFont="1" applyFill="1" applyBorder="1" applyAlignment="1" applyProtection="1">
      <alignment horizontal="center" vertical="center" shrinkToFit="1"/>
      <protection hidden="1"/>
    </xf>
    <xf numFmtId="174" fontId="72" fillId="3" borderId="9" xfId="0" applyNumberFormat="1" applyFont="1" applyFill="1" applyBorder="1" applyAlignment="1" applyProtection="1">
      <alignment horizontal="center" vertical="center" shrinkToFit="1"/>
      <protection hidden="1"/>
    </xf>
    <xf numFmtId="174" fontId="72" fillId="5" borderId="18" xfId="0" applyNumberFormat="1" applyFont="1" applyFill="1" applyBorder="1" applyAlignment="1" applyProtection="1">
      <alignment horizontal="center" vertical="center" shrinkToFit="1"/>
      <protection hidden="1"/>
    </xf>
    <xf numFmtId="174" fontId="72" fillId="3" borderId="20" xfId="0" applyNumberFormat="1" applyFont="1" applyFill="1" applyBorder="1" applyAlignment="1" applyProtection="1">
      <alignment horizontal="center" vertical="center" shrinkToFit="1"/>
      <protection hidden="1"/>
    </xf>
    <xf numFmtId="0" fontId="38" fillId="3" borderId="0" xfId="0" applyFont="1" applyFill="1" applyAlignment="1">
      <alignment vertical="top"/>
    </xf>
    <xf numFmtId="0" fontId="58" fillId="3" borderId="57" xfId="0" applyFont="1" applyFill="1" applyBorder="1" applyAlignment="1" applyProtection="1">
      <alignment horizontal="center" vertical="top"/>
      <protection hidden="1"/>
    </xf>
    <xf numFmtId="169" fontId="54" fillId="3" borderId="18" xfId="0" applyNumberFormat="1" applyFont="1" applyFill="1" applyBorder="1" applyAlignment="1">
      <alignment horizontal="center" vertical="center" shrinkToFit="1"/>
    </xf>
    <xf numFmtId="169" fontId="54" fillId="3" borderId="19" xfId="0" applyNumberFormat="1" applyFont="1" applyFill="1" applyBorder="1" applyAlignment="1">
      <alignment horizontal="center" vertical="center" shrinkToFit="1"/>
    </xf>
    <xf numFmtId="169" fontId="54" fillId="3" borderId="20" xfId="0" applyNumberFormat="1" applyFont="1" applyFill="1" applyBorder="1" applyAlignment="1">
      <alignment horizontal="center" vertical="center" shrinkToFit="1"/>
    </xf>
    <xf numFmtId="0" fontId="55" fillId="5" borderId="18" xfId="0" applyFont="1" applyFill="1" applyBorder="1" applyAlignment="1" applyProtection="1">
      <alignment horizontal="center" vertical="center"/>
      <protection hidden="1"/>
    </xf>
    <xf numFmtId="174" fontId="72" fillId="5" borderId="25" xfId="0" applyNumberFormat="1" applyFont="1" applyFill="1" applyBorder="1" applyAlignment="1" applyProtection="1">
      <alignment horizontal="center" vertical="center" shrinkToFit="1"/>
      <protection hidden="1"/>
    </xf>
    <xf numFmtId="174" fontId="72" fillId="3" borderId="27" xfId="0" applyNumberFormat="1" applyFont="1" applyFill="1" applyBorder="1" applyAlignment="1" applyProtection="1">
      <alignment horizontal="center" vertical="center" shrinkToFit="1"/>
      <protection hidden="1"/>
    </xf>
    <xf numFmtId="0" fontId="4" fillId="11" borderId="12" xfId="0" applyFont="1" applyFill="1" applyBorder="1"/>
    <xf numFmtId="0" fontId="55" fillId="5" borderId="8" xfId="0" applyFont="1" applyFill="1" applyBorder="1" applyAlignment="1" applyProtection="1">
      <alignment horizontal="center" vertical="center"/>
      <protection hidden="1"/>
    </xf>
    <xf numFmtId="0" fontId="41" fillId="5" borderId="7" xfId="0" applyFont="1" applyFill="1" applyBorder="1" applyAlignment="1" applyProtection="1">
      <alignment horizontal="center" vertical="center"/>
      <protection hidden="1"/>
    </xf>
    <xf numFmtId="0" fontId="41" fillId="5" borderId="4" xfId="0" applyFont="1" applyFill="1" applyBorder="1" applyAlignment="1" applyProtection="1">
      <alignment horizontal="center" vertical="center"/>
      <protection hidden="1"/>
    </xf>
    <xf numFmtId="0" fontId="41" fillId="5" borderId="25" xfId="0" applyFont="1" applyFill="1" applyBorder="1" applyAlignment="1" applyProtection="1">
      <alignment horizontal="center" vertical="center"/>
      <protection hidden="1"/>
    </xf>
    <xf numFmtId="0" fontId="41" fillId="3" borderId="54" xfId="0" applyFont="1" applyFill="1" applyBorder="1" applyAlignment="1" applyProtection="1">
      <alignment horizontal="center" vertical="center"/>
      <protection hidden="1"/>
    </xf>
    <xf numFmtId="0" fontId="41" fillId="3" borderId="55" xfId="0" applyFont="1" applyFill="1" applyBorder="1" applyAlignment="1" applyProtection="1">
      <alignment horizontal="center" vertical="center"/>
      <protection hidden="1"/>
    </xf>
    <xf numFmtId="0" fontId="41" fillId="3" borderId="56" xfId="0" applyFont="1" applyFill="1" applyBorder="1" applyAlignment="1" applyProtection="1">
      <alignment horizontal="center" vertical="center"/>
      <protection hidden="1"/>
    </xf>
    <xf numFmtId="0" fontId="41" fillId="5" borderId="18" xfId="0" applyFont="1" applyFill="1" applyBorder="1" applyAlignment="1" applyProtection="1">
      <alignment horizontal="center" vertical="center"/>
      <protection hidden="1"/>
    </xf>
    <xf numFmtId="0" fontId="41" fillId="3" borderId="58" xfId="0" applyFont="1" applyFill="1" applyBorder="1" applyAlignment="1" applyProtection="1">
      <alignment horizontal="center" vertical="center"/>
      <protection hidden="1"/>
    </xf>
    <xf numFmtId="0" fontId="0" fillId="14" borderId="0" xfId="0" applyFill="1"/>
    <xf numFmtId="0" fontId="4" fillId="11" borderId="0" xfId="0" applyFont="1" applyFill="1" applyBorder="1"/>
    <xf numFmtId="0" fontId="0" fillId="11" borderId="0" xfId="0" applyFill="1"/>
    <xf numFmtId="0" fontId="29" fillId="0" borderId="1" xfId="0" applyFont="1" applyFill="1" applyBorder="1" applyAlignment="1">
      <alignment horizontal="center" vertical="center"/>
    </xf>
    <xf numFmtId="165" fontId="30" fillId="0" borderId="42" xfId="0" applyNumberFormat="1" applyFont="1" applyFill="1" applyBorder="1" applyAlignment="1">
      <alignment horizontal="left"/>
    </xf>
    <xf numFmtId="0" fontId="4" fillId="0" borderId="0" xfId="0" applyFont="1" applyBorder="1"/>
    <xf numFmtId="0" fontId="4" fillId="7" borderId="1" xfId="0" applyFont="1" applyFill="1" applyBorder="1"/>
    <xf numFmtId="175" fontId="54" fillId="0" borderId="1" xfId="0" applyNumberFormat="1" applyFont="1" applyFill="1" applyBorder="1" applyAlignment="1">
      <alignment horizontal="center" vertical="center"/>
    </xf>
    <xf numFmtId="175" fontId="56" fillId="0" borderId="1" xfId="0" applyNumberFormat="1" applyFont="1" applyFill="1" applyBorder="1" applyAlignment="1">
      <alignment horizontal="center" vertical="center"/>
    </xf>
    <xf numFmtId="0" fontId="4" fillId="0" borderId="0" xfId="0" applyFont="1" applyBorder="1" applyAlignment="1">
      <alignment horizontal="left"/>
    </xf>
    <xf numFmtId="0" fontId="29" fillId="0" borderId="2" xfId="0" applyFont="1" applyFill="1" applyBorder="1" applyAlignment="1">
      <alignment horizontal="center" vertical="center"/>
    </xf>
    <xf numFmtId="0" fontId="4" fillId="0" borderId="17" xfId="0" applyFont="1" applyBorder="1"/>
    <xf numFmtId="178" fontId="23" fillId="3" borderId="0" xfId="0" applyNumberFormat="1" applyFont="1" applyFill="1" applyBorder="1" applyAlignment="1">
      <alignment horizontal="center" shrinkToFit="1"/>
    </xf>
    <xf numFmtId="0" fontId="79" fillId="3" borderId="0" xfId="0" applyFont="1" applyFill="1"/>
    <xf numFmtId="179" fontId="8" fillId="3" borderId="0" xfId="0" applyNumberFormat="1" applyFont="1" applyFill="1" applyAlignment="1">
      <alignment horizontal="left"/>
    </xf>
    <xf numFmtId="0" fontId="81" fillId="3" borderId="0" xfId="0" applyFont="1" applyFill="1"/>
    <xf numFmtId="0" fontId="8" fillId="3" borderId="0" xfId="0" applyFont="1" applyFill="1"/>
    <xf numFmtId="0" fontId="6" fillId="3" borderId="0" xfId="0" applyFont="1" applyFill="1" applyAlignment="1">
      <alignment horizontal="center"/>
    </xf>
    <xf numFmtId="0" fontId="34" fillId="3" borderId="0" xfId="0" applyFont="1" applyFill="1"/>
    <xf numFmtId="2" fontId="82" fillId="3" borderId="0" xfId="0" applyNumberFormat="1" applyFont="1" applyFill="1" applyAlignment="1">
      <alignment horizontal="left"/>
    </xf>
    <xf numFmtId="168" fontId="39" fillId="3" borderId="0" xfId="0" applyNumberFormat="1" applyFont="1" applyFill="1" applyBorder="1" applyAlignment="1">
      <alignment shrinkToFit="1"/>
    </xf>
    <xf numFmtId="0" fontId="1" fillId="3" borderId="0" xfId="0" applyFont="1" applyFill="1" applyAlignment="1">
      <alignment horizontal="center" shrinkToFit="1"/>
    </xf>
    <xf numFmtId="178" fontId="39" fillId="3" borderId="0" xfId="0" applyNumberFormat="1" applyFont="1" applyFill="1" applyBorder="1" applyAlignment="1">
      <alignment shrinkToFit="1"/>
    </xf>
    <xf numFmtId="0" fontId="77" fillId="11" borderId="0" xfId="0" applyFont="1" applyFill="1"/>
    <xf numFmtId="0" fontId="8" fillId="11" borderId="0" xfId="0" applyFont="1" applyFill="1" applyAlignment="1">
      <alignment vertical="top"/>
    </xf>
    <xf numFmtId="0" fontId="77" fillId="3" borderId="0" xfId="0" applyFont="1" applyFill="1"/>
    <xf numFmtId="0" fontId="8" fillId="3" borderId="0" xfId="0" applyFont="1" applyFill="1" applyAlignment="1">
      <alignment vertical="top"/>
    </xf>
    <xf numFmtId="0" fontId="6" fillId="3" borderId="0" xfId="0" applyFont="1" applyFill="1"/>
    <xf numFmtId="0" fontId="32" fillId="3" borderId="0" xfId="0" applyFont="1" applyFill="1"/>
    <xf numFmtId="0" fontId="41" fillId="3" borderId="0" xfId="0" applyFont="1" applyFill="1" applyBorder="1" applyAlignment="1">
      <alignment horizontal="center" vertical="center"/>
    </xf>
    <xf numFmtId="0" fontId="15" fillId="3" borderId="32" xfId="0" applyFont="1" applyFill="1" applyBorder="1" applyAlignment="1">
      <alignment horizontal="center" vertical="center"/>
    </xf>
    <xf numFmtId="171" fontId="83" fillId="3" borderId="59" xfId="0" applyNumberFormat="1" applyFont="1" applyFill="1" applyBorder="1" applyAlignment="1">
      <alignment horizontal="center" vertical="center"/>
    </xf>
    <xf numFmtId="171" fontId="83" fillId="3" borderId="0" xfId="0" applyNumberFormat="1" applyFont="1" applyFill="1" applyBorder="1" applyAlignment="1">
      <alignment horizontal="center" vertical="center"/>
    </xf>
    <xf numFmtId="0" fontId="32" fillId="3" borderId="0" xfId="0" applyFont="1" applyFill="1" applyAlignment="1">
      <alignment vertical="top"/>
    </xf>
    <xf numFmtId="0" fontId="40" fillId="0" borderId="0" xfId="0" applyFont="1" applyFill="1" applyAlignment="1">
      <alignment horizontal="left"/>
    </xf>
    <xf numFmtId="0" fontId="86" fillId="0" borderId="0" xfId="0" applyFont="1" applyFill="1"/>
    <xf numFmtId="0" fontId="0" fillId="0" borderId="1" xfId="0" applyBorder="1"/>
    <xf numFmtId="0" fontId="28" fillId="0" borderId="0" xfId="0" applyFont="1" applyFill="1" applyBorder="1" applyAlignment="1">
      <alignment horizontal="left" vertical="center"/>
    </xf>
    <xf numFmtId="0" fontId="43" fillId="0" borderId="1" xfId="0" applyFont="1" applyFill="1" applyBorder="1" applyAlignment="1">
      <alignment horizontal="center" vertical="center"/>
    </xf>
    <xf numFmtId="0" fontId="30" fillId="0" borderId="1" xfId="0" applyFont="1" applyFill="1" applyBorder="1"/>
    <xf numFmtId="0" fontId="30" fillId="0" borderId="1" xfId="0" applyFont="1" applyBorder="1"/>
    <xf numFmtId="0" fontId="35" fillId="0" borderId="1" xfId="0" applyFont="1" applyFill="1" applyBorder="1"/>
    <xf numFmtId="0" fontId="88" fillId="15" borderId="0" xfId="0" applyFont="1" applyFill="1" applyAlignment="1">
      <alignment horizontal="center"/>
    </xf>
    <xf numFmtId="0" fontId="3" fillId="3" borderId="11" xfId="0" applyFont="1" applyFill="1" applyBorder="1"/>
    <xf numFmtId="0" fontId="3" fillId="3" borderId="10" xfId="0" applyFont="1" applyFill="1" applyBorder="1"/>
    <xf numFmtId="0" fontId="3" fillId="3" borderId="1" xfId="0" applyFont="1" applyFill="1" applyBorder="1"/>
    <xf numFmtId="0" fontId="41" fillId="3" borderId="6" xfId="0" applyFont="1" applyFill="1" applyBorder="1" applyAlignment="1">
      <alignment horizontal="center"/>
    </xf>
    <xf numFmtId="166" fontId="4" fillId="0" borderId="1" xfId="0" applyNumberFormat="1" applyFont="1" applyBorder="1" applyAlignment="1">
      <alignment horizontal="left"/>
    </xf>
    <xf numFmtId="0" fontId="0" fillId="10" borderId="10" xfId="0" applyFill="1" applyBorder="1" applyAlignment="1">
      <alignment horizontal="center"/>
    </xf>
    <xf numFmtId="0" fontId="0" fillId="10" borderId="11" xfId="0" applyFill="1" applyBorder="1" applyAlignment="1">
      <alignment horizontal="center"/>
    </xf>
    <xf numFmtId="0" fontId="4" fillId="10" borderId="11" xfId="0" applyFont="1" applyFill="1" applyBorder="1" applyAlignment="1">
      <alignment horizontal="center"/>
    </xf>
    <xf numFmtId="0" fontId="87" fillId="3" borderId="6" xfId="0" applyFont="1" applyFill="1" applyBorder="1" applyAlignment="1">
      <alignment horizontal="center"/>
    </xf>
    <xf numFmtId="175" fontId="90" fillId="3" borderId="6" xfId="0" applyNumberFormat="1" applyFont="1" applyFill="1" applyBorder="1" applyAlignment="1">
      <alignment horizontal="center"/>
    </xf>
    <xf numFmtId="0" fontId="4" fillId="3" borderId="10" xfId="0" applyFont="1" applyFill="1" applyBorder="1" applyAlignment="1">
      <alignment vertical="center"/>
    </xf>
    <xf numFmtId="0" fontId="4" fillId="3" borderId="1" xfId="0" applyFont="1" applyFill="1" applyBorder="1" applyAlignment="1">
      <alignment vertical="center"/>
    </xf>
    <xf numFmtId="0" fontId="91" fillId="2" borderId="1" xfId="0" applyFont="1" applyFill="1" applyBorder="1" applyAlignment="1">
      <alignment horizontal="center" vertical="center"/>
    </xf>
    <xf numFmtId="0" fontId="0" fillId="11" borderId="46" xfId="0" applyFill="1" applyBorder="1"/>
    <xf numFmtId="0" fontId="0" fillId="11" borderId="0" xfId="0" applyFill="1" applyBorder="1"/>
    <xf numFmtId="0" fontId="0" fillId="0" borderId="0" xfId="0" applyBorder="1"/>
    <xf numFmtId="0" fontId="4" fillId="3" borderId="42" xfId="0" applyFont="1" applyFill="1" applyBorder="1" applyAlignment="1">
      <alignment vertical="center"/>
    </xf>
    <xf numFmtId="0" fontId="0" fillId="0" borderId="0" xfId="0" applyAlignment="1">
      <alignment horizontal="left"/>
    </xf>
    <xf numFmtId="0" fontId="4" fillId="3" borderId="42" xfId="0" applyFont="1" applyFill="1" applyBorder="1" applyAlignment="1">
      <alignment horizontal="left" vertical="center"/>
    </xf>
    <xf numFmtId="0" fontId="95" fillId="16" borderId="0" xfId="0" applyFont="1" applyFill="1" applyBorder="1" applyAlignment="1">
      <alignment horizontal="left" vertical="center" shrinkToFit="1"/>
    </xf>
    <xf numFmtId="0" fontId="0" fillId="0" borderId="1" xfId="0" applyBorder="1" applyAlignment="1">
      <alignment horizontal="center"/>
    </xf>
    <xf numFmtId="0" fontId="0" fillId="10" borderId="0" xfId="0" applyFill="1" applyAlignment="1">
      <alignment horizontal="center" vertical="center"/>
    </xf>
    <xf numFmtId="0" fontId="92" fillId="3" borderId="60" xfId="0" applyFont="1" applyFill="1" applyBorder="1" applyAlignment="1">
      <alignment horizontal="center" vertical="center"/>
    </xf>
    <xf numFmtId="0" fontId="97" fillId="0" borderId="37" xfId="0" applyFont="1" applyBorder="1"/>
    <xf numFmtId="0" fontId="98" fillId="0" borderId="24" xfId="0" applyFont="1" applyBorder="1"/>
    <xf numFmtId="1" fontId="99" fillId="0" borderId="51" xfId="0" applyNumberFormat="1" applyFont="1" applyBorder="1"/>
    <xf numFmtId="1" fontId="30" fillId="0" borderId="53" xfId="0" applyNumberFormat="1" applyFont="1" applyFill="1" applyBorder="1" applyAlignment="1">
      <alignment horizontal="center"/>
    </xf>
    <xf numFmtId="1" fontId="30" fillId="0" borderId="14" xfId="0" applyNumberFormat="1" applyFont="1" applyFill="1" applyBorder="1" applyAlignment="1">
      <alignment horizontal="center"/>
    </xf>
    <xf numFmtId="1" fontId="30" fillId="0" borderId="15" xfId="0" applyNumberFormat="1" applyFont="1" applyFill="1" applyBorder="1" applyAlignment="1">
      <alignment horizontal="center"/>
    </xf>
    <xf numFmtId="1" fontId="97" fillId="0" borderId="24" xfId="0" applyNumberFormat="1" applyFont="1" applyBorder="1"/>
    <xf numFmtId="165" fontId="31" fillId="0" borderId="24" xfId="0" applyNumberFormat="1" applyFont="1" applyFill="1" applyBorder="1" applyAlignment="1">
      <alignment horizontal="left"/>
    </xf>
    <xf numFmtId="170" fontId="50" fillId="7" borderId="4" xfId="0" applyNumberFormat="1" applyFont="1" applyFill="1" applyBorder="1" applyAlignment="1">
      <alignment horizontal="center" vertical="center"/>
    </xf>
    <xf numFmtId="170" fontId="50" fillId="7" borderId="5" xfId="0" applyNumberFormat="1" applyFont="1" applyFill="1" applyBorder="1" applyAlignment="1">
      <alignment horizontal="center" vertical="center"/>
    </xf>
    <xf numFmtId="170" fontId="50" fillId="7" borderId="6" xfId="0" applyNumberFormat="1" applyFont="1" applyFill="1" applyBorder="1" applyAlignment="1">
      <alignment horizontal="center" vertical="center"/>
    </xf>
    <xf numFmtId="0" fontId="3" fillId="0" borderId="24" xfId="0" applyFont="1" applyBorder="1"/>
    <xf numFmtId="0" fontId="42" fillId="0" borderId="4" xfId="0" applyFont="1" applyFill="1" applyBorder="1" applyAlignment="1">
      <alignment horizontal="center"/>
    </xf>
    <xf numFmtId="0" fontId="42" fillId="0" borderId="5" xfId="0" applyFont="1" applyFill="1" applyBorder="1" applyAlignment="1">
      <alignment horizontal="center"/>
    </xf>
    <xf numFmtId="0" fontId="42" fillId="0" borderId="6" xfId="0" applyFont="1" applyFill="1" applyBorder="1" applyAlignment="1">
      <alignment horizontal="center"/>
    </xf>
    <xf numFmtId="171" fontId="30" fillId="0" borderId="4" xfId="0" applyNumberFormat="1" applyFont="1" applyFill="1" applyBorder="1" applyAlignment="1">
      <alignment horizontal="center"/>
    </xf>
    <xf numFmtId="171" fontId="30" fillId="0" borderId="5" xfId="0" applyNumberFormat="1" applyFont="1" applyFill="1" applyBorder="1" applyAlignment="1">
      <alignment horizontal="center"/>
    </xf>
    <xf numFmtId="171" fontId="30" fillId="0" borderId="6" xfId="0" applyNumberFormat="1" applyFont="1" applyFill="1" applyBorder="1" applyAlignment="1">
      <alignment horizontal="center"/>
    </xf>
    <xf numFmtId="165" fontId="9" fillId="0" borderId="61" xfId="0" applyNumberFormat="1" applyFont="1" applyFill="1" applyBorder="1" applyAlignment="1">
      <alignment horizontal="left" vertical="top"/>
    </xf>
    <xf numFmtId="0" fontId="9" fillId="0" borderId="25" xfId="0" applyNumberFormat="1" applyFont="1" applyFill="1" applyBorder="1" applyAlignment="1">
      <alignment horizontal="center" vertical="top"/>
    </xf>
    <xf numFmtId="0" fontId="9" fillId="0" borderId="26" xfId="0" applyNumberFormat="1" applyFont="1" applyFill="1" applyBorder="1" applyAlignment="1">
      <alignment horizontal="center" vertical="top"/>
    </xf>
    <xf numFmtId="0" fontId="9" fillId="0" borderId="27" xfId="0" applyNumberFormat="1" applyFont="1" applyFill="1" applyBorder="1" applyAlignment="1">
      <alignment horizontal="center" vertical="top"/>
    </xf>
    <xf numFmtId="1" fontId="30" fillId="0" borderId="4" xfId="0" applyNumberFormat="1" applyFont="1" applyFill="1" applyBorder="1" applyAlignment="1">
      <alignment horizontal="center"/>
    </xf>
    <xf numFmtId="1" fontId="30" fillId="0" borderId="5" xfId="0" applyNumberFormat="1" applyFont="1" applyFill="1" applyBorder="1" applyAlignment="1">
      <alignment horizontal="center"/>
    </xf>
    <xf numFmtId="1" fontId="30" fillId="0" borderId="6" xfId="0" applyNumberFormat="1" applyFont="1" applyFill="1" applyBorder="1" applyAlignment="1">
      <alignment horizontal="center"/>
    </xf>
    <xf numFmtId="1" fontId="99" fillId="0" borderId="24" xfId="0" applyNumberFormat="1" applyFont="1" applyBorder="1"/>
    <xf numFmtId="0" fontId="0" fillId="17" borderId="0" xfId="0" applyFill="1"/>
    <xf numFmtId="0" fontId="2" fillId="17" borderId="0" xfId="0" applyFont="1" applyFill="1"/>
    <xf numFmtId="0" fontId="5" fillId="17" borderId="0" xfId="0" applyFont="1" applyFill="1"/>
    <xf numFmtId="0" fontId="4" fillId="11" borderId="47" xfId="0" applyFont="1" applyFill="1" applyBorder="1"/>
    <xf numFmtId="0" fontId="2" fillId="2" borderId="2" xfId="0" applyFont="1" applyFill="1" applyBorder="1" applyAlignment="1">
      <alignment horizontal="center"/>
    </xf>
    <xf numFmtId="180" fontId="4" fillId="4" borderId="37" xfId="0" applyNumberFormat="1" applyFont="1" applyFill="1" applyBorder="1"/>
    <xf numFmtId="0" fontId="4" fillId="0" borderId="12" xfId="0" applyFont="1" applyBorder="1"/>
    <xf numFmtId="0" fontId="4" fillId="0" borderId="47" xfId="0" applyFont="1" applyBorder="1"/>
    <xf numFmtId="0" fontId="15" fillId="0" borderId="1" xfId="0" applyFont="1" applyBorder="1"/>
    <xf numFmtId="0" fontId="15" fillId="0" borderId="1" xfId="0" applyFont="1" applyFill="1" applyBorder="1"/>
    <xf numFmtId="0" fontId="100" fillId="0" borderId="1" xfId="0" applyFont="1" applyBorder="1"/>
    <xf numFmtId="0" fontId="101" fillId="0" borderId="1" xfId="0" applyFont="1" applyBorder="1"/>
    <xf numFmtId="0" fontId="8" fillId="3" borderId="3" xfId="0" applyFont="1" applyFill="1" applyBorder="1"/>
    <xf numFmtId="0" fontId="41" fillId="0" borderId="18" xfId="0" applyFont="1" applyFill="1" applyBorder="1" applyAlignment="1">
      <alignment horizontal="center" vertical="center"/>
    </xf>
    <xf numFmtId="0" fontId="41" fillId="0" borderId="19" xfId="0" applyFont="1" applyFill="1" applyBorder="1" applyAlignment="1">
      <alignment horizontal="center" vertical="center"/>
    </xf>
    <xf numFmtId="0" fontId="41" fillId="0" borderId="20" xfId="0" applyFont="1" applyFill="1" applyBorder="1" applyAlignment="1">
      <alignment horizontal="center" vertical="center"/>
    </xf>
    <xf numFmtId="0" fontId="29" fillId="0" borderId="18" xfId="0" applyFont="1" applyFill="1" applyBorder="1" applyAlignment="1">
      <alignment horizontal="center" vertical="center"/>
    </xf>
    <xf numFmtId="0" fontId="29" fillId="0" borderId="19" xfId="0" applyFont="1" applyFill="1" applyBorder="1" applyAlignment="1">
      <alignment horizontal="center" vertical="center"/>
    </xf>
    <xf numFmtId="0" fontId="29" fillId="0" borderId="20" xfId="0" applyFont="1" applyFill="1" applyBorder="1" applyAlignment="1">
      <alignment horizontal="center" vertical="center"/>
    </xf>
    <xf numFmtId="169" fontId="54" fillId="3" borderId="62" xfId="0" applyNumberFormat="1" applyFont="1" applyFill="1" applyBorder="1" applyAlignment="1">
      <alignment horizontal="center" vertical="center" shrinkToFit="1"/>
    </xf>
    <xf numFmtId="175" fontId="56" fillId="3" borderId="19" xfId="0" applyNumberFormat="1" applyFont="1" applyFill="1" applyBorder="1" applyAlignment="1">
      <alignment horizontal="center" vertical="center" shrinkToFit="1"/>
    </xf>
    <xf numFmtId="175" fontId="56" fillId="3" borderId="58" xfId="0" applyNumberFormat="1" applyFont="1" applyFill="1" applyBorder="1" applyAlignment="1">
      <alignment horizontal="center" vertical="center" shrinkToFit="1"/>
    </xf>
    <xf numFmtId="175" fontId="56" fillId="3" borderId="62" xfId="0" applyNumberFormat="1" applyFont="1" applyFill="1" applyBorder="1" applyAlignment="1">
      <alignment horizontal="center" vertical="center" shrinkToFit="1"/>
    </xf>
    <xf numFmtId="0" fontId="4" fillId="0" borderId="19" xfId="0" applyFont="1" applyBorder="1" applyAlignment="1">
      <alignment horizontal="center"/>
    </xf>
    <xf numFmtId="0" fontId="4" fillId="0" borderId="58" xfId="0" applyFont="1" applyBorder="1" applyAlignment="1">
      <alignment horizontal="center"/>
    </xf>
    <xf numFmtId="0" fontId="84" fillId="0" borderId="18" xfId="0" applyFont="1" applyBorder="1" applyAlignment="1">
      <alignment horizontal="center"/>
    </xf>
    <xf numFmtId="0" fontId="84" fillId="0" borderId="19" xfId="0" applyFont="1" applyBorder="1" applyAlignment="1">
      <alignment horizontal="center"/>
    </xf>
    <xf numFmtId="0" fontId="84" fillId="0" borderId="20" xfId="0" applyFont="1" applyBorder="1" applyAlignment="1">
      <alignment horizontal="center"/>
    </xf>
    <xf numFmtId="0" fontId="4" fillId="0" borderId="62" xfId="0" applyFont="1" applyFill="1" applyBorder="1" applyAlignment="1">
      <alignment horizontal="center"/>
    </xf>
    <xf numFmtId="0" fontId="4" fillId="4" borderId="63" xfId="0" applyFont="1" applyFill="1" applyBorder="1"/>
    <xf numFmtId="0" fontId="41" fillId="0" borderId="64" xfId="0" applyFont="1" applyFill="1" applyBorder="1" applyAlignment="1">
      <alignment horizontal="center" vertical="center"/>
    </xf>
    <xf numFmtId="0" fontId="41" fillId="0" borderId="65" xfId="0" applyFont="1" applyFill="1" applyBorder="1" applyAlignment="1">
      <alignment horizontal="center" vertical="center"/>
    </xf>
    <xf numFmtId="0" fontId="41" fillId="0" borderId="66" xfId="0" applyFont="1" applyFill="1" applyBorder="1" applyAlignment="1">
      <alignment horizontal="center" vertical="center"/>
    </xf>
    <xf numFmtId="0" fontId="29" fillId="0" borderId="67" xfId="0" applyFont="1" applyFill="1" applyBorder="1" applyAlignment="1">
      <alignment horizontal="center" vertical="center"/>
    </xf>
    <xf numFmtId="0" fontId="29" fillId="0" borderId="68" xfId="0" applyFont="1" applyFill="1" applyBorder="1" applyAlignment="1">
      <alignment horizontal="center" vertical="center"/>
    </xf>
    <xf numFmtId="0" fontId="29" fillId="0" borderId="69" xfId="0" applyFont="1" applyFill="1" applyBorder="1" applyAlignment="1">
      <alignment horizontal="center" vertical="center"/>
    </xf>
    <xf numFmtId="169" fontId="54" fillId="3" borderId="64" xfId="0" applyNumberFormat="1" applyFont="1" applyFill="1" applyBorder="1" applyAlignment="1">
      <alignment horizontal="center" vertical="center" shrinkToFit="1"/>
    </xf>
    <xf numFmtId="169" fontId="54" fillId="3" borderId="65" xfId="0" applyNumberFormat="1" applyFont="1" applyFill="1" applyBorder="1" applyAlignment="1">
      <alignment horizontal="center" vertical="center" shrinkToFit="1"/>
    </xf>
    <xf numFmtId="169" fontId="54" fillId="3" borderId="66" xfId="0" applyNumberFormat="1" applyFont="1" applyFill="1" applyBorder="1" applyAlignment="1">
      <alignment horizontal="center" vertical="center" shrinkToFit="1"/>
    </xf>
    <xf numFmtId="175" fontId="56" fillId="3" borderId="64" xfId="0" applyNumberFormat="1" applyFont="1" applyFill="1" applyBorder="1" applyAlignment="1">
      <alignment horizontal="center" vertical="center" shrinkToFit="1"/>
    </xf>
    <xf numFmtId="175" fontId="56" fillId="3" borderId="65" xfId="0" applyNumberFormat="1" applyFont="1" applyFill="1" applyBorder="1" applyAlignment="1">
      <alignment horizontal="center" vertical="center" shrinkToFit="1"/>
    </xf>
    <xf numFmtId="175" fontId="56" fillId="3" borderId="66" xfId="0" applyNumberFormat="1" applyFont="1" applyFill="1" applyBorder="1" applyAlignment="1">
      <alignment horizontal="center" vertical="center" shrinkToFit="1"/>
    </xf>
    <xf numFmtId="0" fontId="4" fillId="0" borderId="67" xfId="0" applyFont="1" applyBorder="1" applyAlignment="1">
      <alignment horizontal="center"/>
    </xf>
    <xf numFmtId="0" fontId="4" fillId="0" borderId="70" xfId="0" applyFont="1" applyBorder="1" applyAlignment="1">
      <alignment horizontal="center"/>
    </xf>
    <xf numFmtId="0" fontId="4" fillId="0" borderId="71" xfId="0" applyFont="1" applyBorder="1" applyAlignment="1">
      <alignment horizontal="center"/>
    </xf>
    <xf numFmtId="0" fontId="4" fillId="0" borderId="64" xfId="0" applyFont="1" applyBorder="1" applyAlignment="1">
      <alignment horizontal="center"/>
    </xf>
    <xf numFmtId="0" fontId="4" fillId="0" borderId="65" xfId="0" applyFont="1" applyBorder="1" applyAlignment="1">
      <alignment horizontal="center"/>
    </xf>
    <xf numFmtId="0" fontId="4" fillId="0" borderId="66" xfId="0" applyFont="1" applyBorder="1" applyAlignment="1">
      <alignment horizontal="center"/>
    </xf>
    <xf numFmtId="0" fontId="4" fillId="0" borderId="64" xfId="0" applyFont="1" applyFill="1" applyBorder="1" applyAlignment="1">
      <alignment horizontal="center"/>
    </xf>
    <xf numFmtId="0" fontId="4" fillId="0" borderId="65" xfId="0" applyFont="1" applyFill="1" applyBorder="1" applyAlignment="1">
      <alignment horizontal="center"/>
    </xf>
    <xf numFmtId="0" fontId="4" fillId="0" borderId="72" xfId="0" applyFont="1" applyFill="1" applyBorder="1" applyAlignment="1">
      <alignment horizontal="center"/>
    </xf>
    <xf numFmtId="0" fontId="1" fillId="11" borderId="0" xfId="0" applyFont="1" applyFill="1" applyBorder="1"/>
    <xf numFmtId="0" fontId="102" fillId="3" borderId="0" xfId="0" applyFont="1" applyFill="1" applyAlignment="1">
      <alignment horizontal="left" vertical="top"/>
    </xf>
    <xf numFmtId="174" fontId="72" fillId="5" borderId="8" xfId="0" applyNumberFormat="1" applyFont="1" applyFill="1" applyBorder="1" applyAlignment="1" applyProtection="1">
      <alignment horizontal="center" vertical="center" shrinkToFit="1"/>
      <protection hidden="1"/>
    </xf>
    <xf numFmtId="174" fontId="72" fillId="3" borderId="8" xfId="0" applyNumberFormat="1" applyFont="1" applyFill="1" applyBorder="1" applyAlignment="1" applyProtection="1">
      <alignment horizontal="center" vertical="center" shrinkToFit="1"/>
      <protection hidden="1"/>
    </xf>
    <xf numFmtId="0" fontId="55" fillId="5" borderId="5" xfId="0" applyFont="1" applyFill="1" applyBorder="1" applyAlignment="1" applyProtection="1">
      <alignment horizontal="center" vertical="center"/>
      <protection hidden="1"/>
    </xf>
    <xf numFmtId="174" fontId="72" fillId="5" borderId="5" xfId="0" applyNumberFormat="1" applyFont="1" applyFill="1" applyBorder="1" applyAlignment="1" applyProtection="1">
      <alignment horizontal="center" vertical="center" shrinkToFit="1"/>
      <protection hidden="1"/>
    </xf>
    <xf numFmtId="174" fontId="72" fillId="3" borderId="5" xfId="0" applyNumberFormat="1" applyFont="1" applyFill="1" applyBorder="1" applyAlignment="1" applyProtection="1">
      <alignment horizontal="center" vertical="center" shrinkToFit="1"/>
      <protection hidden="1"/>
    </xf>
    <xf numFmtId="174" fontId="72" fillId="3" borderId="6" xfId="0" applyNumberFormat="1" applyFont="1" applyFill="1" applyBorder="1" applyAlignment="1" applyProtection="1">
      <alignment horizontal="center" vertical="center" shrinkToFit="1"/>
      <protection hidden="1"/>
    </xf>
    <xf numFmtId="0" fontId="55" fillId="5" borderId="26" xfId="0" applyFont="1" applyFill="1" applyBorder="1" applyAlignment="1" applyProtection="1">
      <alignment horizontal="center" vertical="center"/>
      <protection hidden="1"/>
    </xf>
    <xf numFmtId="174" fontId="72" fillId="5" borderId="4" xfId="0" applyNumberFormat="1" applyFont="1" applyFill="1" applyBorder="1" applyAlignment="1" applyProtection="1">
      <alignment horizontal="center" vertical="center" shrinkToFit="1"/>
      <protection hidden="1"/>
    </xf>
    <xf numFmtId="174" fontId="72" fillId="3" borderId="26" xfId="0" applyNumberFormat="1" applyFont="1" applyFill="1" applyBorder="1" applyAlignment="1" applyProtection="1">
      <alignment horizontal="center" vertical="center" shrinkToFit="1"/>
      <protection hidden="1"/>
    </xf>
    <xf numFmtId="174" fontId="72" fillId="5" borderId="26" xfId="0" applyNumberFormat="1" applyFont="1" applyFill="1" applyBorder="1" applyAlignment="1" applyProtection="1">
      <alignment horizontal="center" vertical="center" shrinkToFit="1"/>
      <protection hidden="1"/>
    </xf>
    <xf numFmtId="0" fontId="30" fillId="0" borderId="37" xfId="0" applyFont="1" applyBorder="1" applyAlignment="1">
      <alignment vertical="center"/>
    </xf>
    <xf numFmtId="0" fontId="30" fillId="0" borderId="24" xfId="0" applyFont="1" applyBorder="1" applyAlignment="1">
      <alignment vertical="center"/>
    </xf>
    <xf numFmtId="0" fontId="30" fillId="0" borderId="61" xfId="0" applyFont="1" applyBorder="1" applyAlignment="1">
      <alignment vertical="center"/>
    </xf>
    <xf numFmtId="0" fontId="51" fillId="3" borderId="37" xfId="0" applyFont="1" applyFill="1" applyBorder="1" applyAlignment="1">
      <alignment horizontal="left" vertical="center"/>
    </xf>
    <xf numFmtId="0" fontId="51" fillId="3" borderId="24" xfId="0" applyFont="1" applyFill="1" applyBorder="1" applyAlignment="1">
      <alignment horizontal="left" vertical="center"/>
    </xf>
    <xf numFmtId="0" fontId="51" fillId="3" borderId="29" xfId="0" applyFont="1" applyFill="1" applyBorder="1" applyAlignment="1">
      <alignment horizontal="left" vertical="center"/>
    </xf>
    <xf numFmtId="0" fontId="30" fillId="0" borderId="29" xfId="0" applyFont="1" applyBorder="1" applyAlignment="1">
      <alignment vertical="center"/>
    </xf>
    <xf numFmtId="0" fontId="55" fillId="5" borderId="19" xfId="0" applyFont="1" applyFill="1" applyBorder="1" applyAlignment="1" applyProtection="1">
      <alignment horizontal="center" vertical="center"/>
      <protection hidden="1"/>
    </xf>
    <xf numFmtId="174" fontId="72" fillId="3" borderId="19" xfId="0" applyNumberFormat="1" applyFont="1" applyFill="1" applyBorder="1" applyAlignment="1" applyProtection="1">
      <alignment horizontal="center" vertical="center" shrinkToFit="1"/>
      <protection hidden="1"/>
    </xf>
    <xf numFmtId="174" fontId="72" fillId="5" borderId="19" xfId="0" applyNumberFormat="1" applyFont="1" applyFill="1" applyBorder="1" applyAlignment="1" applyProtection="1">
      <alignment horizontal="center" vertical="center" shrinkToFit="1"/>
      <protection hidden="1"/>
    </xf>
    <xf numFmtId="0" fontId="51" fillId="3" borderId="61" xfId="0" applyFont="1" applyFill="1" applyBorder="1" applyAlignment="1">
      <alignment horizontal="left" vertical="center"/>
    </xf>
    <xf numFmtId="169" fontId="60" fillId="5" borderId="73" xfId="0" applyNumberFormat="1" applyFont="1" applyFill="1" applyBorder="1" applyAlignment="1" applyProtection="1">
      <alignment horizontal="center" vertical="center" shrinkToFit="1"/>
      <protection hidden="1"/>
    </xf>
    <xf numFmtId="169" fontId="59" fillId="3" borderId="8" xfId="0" applyNumberFormat="1" applyFont="1" applyFill="1" applyBorder="1" applyAlignment="1" applyProtection="1">
      <alignment horizontal="center" vertical="center" shrinkToFit="1"/>
      <protection hidden="1"/>
    </xf>
    <xf numFmtId="169" fontId="60" fillId="5" borderId="8" xfId="0" applyNumberFormat="1" applyFont="1" applyFill="1" applyBorder="1" applyAlignment="1" applyProtection="1">
      <alignment horizontal="center" vertical="center" shrinkToFit="1"/>
      <protection hidden="1"/>
    </xf>
    <xf numFmtId="169" fontId="59" fillId="3" borderId="54" xfId="0" applyNumberFormat="1" applyFont="1" applyFill="1" applyBorder="1" applyAlignment="1" applyProtection="1">
      <alignment horizontal="center" vertical="center" shrinkToFit="1"/>
      <protection hidden="1"/>
    </xf>
    <xf numFmtId="169" fontId="60" fillId="5" borderId="7" xfId="0" applyNumberFormat="1" applyFont="1" applyFill="1" applyBorder="1" applyAlignment="1" applyProtection="1">
      <alignment horizontal="center" vertical="center" shrinkToFit="1"/>
      <protection hidden="1"/>
    </xf>
    <xf numFmtId="169" fontId="59" fillId="3" borderId="9" xfId="0" applyNumberFormat="1" applyFont="1" applyFill="1" applyBorder="1" applyAlignment="1" applyProtection="1">
      <alignment horizontal="center" vertical="center" shrinkToFit="1"/>
      <protection hidden="1"/>
    </xf>
    <xf numFmtId="1" fontId="28" fillId="5" borderId="73" xfId="0" applyNumberFormat="1" applyFont="1" applyFill="1" applyBorder="1" applyAlignment="1" applyProtection="1">
      <alignment horizontal="center" vertical="center" shrinkToFit="1"/>
      <protection hidden="1"/>
    </xf>
    <xf numFmtId="1" fontId="28" fillId="3" borderId="8" xfId="0" applyNumberFormat="1" applyFont="1" applyFill="1" applyBorder="1" applyAlignment="1" applyProtection="1">
      <alignment horizontal="center" vertical="center" shrinkToFit="1"/>
      <protection hidden="1"/>
    </xf>
    <xf numFmtId="1" fontId="28" fillId="5" borderId="8" xfId="0" applyNumberFormat="1" applyFont="1" applyFill="1" applyBorder="1" applyAlignment="1" applyProtection="1">
      <alignment horizontal="center" vertical="center" shrinkToFit="1"/>
      <protection hidden="1"/>
    </xf>
    <xf numFmtId="1" fontId="28" fillId="3" borderId="54" xfId="0" applyNumberFormat="1" applyFont="1" applyFill="1" applyBorder="1" applyAlignment="1" applyProtection="1">
      <alignment horizontal="center" vertical="center" shrinkToFit="1"/>
      <protection hidden="1"/>
    </xf>
    <xf numFmtId="169" fontId="60" fillId="5" borderId="74" xfId="0" applyNumberFormat="1" applyFont="1" applyFill="1" applyBorder="1" applyAlignment="1" applyProtection="1">
      <alignment horizontal="center" vertical="center" shrinkToFit="1"/>
      <protection hidden="1"/>
    </xf>
    <xf numFmtId="169" fontId="59" fillId="3" borderId="5" xfId="0" applyNumberFormat="1" applyFont="1" applyFill="1" applyBorder="1" applyAlignment="1" applyProtection="1">
      <alignment horizontal="center" vertical="center" shrinkToFit="1"/>
      <protection hidden="1"/>
    </xf>
    <xf numFmtId="169" fontId="60" fillId="5" borderId="5" xfId="0" applyNumberFormat="1" applyFont="1" applyFill="1" applyBorder="1" applyAlignment="1" applyProtection="1">
      <alignment horizontal="center" vertical="center" shrinkToFit="1"/>
      <protection hidden="1"/>
    </xf>
    <xf numFmtId="169" fontId="59" fillId="3" borderId="55" xfId="0" applyNumberFormat="1" applyFont="1" applyFill="1" applyBorder="1" applyAlignment="1" applyProtection="1">
      <alignment horizontal="center" vertical="center" shrinkToFit="1"/>
      <protection hidden="1"/>
    </xf>
    <xf numFmtId="169" fontId="60" fillId="5" borderId="4" xfId="0" applyNumberFormat="1" applyFont="1" applyFill="1" applyBorder="1" applyAlignment="1" applyProtection="1">
      <alignment horizontal="center" vertical="center" shrinkToFit="1"/>
      <protection hidden="1"/>
    </xf>
    <xf numFmtId="169" fontId="59" fillId="3" borderId="6" xfId="0" applyNumberFormat="1" applyFont="1" applyFill="1" applyBorder="1" applyAlignment="1" applyProtection="1">
      <alignment horizontal="center" vertical="center" shrinkToFit="1"/>
      <protection hidden="1"/>
    </xf>
    <xf numFmtId="1" fontId="28" fillId="5" borderId="74" xfId="0" applyNumberFormat="1" applyFont="1" applyFill="1" applyBorder="1" applyAlignment="1" applyProtection="1">
      <alignment horizontal="center" vertical="center" shrinkToFit="1"/>
      <protection hidden="1"/>
    </xf>
    <xf numFmtId="1" fontId="28" fillId="3" borderId="5" xfId="0" applyNumberFormat="1" applyFont="1" applyFill="1" applyBorder="1" applyAlignment="1" applyProtection="1">
      <alignment horizontal="center" vertical="center" shrinkToFit="1"/>
      <protection hidden="1"/>
    </xf>
    <xf numFmtId="1" fontId="28" fillId="5" borderId="5" xfId="0" applyNumberFormat="1" applyFont="1" applyFill="1" applyBorder="1" applyAlignment="1" applyProtection="1">
      <alignment horizontal="center" vertical="center" shrinkToFit="1"/>
      <protection hidden="1"/>
    </xf>
    <xf numFmtId="1" fontId="28" fillId="3" borderId="55" xfId="0" applyNumberFormat="1" applyFont="1" applyFill="1" applyBorder="1" applyAlignment="1" applyProtection="1">
      <alignment horizontal="center" vertical="center" shrinkToFit="1"/>
      <protection hidden="1"/>
    </xf>
    <xf numFmtId="169" fontId="60" fillId="5" borderId="75" xfId="0" applyNumberFormat="1" applyFont="1" applyFill="1" applyBorder="1" applyAlignment="1" applyProtection="1">
      <alignment horizontal="center" vertical="center" shrinkToFit="1"/>
      <protection hidden="1"/>
    </xf>
    <xf numFmtId="169" fontId="59" fillId="3" borderId="26" xfId="0" applyNumberFormat="1" applyFont="1" applyFill="1" applyBorder="1" applyAlignment="1" applyProtection="1">
      <alignment horizontal="center" vertical="center" shrinkToFit="1"/>
      <protection hidden="1"/>
    </xf>
    <xf numFmtId="169" fontId="60" fillId="5" borderId="26" xfId="0" applyNumberFormat="1" applyFont="1" applyFill="1" applyBorder="1" applyAlignment="1" applyProtection="1">
      <alignment horizontal="center" vertical="center" shrinkToFit="1"/>
      <protection hidden="1"/>
    </xf>
    <xf numFmtId="169" fontId="59" fillId="3" borderId="56" xfId="0" applyNumberFormat="1" applyFont="1" applyFill="1" applyBorder="1" applyAlignment="1" applyProtection="1">
      <alignment horizontal="center" vertical="center" shrinkToFit="1"/>
      <protection hidden="1"/>
    </xf>
    <xf numFmtId="169" fontId="60" fillId="5" borderId="25" xfId="0" applyNumberFormat="1" applyFont="1" applyFill="1" applyBorder="1" applyAlignment="1" applyProtection="1">
      <alignment horizontal="center" vertical="center" shrinkToFit="1"/>
      <protection hidden="1"/>
    </xf>
    <xf numFmtId="169" fontId="59" fillId="3" borderId="27" xfId="0" applyNumberFormat="1" applyFont="1" applyFill="1" applyBorder="1" applyAlignment="1" applyProtection="1">
      <alignment horizontal="center" vertical="center" shrinkToFit="1"/>
      <protection hidden="1"/>
    </xf>
    <xf numFmtId="1" fontId="28" fillId="5" borderId="75" xfId="0" applyNumberFormat="1" applyFont="1" applyFill="1" applyBorder="1" applyAlignment="1" applyProtection="1">
      <alignment horizontal="center" vertical="center" shrinkToFit="1"/>
      <protection hidden="1"/>
    </xf>
    <xf numFmtId="1" fontId="28" fillId="3" borderId="26" xfId="0" applyNumberFormat="1" applyFont="1" applyFill="1" applyBorder="1" applyAlignment="1" applyProtection="1">
      <alignment horizontal="center" vertical="center" shrinkToFit="1"/>
      <protection hidden="1"/>
    </xf>
    <xf numFmtId="1" fontId="28" fillId="5" borderId="26" xfId="0" applyNumberFormat="1" applyFont="1" applyFill="1" applyBorder="1" applyAlignment="1" applyProtection="1">
      <alignment horizontal="center" vertical="center" shrinkToFit="1"/>
      <protection hidden="1"/>
    </xf>
    <xf numFmtId="1" fontId="28" fillId="3" borderId="56" xfId="0" applyNumberFormat="1" applyFont="1" applyFill="1" applyBorder="1" applyAlignment="1" applyProtection="1">
      <alignment horizontal="center" vertical="center" shrinkToFit="1"/>
      <protection hidden="1"/>
    </xf>
    <xf numFmtId="169" fontId="60" fillId="5" borderId="62" xfId="0" applyNumberFormat="1" applyFont="1" applyFill="1" applyBorder="1" applyAlignment="1" applyProtection="1">
      <alignment horizontal="center" vertical="center" shrinkToFit="1"/>
      <protection hidden="1"/>
    </xf>
    <xf numFmtId="169" fontId="59" fillId="3" borderId="19" xfId="0" applyNumberFormat="1" applyFont="1" applyFill="1" applyBorder="1" applyAlignment="1" applyProtection="1">
      <alignment horizontal="center" vertical="center" shrinkToFit="1"/>
      <protection hidden="1"/>
    </xf>
    <xf numFmtId="169" fontId="60" fillId="5" borderId="19" xfId="0" applyNumberFormat="1" applyFont="1" applyFill="1" applyBorder="1" applyAlignment="1" applyProtection="1">
      <alignment horizontal="center" vertical="center" shrinkToFit="1"/>
      <protection hidden="1"/>
    </xf>
    <xf numFmtId="169" fontId="59" fillId="3" borderId="58" xfId="0" applyNumberFormat="1" applyFont="1" applyFill="1" applyBorder="1" applyAlignment="1" applyProtection="1">
      <alignment horizontal="center" vertical="center" shrinkToFit="1"/>
      <protection hidden="1"/>
    </xf>
    <xf numFmtId="169" fontId="60" fillId="5" borderId="18" xfId="0" applyNumberFormat="1" applyFont="1" applyFill="1" applyBorder="1" applyAlignment="1" applyProtection="1">
      <alignment horizontal="center" vertical="center" shrinkToFit="1"/>
      <protection hidden="1"/>
    </xf>
    <xf numFmtId="169" fontId="59" fillId="3" borderId="20" xfId="0" applyNumberFormat="1" applyFont="1" applyFill="1" applyBorder="1" applyAlignment="1" applyProtection="1">
      <alignment horizontal="center" vertical="center" shrinkToFit="1"/>
      <protection hidden="1"/>
    </xf>
    <xf numFmtId="1" fontId="28" fillId="5" borderId="62" xfId="0" applyNumberFormat="1" applyFont="1" applyFill="1" applyBorder="1" applyAlignment="1" applyProtection="1">
      <alignment horizontal="center" vertical="center" shrinkToFit="1"/>
      <protection hidden="1"/>
    </xf>
    <xf numFmtId="1" fontId="28" fillId="3" borderId="19" xfId="0" applyNumberFormat="1" applyFont="1" applyFill="1" applyBorder="1" applyAlignment="1" applyProtection="1">
      <alignment horizontal="center" vertical="center" shrinkToFit="1"/>
      <protection hidden="1"/>
    </xf>
    <xf numFmtId="1" fontId="28" fillId="5" borderId="19" xfId="0" applyNumberFormat="1" applyFont="1" applyFill="1" applyBorder="1" applyAlignment="1" applyProtection="1">
      <alignment horizontal="center" vertical="center" shrinkToFit="1"/>
      <protection hidden="1"/>
    </xf>
    <xf numFmtId="1" fontId="28" fillId="3" borderId="58" xfId="0" applyNumberFormat="1" applyFont="1" applyFill="1" applyBorder="1" applyAlignment="1" applyProtection="1">
      <alignment horizontal="center" vertical="center" shrinkToFit="1"/>
      <protection hidden="1"/>
    </xf>
    <xf numFmtId="0" fontId="103" fillId="3" borderId="5" xfId="0" applyFont="1" applyFill="1" applyBorder="1" applyAlignment="1" applyProtection="1">
      <alignment horizontal="center" vertical="center"/>
      <protection hidden="1"/>
    </xf>
    <xf numFmtId="0" fontId="103" fillId="3" borderId="6" xfId="0" applyFont="1" applyFill="1" applyBorder="1" applyAlignment="1" applyProtection="1">
      <alignment horizontal="center" vertical="center"/>
      <protection hidden="1"/>
    </xf>
    <xf numFmtId="0" fontId="103" fillId="3" borderId="26" xfId="0" applyFont="1" applyFill="1" applyBorder="1" applyAlignment="1" applyProtection="1">
      <alignment horizontal="center" vertical="center"/>
      <protection hidden="1"/>
    </xf>
    <xf numFmtId="0" fontId="103" fillId="3" borderId="27" xfId="0" applyFont="1" applyFill="1" applyBorder="1" applyAlignment="1" applyProtection="1">
      <alignment horizontal="center" vertical="center"/>
      <protection hidden="1"/>
    </xf>
    <xf numFmtId="0" fontId="103" fillId="3" borderId="19" xfId="0" applyFont="1" applyFill="1" applyBorder="1" applyAlignment="1" applyProtection="1">
      <alignment horizontal="center" vertical="center"/>
      <protection hidden="1"/>
    </xf>
    <xf numFmtId="0" fontId="103" fillId="3" borderId="20" xfId="0" applyFont="1" applyFill="1" applyBorder="1" applyAlignment="1" applyProtection="1">
      <alignment horizontal="center" vertical="center"/>
      <protection hidden="1"/>
    </xf>
    <xf numFmtId="0" fontId="7" fillId="0" borderId="0" xfId="0" applyFont="1" applyFill="1"/>
    <xf numFmtId="0" fontId="7" fillId="0" borderId="0" xfId="0" applyFont="1" applyFill="1" applyAlignment="1">
      <alignment vertical="top"/>
    </xf>
    <xf numFmtId="180" fontId="3" fillId="3" borderId="29" xfId="0" applyNumberFormat="1" applyFont="1" applyFill="1" applyBorder="1"/>
    <xf numFmtId="0" fontId="36" fillId="0" borderId="0" xfId="0" applyFont="1" applyBorder="1" applyAlignment="1">
      <alignment horizontal="center" vertical="center"/>
    </xf>
    <xf numFmtId="0" fontId="87" fillId="3" borderId="76" xfId="0" applyFont="1" applyFill="1" applyBorder="1" applyAlignment="1">
      <alignment horizontal="center"/>
    </xf>
    <xf numFmtId="0" fontId="87" fillId="3" borderId="77" xfId="0" applyFont="1" applyFill="1" applyBorder="1" applyAlignment="1">
      <alignment horizontal="center"/>
    </xf>
    <xf numFmtId="0" fontId="18" fillId="0" borderId="0" xfId="0" applyFont="1" applyFill="1" applyBorder="1" applyAlignment="1">
      <alignment horizontal="center" vertical="center"/>
    </xf>
    <xf numFmtId="0" fontId="7" fillId="4" borderId="0" xfId="0" applyFont="1" applyFill="1" applyAlignment="1">
      <alignment vertical="top"/>
    </xf>
    <xf numFmtId="0" fontId="0" fillId="4" borderId="0" xfId="0" applyFill="1"/>
    <xf numFmtId="0" fontId="8" fillId="3" borderId="0" xfId="0" applyFont="1" applyFill="1" applyBorder="1"/>
    <xf numFmtId="0" fontId="92" fillId="3" borderId="0" xfId="0" applyFont="1" applyFill="1" applyBorder="1" applyAlignment="1">
      <alignment horizontal="center" vertical="center"/>
    </xf>
    <xf numFmtId="180" fontId="25" fillId="3" borderId="60" xfId="0" applyNumberFormat="1" applyFont="1" applyFill="1" applyBorder="1"/>
    <xf numFmtId="175" fontId="89" fillId="0" borderId="0" xfId="0" applyNumberFormat="1" applyFont="1" applyFill="1" applyBorder="1" applyAlignment="1">
      <alignment horizontal="center"/>
    </xf>
    <xf numFmtId="0" fontId="75" fillId="11" borderId="0" xfId="0" applyFont="1" applyFill="1" applyBorder="1"/>
    <xf numFmtId="0" fontId="87" fillId="0" borderId="0" xfId="0" applyFont="1" applyFill="1" applyBorder="1" applyAlignment="1">
      <alignment horizontal="center"/>
    </xf>
    <xf numFmtId="0" fontId="4" fillId="0" borderId="34" xfId="0" applyFont="1" applyFill="1" applyBorder="1"/>
    <xf numFmtId="0" fontId="4" fillId="0" borderId="30" xfId="0" applyFont="1" applyFill="1" applyBorder="1"/>
    <xf numFmtId="0" fontId="4" fillId="0" borderId="35" xfId="0" applyFont="1" applyFill="1" applyBorder="1"/>
    <xf numFmtId="0" fontId="4" fillId="0" borderId="51" xfId="0" applyFont="1" applyFill="1" applyBorder="1"/>
    <xf numFmtId="0" fontId="4" fillId="0" borderId="28" xfId="0" applyFont="1" applyFill="1" applyBorder="1"/>
    <xf numFmtId="0" fontId="4" fillId="0" borderId="10" xfId="0" applyFont="1" applyFill="1" applyBorder="1"/>
    <xf numFmtId="0" fontId="95" fillId="3" borderId="78" xfId="0" applyFont="1" applyFill="1" applyBorder="1" applyAlignment="1">
      <alignment horizontal="left" vertical="center" shrinkToFit="1"/>
    </xf>
    <xf numFmtId="0" fontId="41" fillId="3" borderId="79" xfId="0" applyFont="1" applyFill="1" applyBorder="1" applyAlignment="1">
      <alignment horizontal="center"/>
    </xf>
    <xf numFmtId="0" fontId="76" fillId="3" borderId="0" xfId="0" applyFont="1" applyFill="1" applyAlignment="1">
      <alignment horizontal="center"/>
    </xf>
    <xf numFmtId="164" fontId="30" fillId="7" borderId="1" xfId="0" applyNumberFormat="1" applyFont="1" applyFill="1" applyBorder="1" applyAlignment="1">
      <alignment horizontal="center" shrinkToFit="1"/>
    </xf>
    <xf numFmtId="0" fontId="45" fillId="0" borderId="37" xfId="0" applyFont="1" applyBorder="1"/>
    <xf numFmtId="165" fontId="35" fillId="0" borderId="80" xfId="0" applyNumberFormat="1" applyFont="1" applyFill="1" applyBorder="1" applyAlignment="1">
      <alignment horizontal="center"/>
    </xf>
    <xf numFmtId="165" fontId="35" fillId="0" borderId="81" xfId="0" applyNumberFormat="1" applyFont="1" applyFill="1" applyBorder="1" applyAlignment="1">
      <alignment horizontal="center"/>
    </xf>
    <xf numFmtId="165" fontId="35" fillId="0" borderId="44" xfId="0" applyNumberFormat="1" applyFont="1" applyFill="1" applyBorder="1" applyAlignment="1">
      <alignment horizontal="center"/>
    </xf>
    <xf numFmtId="0" fontId="52" fillId="0" borderId="24" xfId="0" applyFont="1" applyBorder="1"/>
    <xf numFmtId="1" fontId="35" fillId="0" borderId="18" xfId="0" applyNumberFormat="1" applyFont="1" applyFill="1" applyBorder="1" applyAlignment="1">
      <alignment horizontal="center"/>
    </xf>
    <xf numFmtId="1" fontId="35" fillId="0" borderId="19" xfId="0" applyNumberFormat="1" applyFont="1" applyFill="1" applyBorder="1" applyAlignment="1">
      <alignment horizontal="center"/>
    </xf>
    <xf numFmtId="1" fontId="35" fillId="0" borderId="20" xfId="0" applyNumberFormat="1" applyFont="1" applyFill="1" applyBorder="1" applyAlignment="1">
      <alignment horizontal="center"/>
    </xf>
    <xf numFmtId="165" fontId="30" fillId="0" borderId="24" xfId="0" applyNumberFormat="1" applyFont="1" applyFill="1" applyBorder="1" applyAlignment="1">
      <alignment horizontal="left"/>
    </xf>
    <xf numFmtId="0" fontId="4" fillId="0" borderId="24" xfId="0" applyFont="1" applyBorder="1"/>
    <xf numFmtId="0" fontId="25" fillId="0" borderId="24" xfId="0" applyFont="1" applyBorder="1"/>
    <xf numFmtId="0" fontId="30" fillId="0" borderId="24" xfId="0" applyFont="1" applyBorder="1"/>
    <xf numFmtId="0" fontId="30" fillId="10" borderId="1" xfId="0" applyFont="1" applyFill="1" applyBorder="1"/>
    <xf numFmtId="49" fontId="2" fillId="3" borderId="37" xfId="0" applyNumberFormat="1" applyFont="1" applyFill="1" applyBorder="1"/>
    <xf numFmtId="1" fontId="9" fillId="0" borderId="7" xfId="0" applyNumberFormat="1" applyFont="1" applyFill="1" applyBorder="1" applyAlignment="1">
      <alignment horizontal="center"/>
    </xf>
    <xf numFmtId="1" fontId="9" fillId="0" borderId="8" xfId="0" applyNumberFormat="1" applyFont="1" applyFill="1" applyBorder="1" applyAlignment="1">
      <alignment horizontal="center"/>
    </xf>
    <xf numFmtId="1" fontId="9" fillId="0" borderId="9" xfId="0" applyNumberFormat="1" applyFont="1" applyFill="1" applyBorder="1" applyAlignment="1">
      <alignment horizontal="center"/>
    </xf>
    <xf numFmtId="49" fontId="2" fillId="3" borderId="24" xfId="0" applyNumberFormat="1" applyFont="1" applyFill="1" applyBorder="1"/>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108" fillId="10" borderId="1" xfId="0" applyFont="1" applyFill="1" applyBorder="1"/>
    <xf numFmtId="49" fontId="7" fillId="3" borderId="24" xfId="0" applyNumberFormat="1" applyFont="1" applyFill="1" applyBorder="1"/>
    <xf numFmtId="1" fontId="9" fillId="0" borderId="24" xfId="0" applyNumberFormat="1" applyFont="1" applyFill="1" applyBorder="1" applyAlignment="1">
      <alignment horizontal="center"/>
    </xf>
    <xf numFmtId="1" fontId="9" fillId="0" borderId="1" xfId="0" applyNumberFormat="1" applyFont="1" applyFill="1" applyBorder="1" applyAlignment="1">
      <alignment horizontal="center"/>
    </xf>
    <xf numFmtId="49" fontId="5" fillId="3" borderId="61" xfId="0" applyNumberFormat="1" applyFont="1" applyFill="1" applyBorder="1"/>
    <xf numFmtId="0" fontId="5" fillId="0" borderId="25" xfId="0" applyFont="1" applyBorder="1" applyAlignment="1">
      <alignment horizontal="center"/>
    </xf>
    <xf numFmtId="0" fontId="5" fillId="0" borderId="26" xfId="0" applyFont="1" applyBorder="1" applyAlignment="1">
      <alignment horizontal="center"/>
    </xf>
    <xf numFmtId="0" fontId="5" fillId="0" borderId="27" xfId="0" applyFont="1" applyBorder="1" applyAlignment="1">
      <alignment horizontal="center"/>
    </xf>
    <xf numFmtId="0" fontId="3" fillId="0" borderId="24" xfId="0" applyFont="1" applyBorder="1" applyAlignment="1">
      <alignment horizontal="center" vertical="center"/>
    </xf>
    <xf numFmtId="0" fontId="3" fillId="0" borderId="1" xfId="0" applyFont="1" applyBorder="1" applyAlignment="1">
      <alignment horizontal="center" vertical="center"/>
    </xf>
    <xf numFmtId="1" fontId="0" fillId="0" borderId="1" xfId="0" applyNumberFormat="1" applyBorder="1" applyAlignment="1">
      <alignment horizontal="center"/>
    </xf>
    <xf numFmtId="0" fontId="7" fillId="3" borderId="24" xfId="0" applyFont="1" applyFill="1" applyBorder="1"/>
    <xf numFmtId="0" fontId="4" fillId="0" borderId="11" xfId="0" applyFont="1" applyBorder="1"/>
    <xf numFmtId="0" fontId="4" fillId="0" borderId="1" xfId="0" applyFont="1" applyBorder="1" applyAlignment="1">
      <alignment horizontal="center" vertical="center"/>
    </xf>
    <xf numFmtId="0" fontId="30" fillId="0" borderId="61" xfId="0" applyFont="1" applyBorder="1"/>
    <xf numFmtId="0" fontId="0" fillId="0" borderId="61" xfId="0" applyBorder="1" applyAlignment="1">
      <alignment horizontal="center"/>
    </xf>
    <xf numFmtId="0" fontId="0" fillId="0" borderId="11" xfId="0" applyBorder="1"/>
    <xf numFmtId="169" fontId="30" fillId="0" borderId="50" xfId="0" applyNumberFormat="1" applyFont="1" applyFill="1" applyBorder="1" applyAlignment="1">
      <alignment horizontal="center"/>
    </xf>
    <xf numFmtId="49" fontId="2" fillId="3" borderId="61" xfId="0" applyNumberFormat="1" applyFont="1" applyFill="1" applyBorder="1"/>
    <xf numFmtId="0" fontId="3" fillId="0" borderId="25" xfId="0" applyFont="1" applyBorder="1" applyAlignment="1">
      <alignment horizontal="center"/>
    </xf>
    <xf numFmtId="0" fontId="3" fillId="0" borderId="26" xfId="0" applyFont="1" applyBorder="1" applyAlignment="1">
      <alignment horizontal="center"/>
    </xf>
    <xf numFmtId="0" fontId="3" fillId="0" borderId="27" xfId="0" applyFont="1" applyBorder="1" applyAlignment="1">
      <alignment horizontal="center"/>
    </xf>
    <xf numFmtId="0" fontId="35" fillId="10" borderId="1" xfId="0" applyFont="1" applyFill="1" applyBorder="1"/>
    <xf numFmtId="49" fontId="2" fillId="3" borderId="1" xfId="0" applyNumberFormat="1" applyFont="1" applyFill="1" applyBorder="1"/>
    <xf numFmtId="1" fontId="7" fillId="0" borderId="1" xfId="0" applyNumberFormat="1" applyFont="1" applyFill="1" applyBorder="1" applyAlignment="1">
      <alignment horizontal="center"/>
    </xf>
    <xf numFmtId="0" fontId="0" fillId="0" borderId="1" xfId="0" applyBorder="1" applyAlignment="1">
      <alignment horizontal="center" vertical="center"/>
    </xf>
    <xf numFmtId="0" fontId="2" fillId="3" borderId="1" xfId="0" applyFont="1" applyFill="1" applyBorder="1"/>
    <xf numFmtId="0" fontId="29" fillId="0" borderId="1" xfId="0" applyFont="1" applyBorder="1"/>
    <xf numFmtId="0" fontId="41" fillId="3" borderId="8" xfId="0" applyFont="1" applyFill="1" applyBorder="1" applyAlignment="1" applyProtection="1">
      <alignment horizontal="center" vertical="center"/>
      <protection hidden="1"/>
    </xf>
    <xf numFmtId="0" fontId="41" fillId="5" borderId="8" xfId="0" applyFont="1" applyFill="1" applyBorder="1" applyAlignment="1" applyProtection="1">
      <alignment horizontal="center" vertical="center"/>
      <protection hidden="1"/>
    </xf>
    <xf numFmtId="0" fontId="41" fillId="5" borderId="5" xfId="0" applyFont="1" applyFill="1" applyBorder="1" applyAlignment="1" applyProtection="1">
      <alignment horizontal="center" vertical="center"/>
      <protection hidden="1"/>
    </xf>
    <xf numFmtId="0" fontId="41" fillId="5" borderId="26" xfId="0" applyFont="1" applyFill="1" applyBorder="1" applyAlignment="1" applyProtection="1">
      <alignment horizontal="center" vertical="center"/>
      <protection hidden="1"/>
    </xf>
    <xf numFmtId="0" fontId="41" fillId="5" borderId="19" xfId="0" applyFont="1" applyFill="1" applyBorder="1" applyAlignment="1" applyProtection="1">
      <alignment horizontal="center" vertical="center"/>
      <protection hidden="1"/>
    </xf>
    <xf numFmtId="0" fontId="1" fillId="3" borderId="57" xfId="0" applyFont="1" applyFill="1" applyBorder="1" applyAlignment="1" applyProtection="1">
      <alignment horizontal="center" vertical="top"/>
      <protection hidden="1"/>
    </xf>
    <xf numFmtId="0" fontId="53" fillId="5" borderId="25" xfId="0" applyFont="1" applyFill="1" applyBorder="1" applyAlignment="1">
      <alignment horizontal="center" vertical="center"/>
    </xf>
    <xf numFmtId="0" fontId="53" fillId="3" borderId="26" xfId="0" applyFont="1" applyFill="1" applyBorder="1" applyAlignment="1">
      <alignment horizontal="center" vertical="center"/>
    </xf>
    <xf numFmtId="0" fontId="53" fillId="5" borderId="26" xfId="0" applyFont="1" applyFill="1" applyBorder="1" applyAlignment="1">
      <alignment horizontal="center" vertical="center"/>
    </xf>
    <xf numFmtId="0" fontId="53" fillId="3" borderId="27" xfId="0" applyFont="1" applyFill="1" applyBorder="1" applyAlignment="1">
      <alignment horizontal="center" vertical="center"/>
    </xf>
    <xf numFmtId="0" fontId="55" fillId="3" borderId="26" xfId="0" applyFont="1" applyFill="1" applyBorder="1" applyAlignment="1">
      <alignment horizontal="center" vertical="center"/>
    </xf>
    <xf numFmtId="0" fontId="55" fillId="5" borderId="26" xfId="0" applyFont="1" applyFill="1" applyBorder="1" applyAlignment="1">
      <alignment horizontal="center" vertical="center"/>
    </xf>
    <xf numFmtId="0" fontId="55" fillId="3" borderId="27" xfId="0" applyFont="1" applyFill="1" applyBorder="1" applyAlignment="1">
      <alignment horizontal="center" vertical="center"/>
    </xf>
    <xf numFmtId="169" fontId="56" fillId="5" borderId="82" xfId="0" applyNumberFormat="1" applyFont="1" applyFill="1" applyBorder="1" applyAlignment="1">
      <alignment horizontal="center" vertical="center" shrinkToFit="1"/>
    </xf>
    <xf numFmtId="169" fontId="54" fillId="3" borderId="49" xfId="0" applyNumberFormat="1" applyFont="1" applyFill="1" applyBorder="1" applyAlignment="1">
      <alignment horizontal="center" vertical="center" shrinkToFit="1"/>
    </xf>
    <xf numFmtId="1" fontId="43" fillId="5" borderId="82" xfId="0" applyNumberFormat="1" applyFont="1" applyFill="1" applyBorder="1" applyAlignment="1">
      <alignment horizontal="center" vertical="center" shrinkToFit="1"/>
    </xf>
    <xf numFmtId="1" fontId="43" fillId="3" borderId="49" xfId="0" applyNumberFormat="1" applyFont="1" applyFill="1" applyBorder="1" applyAlignment="1">
      <alignment horizontal="center" vertical="center" shrinkToFit="1"/>
    </xf>
    <xf numFmtId="0" fontId="4" fillId="10" borderId="10" xfId="0" applyFont="1" applyFill="1" applyBorder="1" applyAlignment="1">
      <alignment horizontal="left"/>
    </xf>
    <xf numFmtId="0" fontId="4" fillId="10" borderId="11" xfId="0" applyFont="1" applyFill="1" applyBorder="1" applyAlignment="1">
      <alignment horizontal="left"/>
    </xf>
    <xf numFmtId="0" fontId="4" fillId="10" borderId="12" xfId="0" applyFont="1" applyFill="1" applyBorder="1" applyAlignment="1">
      <alignment horizontal="left"/>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9" xfId="0" applyFont="1" applyFill="1" applyBorder="1" applyAlignment="1">
      <alignment horizontal="center" vertical="center"/>
    </xf>
    <xf numFmtId="0" fontId="4" fillId="0" borderId="4"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25" xfId="0" applyFont="1" applyFill="1" applyBorder="1" applyAlignment="1">
      <alignment horizontal="center" vertical="center"/>
    </xf>
    <xf numFmtId="0" fontId="4" fillId="0" borderId="26" xfId="0" applyFont="1" applyFill="1" applyBorder="1" applyAlignment="1">
      <alignment horizontal="center" vertical="center"/>
    </xf>
    <xf numFmtId="0" fontId="4" fillId="0" borderId="27" xfId="0" applyFont="1" applyFill="1" applyBorder="1" applyAlignment="1">
      <alignment horizontal="center" vertical="center"/>
    </xf>
    <xf numFmtId="0" fontId="4" fillId="5" borderId="10" xfId="0" applyFont="1" applyFill="1" applyBorder="1" applyAlignment="1">
      <alignment horizontal="left"/>
    </xf>
    <xf numFmtId="0" fontId="4" fillId="5" borderId="11" xfId="0" applyFont="1" applyFill="1" applyBorder="1" applyAlignment="1">
      <alignment horizontal="left"/>
    </xf>
    <xf numFmtId="0" fontId="4" fillId="5" borderId="12" xfId="0" applyFont="1" applyFill="1" applyBorder="1" applyAlignment="1">
      <alignment horizontal="left"/>
    </xf>
    <xf numFmtId="0" fontId="4" fillId="7" borderId="10" xfId="0" applyFont="1" applyFill="1" applyBorder="1" applyAlignment="1">
      <alignment horizontal="left"/>
    </xf>
    <xf numFmtId="0" fontId="4" fillId="7" borderId="11" xfId="0" applyFont="1" applyFill="1" applyBorder="1" applyAlignment="1">
      <alignment horizontal="left"/>
    </xf>
    <xf numFmtId="0" fontId="4" fillId="7" borderId="12" xfId="0" applyFont="1" applyFill="1" applyBorder="1" applyAlignment="1">
      <alignment horizontal="left"/>
    </xf>
    <xf numFmtId="0" fontId="18" fillId="0" borderId="7" xfId="0" applyFont="1" applyFill="1" applyBorder="1" applyAlignment="1">
      <alignment horizontal="center" vertical="center"/>
    </xf>
    <xf numFmtId="0" fontId="18" fillId="0" borderId="8" xfId="0" applyFont="1" applyFill="1" applyBorder="1" applyAlignment="1">
      <alignment horizontal="center" vertical="center"/>
    </xf>
    <xf numFmtId="0" fontId="18" fillId="0" borderId="54" xfId="0" applyFont="1" applyFill="1" applyBorder="1" applyAlignment="1">
      <alignment horizontal="center" vertical="center"/>
    </xf>
    <xf numFmtId="0" fontId="18" fillId="0" borderId="4" xfId="0" applyFont="1" applyFill="1" applyBorder="1" applyAlignment="1">
      <alignment horizontal="center" vertical="center"/>
    </xf>
    <xf numFmtId="0" fontId="18" fillId="0" borderId="5" xfId="0" applyFont="1" applyFill="1" applyBorder="1" applyAlignment="1">
      <alignment horizontal="center" vertical="center"/>
    </xf>
    <xf numFmtId="0" fontId="18" fillId="0" borderId="55" xfId="0" applyFont="1" applyFill="1" applyBorder="1" applyAlignment="1">
      <alignment horizontal="center" vertical="center"/>
    </xf>
    <xf numFmtId="0" fontId="18" fillId="0" borderId="9" xfId="0" applyFont="1" applyFill="1" applyBorder="1" applyAlignment="1">
      <alignment horizontal="center" vertical="center"/>
    </xf>
    <xf numFmtId="0" fontId="18" fillId="0" borderId="6" xfId="0" applyFont="1" applyFill="1" applyBorder="1" applyAlignment="1">
      <alignment horizontal="center" vertical="center"/>
    </xf>
    <xf numFmtId="0" fontId="18" fillId="0" borderId="25" xfId="0" applyFont="1" applyFill="1" applyBorder="1" applyAlignment="1">
      <alignment horizontal="center" vertical="center"/>
    </xf>
    <xf numFmtId="0" fontId="18" fillId="0" borderId="26" xfId="0" applyFont="1" applyFill="1" applyBorder="1" applyAlignment="1">
      <alignment horizontal="center" vertical="center"/>
    </xf>
    <xf numFmtId="0" fontId="18" fillId="0" borderId="27" xfId="0" applyFont="1" applyFill="1" applyBorder="1" applyAlignment="1">
      <alignment horizontal="center" vertical="center"/>
    </xf>
    <xf numFmtId="0" fontId="109" fillId="0" borderId="7" xfId="0" applyFont="1" applyFill="1" applyBorder="1" applyAlignment="1">
      <alignment horizontal="center" vertical="center" shrinkToFit="1"/>
    </xf>
    <xf numFmtId="0" fontId="109" fillId="0" borderId="8" xfId="0" applyFont="1" applyFill="1" applyBorder="1" applyAlignment="1">
      <alignment horizontal="center" vertical="center" shrinkToFit="1"/>
    </xf>
    <xf numFmtId="0" fontId="109" fillId="0" borderId="9" xfId="0" applyFont="1" applyFill="1" applyBorder="1" applyAlignment="1">
      <alignment horizontal="center" vertical="center" shrinkToFit="1"/>
    </xf>
    <xf numFmtId="0" fontId="109" fillId="0" borderId="4" xfId="0" applyFont="1" applyFill="1" applyBorder="1" applyAlignment="1">
      <alignment horizontal="center" vertical="center" shrinkToFit="1"/>
    </xf>
    <xf numFmtId="0" fontId="109" fillId="0" borderId="5" xfId="0" applyFont="1" applyFill="1" applyBorder="1" applyAlignment="1">
      <alignment horizontal="center" vertical="center" shrinkToFit="1"/>
    </xf>
    <xf numFmtId="0" fontId="109" fillId="0" borderId="6" xfId="0" applyFont="1" applyFill="1" applyBorder="1" applyAlignment="1">
      <alignment horizontal="center" vertical="center" shrinkToFit="1"/>
    </xf>
    <xf numFmtId="0" fontId="109" fillId="0" borderId="25" xfId="0" applyFont="1" applyFill="1" applyBorder="1" applyAlignment="1">
      <alignment horizontal="center" vertical="center" shrinkToFit="1"/>
    </xf>
    <xf numFmtId="0" fontId="109" fillId="0" borderId="26" xfId="0" applyFont="1" applyFill="1" applyBorder="1" applyAlignment="1">
      <alignment horizontal="center" vertical="center" shrinkToFit="1"/>
    </xf>
    <xf numFmtId="0" fontId="109" fillId="0" borderId="27" xfId="0" applyFont="1" applyFill="1" applyBorder="1" applyAlignment="1">
      <alignment horizontal="center" vertical="center" shrinkToFit="1"/>
    </xf>
    <xf numFmtId="1" fontId="28" fillId="5" borderId="7" xfId="0" applyNumberFormat="1" applyFont="1" applyFill="1" applyBorder="1" applyAlignment="1" applyProtection="1">
      <alignment horizontal="center" vertical="center" shrinkToFit="1"/>
      <protection hidden="1"/>
    </xf>
    <xf numFmtId="1" fontId="28" fillId="5" borderId="4" xfId="0" applyNumberFormat="1" applyFont="1" applyFill="1" applyBorder="1" applyAlignment="1" applyProtection="1">
      <alignment horizontal="center" vertical="center" shrinkToFit="1"/>
      <protection hidden="1"/>
    </xf>
    <xf numFmtId="1" fontId="28" fillId="3" borderId="9" xfId="0" applyNumberFormat="1" applyFont="1" applyFill="1" applyBorder="1" applyAlignment="1" applyProtection="1">
      <alignment horizontal="center" vertical="center" shrinkToFit="1"/>
      <protection hidden="1"/>
    </xf>
    <xf numFmtId="1" fontId="28" fillId="3" borderId="6" xfId="0" applyNumberFormat="1" applyFont="1" applyFill="1" applyBorder="1" applyAlignment="1" applyProtection="1">
      <alignment horizontal="center" vertical="center" shrinkToFit="1"/>
      <protection hidden="1"/>
    </xf>
    <xf numFmtId="1" fontId="28" fillId="5" borderId="25" xfId="0" applyNumberFormat="1" applyFont="1" applyFill="1" applyBorder="1" applyAlignment="1" applyProtection="1">
      <alignment horizontal="center" vertical="center" shrinkToFit="1"/>
      <protection hidden="1"/>
    </xf>
    <xf numFmtId="1" fontId="28" fillId="3" borderId="27" xfId="0" applyNumberFormat="1" applyFont="1" applyFill="1" applyBorder="1" applyAlignment="1" applyProtection="1">
      <alignment horizontal="center" vertical="center" shrinkToFit="1"/>
      <protection hidden="1"/>
    </xf>
    <xf numFmtId="167" fontId="4" fillId="5" borderId="12" xfId="0" applyNumberFormat="1" applyFont="1" applyFill="1" applyBorder="1" applyAlignment="1">
      <alignment horizontal="center" vertical="center"/>
    </xf>
    <xf numFmtId="0" fontId="4" fillId="10" borderId="42" xfId="0" applyFont="1" applyFill="1" applyBorder="1" applyAlignment="1">
      <alignment horizontal="left"/>
    </xf>
    <xf numFmtId="0" fontId="4" fillId="10" borderId="46" xfId="0" applyFont="1" applyFill="1" applyBorder="1" applyAlignment="1">
      <alignment horizontal="left"/>
    </xf>
    <xf numFmtId="0" fontId="4" fillId="0" borderId="18" xfId="0" applyFont="1" applyFill="1" applyBorder="1" applyAlignment="1">
      <alignment horizontal="center" vertical="center"/>
    </xf>
    <xf numFmtId="167" fontId="4" fillId="5" borderId="83" xfId="0" applyNumberFormat="1" applyFont="1" applyFill="1" applyBorder="1" applyAlignment="1">
      <alignment horizontal="center" vertical="center"/>
    </xf>
    <xf numFmtId="167" fontId="4" fillId="0" borderId="84" xfId="0" applyNumberFormat="1" applyFont="1" applyBorder="1" applyAlignment="1">
      <alignment horizontal="center" vertical="center"/>
    </xf>
    <xf numFmtId="167" fontId="4" fillId="5" borderId="84" xfId="0" applyNumberFormat="1" applyFont="1" applyFill="1" applyBorder="1" applyAlignment="1">
      <alignment horizontal="center" vertical="center"/>
    </xf>
    <xf numFmtId="167" fontId="4" fillId="0" borderId="85" xfId="0" applyNumberFormat="1" applyFont="1" applyBorder="1" applyAlignment="1">
      <alignment horizontal="center" vertical="center"/>
    </xf>
    <xf numFmtId="0" fontId="16" fillId="0" borderId="0" xfId="0" applyFont="1" applyFill="1"/>
    <xf numFmtId="0" fontId="110" fillId="0" borderId="0" xfId="0" applyFont="1" applyFill="1" applyAlignment="1">
      <alignment horizontal="right" vertical="center"/>
    </xf>
    <xf numFmtId="177" fontId="110" fillId="0" borderId="0" xfId="0" applyNumberFormat="1" applyFont="1" applyFill="1" applyAlignment="1">
      <alignment horizontal="left" vertical="center" shrinkToFit="1"/>
    </xf>
    <xf numFmtId="1" fontId="28" fillId="5" borderId="18" xfId="0" applyNumberFormat="1" applyFont="1" applyFill="1" applyBorder="1" applyAlignment="1" applyProtection="1">
      <alignment horizontal="center" vertical="center" shrinkToFit="1"/>
      <protection hidden="1"/>
    </xf>
    <xf numFmtId="1" fontId="28" fillId="3" borderId="20" xfId="0" applyNumberFormat="1" applyFont="1" applyFill="1" applyBorder="1" applyAlignment="1" applyProtection="1">
      <alignment horizontal="center" vertical="center" shrinkToFit="1"/>
      <protection hidden="1"/>
    </xf>
    <xf numFmtId="0" fontId="103" fillId="5" borderId="7" xfId="0" applyFont="1" applyFill="1" applyBorder="1" applyAlignment="1" applyProtection="1">
      <alignment horizontal="center" vertical="center"/>
      <protection hidden="1"/>
    </xf>
    <xf numFmtId="0" fontId="103" fillId="3" borderId="8" xfId="0" applyFont="1" applyFill="1" applyBorder="1" applyAlignment="1" applyProtection="1">
      <alignment horizontal="center" vertical="center"/>
      <protection hidden="1"/>
    </xf>
    <xf numFmtId="0" fontId="103" fillId="3" borderId="9" xfId="0" applyFont="1" applyFill="1" applyBorder="1" applyAlignment="1" applyProtection="1">
      <alignment horizontal="center" vertical="center"/>
      <protection hidden="1"/>
    </xf>
    <xf numFmtId="0" fontId="103" fillId="5" borderId="4" xfId="0" applyFont="1" applyFill="1" applyBorder="1" applyAlignment="1" applyProtection="1">
      <alignment horizontal="center" vertical="center"/>
      <protection hidden="1"/>
    </xf>
    <xf numFmtId="0" fontId="103" fillId="5" borderId="25" xfId="0" applyFont="1" applyFill="1" applyBorder="1" applyAlignment="1" applyProtection="1">
      <alignment horizontal="center" vertical="center"/>
      <protection hidden="1"/>
    </xf>
    <xf numFmtId="0" fontId="103" fillId="5" borderId="18" xfId="0" applyFont="1" applyFill="1" applyBorder="1" applyAlignment="1" applyProtection="1">
      <alignment horizontal="center" vertical="center"/>
      <protection hidden="1"/>
    </xf>
    <xf numFmtId="0" fontId="103" fillId="5" borderId="73" xfId="0" applyFont="1" applyFill="1" applyBorder="1" applyAlignment="1" applyProtection="1">
      <alignment horizontal="center" vertical="center"/>
      <protection hidden="1"/>
    </xf>
    <xf numFmtId="0" fontId="103" fillId="5" borderId="74" xfId="0" applyFont="1" applyFill="1" applyBorder="1" applyAlignment="1" applyProtection="1">
      <alignment horizontal="center" vertical="center"/>
      <protection hidden="1"/>
    </xf>
    <xf numFmtId="0" fontId="103" fillId="5" borderId="75" xfId="0" applyFont="1" applyFill="1" applyBorder="1" applyAlignment="1" applyProtection="1">
      <alignment horizontal="center" vertical="center"/>
      <protection hidden="1"/>
    </xf>
    <xf numFmtId="0" fontId="103" fillId="5" borderId="62" xfId="0" applyFont="1" applyFill="1" applyBorder="1" applyAlignment="1" applyProtection="1">
      <alignment horizontal="center" vertical="center"/>
      <protection hidden="1"/>
    </xf>
    <xf numFmtId="0" fontId="0" fillId="0" borderId="0" xfId="0" applyProtection="1">
      <protection locked="0" hidden="1"/>
    </xf>
    <xf numFmtId="0" fontId="1" fillId="3" borderId="0" xfId="0" applyFont="1" applyFill="1" applyAlignment="1" applyProtection="1">
      <alignment vertical="top"/>
      <protection locked="0" hidden="1"/>
    </xf>
    <xf numFmtId="0" fontId="102" fillId="3" borderId="0" xfId="0" applyFont="1" applyFill="1" applyAlignment="1" applyProtection="1">
      <alignment horizontal="left" vertical="top"/>
      <protection locked="0" hidden="1"/>
    </xf>
    <xf numFmtId="0" fontId="20" fillId="3" borderId="0" xfId="0" applyFont="1" applyFill="1" applyAlignment="1" applyProtection="1">
      <alignment vertical="top"/>
      <protection locked="0" hidden="1"/>
    </xf>
    <xf numFmtId="0" fontId="7" fillId="5" borderId="0" xfId="0" applyFont="1" applyFill="1"/>
    <xf numFmtId="0" fontId="7" fillId="5" borderId="0" xfId="0" applyFont="1" applyFill="1" applyAlignment="1">
      <alignment vertical="top"/>
    </xf>
    <xf numFmtId="0" fontId="0" fillId="5" borderId="0" xfId="0" applyFill="1"/>
    <xf numFmtId="172" fontId="106" fillId="5" borderId="0" xfId="0" applyNumberFormat="1" applyFont="1" applyFill="1" applyBorder="1" applyAlignment="1" applyProtection="1">
      <alignment vertical="top"/>
      <protection hidden="1"/>
    </xf>
    <xf numFmtId="172" fontId="105" fillId="5" borderId="0" xfId="0" applyNumberFormat="1" applyFont="1" applyFill="1" applyBorder="1" applyAlignment="1" applyProtection="1">
      <alignment vertical="top"/>
      <protection hidden="1"/>
    </xf>
    <xf numFmtId="0" fontId="96" fillId="18" borderId="86" xfId="0" applyFont="1" applyFill="1" applyBorder="1" applyAlignment="1">
      <alignment horizontal="right" vertical="center"/>
    </xf>
    <xf numFmtId="0" fontId="0" fillId="11" borderId="87" xfId="0" applyFill="1" applyBorder="1"/>
    <xf numFmtId="0" fontId="0" fillId="11" borderId="88" xfId="0" applyFill="1" applyBorder="1"/>
    <xf numFmtId="0" fontId="0" fillId="11" borderId="89" xfId="0" applyFill="1" applyBorder="1"/>
    <xf numFmtId="0" fontId="0" fillId="11" borderId="90" xfId="0" applyFill="1" applyBorder="1"/>
    <xf numFmtId="0" fontId="107" fillId="11" borderId="89" xfId="0" applyFont="1" applyFill="1" applyBorder="1"/>
    <xf numFmtId="0" fontId="75" fillId="11" borderId="89" xfId="0" applyFont="1" applyFill="1" applyBorder="1" applyAlignment="1">
      <alignment horizontal="right"/>
    </xf>
    <xf numFmtId="0" fontId="75" fillId="11" borderId="89" xfId="0" applyFont="1" applyFill="1" applyBorder="1"/>
    <xf numFmtId="0" fontId="0" fillId="11" borderId="91" xfId="0" applyFill="1" applyBorder="1"/>
    <xf numFmtId="0" fontId="0" fillId="11" borderId="92" xfId="0" applyFill="1" applyBorder="1"/>
    <xf numFmtId="0" fontId="0" fillId="11" borderId="93" xfId="0" applyFill="1" applyBorder="1"/>
    <xf numFmtId="175" fontId="89" fillId="0" borderId="76" xfId="0" applyNumberFormat="1" applyFont="1" applyFill="1" applyBorder="1" applyAlignment="1">
      <alignment horizontal="center"/>
    </xf>
    <xf numFmtId="175" fontId="89" fillId="0" borderId="77" xfId="0" applyNumberFormat="1" applyFont="1" applyFill="1" applyBorder="1" applyAlignment="1">
      <alignment horizontal="center"/>
    </xf>
    <xf numFmtId="0" fontId="1" fillId="0" borderId="0" xfId="0" applyFont="1"/>
    <xf numFmtId="0" fontId="111" fillId="0" borderId="0" xfId="0" applyFont="1"/>
    <xf numFmtId="0" fontId="4" fillId="0" borderId="0" xfId="0" applyFont="1" applyAlignment="1">
      <alignment shrinkToFit="1"/>
    </xf>
    <xf numFmtId="0" fontId="94" fillId="3" borderId="0" xfId="0" applyFont="1" applyFill="1" applyBorder="1" applyAlignment="1">
      <alignment horizontal="center" vertical="center"/>
    </xf>
    <xf numFmtId="0" fontId="0" fillId="0" borderId="0" xfId="0" applyAlignment="1">
      <alignment horizontal="center"/>
    </xf>
    <xf numFmtId="0" fontId="104" fillId="5" borderId="0" xfId="0" applyFont="1" applyFill="1" applyAlignment="1">
      <alignment horizontal="left" vertical="top"/>
    </xf>
    <xf numFmtId="0" fontId="113" fillId="5" borderId="0" xfId="0" applyFont="1" applyFill="1" applyAlignment="1">
      <alignment horizontal="left" vertical="top"/>
    </xf>
    <xf numFmtId="0" fontId="93" fillId="16" borderId="0" xfId="0" applyFont="1" applyFill="1" applyBorder="1" applyAlignment="1">
      <alignment horizontal="center"/>
    </xf>
    <xf numFmtId="172" fontId="115" fillId="5" borderId="0" xfId="0" applyNumberFormat="1" applyFont="1" applyFill="1" applyBorder="1" applyAlignment="1" applyProtection="1">
      <alignment vertical="top"/>
      <protection hidden="1"/>
    </xf>
    <xf numFmtId="0" fontId="48" fillId="5" borderId="0" xfId="0" applyFont="1" applyFill="1" applyAlignment="1">
      <alignment vertical="top"/>
    </xf>
    <xf numFmtId="0" fontId="116" fillId="5" borderId="0" xfId="0" applyFont="1" applyFill="1" applyAlignment="1">
      <alignment vertical="top"/>
    </xf>
    <xf numFmtId="0" fontId="0" fillId="19" borderId="0" xfId="0" applyFill="1"/>
    <xf numFmtId="0" fontId="38" fillId="19" borderId="0" xfId="0" applyFont="1" applyFill="1" applyAlignment="1"/>
    <xf numFmtId="0" fontId="0" fillId="0" borderId="42" xfId="0" applyBorder="1"/>
    <xf numFmtId="0" fontId="117" fillId="0" borderId="1" xfId="0" applyFont="1" applyBorder="1"/>
    <xf numFmtId="0" fontId="117" fillId="16" borderId="1" xfId="0" applyFont="1" applyFill="1" applyBorder="1" applyAlignment="1">
      <alignment horizontal="center"/>
    </xf>
    <xf numFmtId="0" fontId="0" fillId="0" borderId="82" xfId="0" applyBorder="1"/>
    <xf numFmtId="0" fontId="5" fillId="0" borderId="1" xfId="0" applyFont="1" applyBorder="1"/>
    <xf numFmtId="0" fontId="5" fillId="5" borderId="1" xfId="0" applyFont="1" applyFill="1" applyBorder="1" applyAlignment="1">
      <alignment horizontal="center"/>
    </xf>
    <xf numFmtId="0" fontId="25" fillId="6" borderId="49" xfId="0" applyFont="1" applyFill="1" applyBorder="1"/>
    <xf numFmtId="1" fontId="35" fillId="0" borderId="1" xfId="0" applyNumberFormat="1" applyFont="1" applyFill="1" applyBorder="1" applyAlignment="1">
      <alignment horizontal="center" shrinkToFit="1"/>
    </xf>
    <xf numFmtId="49" fontId="5" fillId="0" borderId="1" xfId="0" applyNumberFormat="1" applyFont="1" applyFill="1" applyBorder="1"/>
    <xf numFmtId="1" fontId="36" fillId="0" borderId="1" xfId="0" applyNumberFormat="1" applyFont="1" applyFill="1" applyBorder="1" applyAlignment="1">
      <alignment horizontal="center" shrinkToFit="1"/>
    </xf>
    <xf numFmtId="0" fontId="0" fillId="20" borderId="1" xfId="0" applyFill="1" applyBorder="1"/>
    <xf numFmtId="49" fontId="7" fillId="3" borderId="1" xfId="0" applyNumberFormat="1" applyFont="1" applyFill="1" applyBorder="1"/>
    <xf numFmtId="1" fontId="30" fillId="0" borderId="1" xfId="0" applyNumberFormat="1" applyFont="1" applyFill="1" applyBorder="1" applyAlignment="1">
      <alignment horizontal="center" shrinkToFit="1"/>
    </xf>
    <xf numFmtId="49" fontId="2" fillId="0" borderId="1" xfId="0" applyNumberFormat="1" applyFont="1" applyFill="1" applyBorder="1"/>
    <xf numFmtId="0" fontId="20" fillId="2" borderId="0" xfId="0" applyFont="1" applyFill="1" applyAlignment="1" applyProtection="1">
      <alignment horizontal="center" vertical="center"/>
      <protection locked="0"/>
    </xf>
    <xf numFmtId="0" fontId="118" fillId="4" borderId="1" xfId="0" applyFont="1" applyFill="1" applyBorder="1" applyAlignment="1">
      <alignment vertical="center"/>
    </xf>
    <xf numFmtId="0" fontId="19" fillId="4" borderId="1" xfId="0" applyFont="1" applyFill="1" applyBorder="1" applyAlignment="1">
      <alignment horizontal="center" vertical="center"/>
    </xf>
    <xf numFmtId="0" fontId="118" fillId="4" borderId="1" xfId="0" applyFont="1" applyFill="1" applyBorder="1" applyAlignment="1">
      <alignment horizontal="center" vertical="center"/>
    </xf>
    <xf numFmtId="0" fontId="119" fillId="4" borderId="1" xfId="0" applyFont="1" applyFill="1" applyBorder="1" applyAlignment="1">
      <alignment horizontal="center" vertical="center" wrapText="1"/>
    </xf>
    <xf numFmtId="0" fontId="25" fillId="3" borderId="1" xfId="0" applyFont="1" applyFill="1" applyBorder="1" applyAlignment="1">
      <alignment horizontal="left"/>
    </xf>
    <xf numFmtId="0" fontId="19" fillId="0" borderId="1" xfId="0" applyFont="1" applyFill="1" applyBorder="1" applyAlignment="1">
      <alignment horizontal="left"/>
    </xf>
    <xf numFmtId="0" fontId="19" fillId="0" borderId="1" xfId="0" applyFont="1" applyFill="1" applyBorder="1" applyAlignment="1">
      <alignment horizontal="center" vertical="center" wrapText="1"/>
    </xf>
    <xf numFmtId="1" fontId="25" fillId="0" borderId="1" xfId="0" applyNumberFormat="1" applyFont="1" applyFill="1" applyBorder="1" applyAlignment="1">
      <alignment horizontal="center" vertical="center"/>
    </xf>
    <xf numFmtId="0" fontId="25" fillId="0" borderId="1" xfId="0" applyFont="1" applyFill="1" applyBorder="1" applyAlignment="1">
      <alignment horizontal="center"/>
    </xf>
    <xf numFmtId="0" fontId="25" fillId="0" borderId="1" xfId="0" applyFont="1" applyFill="1" applyBorder="1" applyAlignment="1">
      <alignment horizontal="left"/>
    </xf>
    <xf numFmtId="1" fontId="25" fillId="3" borderId="1" xfId="0" applyNumberFormat="1" applyFont="1" applyFill="1" applyBorder="1" applyAlignment="1">
      <alignment horizontal="center" vertical="center"/>
    </xf>
    <xf numFmtId="0" fontId="25" fillId="3" borderId="1" xfId="0" applyFont="1" applyFill="1" applyBorder="1" applyAlignment="1">
      <alignment horizontal="center"/>
    </xf>
    <xf numFmtId="0" fontId="37" fillId="0" borderId="0" xfId="0" applyFont="1" applyAlignment="1">
      <alignment horizontal="center"/>
    </xf>
    <xf numFmtId="165" fontId="30" fillId="5" borderId="2" xfId="0" applyNumberFormat="1" applyFont="1" applyFill="1" applyBorder="1" applyAlignment="1">
      <alignment horizontal="center"/>
    </xf>
    <xf numFmtId="0" fontId="4" fillId="0" borderId="42" xfId="0" applyFont="1" applyBorder="1"/>
    <xf numFmtId="0" fontId="4" fillId="0" borderId="46" xfId="0" applyFont="1" applyBorder="1"/>
    <xf numFmtId="165" fontId="35" fillId="5" borderId="3" xfId="0" applyNumberFormat="1" applyFont="1" applyFill="1" applyBorder="1" applyAlignment="1">
      <alignment horizontal="center"/>
    </xf>
    <xf numFmtId="0" fontId="4" fillId="0" borderId="82" xfId="0" applyFont="1" applyBorder="1" applyAlignment="1">
      <alignment horizontal="center"/>
    </xf>
    <xf numFmtId="0" fontId="4" fillId="0" borderId="94" xfId="0" applyFont="1" applyBorder="1"/>
    <xf numFmtId="0" fontId="4" fillId="0" borderId="49" xfId="0" applyFont="1" applyBorder="1"/>
    <xf numFmtId="164" fontId="50" fillId="7" borderId="95" xfId="0" applyNumberFormat="1" applyFont="1" applyFill="1" applyBorder="1" applyAlignment="1">
      <alignment horizontal="center" shrinkToFit="1"/>
    </xf>
    <xf numFmtId="165" fontId="18" fillId="0" borderId="28" xfId="0" applyNumberFormat="1" applyFont="1" applyFill="1" applyBorder="1" applyAlignment="1">
      <alignment horizontal="center"/>
    </xf>
    <xf numFmtId="169" fontId="36" fillId="0" borderId="30" xfId="0" applyNumberFormat="1" applyFont="1" applyFill="1" applyBorder="1" applyAlignment="1">
      <alignment horizontal="center"/>
    </xf>
    <xf numFmtId="0" fontId="45" fillId="0" borderId="51" xfId="0" applyFont="1" applyBorder="1"/>
    <xf numFmtId="165" fontId="18" fillId="0" borderId="53" xfId="0" applyNumberFormat="1" applyFont="1" applyFill="1" applyBorder="1" applyAlignment="1">
      <alignment horizontal="center"/>
    </xf>
    <xf numFmtId="0" fontId="4" fillId="0" borderId="17" xfId="0" applyFont="1" applyFill="1" applyBorder="1" applyAlignment="1">
      <alignment horizontal="center"/>
    </xf>
    <xf numFmtId="0" fontId="4" fillId="0" borderId="96" xfId="0" applyFont="1" applyFill="1" applyBorder="1" applyAlignment="1">
      <alignment horizontal="center"/>
    </xf>
    <xf numFmtId="0" fontId="18" fillId="0" borderId="34" xfId="0" applyNumberFormat="1" applyFont="1" applyBorder="1" applyAlignment="1">
      <alignment horizontal="center" vertical="center"/>
    </xf>
    <xf numFmtId="0" fontId="18" fillId="0" borderId="57" xfId="0" applyNumberFormat="1" applyFont="1" applyBorder="1" applyAlignment="1">
      <alignment horizontal="center" vertical="center"/>
    </xf>
    <xf numFmtId="0" fontId="18" fillId="0" borderId="62" xfId="0" applyNumberFormat="1" applyFont="1" applyBorder="1" applyAlignment="1">
      <alignment horizontal="center" vertical="center"/>
    </xf>
    <xf numFmtId="181" fontId="121" fillId="0" borderId="25" xfId="0" applyNumberFormat="1" applyFont="1" applyFill="1" applyBorder="1" applyAlignment="1">
      <alignment horizontal="center"/>
    </xf>
    <xf numFmtId="181" fontId="25" fillId="0" borderId="25" xfId="0" applyNumberFormat="1" applyFont="1" applyFill="1" applyBorder="1" applyAlignment="1">
      <alignment horizontal="center"/>
    </xf>
    <xf numFmtId="0" fontId="122" fillId="0" borderId="0" xfId="0" applyFont="1" applyFill="1" applyBorder="1" applyAlignment="1">
      <alignment horizontal="center" vertical="center" shrinkToFit="1"/>
    </xf>
    <xf numFmtId="0" fontId="123" fillId="0" borderId="0" xfId="0" applyFont="1" applyFill="1" applyBorder="1" applyAlignment="1">
      <alignment horizontal="center" vertical="center" shrinkToFit="1"/>
    </xf>
    <xf numFmtId="0" fontId="4" fillId="0" borderId="0" xfId="0" applyFont="1" applyFill="1" applyAlignment="1">
      <alignment horizontal="center"/>
    </xf>
    <xf numFmtId="0" fontId="124" fillId="0" borderId="1" xfId="0" applyFont="1" applyBorder="1" applyAlignment="1">
      <alignment horizontal="center" vertical="center"/>
    </xf>
    <xf numFmtId="0" fontId="6" fillId="0" borderId="12" xfId="0" applyFont="1" applyBorder="1"/>
    <xf numFmtId="0" fontId="8" fillId="0" borderId="1" xfId="0" applyFont="1" applyBorder="1" applyAlignment="1">
      <alignment horizontal="center"/>
    </xf>
    <xf numFmtId="0" fontId="125" fillId="0" borderId="1" xfId="0" applyFont="1" applyBorder="1"/>
    <xf numFmtId="165" fontId="18" fillId="0" borderId="1" xfId="0" applyNumberFormat="1" applyFont="1" applyFill="1" applyBorder="1" applyAlignment="1">
      <alignment horizontal="center"/>
    </xf>
    <xf numFmtId="165" fontId="0" fillId="0" borderId="1" xfId="0" applyNumberFormat="1" applyBorder="1" applyAlignment="1">
      <alignment horizontal="center"/>
    </xf>
    <xf numFmtId="0" fontId="126" fillId="0" borderId="1" xfId="0" applyFont="1" applyBorder="1"/>
    <xf numFmtId="165" fontId="5" fillId="0" borderId="1" xfId="0" applyNumberFormat="1" applyFont="1" applyBorder="1" applyAlignment="1">
      <alignment horizontal="center"/>
    </xf>
    <xf numFmtId="0" fontId="117" fillId="3" borderId="1" xfId="0" applyFont="1" applyFill="1" applyBorder="1" applyAlignment="1">
      <alignment horizontal="center"/>
    </xf>
    <xf numFmtId="0" fontId="5" fillId="3" borderId="1" xfId="0" applyFont="1" applyFill="1" applyBorder="1" applyAlignment="1">
      <alignment horizontal="center"/>
    </xf>
    <xf numFmtId="1" fontId="25" fillId="7" borderId="1" xfId="0" applyNumberFormat="1" applyFont="1" applyFill="1" applyBorder="1" applyAlignment="1">
      <alignment horizontal="center"/>
    </xf>
    <xf numFmtId="0" fontId="36" fillId="6" borderId="16" xfId="0" applyFont="1" applyFill="1" applyBorder="1"/>
    <xf numFmtId="49" fontId="5" fillId="3" borderId="1" xfId="0" applyNumberFormat="1" applyFont="1" applyFill="1" applyBorder="1"/>
    <xf numFmtId="0" fontId="2" fillId="0" borderId="1" xfId="0" applyFont="1" applyBorder="1"/>
    <xf numFmtId="1" fontId="36" fillId="7" borderId="1" xfId="0" applyNumberFormat="1" applyFont="1" applyFill="1" applyBorder="1" applyAlignment="1">
      <alignment horizontal="center"/>
    </xf>
    <xf numFmtId="0" fontId="0" fillId="0" borderId="1" xfId="0" applyFill="1" applyBorder="1"/>
    <xf numFmtId="0" fontId="120" fillId="3" borderId="0" xfId="0" applyFont="1" applyFill="1" applyBorder="1" applyAlignment="1">
      <alignment horizontal="center"/>
    </xf>
    <xf numFmtId="0" fontId="120" fillId="3" borderId="0" xfId="0" applyFont="1" applyFill="1" applyBorder="1" applyAlignment="1">
      <alignment horizontal="center" vertical="center"/>
    </xf>
    <xf numFmtId="1" fontId="2" fillId="0" borderId="1" xfId="0" applyNumberFormat="1" applyFont="1" applyBorder="1" applyAlignment="1">
      <alignment horizontal="center"/>
    </xf>
    <xf numFmtId="0" fontId="0" fillId="3" borderId="97" xfId="0" applyFill="1" applyBorder="1"/>
    <xf numFmtId="165" fontId="127" fillId="5" borderId="98" xfId="0" applyNumberFormat="1" applyFont="1" applyFill="1" applyBorder="1" applyAlignment="1">
      <alignment horizontal="center" vertical="center"/>
    </xf>
    <xf numFmtId="165" fontId="124" fillId="0" borderId="99" xfId="0" applyNumberFormat="1" applyFont="1" applyFill="1" applyBorder="1" applyAlignment="1">
      <alignment horizontal="center" vertical="center"/>
    </xf>
    <xf numFmtId="165" fontId="124" fillId="0" borderId="100" xfId="0" applyNumberFormat="1" applyFont="1" applyFill="1" applyBorder="1" applyAlignment="1">
      <alignment horizontal="center" vertical="center"/>
    </xf>
    <xf numFmtId="167" fontId="9" fillId="0" borderId="101" xfId="0" applyNumberFormat="1" applyFont="1" applyFill="1" applyBorder="1" applyAlignment="1">
      <alignment horizontal="left" vertical="center"/>
    </xf>
    <xf numFmtId="169" fontId="56" fillId="5" borderId="57" xfId="0" applyNumberFormat="1" applyFont="1" applyFill="1" applyBorder="1" applyAlignment="1">
      <alignment horizontal="center" vertical="center"/>
    </xf>
    <xf numFmtId="169" fontId="54" fillId="3" borderId="102" xfId="0" applyNumberFormat="1" applyFont="1" applyFill="1" applyBorder="1" applyAlignment="1">
      <alignment horizontal="center" vertical="center"/>
    </xf>
    <xf numFmtId="169" fontId="54" fillId="3" borderId="103" xfId="0" applyNumberFormat="1" applyFont="1" applyFill="1" applyBorder="1" applyAlignment="1">
      <alignment horizontal="center" vertical="center"/>
    </xf>
    <xf numFmtId="0" fontId="9" fillId="0" borderId="104" xfId="0" applyFont="1" applyBorder="1" applyAlignment="1">
      <alignment vertical="center"/>
    </xf>
    <xf numFmtId="169" fontId="60" fillId="5" borderId="76" xfId="0" applyNumberFormat="1" applyFont="1" applyFill="1" applyBorder="1" applyAlignment="1">
      <alignment horizontal="center" vertical="center" shrinkToFit="1"/>
    </xf>
    <xf numFmtId="169" fontId="29" fillId="3" borderId="105" xfId="0" applyNumberFormat="1" applyFont="1" applyFill="1" applyBorder="1" applyAlignment="1">
      <alignment horizontal="center" vertical="center" shrinkToFit="1"/>
    </xf>
    <xf numFmtId="169" fontId="29" fillId="5" borderId="76" xfId="0" applyNumberFormat="1" applyFont="1" applyFill="1" applyBorder="1" applyAlignment="1">
      <alignment horizontal="center" vertical="center" shrinkToFit="1"/>
    </xf>
    <xf numFmtId="169" fontId="29" fillId="3" borderId="106" xfId="0" applyNumberFormat="1" applyFont="1" applyFill="1" applyBorder="1" applyAlignment="1">
      <alignment horizontal="center" vertical="center" shrinkToFit="1"/>
    </xf>
    <xf numFmtId="167" fontId="9" fillId="0" borderId="104" xfId="0" applyNumberFormat="1" applyFont="1" applyFill="1" applyBorder="1" applyAlignment="1">
      <alignment horizontal="left" vertical="center"/>
    </xf>
    <xf numFmtId="0" fontId="41" fillId="5" borderId="76" xfId="0" applyFont="1" applyFill="1" applyBorder="1" applyAlignment="1">
      <alignment horizontal="center" vertical="center"/>
    </xf>
    <xf numFmtId="0" fontId="53" fillId="0" borderId="105" xfId="0" applyFont="1" applyFill="1" applyBorder="1" applyAlignment="1">
      <alignment horizontal="center" vertical="center"/>
    </xf>
    <xf numFmtId="0" fontId="53" fillId="5" borderId="76" xfId="0" applyFont="1" applyFill="1" applyBorder="1" applyAlignment="1">
      <alignment horizontal="center" vertical="center"/>
    </xf>
    <xf numFmtId="0" fontId="53" fillId="0" borderId="106" xfId="0" applyFont="1" applyFill="1" applyBorder="1" applyAlignment="1">
      <alignment horizontal="center" vertical="center"/>
    </xf>
    <xf numFmtId="0" fontId="128" fillId="5" borderId="76" xfId="0" applyFont="1" applyFill="1" applyBorder="1" applyAlignment="1">
      <alignment horizontal="center" vertical="center" shrinkToFit="1"/>
    </xf>
    <xf numFmtId="0" fontId="128" fillId="3" borderId="105" xfId="0" applyFont="1" applyFill="1" applyBorder="1" applyAlignment="1">
      <alignment horizontal="center" vertical="center" shrinkToFit="1"/>
    </xf>
    <xf numFmtId="0" fontId="128" fillId="3" borderId="106" xfId="0" applyFont="1" applyFill="1" applyBorder="1" applyAlignment="1">
      <alignment horizontal="center" vertical="center" shrinkToFit="1"/>
    </xf>
    <xf numFmtId="165" fontId="28" fillId="5" borderId="76" xfId="0" applyNumberFormat="1" applyFont="1" applyFill="1" applyBorder="1" applyAlignment="1">
      <alignment horizontal="center" vertical="center"/>
    </xf>
    <xf numFmtId="165" fontId="28" fillId="3" borderId="105" xfId="0" applyNumberFormat="1" applyFont="1" applyFill="1" applyBorder="1" applyAlignment="1">
      <alignment horizontal="center" vertical="center"/>
    </xf>
    <xf numFmtId="165" fontId="28" fillId="3" borderId="106" xfId="0" applyNumberFormat="1" applyFont="1" applyFill="1" applyBorder="1" applyAlignment="1">
      <alignment horizontal="center" vertical="center"/>
    </xf>
    <xf numFmtId="167" fontId="9" fillId="0" borderId="107" xfId="0" applyNumberFormat="1" applyFont="1" applyFill="1" applyBorder="1" applyAlignment="1">
      <alignment horizontal="left" vertical="center"/>
    </xf>
    <xf numFmtId="165" fontId="28" fillId="5" borderId="108" xfId="0" applyNumberFormat="1" applyFont="1" applyFill="1" applyBorder="1" applyAlignment="1">
      <alignment horizontal="center" vertical="center"/>
    </xf>
    <xf numFmtId="165" fontId="28" fillId="3" borderId="109" xfId="0" applyNumberFormat="1" applyFont="1" applyFill="1" applyBorder="1" applyAlignment="1">
      <alignment horizontal="center" vertical="center"/>
    </xf>
    <xf numFmtId="165" fontId="28" fillId="5" borderId="110" xfId="0" applyNumberFormat="1" applyFont="1" applyFill="1" applyBorder="1" applyAlignment="1">
      <alignment horizontal="center" vertical="center"/>
    </xf>
    <xf numFmtId="165" fontId="28" fillId="3" borderId="111" xfId="0" applyNumberFormat="1" applyFont="1" applyFill="1" applyBorder="1" applyAlignment="1">
      <alignment horizontal="center" vertical="center"/>
    </xf>
    <xf numFmtId="165" fontId="28" fillId="3" borderId="112" xfId="0" applyNumberFormat="1" applyFont="1" applyFill="1" applyBorder="1" applyAlignment="1">
      <alignment horizontal="center" vertical="center"/>
    </xf>
    <xf numFmtId="181" fontId="129" fillId="5" borderId="76" xfId="0" applyNumberFormat="1" applyFont="1" applyFill="1" applyBorder="1" applyAlignment="1">
      <alignment horizontal="center" vertical="center"/>
    </xf>
    <xf numFmtId="181" fontId="129" fillId="3" borderId="105" xfId="0" applyNumberFormat="1" applyFont="1" applyFill="1" applyBorder="1" applyAlignment="1">
      <alignment horizontal="center" vertical="center"/>
    </xf>
    <xf numFmtId="181" fontId="129" fillId="3" borderId="106" xfId="0" applyNumberFormat="1" applyFont="1" applyFill="1" applyBorder="1" applyAlignment="1">
      <alignment horizontal="center" vertical="center"/>
    </xf>
    <xf numFmtId="167" fontId="9" fillId="0" borderId="113" xfId="0" applyNumberFormat="1" applyFont="1" applyFill="1" applyBorder="1" applyAlignment="1">
      <alignment horizontal="left" vertical="center"/>
    </xf>
    <xf numFmtId="1" fontId="130" fillId="5" borderId="114" xfId="0" applyNumberFormat="1" applyFont="1" applyFill="1" applyBorder="1" applyAlignment="1">
      <alignment horizontal="center" vertical="center"/>
    </xf>
    <xf numFmtId="1" fontId="130" fillId="3" borderId="115" xfId="0" applyNumberFormat="1" applyFont="1" applyFill="1" applyBorder="1" applyAlignment="1">
      <alignment horizontal="center" vertical="center"/>
    </xf>
    <xf numFmtId="1" fontId="130" fillId="3" borderId="116" xfId="0" applyNumberFormat="1" applyFont="1" applyFill="1" applyBorder="1" applyAlignment="1">
      <alignment horizontal="center" vertical="center"/>
    </xf>
    <xf numFmtId="181" fontId="129" fillId="5" borderId="108" xfId="0" applyNumberFormat="1" applyFont="1" applyFill="1" applyBorder="1" applyAlignment="1">
      <alignment horizontal="center" vertical="center"/>
    </xf>
    <xf numFmtId="0" fontId="131" fillId="3" borderId="117" xfId="0" applyFont="1" applyFill="1" applyBorder="1" applyAlignment="1">
      <alignment horizontal="center" shrinkToFit="1"/>
    </xf>
    <xf numFmtId="0" fontId="0" fillId="21" borderId="42" xfId="0" applyFill="1" applyBorder="1"/>
    <xf numFmtId="0" fontId="0" fillId="21" borderId="47" xfId="0" applyFill="1" applyBorder="1"/>
    <xf numFmtId="0" fontId="0" fillId="21" borderId="17" xfId="0" applyFill="1" applyBorder="1"/>
    <xf numFmtId="0" fontId="0" fillId="21" borderId="33" xfId="0" applyFill="1" applyBorder="1"/>
    <xf numFmtId="0" fontId="0" fillId="21" borderId="82" xfId="0" applyFill="1" applyBorder="1"/>
    <xf numFmtId="0" fontId="0" fillId="21" borderId="49" xfId="0" applyFill="1" applyBorder="1"/>
    <xf numFmtId="0" fontId="0" fillId="11" borderId="47" xfId="0" applyFill="1" applyBorder="1" applyAlignment="1">
      <alignment horizontal="center"/>
    </xf>
    <xf numFmtId="0" fontId="4" fillId="12" borderId="1" xfId="0" applyFont="1" applyFill="1" applyBorder="1" applyAlignment="1">
      <alignment vertical="center" shrinkToFit="1"/>
    </xf>
    <xf numFmtId="0" fontId="35" fillId="12" borderId="1" xfId="0" applyFont="1" applyFill="1" applyBorder="1" applyAlignment="1">
      <alignment vertical="center" shrinkToFit="1"/>
    </xf>
    <xf numFmtId="0" fontId="36" fillId="12" borderId="1" xfId="0" applyFont="1" applyFill="1" applyBorder="1" applyAlignment="1">
      <alignment vertical="center" shrinkToFit="1"/>
    </xf>
    <xf numFmtId="0" fontId="132" fillId="22" borderId="2" xfId="0" applyFont="1" applyFill="1" applyBorder="1" applyAlignment="1">
      <alignment horizontal="left" vertical="center" shrinkToFit="1"/>
    </xf>
    <xf numFmtId="0" fontId="132" fillId="22" borderId="2" xfId="0" applyFont="1" applyFill="1" applyBorder="1" applyAlignment="1">
      <alignment horizontal="center" vertical="center" shrinkToFit="1"/>
    </xf>
    <xf numFmtId="0" fontId="132" fillId="22" borderId="2" xfId="0" applyFont="1" applyFill="1" applyBorder="1" applyAlignment="1">
      <alignment horizontal="center" vertical="center" wrapText="1" shrinkToFit="1"/>
    </xf>
    <xf numFmtId="0" fontId="133" fillId="22" borderId="1" xfId="0" applyFont="1" applyFill="1" applyBorder="1"/>
    <xf numFmtId="0" fontId="132" fillId="22" borderId="2" xfId="0" applyFont="1" applyFill="1" applyBorder="1" applyAlignment="1">
      <alignment horizontal="center" shrinkToFit="1"/>
    </xf>
    <xf numFmtId="0" fontId="132" fillId="22" borderId="2" xfId="0" applyFont="1" applyFill="1" applyBorder="1" applyAlignment="1">
      <alignment horizontal="center" wrapText="1" shrinkToFit="1"/>
    </xf>
    <xf numFmtId="0" fontId="133" fillId="22" borderId="1" xfId="0" applyFont="1" applyFill="1" applyBorder="1" applyAlignment="1">
      <alignment horizontal="center"/>
    </xf>
    <xf numFmtId="0" fontId="0" fillId="22" borderId="1" xfId="0" applyFill="1" applyBorder="1" applyAlignment="1">
      <alignment horizontal="center"/>
    </xf>
    <xf numFmtId="0" fontId="4" fillId="5" borderId="10" xfId="0" applyFont="1" applyFill="1" applyBorder="1" applyAlignment="1">
      <alignment horizontal="center" vertical="center" shrinkToFit="1"/>
    </xf>
    <xf numFmtId="180" fontId="134" fillId="23" borderId="1" xfId="0" applyNumberFormat="1" applyFont="1" applyFill="1" applyBorder="1" applyAlignment="1">
      <alignment horizontal="center" vertical="center"/>
    </xf>
    <xf numFmtId="0" fontId="135" fillId="24" borderId="4" xfId="0" applyFont="1" applyFill="1" applyBorder="1" applyAlignment="1">
      <alignment horizontal="left"/>
    </xf>
    <xf numFmtId="0" fontId="135" fillId="24" borderId="5" xfId="0" applyFont="1" applyFill="1" applyBorder="1" applyAlignment="1">
      <alignment horizontal="left"/>
    </xf>
    <xf numFmtId="0" fontId="136" fillId="24" borderId="5" xfId="0" applyFont="1" applyFill="1" applyBorder="1"/>
    <xf numFmtId="2" fontId="136" fillId="24" borderId="5" xfId="0" applyNumberFormat="1" applyFont="1" applyFill="1" applyBorder="1" applyAlignment="1">
      <alignment horizontal="center"/>
    </xf>
    <xf numFmtId="2" fontId="136" fillId="24" borderId="6" xfId="0" applyNumberFormat="1" applyFont="1" applyFill="1" applyBorder="1" applyAlignment="1">
      <alignment horizontal="center"/>
    </xf>
    <xf numFmtId="0" fontId="137" fillId="24" borderId="4" xfId="0" applyFont="1" applyFill="1" applyBorder="1" applyAlignment="1">
      <alignment horizontal="left" vertical="center"/>
    </xf>
    <xf numFmtId="0" fontId="137" fillId="24" borderId="5" xfId="0" applyFont="1" applyFill="1" applyBorder="1" applyAlignment="1">
      <alignment horizontal="left" vertical="center"/>
    </xf>
    <xf numFmtId="2" fontId="137" fillId="24" borderId="5" xfId="0" applyNumberFormat="1" applyFont="1" applyFill="1" applyBorder="1" applyAlignment="1">
      <alignment horizontal="center" vertical="center"/>
    </xf>
    <xf numFmtId="2" fontId="137" fillId="24" borderId="6" xfId="0" applyNumberFormat="1" applyFont="1" applyFill="1" applyBorder="1" applyAlignment="1">
      <alignment horizontal="center" vertical="center"/>
    </xf>
    <xf numFmtId="180" fontId="138" fillId="24" borderId="4" xfId="0" applyNumberFormat="1" applyFont="1" applyFill="1" applyBorder="1" applyAlignment="1">
      <alignment horizontal="left" vertical="center"/>
    </xf>
    <xf numFmtId="180" fontId="138" fillId="24" borderId="5" xfId="0" applyNumberFormat="1" applyFont="1" applyFill="1" applyBorder="1" applyAlignment="1">
      <alignment horizontal="left" vertical="center"/>
    </xf>
    <xf numFmtId="180" fontId="4" fillId="24" borderId="5" xfId="0" applyNumberFormat="1" applyFont="1" applyFill="1" applyBorder="1" applyAlignment="1">
      <alignment horizontal="center" vertical="center"/>
    </xf>
    <xf numFmtId="180" fontId="4" fillId="24" borderId="6" xfId="0" applyNumberFormat="1" applyFont="1" applyFill="1" applyBorder="1" applyAlignment="1">
      <alignment horizontal="center" vertical="center"/>
    </xf>
    <xf numFmtId="0" fontId="138" fillId="24" borderId="5" xfId="0" applyFont="1" applyFill="1" applyBorder="1" applyAlignment="1">
      <alignment horizontal="left"/>
    </xf>
    <xf numFmtId="180" fontId="4" fillId="24" borderId="5" xfId="0" applyNumberFormat="1" applyFont="1" applyFill="1" applyBorder="1" applyAlignment="1">
      <alignment horizontal="center"/>
    </xf>
    <xf numFmtId="0" fontId="4" fillId="24" borderId="4" xfId="0" applyFont="1" applyFill="1" applyBorder="1" applyAlignment="1">
      <alignment horizontal="left" vertical="center" shrinkToFit="1"/>
    </xf>
    <xf numFmtId="0" fontId="4" fillId="24" borderId="5" xfId="0" applyFont="1" applyFill="1" applyBorder="1" applyAlignment="1">
      <alignment horizontal="left" vertical="center"/>
    </xf>
    <xf numFmtId="2" fontId="4" fillId="24" borderId="5" xfId="0" applyNumberFormat="1" applyFont="1" applyFill="1" applyBorder="1" applyAlignment="1">
      <alignment horizontal="center" vertical="center"/>
    </xf>
    <xf numFmtId="2" fontId="4" fillId="24" borderId="6" xfId="0" applyNumberFormat="1" applyFont="1" applyFill="1" applyBorder="1" applyAlignment="1">
      <alignment horizontal="center" vertical="center"/>
    </xf>
    <xf numFmtId="0" fontId="135" fillId="24" borderId="5" xfId="0" applyFont="1" applyFill="1" applyBorder="1" applyAlignment="1">
      <alignment horizontal="left" vertical="center"/>
    </xf>
    <xf numFmtId="0" fontId="135" fillId="25" borderId="7" xfId="0" applyFont="1" applyFill="1" applyBorder="1" applyAlignment="1">
      <alignment horizontal="left"/>
    </xf>
    <xf numFmtId="0" fontId="135" fillId="25" borderId="8" xfId="0" applyFont="1" applyFill="1" applyBorder="1" applyAlignment="1">
      <alignment horizontal="left"/>
    </xf>
    <xf numFmtId="0" fontId="136" fillId="25" borderId="8" xfId="0" applyFont="1" applyFill="1" applyBorder="1"/>
    <xf numFmtId="2" fontId="136" fillId="25" borderId="8" xfId="0" applyNumberFormat="1" applyFont="1" applyFill="1" applyBorder="1" applyAlignment="1">
      <alignment horizontal="center"/>
    </xf>
    <xf numFmtId="2" fontId="136" fillId="25" borderId="9" xfId="0" applyNumberFormat="1" applyFont="1" applyFill="1" applyBorder="1" applyAlignment="1">
      <alignment horizontal="center"/>
    </xf>
    <xf numFmtId="0" fontId="135" fillId="25" borderId="4" xfId="0" applyFont="1" applyFill="1" applyBorder="1" applyAlignment="1">
      <alignment horizontal="left"/>
    </xf>
    <xf numFmtId="0" fontId="135" fillId="25" borderId="5" xfId="0" applyFont="1" applyFill="1" applyBorder="1" applyAlignment="1">
      <alignment horizontal="left"/>
    </xf>
    <xf numFmtId="0" fontId="136" fillId="25" borderId="5" xfId="0" applyFont="1" applyFill="1" applyBorder="1"/>
    <xf numFmtId="2" fontId="136" fillId="25" borderId="5" xfId="0" applyNumberFormat="1" applyFont="1" applyFill="1" applyBorder="1" applyAlignment="1">
      <alignment horizontal="center"/>
    </xf>
    <xf numFmtId="2" fontId="136" fillId="25" borderId="6" xfId="0" applyNumberFormat="1" applyFont="1" applyFill="1" applyBorder="1" applyAlignment="1">
      <alignment horizontal="center"/>
    </xf>
    <xf numFmtId="0" fontId="135" fillId="25" borderId="25" xfId="0" applyFont="1" applyFill="1" applyBorder="1" applyAlignment="1">
      <alignment horizontal="left"/>
    </xf>
    <xf numFmtId="0" fontId="135" fillId="25" borderId="26" xfId="0" applyFont="1" applyFill="1" applyBorder="1" applyAlignment="1">
      <alignment horizontal="left"/>
    </xf>
    <xf numFmtId="0" fontId="136" fillId="25" borderId="26" xfId="0" applyFont="1" applyFill="1" applyBorder="1"/>
    <xf numFmtId="2" fontId="136" fillId="25" borderId="26" xfId="0" applyNumberFormat="1" applyFont="1" applyFill="1" applyBorder="1" applyAlignment="1">
      <alignment horizontal="center"/>
    </xf>
    <xf numFmtId="2" fontId="136" fillId="25" borderId="27" xfId="0" applyNumberFormat="1" applyFont="1" applyFill="1" applyBorder="1" applyAlignment="1">
      <alignment horizontal="center"/>
    </xf>
    <xf numFmtId="0" fontId="135" fillId="26" borderId="4" xfId="0" applyFont="1" applyFill="1" applyBorder="1" applyAlignment="1">
      <alignment horizontal="left"/>
    </xf>
    <xf numFmtId="0" fontId="135" fillId="26" borderId="5" xfId="0" applyFont="1" applyFill="1" applyBorder="1" applyAlignment="1">
      <alignment horizontal="left"/>
    </xf>
    <xf numFmtId="0" fontId="136" fillId="26" borderId="5" xfId="0" applyFont="1" applyFill="1" applyBorder="1"/>
    <xf numFmtId="2" fontId="136" fillId="26" borderId="5" xfId="0" applyNumberFormat="1" applyFont="1" applyFill="1" applyBorder="1" applyAlignment="1">
      <alignment horizontal="center"/>
    </xf>
    <xf numFmtId="2" fontId="136" fillId="26" borderId="6" xfId="0" applyNumberFormat="1" applyFont="1" applyFill="1" applyBorder="1" applyAlignment="1">
      <alignment horizontal="center"/>
    </xf>
    <xf numFmtId="0" fontId="135" fillId="26" borderId="7" xfId="0" applyFont="1" applyFill="1" applyBorder="1" applyAlignment="1">
      <alignment horizontal="left"/>
    </xf>
    <xf numFmtId="0" fontId="135" fillId="26" borderId="8" xfId="0" applyFont="1" applyFill="1" applyBorder="1" applyAlignment="1">
      <alignment horizontal="left"/>
    </xf>
    <xf numFmtId="0" fontId="136" fillId="26" borderId="8" xfId="0" applyFont="1" applyFill="1" applyBorder="1"/>
    <xf numFmtId="0" fontId="0" fillId="27" borderId="1" xfId="0" applyFill="1" applyBorder="1"/>
    <xf numFmtId="183" fontId="0" fillId="0" borderId="1" xfId="0" applyNumberFormat="1" applyFill="1" applyBorder="1"/>
    <xf numFmtId="0" fontId="25" fillId="3" borderId="0" xfId="0" applyFont="1" applyFill="1" applyBorder="1"/>
    <xf numFmtId="0" fontId="25" fillId="3" borderId="0" xfId="0" applyFont="1" applyFill="1" applyBorder="1" applyAlignment="1">
      <alignment vertical="top"/>
    </xf>
    <xf numFmtId="0" fontId="19" fillId="16" borderId="1" xfId="0" applyFont="1" applyFill="1" applyBorder="1" applyAlignment="1">
      <alignment horizontal="left"/>
    </xf>
    <xf numFmtId="0" fontId="29" fillId="16" borderId="1" xfId="0" applyFont="1" applyFill="1" applyBorder="1"/>
    <xf numFmtId="0" fontId="25" fillId="16" borderId="1" xfId="0" applyFont="1" applyFill="1" applyBorder="1" applyAlignment="1">
      <alignment horizontal="left"/>
    </xf>
    <xf numFmtId="0" fontId="135" fillId="24" borderId="7" xfId="0" applyFont="1" applyFill="1" applyBorder="1" applyAlignment="1">
      <alignment horizontal="left"/>
    </xf>
    <xf numFmtId="0" fontId="135" fillId="24" borderId="8" xfId="0" applyFont="1" applyFill="1" applyBorder="1" applyAlignment="1">
      <alignment horizontal="left"/>
    </xf>
    <xf numFmtId="182" fontId="135" fillId="28" borderId="24" xfId="0" applyNumberFormat="1" applyFont="1" applyFill="1" applyBorder="1" applyAlignment="1">
      <alignment horizontal="left"/>
    </xf>
    <xf numFmtId="0" fontId="136" fillId="24" borderId="8" xfId="0" applyFont="1" applyFill="1" applyBorder="1"/>
    <xf numFmtId="2" fontId="136" fillId="24" borderId="8" xfId="0" applyNumberFormat="1" applyFont="1" applyFill="1" applyBorder="1" applyAlignment="1">
      <alignment horizontal="center"/>
    </xf>
    <xf numFmtId="2" fontId="136" fillId="24" borderId="9" xfId="0" applyNumberFormat="1" applyFont="1" applyFill="1" applyBorder="1" applyAlignment="1">
      <alignment horizontal="center"/>
    </xf>
    <xf numFmtId="0" fontId="19" fillId="29" borderId="1" xfId="0" applyFont="1" applyFill="1" applyBorder="1" applyAlignment="1">
      <alignment horizontal="left"/>
    </xf>
    <xf numFmtId="0" fontId="29" fillId="29" borderId="1" xfId="0" applyFont="1" applyFill="1" applyBorder="1"/>
    <xf numFmtId="180" fontId="29" fillId="29" borderId="1" xfId="0" applyNumberFormat="1" applyFont="1" applyFill="1" applyBorder="1" applyAlignment="1">
      <alignment horizontal="center"/>
    </xf>
    <xf numFmtId="0" fontId="25" fillId="29" borderId="1" xfId="0" applyFont="1" applyFill="1" applyBorder="1" applyAlignment="1">
      <alignment horizontal="left"/>
    </xf>
    <xf numFmtId="0" fontId="25" fillId="29" borderId="4" xfId="0" applyFont="1" applyFill="1" applyBorder="1" applyAlignment="1">
      <alignment horizontal="left"/>
    </xf>
    <xf numFmtId="0" fontId="29" fillId="29" borderId="5" xfId="0" applyFont="1" applyFill="1" applyBorder="1"/>
    <xf numFmtId="0" fontId="19" fillId="29" borderId="4" xfId="0" applyFont="1" applyFill="1" applyBorder="1" applyAlignment="1">
      <alignment horizontal="left"/>
    </xf>
    <xf numFmtId="0" fontId="135" fillId="24" borderId="1" xfId="0" applyFont="1" applyFill="1" applyBorder="1" applyAlignment="1">
      <alignment horizontal="left"/>
    </xf>
    <xf numFmtId="0" fontId="136" fillId="24" borderId="1" xfId="0" applyFont="1" applyFill="1" applyBorder="1"/>
    <xf numFmtId="0" fontId="135" fillId="26" borderId="1" xfId="0" applyFont="1" applyFill="1" applyBorder="1" applyAlignment="1">
      <alignment horizontal="left"/>
    </xf>
    <xf numFmtId="0" fontId="136" fillId="26" borderId="1" xfId="0" applyFont="1" applyFill="1" applyBorder="1"/>
    <xf numFmtId="0" fontId="135" fillId="25" borderId="1" xfId="0" applyFont="1" applyFill="1" applyBorder="1" applyAlignment="1">
      <alignment horizontal="left"/>
    </xf>
    <xf numFmtId="0" fontId="136" fillId="25" borderId="1" xfId="0" applyFont="1" applyFill="1" applyBorder="1"/>
    <xf numFmtId="0" fontId="0" fillId="26" borderId="1" xfId="0" applyFill="1" applyBorder="1" applyAlignment="1">
      <alignment vertical="center"/>
    </xf>
    <xf numFmtId="0" fontId="7" fillId="30" borderId="123" xfId="0" applyFont="1" applyFill="1" applyBorder="1"/>
    <xf numFmtId="0" fontId="139" fillId="30" borderId="124" xfId="0" applyFont="1" applyFill="1" applyBorder="1" applyAlignment="1">
      <alignment horizontal="center" vertical="center"/>
    </xf>
    <xf numFmtId="184" fontId="140" fillId="31" borderId="124" xfId="0" applyNumberFormat="1" applyFont="1" applyFill="1" applyBorder="1" applyAlignment="1">
      <alignment horizontal="center" vertical="center"/>
    </xf>
    <xf numFmtId="0" fontId="0" fillId="30" borderId="124" xfId="0" applyFill="1" applyBorder="1"/>
    <xf numFmtId="0" fontId="0" fillId="30" borderId="125" xfId="0" applyFill="1" applyBorder="1"/>
    <xf numFmtId="166" fontId="4" fillId="0" borderId="26" xfId="0" applyNumberFormat="1" applyFont="1" applyFill="1" applyBorder="1" applyAlignment="1">
      <alignment horizontal="center" vertical="center"/>
    </xf>
    <xf numFmtId="166" fontId="4" fillId="0" borderId="27" xfId="0" applyNumberFormat="1" applyFont="1" applyFill="1" applyBorder="1" applyAlignment="1">
      <alignment horizontal="center" vertical="center"/>
    </xf>
    <xf numFmtId="166" fontId="4" fillId="0" borderId="25" xfId="0" applyNumberFormat="1" applyFont="1" applyFill="1" applyBorder="1" applyAlignment="1">
      <alignment horizontal="center" vertical="center"/>
    </xf>
    <xf numFmtId="0" fontId="4" fillId="3" borderId="2" xfId="0" applyFont="1" applyFill="1" applyBorder="1" applyAlignment="1">
      <alignment horizontal="center" textRotation="90"/>
    </xf>
    <xf numFmtId="0" fontId="4" fillId="3" borderId="22" xfId="0" applyFont="1" applyFill="1" applyBorder="1" applyAlignment="1">
      <alignment horizontal="center" textRotation="90"/>
    </xf>
    <xf numFmtId="172" fontId="39" fillId="3" borderId="94" xfId="0" applyNumberFormat="1" applyFont="1" applyFill="1" applyBorder="1" applyAlignment="1" applyProtection="1">
      <alignment horizontal="right" vertical="top"/>
      <protection hidden="1"/>
    </xf>
    <xf numFmtId="173" fontId="39" fillId="3" borderId="94" xfId="0" applyNumberFormat="1" applyFont="1" applyFill="1" applyBorder="1" applyAlignment="1" applyProtection="1">
      <alignment horizontal="left" vertical="top"/>
      <protection hidden="1"/>
    </xf>
    <xf numFmtId="177" fontId="96" fillId="18" borderId="118" xfId="0" applyNumberFormat="1" applyFont="1" applyFill="1" applyBorder="1" applyAlignment="1">
      <alignment horizontal="left" vertical="center"/>
    </xf>
    <xf numFmtId="177" fontId="96" fillId="18" borderId="119" xfId="0" applyNumberFormat="1" applyFont="1" applyFill="1" applyBorder="1" applyAlignment="1">
      <alignment horizontal="left" vertical="center"/>
    </xf>
    <xf numFmtId="168" fontId="80" fillId="0" borderId="0" xfId="0" applyNumberFormat="1" applyFont="1" applyFill="1" applyBorder="1" applyAlignment="1">
      <alignment horizontal="right" shrinkToFit="1"/>
    </xf>
    <xf numFmtId="178" fontId="80" fillId="3" borderId="0" xfId="0" applyNumberFormat="1" applyFont="1" applyFill="1" applyBorder="1" applyAlignment="1">
      <alignment horizontal="left" shrinkToFit="1"/>
    </xf>
    <xf numFmtId="168" fontId="39" fillId="3" borderId="0" xfId="0" applyNumberFormat="1" applyFont="1" applyFill="1" applyBorder="1" applyAlignment="1">
      <alignment horizontal="right" shrinkToFit="1"/>
    </xf>
    <xf numFmtId="178" fontId="39" fillId="3" borderId="0" xfId="0" applyNumberFormat="1" applyFont="1" applyFill="1" applyBorder="1" applyAlignment="1">
      <alignment horizontal="left" shrinkToFit="1"/>
    </xf>
    <xf numFmtId="176" fontId="31" fillId="3" borderId="120" xfId="0" applyNumberFormat="1" applyFont="1" applyFill="1" applyBorder="1" applyAlignment="1">
      <alignment horizontal="center" vertical="center" shrinkToFit="1"/>
    </xf>
    <xf numFmtId="176" fontId="31" fillId="3" borderId="121" xfId="0" applyNumberFormat="1" applyFont="1" applyFill="1" applyBorder="1" applyAlignment="1">
      <alignment horizontal="center" vertical="center" shrinkToFit="1"/>
    </xf>
    <xf numFmtId="166" fontId="31" fillId="3" borderId="120" xfId="0" applyNumberFormat="1" applyFont="1" applyFill="1" applyBorder="1" applyAlignment="1">
      <alignment horizontal="center" vertical="center" shrinkToFit="1"/>
    </xf>
    <xf numFmtId="166" fontId="31" fillId="3" borderId="121" xfId="0" applyNumberFormat="1" applyFont="1" applyFill="1" applyBorder="1" applyAlignment="1">
      <alignment horizontal="center" vertical="center" shrinkToFit="1"/>
    </xf>
    <xf numFmtId="166" fontId="31" fillId="3" borderId="122" xfId="0" applyNumberFormat="1" applyFont="1" applyFill="1" applyBorder="1" applyAlignment="1">
      <alignment horizontal="center" vertical="center" shrinkToFit="1"/>
    </xf>
  </cellXfs>
  <cellStyles count="1">
    <cellStyle name="Обычный" xfId="0" builtinId="0"/>
  </cellStyles>
  <dxfs count="159">
    <dxf>
      <fill>
        <patternFill>
          <bgColor indexed="10"/>
        </patternFill>
      </fill>
    </dxf>
    <dxf>
      <fill>
        <patternFill>
          <bgColor indexed="45"/>
        </patternFill>
      </fill>
    </dxf>
    <dxf>
      <fill>
        <patternFill>
          <bgColor indexed="47"/>
        </patternFill>
      </fill>
    </dxf>
    <dxf>
      <fill>
        <patternFill>
          <bgColor indexed="45"/>
        </patternFill>
      </fill>
    </dxf>
    <dxf>
      <fill>
        <patternFill>
          <bgColor indexed="47"/>
        </patternFill>
      </fill>
    </dxf>
    <dxf>
      <font>
        <condense val="0"/>
        <extend val="0"/>
        <color indexed="8"/>
      </font>
      <fill>
        <patternFill>
          <bgColor indexed="45"/>
        </patternFill>
      </fill>
    </dxf>
    <dxf>
      <font>
        <condense val="0"/>
        <extend val="0"/>
        <color indexed="8"/>
      </font>
      <fill>
        <patternFill>
          <bgColor indexed="45"/>
        </patternFill>
      </fill>
    </dxf>
    <dxf>
      <font>
        <condense val="0"/>
        <extend val="0"/>
        <color indexed="58"/>
      </font>
      <fill>
        <patternFill>
          <bgColor indexed="45"/>
        </patternFill>
      </fill>
    </dxf>
    <dxf>
      <font>
        <condense val="0"/>
        <extend val="0"/>
        <color indexed="58"/>
      </font>
      <fill>
        <patternFill>
          <bgColor indexed="45"/>
        </patternFill>
      </fill>
    </dxf>
    <dxf>
      <font>
        <condense val="0"/>
        <extend val="0"/>
        <color indexed="12"/>
      </font>
    </dxf>
    <dxf>
      <font>
        <strike val="0"/>
        <condense val="0"/>
        <extend val="0"/>
        <u/>
        <color indexed="10"/>
      </font>
    </dxf>
    <dxf>
      <font>
        <condense val="0"/>
        <extend val="0"/>
        <color indexed="10"/>
      </font>
    </dxf>
    <dxf>
      <fill>
        <patternFill>
          <bgColor indexed="15"/>
        </patternFill>
      </fill>
    </dxf>
    <dxf>
      <fill>
        <patternFill>
          <bgColor indexed="45"/>
        </patternFill>
      </fill>
    </dxf>
    <dxf>
      <font>
        <b val="0"/>
        <i val="0"/>
        <condense val="0"/>
        <extend val="0"/>
        <color indexed="8"/>
      </font>
      <fill>
        <patternFill patternType="solid">
          <bgColor indexed="45"/>
        </patternFill>
      </fill>
    </dxf>
    <dxf>
      <font>
        <condense val="0"/>
        <extend val="0"/>
        <color indexed="63"/>
      </font>
    </dxf>
    <dxf>
      <font>
        <b val="0"/>
        <i val="0"/>
        <condense val="0"/>
        <extend val="0"/>
        <color indexed="8"/>
      </font>
      <fill>
        <patternFill patternType="solid">
          <bgColor indexed="45"/>
        </patternFill>
      </fill>
    </dxf>
    <dxf>
      <font>
        <condense val="0"/>
        <extend val="0"/>
        <color indexed="63"/>
      </font>
    </dxf>
    <dxf>
      <font>
        <condense val="0"/>
        <extend val="0"/>
        <color indexed="54"/>
      </font>
    </dxf>
    <dxf>
      <font>
        <b val="0"/>
        <i val="0"/>
        <condense val="0"/>
        <extend val="0"/>
        <color indexed="8"/>
      </font>
      <fill>
        <patternFill patternType="solid">
          <bgColor indexed="45"/>
        </patternFill>
      </fill>
    </dxf>
    <dxf>
      <font>
        <condense val="0"/>
        <extend val="0"/>
        <color indexed="23"/>
      </font>
    </dxf>
    <dxf>
      <font>
        <condense val="0"/>
        <extend val="0"/>
        <color indexed="10"/>
      </font>
      <fill>
        <patternFill>
          <bgColor indexed="47"/>
        </patternFill>
      </fill>
    </dxf>
    <dxf>
      <font>
        <condense val="0"/>
        <extend val="0"/>
        <color indexed="8"/>
      </font>
      <fill>
        <patternFill>
          <bgColor indexed="15"/>
        </patternFill>
      </fill>
    </dxf>
    <dxf>
      <font>
        <condense val="0"/>
        <extend val="0"/>
        <color indexed="8"/>
      </font>
      <fill>
        <patternFill>
          <bgColor indexed="45"/>
        </patternFill>
      </fill>
    </dxf>
    <dxf>
      <font>
        <condense val="0"/>
        <extend val="0"/>
        <color indexed="8"/>
      </font>
      <fill>
        <patternFill>
          <bgColor indexed="45"/>
        </patternFill>
      </fill>
    </dxf>
    <dxf>
      <font>
        <condense val="0"/>
        <extend val="0"/>
        <color indexed="58"/>
      </font>
      <fill>
        <patternFill>
          <bgColor indexed="45"/>
        </patternFill>
      </fill>
    </dxf>
    <dxf>
      <font>
        <condense val="0"/>
        <extend val="0"/>
        <color indexed="12"/>
      </font>
      <fill>
        <patternFill>
          <bgColor indexed="9"/>
        </patternFill>
      </fill>
    </dxf>
    <dxf>
      <font>
        <condense val="0"/>
        <extend val="0"/>
        <color indexed="8"/>
      </font>
      <fill>
        <patternFill>
          <bgColor indexed="45"/>
        </patternFill>
      </fill>
    </dxf>
    <dxf>
      <font>
        <b val="0"/>
        <i val="0"/>
        <condense val="0"/>
        <extend val="0"/>
        <color indexed="10"/>
      </font>
      <fill>
        <patternFill>
          <bgColor indexed="45"/>
        </patternFill>
      </fill>
    </dxf>
    <dxf>
      <font>
        <b val="0"/>
        <i val="0"/>
        <condense val="0"/>
        <extend val="0"/>
        <color indexed="10"/>
      </font>
      <fill>
        <patternFill>
          <bgColor indexed="47"/>
        </patternFill>
      </fill>
    </dxf>
    <dxf>
      <font>
        <condense val="0"/>
        <extend val="0"/>
        <color indexed="10"/>
      </font>
      <fill>
        <patternFill>
          <bgColor indexed="45"/>
        </patternFill>
      </fill>
    </dxf>
    <dxf>
      <font>
        <condense val="0"/>
        <extend val="0"/>
        <color indexed="10"/>
      </font>
      <fill>
        <patternFill>
          <bgColor indexed="47"/>
        </patternFill>
      </fill>
    </dxf>
    <dxf>
      <font>
        <b/>
        <i val="0"/>
        <condense val="0"/>
        <extend val="0"/>
        <color indexed="10"/>
      </font>
      <fill>
        <patternFill>
          <bgColor indexed="47"/>
        </patternFill>
      </fill>
    </dxf>
    <dxf>
      <font>
        <b val="0"/>
        <i val="0"/>
        <condense val="0"/>
        <extend val="0"/>
      </font>
      <fill>
        <patternFill>
          <bgColor indexed="47"/>
        </patternFill>
      </fill>
    </dxf>
    <dxf>
      <font>
        <condense val="0"/>
        <extend val="0"/>
        <color indexed="10"/>
      </font>
      <fill>
        <patternFill>
          <bgColor indexed="41"/>
        </patternFill>
      </fill>
    </dxf>
    <dxf>
      <font>
        <b/>
        <i val="0"/>
        <condense val="0"/>
        <extend val="0"/>
        <color indexed="58"/>
      </font>
      <fill>
        <patternFill patternType="solid">
          <bgColor indexed="41"/>
        </patternFill>
      </fill>
    </dxf>
    <dxf>
      <font>
        <condense val="0"/>
        <extend val="0"/>
        <color indexed="8"/>
      </font>
      <fill>
        <patternFill patternType="solid">
          <bgColor indexed="41"/>
        </patternFill>
      </fill>
    </dxf>
    <dxf>
      <font>
        <condense val="0"/>
        <extend val="0"/>
        <color indexed="10"/>
      </font>
    </dxf>
    <dxf>
      <font>
        <b/>
        <i val="0"/>
        <condense val="0"/>
        <extend val="0"/>
        <color indexed="58"/>
      </font>
      <fill>
        <patternFill patternType="none">
          <bgColor indexed="65"/>
        </patternFill>
      </fill>
    </dxf>
    <dxf>
      <font>
        <condense val="0"/>
        <extend val="0"/>
        <color indexed="8"/>
      </font>
      <fill>
        <patternFill patternType="none">
          <bgColor indexed="65"/>
        </patternFill>
      </fill>
    </dxf>
    <dxf>
      <font>
        <condense val="0"/>
        <extend val="0"/>
        <color indexed="16"/>
      </font>
      <fill>
        <patternFill>
          <bgColor indexed="45"/>
        </patternFill>
      </fill>
    </dxf>
    <dxf>
      <font>
        <condense val="0"/>
        <extend val="0"/>
        <color indexed="12"/>
      </font>
    </dxf>
    <dxf>
      <font>
        <condense val="0"/>
        <extend val="0"/>
        <color indexed="8"/>
      </font>
      <fill>
        <patternFill>
          <bgColor indexed="45"/>
        </patternFill>
      </fill>
    </dxf>
    <dxf>
      <font>
        <condense val="0"/>
        <extend val="0"/>
        <color indexed="8"/>
      </font>
      <fill>
        <patternFill>
          <bgColor indexed="47"/>
        </patternFill>
      </fill>
      <border>
        <left style="hair">
          <color indexed="64"/>
        </left>
        <right style="hair">
          <color indexed="64"/>
        </right>
        <top style="hair">
          <color indexed="64"/>
        </top>
        <bottom style="hair">
          <color indexed="64"/>
        </bottom>
      </border>
    </dxf>
    <dxf>
      <font>
        <condense val="0"/>
        <extend val="0"/>
        <color indexed="8"/>
      </font>
      <fill>
        <patternFill>
          <bgColor indexed="11"/>
        </patternFill>
      </fill>
    </dxf>
    <dxf>
      <font>
        <condense val="0"/>
        <extend val="0"/>
        <color indexed="8"/>
      </font>
      <fill>
        <patternFill>
          <bgColor indexed="42"/>
        </patternFill>
      </fill>
    </dxf>
    <dxf>
      <font>
        <b/>
        <i val="0"/>
        <condense val="0"/>
        <extend val="0"/>
        <color indexed="10"/>
      </font>
      <fill>
        <patternFill>
          <bgColor indexed="45"/>
        </patternFill>
      </fill>
    </dxf>
    <dxf>
      <font>
        <condense val="0"/>
        <extend val="0"/>
        <color indexed="10"/>
      </font>
      <fill>
        <patternFill>
          <bgColor indexed="47"/>
        </patternFill>
      </fill>
    </dxf>
    <dxf>
      <font>
        <condense val="0"/>
        <extend val="0"/>
        <color indexed="12"/>
      </font>
      <fill>
        <patternFill>
          <bgColor indexed="47"/>
        </patternFill>
      </fill>
    </dxf>
    <dxf>
      <font>
        <condense val="0"/>
        <extend val="0"/>
        <color indexed="12"/>
      </font>
      <fill>
        <patternFill>
          <bgColor indexed="44"/>
        </patternFill>
      </fill>
    </dxf>
    <dxf>
      <font>
        <condense val="0"/>
        <extend val="0"/>
        <color indexed="63"/>
      </font>
      <fill>
        <patternFill>
          <bgColor indexed="45"/>
        </patternFill>
      </fill>
    </dxf>
    <dxf>
      <font>
        <condense val="0"/>
        <extend val="0"/>
        <color indexed="63"/>
      </font>
      <fill>
        <patternFill>
          <bgColor indexed="47"/>
        </patternFill>
      </fill>
    </dxf>
    <dxf>
      <font>
        <condense val="0"/>
        <extend val="0"/>
        <color indexed="17"/>
      </font>
      <fill>
        <patternFill>
          <bgColor indexed="45"/>
        </patternFill>
      </fill>
    </dxf>
    <dxf>
      <font>
        <condense val="0"/>
        <extend val="0"/>
        <color indexed="12"/>
      </font>
      <fill>
        <patternFill>
          <bgColor indexed="15"/>
        </patternFill>
      </fill>
    </dxf>
    <dxf>
      <font>
        <condense val="0"/>
        <extend val="0"/>
        <color indexed="58"/>
      </font>
      <fill>
        <patternFill>
          <bgColor indexed="11"/>
        </patternFill>
      </fill>
    </dxf>
    <dxf>
      <font>
        <condense val="0"/>
        <extend val="0"/>
        <color indexed="16"/>
      </font>
      <fill>
        <patternFill>
          <bgColor indexed="45"/>
        </patternFill>
      </fill>
    </dxf>
    <dxf>
      <font>
        <condense val="0"/>
        <extend val="0"/>
        <color indexed="58"/>
      </font>
      <fill>
        <patternFill>
          <bgColor indexed="45"/>
        </patternFill>
      </fill>
    </dxf>
    <dxf>
      <font>
        <condense val="0"/>
        <extend val="0"/>
        <color indexed="10"/>
      </font>
    </dxf>
    <dxf>
      <font>
        <condense val="0"/>
        <extend val="0"/>
        <color indexed="16"/>
      </font>
      <fill>
        <patternFill>
          <bgColor indexed="45"/>
        </patternFill>
      </fill>
    </dxf>
    <dxf>
      <font>
        <condense val="0"/>
        <extend val="0"/>
        <color indexed="10"/>
      </font>
    </dxf>
    <dxf>
      <font>
        <condense val="0"/>
        <extend val="0"/>
        <color indexed="16"/>
      </font>
      <fill>
        <patternFill>
          <bgColor indexed="45"/>
        </patternFill>
      </fill>
    </dxf>
    <dxf>
      <font>
        <condense val="0"/>
        <extend val="0"/>
        <color indexed="8"/>
      </font>
      <fill>
        <patternFill>
          <bgColor indexed="11"/>
        </patternFill>
      </fill>
    </dxf>
    <dxf>
      <font>
        <condense val="0"/>
        <extend val="0"/>
        <color indexed="17"/>
      </font>
      <fill>
        <patternFill>
          <bgColor indexed="45"/>
        </patternFill>
      </fill>
    </dxf>
    <dxf>
      <font>
        <condense val="0"/>
        <extend val="0"/>
        <color indexed="12"/>
      </font>
      <fill>
        <patternFill>
          <bgColor indexed="15"/>
        </patternFill>
      </fill>
    </dxf>
    <dxf>
      <font>
        <b val="0"/>
        <i val="0"/>
        <condense val="0"/>
        <extend val="0"/>
        <color indexed="8"/>
      </font>
      <fill>
        <patternFill patternType="solid">
          <bgColor indexed="45"/>
        </patternFill>
      </fill>
    </dxf>
    <dxf>
      <font>
        <condense val="0"/>
        <extend val="0"/>
        <color indexed="63"/>
      </font>
    </dxf>
    <dxf>
      <font>
        <condense val="0"/>
        <extend val="0"/>
        <color indexed="10"/>
      </font>
    </dxf>
    <dxf>
      <font>
        <b val="0"/>
        <i val="0"/>
        <condense val="0"/>
        <extend val="0"/>
        <color indexed="8"/>
      </font>
      <fill>
        <patternFill patternType="solid">
          <bgColor indexed="45"/>
        </patternFill>
      </fill>
    </dxf>
    <dxf>
      <font>
        <condense val="0"/>
        <extend val="0"/>
        <color indexed="63"/>
      </font>
    </dxf>
    <dxf>
      <font>
        <condense val="0"/>
        <extend val="0"/>
        <color indexed="63"/>
      </font>
      <fill>
        <patternFill>
          <bgColor indexed="45"/>
        </patternFill>
      </fill>
    </dxf>
    <dxf>
      <font>
        <condense val="0"/>
        <extend val="0"/>
        <color indexed="16"/>
      </font>
      <fill>
        <patternFill>
          <bgColor indexed="47"/>
        </patternFill>
      </fill>
    </dxf>
    <dxf>
      <font>
        <condense val="0"/>
        <extend val="0"/>
        <color auto="1"/>
      </font>
    </dxf>
    <dxf>
      <font>
        <condense val="0"/>
        <extend val="0"/>
        <color indexed="9"/>
      </font>
      <fill>
        <patternFill>
          <bgColor indexed="17"/>
        </patternFill>
      </fill>
    </dxf>
    <dxf>
      <font>
        <condense val="0"/>
        <extend val="0"/>
        <color indexed="8"/>
      </font>
      <fill>
        <patternFill>
          <bgColor indexed="11"/>
        </patternFill>
      </fill>
    </dxf>
    <dxf>
      <font>
        <condense val="0"/>
        <extend val="0"/>
        <color indexed="16"/>
      </font>
      <fill>
        <patternFill>
          <bgColor indexed="45"/>
        </patternFill>
      </fill>
    </dxf>
    <dxf>
      <font>
        <condense val="0"/>
        <extend val="0"/>
        <color indexed="16"/>
      </font>
      <fill>
        <patternFill>
          <bgColor indexed="47"/>
        </patternFill>
      </fill>
    </dxf>
    <dxf>
      <font>
        <condense val="0"/>
        <extend val="0"/>
        <color indexed="16"/>
      </font>
      <fill>
        <patternFill>
          <bgColor indexed="45"/>
        </patternFill>
      </fill>
    </dxf>
    <dxf>
      <font>
        <condense val="0"/>
        <extend val="0"/>
        <color indexed="16"/>
      </font>
      <fill>
        <patternFill>
          <bgColor indexed="47"/>
        </patternFill>
      </fill>
    </dxf>
    <dxf>
      <fill>
        <patternFill>
          <bgColor indexed="45"/>
        </patternFill>
      </fill>
    </dxf>
    <dxf>
      <fill>
        <patternFill>
          <bgColor indexed="47"/>
        </patternFill>
      </fill>
    </dxf>
    <dxf>
      <fill>
        <patternFill>
          <bgColor indexed="10"/>
        </patternFill>
      </fill>
    </dxf>
    <dxf>
      <fill>
        <patternFill>
          <bgColor indexed="45"/>
        </patternFill>
      </fill>
    </dxf>
    <dxf>
      <fill>
        <patternFill>
          <bgColor indexed="47"/>
        </patternFill>
      </fill>
    </dxf>
    <dxf>
      <font>
        <condense val="0"/>
        <extend val="0"/>
        <color indexed="8"/>
      </font>
      <fill>
        <patternFill>
          <bgColor indexed="45"/>
        </patternFill>
      </fill>
    </dxf>
    <dxf>
      <font>
        <condense val="0"/>
        <extend val="0"/>
        <color indexed="17"/>
      </font>
      <fill>
        <patternFill>
          <bgColor indexed="45"/>
        </patternFill>
      </fill>
    </dxf>
    <dxf>
      <font>
        <condense val="0"/>
        <extend val="0"/>
        <color indexed="12"/>
      </font>
      <fill>
        <patternFill>
          <bgColor indexed="15"/>
        </patternFill>
      </fill>
    </dxf>
    <dxf>
      <font>
        <condense val="0"/>
        <extend val="0"/>
        <color indexed="63"/>
      </font>
      <fill>
        <patternFill>
          <bgColor indexed="45"/>
        </patternFill>
      </fill>
    </dxf>
    <dxf>
      <font>
        <condense val="0"/>
        <extend val="0"/>
        <color indexed="63"/>
      </font>
      <fill>
        <patternFill>
          <bgColor indexed="11"/>
        </patternFill>
      </fill>
    </dxf>
    <dxf>
      <font>
        <condense val="0"/>
        <extend val="0"/>
        <color indexed="63"/>
      </font>
      <fill>
        <patternFill>
          <bgColor indexed="42"/>
        </patternFill>
      </fill>
    </dxf>
    <dxf>
      <font>
        <condense val="0"/>
        <extend val="0"/>
        <color indexed="63"/>
      </font>
      <fill>
        <patternFill>
          <bgColor indexed="45"/>
        </patternFill>
      </fill>
    </dxf>
    <dxf>
      <font>
        <condense val="0"/>
        <extend val="0"/>
        <color indexed="63"/>
      </font>
      <fill>
        <patternFill>
          <bgColor indexed="45"/>
        </patternFill>
      </fill>
    </dxf>
    <dxf>
      <fill>
        <patternFill>
          <bgColor indexed="45"/>
        </patternFill>
      </fill>
    </dxf>
    <dxf>
      <fill>
        <patternFill>
          <bgColor indexed="42"/>
        </patternFill>
      </fill>
    </dxf>
    <dxf>
      <fill>
        <patternFill patternType="none">
          <bgColor indexed="65"/>
        </patternFill>
      </fill>
    </dxf>
    <dxf>
      <font>
        <condense val="0"/>
        <extend val="0"/>
        <color indexed="58"/>
      </font>
      <fill>
        <patternFill>
          <bgColor indexed="45"/>
        </patternFill>
      </fill>
    </dxf>
    <dxf>
      <font>
        <condense val="0"/>
        <extend val="0"/>
        <color indexed="17"/>
      </font>
      <fill>
        <patternFill>
          <bgColor indexed="42"/>
        </patternFill>
      </fill>
    </dxf>
    <dxf>
      <font>
        <condense val="0"/>
        <extend val="0"/>
        <color indexed="57"/>
      </font>
    </dxf>
    <dxf>
      <fill>
        <patternFill>
          <bgColor indexed="45"/>
        </patternFill>
      </fill>
    </dxf>
    <dxf>
      <fill>
        <patternFill>
          <bgColor indexed="42"/>
        </patternFill>
      </fill>
    </dxf>
    <dxf>
      <font>
        <condense val="0"/>
        <extend val="0"/>
        <color indexed="55"/>
      </font>
    </dxf>
    <dxf>
      <fill>
        <patternFill>
          <bgColor indexed="45"/>
        </patternFill>
      </fill>
    </dxf>
    <dxf>
      <fill>
        <patternFill>
          <bgColor indexed="45"/>
        </patternFill>
      </fill>
    </dxf>
    <dxf>
      <fill>
        <patternFill>
          <bgColor indexed="47"/>
        </patternFill>
      </fill>
    </dxf>
    <dxf>
      <font>
        <condense val="0"/>
        <extend val="0"/>
        <color indexed="55"/>
      </font>
    </dxf>
    <dxf>
      <fill>
        <patternFill>
          <bgColor indexed="45"/>
        </patternFill>
      </fill>
    </dxf>
    <dxf>
      <fill>
        <patternFill>
          <bgColor indexed="47"/>
        </patternFill>
      </fill>
    </dxf>
    <dxf>
      <font>
        <condense val="0"/>
        <extend val="0"/>
        <color indexed="55"/>
      </font>
    </dxf>
    <dxf>
      <fill>
        <patternFill>
          <bgColor indexed="10"/>
        </patternFill>
      </fill>
    </dxf>
    <dxf>
      <fill>
        <patternFill>
          <bgColor indexed="45"/>
        </patternFill>
      </fill>
    </dxf>
    <dxf>
      <fill>
        <patternFill>
          <bgColor indexed="47"/>
        </patternFill>
      </fill>
    </dxf>
    <dxf>
      <font>
        <condense val="0"/>
        <extend val="0"/>
        <color indexed="8"/>
      </font>
      <fill>
        <patternFill>
          <bgColor indexed="45"/>
        </patternFill>
      </fill>
    </dxf>
    <dxf>
      <fill>
        <patternFill>
          <bgColor indexed="45"/>
        </patternFill>
      </fill>
    </dxf>
    <dxf>
      <fill>
        <patternFill>
          <bgColor indexed="47"/>
        </patternFill>
      </fill>
    </dxf>
    <dxf>
      <font>
        <condense val="0"/>
        <extend val="0"/>
        <color indexed="16"/>
      </font>
      <fill>
        <patternFill>
          <bgColor indexed="45"/>
        </patternFill>
      </fill>
    </dxf>
    <dxf>
      <font>
        <condense val="0"/>
        <extend val="0"/>
        <color indexed="16"/>
      </font>
      <fill>
        <patternFill>
          <bgColor indexed="47"/>
        </patternFill>
      </fill>
    </dxf>
    <dxf>
      <font>
        <condense val="0"/>
        <extend val="0"/>
        <color indexed="16"/>
      </font>
      <fill>
        <patternFill>
          <bgColor indexed="45"/>
        </patternFill>
      </fill>
    </dxf>
    <dxf>
      <font>
        <condense val="0"/>
        <extend val="0"/>
        <color indexed="16"/>
      </font>
      <fill>
        <patternFill>
          <bgColor indexed="47"/>
        </patternFill>
      </fill>
    </dxf>
    <dxf>
      <font>
        <condense val="0"/>
        <extend val="0"/>
        <color indexed="16"/>
      </font>
      <fill>
        <patternFill>
          <bgColor indexed="45"/>
        </patternFill>
      </fill>
    </dxf>
    <dxf>
      <font>
        <condense val="0"/>
        <extend val="0"/>
        <color indexed="16"/>
      </font>
      <fill>
        <patternFill>
          <bgColor indexed="47"/>
        </patternFill>
      </fill>
    </dxf>
    <dxf>
      <fill>
        <patternFill>
          <bgColor indexed="45"/>
        </patternFill>
      </fill>
    </dxf>
    <dxf>
      <fill>
        <patternFill>
          <bgColor indexed="47"/>
        </patternFill>
      </fill>
    </dxf>
    <dxf>
      <fill>
        <patternFill>
          <bgColor indexed="10"/>
        </patternFill>
      </fill>
    </dxf>
    <dxf>
      <fill>
        <patternFill>
          <bgColor indexed="45"/>
        </patternFill>
      </fill>
    </dxf>
    <dxf>
      <fill>
        <patternFill>
          <bgColor indexed="47"/>
        </patternFill>
      </fill>
    </dxf>
    <dxf>
      <font>
        <condense val="0"/>
        <extend val="0"/>
        <color auto="1"/>
      </font>
      <fill>
        <patternFill>
          <bgColor rgb="FFFF0000"/>
        </patternFill>
      </fill>
    </dxf>
    <dxf>
      <font>
        <condense val="0"/>
        <extend val="0"/>
        <color auto="1"/>
      </font>
      <fill>
        <patternFill>
          <bgColor rgb="FF00B050"/>
        </patternFill>
      </fill>
    </dxf>
    <dxf>
      <font>
        <condense val="0"/>
        <extend val="0"/>
        <color indexed="8"/>
      </font>
      <fill>
        <patternFill>
          <bgColor indexed="11"/>
        </patternFill>
      </fill>
    </dxf>
    <dxf>
      <font>
        <condense val="0"/>
        <extend val="0"/>
        <color indexed="8"/>
      </font>
      <fill>
        <patternFill>
          <bgColor indexed="45"/>
        </patternFill>
      </fill>
    </dxf>
    <dxf>
      <font>
        <condense val="0"/>
        <extend val="0"/>
        <color indexed="63"/>
      </font>
      <fill>
        <patternFill>
          <bgColor indexed="45"/>
        </patternFill>
      </fill>
    </dxf>
    <dxf>
      <font>
        <condense val="0"/>
        <extend val="0"/>
        <color indexed="63"/>
      </font>
      <fill>
        <patternFill>
          <bgColor indexed="51"/>
        </patternFill>
      </fill>
    </dxf>
    <dxf>
      <font>
        <condense val="0"/>
        <extend val="0"/>
        <color indexed="17"/>
      </font>
      <fill>
        <patternFill>
          <bgColor indexed="45"/>
        </patternFill>
      </fill>
    </dxf>
    <dxf>
      <font>
        <condense val="0"/>
        <extend val="0"/>
        <color indexed="12"/>
      </font>
      <fill>
        <patternFill>
          <bgColor indexed="15"/>
        </patternFill>
      </fill>
    </dxf>
    <dxf>
      <font>
        <condense val="0"/>
        <extend val="0"/>
        <color indexed="63"/>
      </font>
      <fill>
        <patternFill>
          <bgColor indexed="45"/>
        </patternFill>
      </fill>
    </dxf>
    <dxf>
      <font>
        <condense val="0"/>
        <extend val="0"/>
        <color indexed="63"/>
      </font>
      <fill>
        <patternFill>
          <bgColor indexed="11"/>
        </patternFill>
      </fill>
    </dxf>
    <dxf>
      <font>
        <condense val="0"/>
        <extend val="0"/>
        <color indexed="63"/>
      </font>
      <fill>
        <patternFill>
          <bgColor indexed="42"/>
        </patternFill>
      </fill>
    </dxf>
    <dxf>
      <font>
        <condense val="0"/>
        <extend val="0"/>
        <color indexed="63"/>
      </font>
      <fill>
        <patternFill>
          <bgColor indexed="45"/>
        </patternFill>
      </fill>
    </dxf>
    <dxf>
      <font>
        <condense val="0"/>
        <extend val="0"/>
        <color indexed="63"/>
      </font>
      <fill>
        <patternFill>
          <bgColor indexed="45"/>
        </patternFill>
      </fill>
    </dxf>
    <dxf>
      <fill>
        <patternFill>
          <bgColor indexed="45"/>
        </patternFill>
      </fill>
    </dxf>
    <dxf>
      <fill>
        <patternFill>
          <bgColor indexed="42"/>
        </patternFill>
      </fill>
    </dxf>
    <dxf>
      <fill>
        <patternFill patternType="none">
          <bgColor indexed="65"/>
        </patternFill>
      </fill>
    </dxf>
    <dxf>
      <font>
        <condense val="0"/>
        <extend val="0"/>
        <color indexed="58"/>
      </font>
      <fill>
        <patternFill>
          <bgColor indexed="45"/>
        </patternFill>
      </fill>
    </dxf>
    <dxf>
      <font>
        <condense val="0"/>
        <extend val="0"/>
        <color indexed="17"/>
      </font>
      <fill>
        <patternFill>
          <bgColor indexed="42"/>
        </patternFill>
      </fill>
    </dxf>
    <dxf>
      <font>
        <condense val="0"/>
        <extend val="0"/>
        <color indexed="57"/>
      </font>
    </dxf>
    <dxf>
      <fill>
        <patternFill>
          <bgColor indexed="45"/>
        </patternFill>
      </fill>
    </dxf>
    <dxf>
      <fill>
        <patternFill>
          <bgColor indexed="42"/>
        </patternFill>
      </fill>
    </dxf>
    <dxf>
      <font>
        <condense val="0"/>
        <extend val="0"/>
        <color indexed="55"/>
      </font>
    </dxf>
    <dxf>
      <fill>
        <patternFill>
          <bgColor indexed="45"/>
        </patternFill>
      </fill>
    </dxf>
    <dxf>
      <fill>
        <patternFill>
          <bgColor indexed="45"/>
        </patternFill>
      </fill>
    </dxf>
    <dxf>
      <fill>
        <patternFill>
          <bgColor indexed="47"/>
        </patternFill>
      </fill>
    </dxf>
    <dxf>
      <font>
        <condense val="0"/>
        <extend val="0"/>
        <color indexed="55"/>
      </font>
    </dxf>
    <dxf>
      <fill>
        <patternFill>
          <bgColor indexed="45"/>
        </patternFill>
      </fill>
    </dxf>
    <dxf>
      <fill>
        <patternFill>
          <bgColor indexed="47"/>
        </patternFill>
      </fill>
    </dxf>
    <dxf>
      <font>
        <condense val="0"/>
        <extend val="0"/>
        <color indexed="55"/>
      </font>
    </dxf>
    <dxf>
      <fill>
        <patternFill>
          <bgColor indexed="10"/>
        </patternFill>
      </fill>
    </dxf>
    <dxf>
      <fill>
        <patternFill>
          <bgColor indexed="45"/>
        </patternFill>
      </fill>
    </dxf>
    <dxf>
      <fill>
        <patternFill>
          <bgColor indexed="47"/>
        </patternFill>
      </fill>
    </dxf>
    <dxf>
      <font>
        <condense val="0"/>
        <extend val="0"/>
        <color indexed="8"/>
      </font>
      <fill>
        <patternFill>
          <bgColor indexed="45"/>
        </patternFill>
      </fill>
    </dxf>
    <dxf>
      <fill>
        <patternFill>
          <bgColor indexed="45"/>
        </patternFill>
      </fill>
    </dxf>
    <dxf>
      <fill>
        <patternFill>
          <bgColor indexed="4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666699"/>
                </a:solidFill>
                <a:latin typeface="Arial Cyr"/>
                <a:ea typeface="Arial Cyr"/>
                <a:cs typeface="Arial Cyr"/>
              </a:defRPr>
            </a:pPr>
            <a:r>
              <a:rPr lang="ru-RU"/>
              <a:t>Высота снежного покрова (см).</a:t>
            </a:r>
          </a:p>
        </c:rich>
      </c:tx>
      <c:layout>
        <c:manualLayout>
          <c:xMode val="edge"/>
          <c:yMode val="edge"/>
          <c:x val="0.38506896854003586"/>
          <c:y val="3.0837004405286552E-2"/>
        </c:manualLayout>
      </c:layout>
      <c:overlay val="0"/>
      <c:spPr>
        <a:noFill/>
        <a:ln w="25400">
          <a:noFill/>
        </a:ln>
      </c:spPr>
    </c:title>
    <c:autoTitleDeleted val="0"/>
    <c:plotArea>
      <c:layout>
        <c:manualLayout>
          <c:layoutTarget val="inner"/>
          <c:xMode val="edge"/>
          <c:yMode val="edge"/>
          <c:x val="6.581535573320646E-2"/>
          <c:y val="0.28854656584114341"/>
          <c:w val="0.93025584894547064"/>
          <c:h val="0.64757778898698737"/>
        </c:manualLayout>
      </c:layout>
      <c:areaChart>
        <c:grouping val="standard"/>
        <c:varyColors val="0"/>
        <c:ser>
          <c:idx val="0"/>
          <c:order val="0"/>
          <c:tx>
            <c:v>Снег, см</c:v>
          </c:tx>
          <c:spPr>
            <a:pattFill prst="lgConfetti">
              <a:fgClr>
                <a:srgbClr val="99CCFF"/>
              </a:fgClr>
              <a:bgClr>
                <a:srgbClr val="FFFFFF"/>
              </a:bgClr>
            </a:pattFill>
            <a:ln w="12700">
              <a:solidFill>
                <a:srgbClr val="00CCFF"/>
              </a:solidFill>
              <a:prstDash val="solid"/>
            </a:ln>
          </c:spPr>
          <c:dLbls>
            <c:numFmt formatCode="0" sourceLinked="0"/>
            <c:spPr>
              <a:solidFill>
                <a:srgbClr val="FFFFFF"/>
              </a:solidFill>
              <a:ln w="25400">
                <a:noFill/>
              </a:ln>
            </c:spPr>
            <c:txPr>
              <a:bodyPr/>
              <a:lstStyle/>
              <a:p>
                <a:pPr>
                  <a:defRPr sz="800" b="0" i="0" u="none" strike="noStrike" baseline="0">
                    <a:solidFill>
                      <a:srgbClr val="0000FF"/>
                    </a:solidFill>
                    <a:latin typeface="Arial Cyr"/>
                    <a:ea typeface="Arial Cyr"/>
                    <a:cs typeface="Arial Cyr"/>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Про_2!$AS$94:$BL$95</c:f>
              <c:multiLvlStrCache>
                <c:ptCount val="20"/>
                <c:lvl>
                  <c:pt idx="0">
                    <c:v>ночь</c:v>
                  </c:pt>
                  <c:pt idx="1">
                    <c:v>день</c:v>
                  </c:pt>
                  <c:pt idx="2">
                    <c:v>ночь</c:v>
                  </c:pt>
                  <c:pt idx="3">
                    <c:v>день</c:v>
                  </c:pt>
                  <c:pt idx="4">
                    <c:v>ночь</c:v>
                  </c:pt>
                  <c:pt idx="5">
                    <c:v>день</c:v>
                  </c:pt>
                  <c:pt idx="6">
                    <c:v>ночь</c:v>
                  </c:pt>
                  <c:pt idx="7">
                    <c:v>день</c:v>
                  </c:pt>
                  <c:pt idx="8">
                    <c:v>ночь</c:v>
                  </c:pt>
                  <c:pt idx="9">
                    <c:v>день</c:v>
                  </c:pt>
                  <c:pt idx="10">
                    <c:v>ночь</c:v>
                  </c:pt>
                  <c:pt idx="11">
                    <c:v>день</c:v>
                  </c:pt>
                  <c:pt idx="12">
                    <c:v>ночь</c:v>
                  </c:pt>
                  <c:pt idx="13">
                    <c:v>день</c:v>
                  </c:pt>
                  <c:pt idx="14">
                    <c:v>ночь</c:v>
                  </c:pt>
                  <c:pt idx="15">
                    <c:v>день</c:v>
                  </c:pt>
                  <c:pt idx="16">
                    <c:v>ночь</c:v>
                  </c:pt>
                  <c:pt idx="17">
                    <c:v>день</c:v>
                  </c:pt>
                  <c:pt idx="18">
                    <c:v>ночь</c:v>
                  </c:pt>
                  <c:pt idx="19">
                    <c:v>день</c:v>
                  </c:pt>
                </c:lvl>
                <c:lvl>
                  <c:pt idx="0">
                    <c:v>Ср 20.ноя</c:v>
                  </c:pt>
                  <c:pt idx="2">
                    <c:v>Чт 21.ноя</c:v>
                  </c:pt>
                  <c:pt idx="4">
                    <c:v>Пт 22.ноя</c:v>
                  </c:pt>
                  <c:pt idx="6">
                    <c:v>Сб 23.ноя</c:v>
                  </c:pt>
                  <c:pt idx="8">
                    <c:v>Вс 24.ноя</c:v>
                  </c:pt>
                  <c:pt idx="10">
                    <c:v>Пн 25.ноя</c:v>
                  </c:pt>
                  <c:pt idx="12">
                    <c:v>Вт 26.ноя</c:v>
                  </c:pt>
                  <c:pt idx="14">
                    <c:v>Ср 27.ноя</c:v>
                  </c:pt>
                  <c:pt idx="16">
                    <c:v>Чт 28.ноя</c:v>
                  </c:pt>
                  <c:pt idx="18">
                    <c:v>Пт 29.ноя</c:v>
                  </c:pt>
                </c:lvl>
              </c:multiLvlStrCache>
            </c:multiLvlStrRef>
          </c:cat>
          <c:val>
            <c:numRef>
              <c:f>Про_2!$AS$127:$BL$127</c:f>
              <c:numCache>
                <c:formatCode>0</c:formatCode>
                <c:ptCount val="20"/>
                <c:pt idx="0">
                  <c:v>3</c:v>
                </c:pt>
                <c:pt idx="1">
                  <c:v>3</c:v>
                </c:pt>
                <c:pt idx="2">
                  <c:v>2</c:v>
                </c:pt>
                <c:pt idx="3">
                  <c:v>2</c:v>
                </c:pt>
                <c:pt idx="4">
                  <c:v>2</c:v>
                </c:pt>
                <c:pt idx="5">
                  <c:v>2</c:v>
                </c:pt>
                <c:pt idx="6">
                  <c:v>2</c:v>
                </c:pt>
                <c:pt idx="7">
                  <c:v>3</c:v>
                </c:pt>
                <c:pt idx="8">
                  <c:v>3</c:v>
                </c:pt>
                <c:pt idx="9">
                  <c:v>3</c:v>
                </c:pt>
                <c:pt idx="10">
                  <c:v>3</c:v>
                </c:pt>
                <c:pt idx="11">
                  <c:v>4</c:v>
                </c:pt>
                <c:pt idx="12">
                  <c:v>3</c:v>
                </c:pt>
                <c:pt idx="13">
                  <c:v>2</c:v>
                </c:pt>
                <c:pt idx="14">
                  <c:v>1</c:v>
                </c:pt>
                <c:pt idx="15">
                  <c:v>1</c:v>
                </c:pt>
                <c:pt idx="16">
                  <c:v>1</c:v>
                </c:pt>
                <c:pt idx="17">
                  <c:v>1</c:v>
                </c:pt>
                <c:pt idx="18">
                  <c:v>1</c:v>
                </c:pt>
                <c:pt idx="19">
                  <c:v>1</c:v>
                </c:pt>
              </c:numCache>
            </c:numRef>
          </c:val>
          <c:extLst>
            <c:ext xmlns:c16="http://schemas.microsoft.com/office/drawing/2014/chart" uri="{C3380CC4-5D6E-409C-BE32-E72D297353CC}">
              <c16:uniqueId val="{00000000-ADD9-483B-A41B-E712A75D3DEA}"/>
            </c:ext>
          </c:extLst>
        </c:ser>
        <c:dLbls>
          <c:showLegendKey val="0"/>
          <c:showVal val="0"/>
          <c:showCatName val="0"/>
          <c:showSerName val="0"/>
          <c:showPercent val="0"/>
          <c:showBubbleSize val="0"/>
        </c:dLbls>
        <c:dropLines>
          <c:spPr>
            <a:ln w="3175">
              <a:solidFill>
                <a:srgbClr val="99CCFF"/>
              </a:solidFill>
              <a:prstDash val="solid"/>
            </a:ln>
          </c:spPr>
        </c:dropLines>
        <c:axId val="171835392"/>
        <c:axId val="171837312"/>
      </c:areaChart>
      <c:catAx>
        <c:axId val="171835392"/>
        <c:scaling>
          <c:orientation val="minMax"/>
        </c:scaling>
        <c:delete val="0"/>
        <c:axPos val="b"/>
        <c:majorGridlines>
          <c:spPr>
            <a:ln w="3175">
              <a:pattFill prst="pct50">
                <a:fgClr>
                  <a:srgbClr val="C0C0C0"/>
                </a:fgClr>
                <a:bgClr>
                  <a:srgbClr val="FFFFFF"/>
                </a:bgClr>
              </a:pattFill>
              <a:prstDash val="solid"/>
            </a:ln>
          </c:spPr>
        </c:majorGridlines>
        <c:numFmt formatCode="General" sourceLinked="1"/>
        <c:majorTickMark val="out"/>
        <c:minorTickMark val="none"/>
        <c:tickLblPos val="high"/>
        <c:spPr>
          <a:ln w="3175">
            <a:solidFill>
              <a:srgbClr val="969696"/>
            </a:solidFill>
            <a:prstDash val="solid"/>
          </a:ln>
        </c:spPr>
        <c:txPr>
          <a:bodyPr rot="0" vert="horz"/>
          <a:lstStyle/>
          <a:p>
            <a:pPr>
              <a:defRPr sz="1000" b="0" i="0" u="none" strike="noStrike" baseline="0">
                <a:solidFill>
                  <a:srgbClr val="333333"/>
                </a:solidFill>
                <a:latin typeface="Arial Cyr"/>
                <a:ea typeface="Arial Cyr"/>
                <a:cs typeface="Arial Cyr"/>
              </a:defRPr>
            </a:pPr>
            <a:endParaRPr lang="ru-RU"/>
          </a:p>
        </c:txPr>
        <c:crossAx val="171837312"/>
        <c:crosses val="autoZero"/>
        <c:auto val="1"/>
        <c:lblAlgn val="ctr"/>
        <c:lblOffset val="100"/>
        <c:tickLblSkip val="1"/>
        <c:tickMarkSkip val="1"/>
        <c:noMultiLvlLbl val="0"/>
      </c:catAx>
      <c:valAx>
        <c:axId val="171837312"/>
        <c:scaling>
          <c:orientation val="minMax"/>
          <c:max val="100"/>
          <c:min val="0"/>
        </c:scaling>
        <c:delete val="0"/>
        <c:axPos val="l"/>
        <c:numFmt formatCode="0&quot; см &quot;" sourceLinked="0"/>
        <c:majorTickMark val="out"/>
        <c:minorTickMark val="out"/>
        <c:tickLblPos val="nextTo"/>
        <c:spPr>
          <a:ln w="3175">
            <a:solidFill>
              <a:srgbClr val="969696"/>
            </a:solidFill>
            <a:prstDash val="solid"/>
          </a:ln>
        </c:spPr>
        <c:txPr>
          <a:bodyPr rot="0" vert="horz"/>
          <a:lstStyle/>
          <a:p>
            <a:pPr>
              <a:defRPr sz="725" b="0" i="0" u="none" strike="noStrike" baseline="0">
                <a:solidFill>
                  <a:srgbClr val="969696"/>
                </a:solidFill>
                <a:latin typeface="Arial Cyr"/>
                <a:ea typeface="Arial Cyr"/>
                <a:cs typeface="Arial Cyr"/>
              </a:defRPr>
            </a:pPr>
            <a:endParaRPr lang="ru-RU"/>
          </a:p>
        </c:txPr>
        <c:crossAx val="171835392"/>
        <c:crosses val="autoZero"/>
        <c:crossBetween val="between"/>
      </c:valAx>
      <c:spPr>
        <a:solidFill>
          <a:srgbClr val="FFFFFF"/>
        </a:solidFill>
        <a:ln w="25400">
          <a:noFill/>
        </a:ln>
      </c:spPr>
    </c:plotArea>
    <c:plotVisOnly val="1"/>
    <c:dispBlanksAs val="zero"/>
    <c:showDLblsOverMax val="0"/>
  </c:chart>
  <c:spPr>
    <a:pattFill prst="smGrid">
      <a:fgClr>
        <a:srgbClr val="CCFFFF"/>
      </a:fgClr>
      <a:bgClr>
        <a:srgbClr val="FFFFFF"/>
      </a:bgClr>
    </a:pattFill>
    <a:ln w="9525">
      <a:noFill/>
    </a:ln>
  </c:spPr>
  <c:txPr>
    <a:bodyPr/>
    <a:lstStyle/>
    <a:p>
      <a:pPr>
        <a:defRPr sz="1200" b="0" i="0" u="none" strike="noStrike" baseline="0">
          <a:solidFill>
            <a:srgbClr val="000000"/>
          </a:solidFill>
          <a:latin typeface="Arial Cyr"/>
          <a:ea typeface="Arial Cyr"/>
          <a:cs typeface="Arial Cyr"/>
        </a:defRPr>
      </a:pPr>
      <a:endParaRPr lang="ru-RU"/>
    </a:p>
  </c:txPr>
  <c:printSettings>
    <c:headerFooter alignWithMargins="0"/>
    <c:pageMargins b="1" l="0.75000000000000433" r="0.75000000000000433"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816963383643534E-2"/>
          <c:y val="0.18571447077733763"/>
          <c:w val="0.91139283837978535"/>
          <c:h val="0.7530619749102907"/>
        </c:manualLayout>
      </c:layout>
      <c:barChart>
        <c:barDir val="col"/>
        <c:grouping val="stacked"/>
        <c:varyColors val="0"/>
        <c:ser>
          <c:idx val="6"/>
          <c:order val="1"/>
          <c:tx>
            <c:v>снег</c:v>
          </c:tx>
          <c:spPr>
            <a:gradFill rotWithShape="0">
              <a:gsLst>
                <a:gs pos="0">
                  <a:srgbClr val="3366FF"/>
                </a:gs>
                <a:gs pos="100000">
                  <a:srgbClr val="3366FF">
                    <a:gamma/>
                    <a:tint val="43922"/>
                    <a:invGamma/>
                  </a:srgbClr>
                </a:gs>
              </a:gsLst>
              <a:lin ang="5400000" scaled="1"/>
            </a:gradFill>
            <a:ln w="12700">
              <a:solidFill>
                <a:srgbClr val="3366FF"/>
              </a:solidFill>
              <a:prstDash val="solid"/>
            </a:ln>
          </c:spPr>
          <c:invertIfNegative val="0"/>
          <c:val>
            <c:numRef>
              <c:f>Про_2!$AS$123:$BL$123</c:f>
              <c:numCache>
                <c:formatCode>General</c:formatCode>
                <c:ptCount val="20"/>
                <c:pt idx="1">
                  <c:v>10</c:v>
                </c:pt>
                <c:pt idx="2">
                  <c:v>3</c:v>
                </c:pt>
                <c:pt idx="3">
                  <c:v>0</c:v>
                </c:pt>
                <c:pt idx="4">
                  <c:v>0</c:v>
                </c:pt>
                <c:pt idx="5">
                  <c:v>1</c:v>
                </c:pt>
                <c:pt idx="6">
                  <c:v>0</c:v>
                </c:pt>
                <c:pt idx="7">
                  <c:v>1</c:v>
                </c:pt>
                <c:pt idx="8">
                  <c:v>1</c:v>
                </c:pt>
                <c:pt idx="9">
                  <c:v>0</c:v>
                </c:pt>
                <c:pt idx="10">
                  <c:v>0</c:v>
                </c:pt>
                <c:pt idx="11">
                  <c:v>6</c:v>
                </c:pt>
                <c:pt idx="12">
                  <c:v>0</c:v>
                </c:pt>
                <c:pt idx="13">
                  <c:v>0</c:v>
                </c:pt>
                <c:pt idx="14">
                  <c:v>1</c:v>
                </c:pt>
                <c:pt idx="15">
                  <c:v>0</c:v>
                </c:pt>
                <c:pt idx="16">
                  <c:v>0</c:v>
                </c:pt>
                <c:pt idx="17">
                  <c:v>0</c:v>
                </c:pt>
                <c:pt idx="18">
                  <c:v>0</c:v>
                </c:pt>
                <c:pt idx="19">
                  <c:v>0</c:v>
                </c:pt>
              </c:numCache>
            </c:numRef>
          </c:val>
          <c:extLst>
            <c:ext xmlns:c16="http://schemas.microsoft.com/office/drawing/2014/chart" uri="{C3380CC4-5D6E-409C-BE32-E72D297353CC}">
              <c16:uniqueId val="{00000000-9109-4AD2-ACCF-41FB2C3BC4E3}"/>
            </c:ext>
          </c:extLst>
        </c:ser>
        <c:ser>
          <c:idx val="1"/>
          <c:order val="2"/>
          <c:tx>
            <c:v>Дождь 12ч, мм</c:v>
          </c:tx>
          <c:spPr>
            <a:gradFill rotWithShape="0">
              <a:gsLst>
                <a:gs pos="0">
                  <a:srgbClr val="00FF00"/>
                </a:gs>
                <a:gs pos="100000">
                  <a:srgbClr val="00FF00">
                    <a:gamma/>
                    <a:tint val="30196"/>
                    <a:invGamma/>
                  </a:srgbClr>
                </a:gs>
              </a:gsLst>
              <a:lin ang="5400000" scaled="1"/>
            </a:gradFill>
            <a:ln w="12700">
              <a:solidFill>
                <a:srgbClr val="00FF00"/>
              </a:solidFill>
              <a:prstDash val="solid"/>
            </a:ln>
          </c:spPr>
          <c:invertIfNegative val="0"/>
          <c:val>
            <c:numRef>
              <c:f>Про_2!$AS$122:$BL$122</c:f>
              <c:numCache>
                <c:formatCode>General</c:formatCode>
                <c:ptCount val="20"/>
                <c:pt idx="1">
                  <c:v>0</c:v>
                </c:pt>
                <c:pt idx="2">
                  <c:v>0</c:v>
                </c:pt>
                <c:pt idx="3">
                  <c:v>0</c:v>
                </c:pt>
                <c:pt idx="4">
                  <c:v>0</c:v>
                </c:pt>
                <c:pt idx="5">
                  <c:v>0</c:v>
                </c:pt>
                <c:pt idx="6">
                  <c:v>0</c:v>
                </c:pt>
                <c:pt idx="7">
                  <c:v>0</c:v>
                </c:pt>
                <c:pt idx="8">
                  <c:v>0</c:v>
                </c:pt>
                <c:pt idx="9">
                  <c:v>0</c:v>
                </c:pt>
                <c:pt idx="10">
                  <c:v>0</c:v>
                </c:pt>
                <c:pt idx="11">
                  <c:v>0</c:v>
                </c:pt>
                <c:pt idx="12">
                  <c:v>1</c:v>
                </c:pt>
                <c:pt idx="13">
                  <c:v>1</c:v>
                </c:pt>
                <c:pt idx="14">
                  <c:v>0</c:v>
                </c:pt>
                <c:pt idx="15">
                  <c:v>0</c:v>
                </c:pt>
                <c:pt idx="16">
                  <c:v>0</c:v>
                </c:pt>
                <c:pt idx="17">
                  <c:v>0</c:v>
                </c:pt>
                <c:pt idx="18">
                  <c:v>0</c:v>
                </c:pt>
                <c:pt idx="19">
                  <c:v>0</c:v>
                </c:pt>
              </c:numCache>
            </c:numRef>
          </c:val>
          <c:extLst>
            <c:ext xmlns:c16="http://schemas.microsoft.com/office/drawing/2014/chart" uri="{C3380CC4-5D6E-409C-BE32-E72D297353CC}">
              <c16:uniqueId val="{00000001-9109-4AD2-ACCF-41FB2C3BC4E3}"/>
            </c:ext>
          </c:extLst>
        </c:ser>
        <c:ser>
          <c:idx val="7"/>
          <c:order val="3"/>
          <c:tx>
            <c:v>метель</c:v>
          </c:tx>
          <c:spPr>
            <a:gradFill rotWithShape="0">
              <a:gsLst>
                <a:gs pos="0">
                  <a:srgbClr val="FF99CC"/>
                </a:gs>
                <a:gs pos="50000">
                  <a:srgbClr val="FF99CC">
                    <a:gamma/>
                    <a:tint val="27451"/>
                    <a:invGamma/>
                  </a:srgbClr>
                </a:gs>
                <a:gs pos="100000">
                  <a:srgbClr val="FF99CC"/>
                </a:gs>
              </a:gsLst>
              <a:lin ang="5400000" scaled="1"/>
            </a:gradFill>
            <a:ln w="12700">
              <a:solidFill>
                <a:srgbClr val="FF00FF"/>
              </a:solidFill>
              <a:prstDash val="solid"/>
            </a:ln>
          </c:spPr>
          <c:invertIfNegative val="0"/>
          <c:dLbls>
            <c:numFmt formatCode="[=0]&quot;&quot;;[Red][=2]&quot;метель&quot;;General" sourceLinked="0"/>
            <c:spPr>
              <a:noFill/>
              <a:ln w="25400">
                <a:noFill/>
              </a:ln>
            </c:spPr>
            <c:txPr>
              <a:bodyPr/>
              <a:lstStyle/>
              <a:p>
                <a:pPr>
                  <a:defRPr sz="700" b="0" i="0" u="none" strike="noStrike" baseline="0">
                    <a:solidFill>
                      <a:srgbClr val="000000"/>
                    </a:solidFill>
                    <a:latin typeface="Arial Cyr"/>
                    <a:ea typeface="Arial Cyr"/>
                    <a:cs typeface="Arial Cyr"/>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Про_2!$AS$125:$BL$125</c:f>
              <c:numCache>
                <c:formatCode>0</c:formatCode>
                <c:ptCount val="20"/>
                <c:pt idx="1">
                  <c:v>2</c:v>
                </c:pt>
                <c:pt idx="2">
                  <c:v>0</c:v>
                </c:pt>
                <c:pt idx="3">
                  <c:v>0</c:v>
                </c:pt>
                <c:pt idx="4">
                  <c:v>0</c:v>
                </c:pt>
                <c:pt idx="5">
                  <c:v>0</c:v>
                </c:pt>
                <c:pt idx="6">
                  <c:v>0</c:v>
                </c:pt>
                <c:pt idx="7">
                  <c:v>0</c:v>
                </c:pt>
                <c:pt idx="8">
                  <c:v>0</c:v>
                </c:pt>
                <c:pt idx="9">
                  <c:v>0</c:v>
                </c:pt>
                <c:pt idx="10">
                  <c:v>0</c:v>
                </c:pt>
                <c:pt idx="11">
                  <c:v>2</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2-9109-4AD2-ACCF-41FB2C3BC4E3}"/>
            </c:ext>
          </c:extLst>
        </c:ser>
        <c:ser>
          <c:idx val="4"/>
          <c:order val="5"/>
          <c:tx>
            <c:v>гроза</c:v>
          </c:tx>
          <c:spPr>
            <a:gradFill rotWithShape="0">
              <a:gsLst>
                <a:gs pos="0">
                  <a:srgbClr val="FF99CC"/>
                </a:gs>
                <a:gs pos="50000">
                  <a:srgbClr val="FF99CC">
                    <a:gamma/>
                    <a:tint val="0"/>
                    <a:invGamma/>
                  </a:srgbClr>
                </a:gs>
                <a:gs pos="100000">
                  <a:srgbClr val="FF99CC"/>
                </a:gs>
              </a:gsLst>
              <a:lin ang="5400000" scaled="1"/>
            </a:gradFill>
            <a:ln w="12700">
              <a:solidFill>
                <a:srgbClr val="FF00FF"/>
              </a:solidFill>
              <a:prstDash val="solid"/>
            </a:ln>
          </c:spPr>
          <c:invertIfNegative val="0"/>
          <c:dLbls>
            <c:numFmt formatCode="[=0]&quot; &quot;;[Red][=2]&quot;гроза&quot;;General" sourceLinked="0"/>
            <c:spPr>
              <a:noFill/>
              <a:ln w="25400">
                <a:noFill/>
              </a:ln>
            </c:spPr>
            <c:txPr>
              <a:bodyPr/>
              <a:lstStyle/>
              <a:p>
                <a:pPr>
                  <a:defRPr sz="600" b="0" i="0" u="none" strike="noStrike" baseline="0">
                    <a:solidFill>
                      <a:srgbClr val="000000"/>
                    </a:solidFill>
                    <a:latin typeface="Arial Cyr"/>
                    <a:ea typeface="Arial Cyr"/>
                    <a:cs typeface="Arial Cyr"/>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Про_2!$AS$106:$BL$106</c:f>
              <c:numCache>
                <c:formatCode>0</c:formatCode>
                <c:ptCount val="20"/>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3-9109-4AD2-ACCF-41FB2C3BC4E3}"/>
            </c:ext>
          </c:extLst>
        </c:ser>
        <c:ser>
          <c:idx val="9"/>
          <c:order val="7"/>
          <c:tx>
            <c:v>лед.дождь</c:v>
          </c:tx>
          <c:spPr>
            <a:gradFill rotWithShape="0">
              <a:gsLst>
                <a:gs pos="0">
                  <a:srgbClr val="FF99CC"/>
                </a:gs>
                <a:gs pos="50000">
                  <a:srgbClr val="FF99CC">
                    <a:gamma/>
                    <a:tint val="0"/>
                    <a:invGamma/>
                  </a:srgbClr>
                </a:gs>
                <a:gs pos="100000">
                  <a:srgbClr val="FF99CC"/>
                </a:gs>
              </a:gsLst>
              <a:lin ang="5400000" scaled="1"/>
            </a:gradFill>
            <a:ln w="12700">
              <a:solidFill>
                <a:srgbClr val="FF00FF"/>
              </a:solidFill>
              <a:prstDash val="solid"/>
            </a:ln>
          </c:spPr>
          <c:invertIfNegative val="0"/>
          <c:dLbls>
            <c:numFmt formatCode="[=2]&quot;лед.дождь&quot;;&quot;&quot;" sourceLinked="0"/>
            <c:spPr>
              <a:noFill/>
              <a:ln w="25400">
                <a:noFill/>
              </a:ln>
            </c:spPr>
            <c:txPr>
              <a:bodyPr/>
              <a:lstStyle/>
              <a:p>
                <a:pPr>
                  <a:defRPr sz="600" b="0" i="0" u="none" strike="noStrike" baseline="0">
                    <a:solidFill>
                      <a:srgbClr val="FF0000"/>
                    </a:solidFill>
                    <a:latin typeface="Arial Cyr"/>
                    <a:ea typeface="Arial Cyr"/>
                    <a:cs typeface="Arial Cyr"/>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Про_2!$AS$128:$BL$128</c:f>
              <c:numCache>
                <c:formatCode>0</c:formatCode>
                <c:ptCount val="20"/>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4-9109-4AD2-ACCF-41FB2C3BC4E3}"/>
            </c:ext>
          </c:extLst>
        </c:ser>
        <c:ser>
          <c:idx val="5"/>
          <c:order val="8"/>
          <c:tx>
            <c:v>ночь 1</c:v>
          </c:tx>
          <c:spPr>
            <a:gradFill rotWithShape="0">
              <a:gsLst>
                <a:gs pos="0">
                  <a:srgbClr val="CCFFFF"/>
                </a:gs>
                <a:gs pos="100000">
                  <a:srgbClr val="CCFFFF">
                    <a:gamma/>
                    <a:tint val="0"/>
                    <a:invGamma/>
                  </a:srgbClr>
                </a:gs>
              </a:gsLst>
              <a:lin ang="0" scaled="1"/>
            </a:gradFill>
            <a:ln w="25400">
              <a:noFill/>
            </a:ln>
          </c:spPr>
          <c:invertIfNegative val="0"/>
          <c:val>
            <c:numRef>
              <c:f>Про_2!$AS$114:$BL$114</c:f>
              <c:numCache>
                <c:formatCode>General</c:formatCode>
                <c:ptCount val="20"/>
                <c:pt idx="0">
                  <c:v>29.8</c:v>
                </c:pt>
                <c:pt idx="1">
                  <c:v>#N/A</c:v>
                </c:pt>
                <c:pt idx="2">
                  <c:v>26.8</c:v>
                </c:pt>
                <c:pt idx="3">
                  <c:v>#N/A</c:v>
                </c:pt>
                <c:pt idx="4">
                  <c:v>29.8</c:v>
                </c:pt>
                <c:pt idx="5">
                  <c:v>#N/A</c:v>
                </c:pt>
                <c:pt idx="6">
                  <c:v>29.8</c:v>
                </c:pt>
                <c:pt idx="7">
                  <c:v>#N/A</c:v>
                </c:pt>
                <c:pt idx="8">
                  <c:v>28.8</c:v>
                </c:pt>
                <c:pt idx="9">
                  <c:v>#N/A</c:v>
                </c:pt>
                <c:pt idx="10">
                  <c:v>29.8</c:v>
                </c:pt>
                <c:pt idx="11">
                  <c:v>#N/A</c:v>
                </c:pt>
                <c:pt idx="12">
                  <c:v>28.8</c:v>
                </c:pt>
                <c:pt idx="13">
                  <c:v>#N/A</c:v>
                </c:pt>
                <c:pt idx="14">
                  <c:v>28.8</c:v>
                </c:pt>
                <c:pt idx="15">
                  <c:v>#N/A</c:v>
                </c:pt>
                <c:pt idx="16">
                  <c:v>29.8</c:v>
                </c:pt>
                <c:pt idx="17">
                  <c:v>#N/A</c:v>
                </c:pt>
                <c:pt idx="18">
                  <c:v>29.8</c:v>
                </c:pt>
                <c:pt idx="19">
                  <c:v>#N/A</c:v>
                </c:pt>
              </c:numCache>
            </c:numRef>
          </c:val>
          <c:extLst>
            <c:ext xmlns:c16="http://schemas.microsoft.com/office/drawing/2014/chart" uri="{C3380CC4-5D6E-409C-BE32-E72D297353CC}">
              <c16:uniqueId val="{00000005-9109-4AD2-ACCF-41FB2C3BC4E3}"/>
            </c:ext>
          </c:extLst>
        </c:ser>
        <c:dLbls>
          <c:showLegendKey val="0"/>
          <c:showVal val="0"/>
          <c:showCatName val="0"/>
          <c:showSerName val="0"/>
          <c:showPercent val="0"/>
          <c:showBubbleSize val="0"/>
        </c:dLbls>
        <c:gapWidth val="10"/>
        <c:overlap val="100"/>
        <c:axId val="161780480"/>
        <c:axId val="161782016"/>
      </c:barChart>
      <c:lineChart>
        <c:grouping val="standard"/>
        <c:varyColors val="0"/>
        <c:ser>
          <c:idx val="0"/>
          <c:order val="0"/>
          <c:tx>
            <c:v>Тмин,гр.С</c:v>
          </c:tx>
          <c:spPr>
            <a:ln w="12700">
              <a:solidFill>
                <a:srgbClr val="0000FF"/>
              </a:solidFill>
              <a:prstDash val="solid"/>
            </a:ln>
          </c:spPr>
          <c:marker>
            <c:symbol val="none"/>
          </c:marker>
          <c:dLbls>
            <c:numFmt formatCode="[&gt;0]\+0;[&lt;0]\-0;[Black]0" sourceLinked="0"/>
            <c:spPr>
              <a:solidFill>
                <a:srgbClr val="FFFFFF"/>
              </a:solidFill>
              <a:ln w="25400">
                <a:noFill/>
              </a:ln>
            </c:spPr>
            <c:txPr>
              <a:bodyPr/>
              <a:lstStyle/>
              <a:p>
                <a:pPr>
                  <a:defRPr sz="1200" b="0" i="0" u="none" strike="noStrike" baseline="0">
                    <a:solidFill>
                      <a:srgbClr val="0000FF"/>
                    </a:solidFill>
                    <a:latin typeface="Arial Cyr"/>
                    <a:ea typeface="Arial Cyr"/>
                    <a:cs typeface="Arial Cyr"/>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multiLvlStrRef>
              <c:f>Про_2!$AS$94:$BL$95</c:f>
              <c:multiLvlStrCache>
                <c:ptCount val="20"/>
                <c:lvl>
                  <c:pt idx="0">
                    <c:v>ночь</c:v>
                  </c:pt>
                  <c:pt idx="1">
                    <c:v>день</c:v>
                  </c:pt>
                  <c:pt idx="2">
                    <c:v>ночь</c:v>
                  </c:pt>
                  <c:pt idx="3">
                    <c:v>день</c:v>
                  </c:pt>
                  <c:pt idx="4">
                    <c:v>ночь</c:v>
                  </c:pt>
                  <c:pt idx="5">
                    <c:v>день</c:v>
                  </c:pt>
                  <c:pt idx="6">
                    <c:v>ночь</c:v>
                  </c:pt>
                  <c:pt idx="7">
                    <c:v>день</c:v>
                  </c:pt>
                  <c:pt idx="8">
                    <c:v>ночь</c:v>
                  </c:pt>
                  <c:pt idx="9">
                    <c:v>день</c:v>
                  </c:pt>
                  <c:pt idx="10">
                    <c:v>ночь</c:v>
                  </c:pt>
                  <c:pt idx="11">
                    <c:v>день</c:v>
                  </c:pt>
                  <c:pt idx="12">
                    <c:v>ночь</c:v>
                  </c:pt>
                  <c:pt idx="13">
                    <c:v>день</c:v>
                  </c:pt>
                  <c:pt idx="14">
                    <c:v>ночь</c:v>
                  </c:pt>
                  <c:pt idx="15">
                    <c:v>день</c:v>
                  </c:pt>
                  <c:pt idx="16">
                    <c:v>ночь</c:v>
                  </c:pt>
                  <c:pt idx="17">
                    <c:v>день</c:v>
                  </c:pt>
                  <c:pt idx="18">
                    <c:v>ночь</c:v>
                  </c:pt>
                  <c:pt idx="19">
                    <c:v>день</c:v>
                  </c:pt>
                </c:lvl>
                <c:lvl>
                  <c:pt idx="0">
                    <c:v>Ср 20.ноя</c:v>
                  </c:pt>
                  <c:pt idx="2">
                    <c:v>Чт 21.ноя</c:v>
                  </c:pt>
                  <c:pt idx="4">
                    <c:v>Пт 22.ноя</c:v>
                  </c:pt>
                  <c:pt idx="6">
                    <c:v>Сб 23.ноя</c:v>
                  </c:pt>
                  <c:pt idx="8">
                    <c:v>Вс 24.ноя</c:v>
                  </c:pt>
                  <c:pt idx="10">
                    <c:v>Пн 25.ноя</c:v>
                  </c:pt>
                  <c:pt idx="12">
                    <c:v>Вт 26.ноя</c:v>
                  </c:pt>
                  <c:pt idx="14">
                    <c:v>Ср 27.ноя</c:v>
                  </c:pt>
                  <c:pt idx="16">
                    <c:v>Чт 28.ноя</c:v>
                  </c:pt>
                  <c:pt idx="18">
                    <c:v>Пт 29.ноя</c:v>
                  </c:pt>
                </c:lvl>
              </c:multiLvlStrCache>
            </c:multiLvlStrRef>
          </c:cat>
          <c:val>
            <c:numRef>
              <c:f>Про_2!$AS$120:$BL$120</c:f>
              <c:numCache>
                <c:formatCode>[Red]\+0;[Blue]\-0;[Black]0</c:formatCode>
                <c:ptCount val="20"/>
                <c:pt idx="1">
                  <c:v>#N/A</c:v>
                </c:pt>
                <c:pt idx="2">
                  <c:v>0.79999999999999982</c:v>
                </c:pt>
                <c:pt idx="3">
                  <c:v>#N/A</c:v>
                </c:pt>
                <c:pt idx="4">
                  <c:v>-2.9</c:v>
                </c:pt>
                <c:pt idx="5">
                  <c:v>#N/A</c:v>
                </c:pt>
                <c:pt idx="6">
                  <c:v>-2.2000000000000002</c:v>
                </c:pt>
                <c:pt idx="7">
                  <c:v>#N/A</c:v>
                </c:pt>
                <c:pt idx="8">
                  <c:v>-4.4000000000000004</c:v>
                </c:pt>
                <c:pt idx="9">
                  <c:v>#N/A</c:v>
                </c:pt>
                <c:pt idx="10">
                  <c:v>-4.5999999999999996</c:v>
                </c:pt>
                <c:pt idx="11">
                  <c:v>#N/A</c:v>
                </c:pt>
                <c:pt idx="12">
                  <c:v>1</c:v>
                </c:pt>
                <c:pt idx="13">
                  <c:v>#N/A</c:v>
                </c:pt>
                <c:pt idx="14">
                  <c:v>1.9</c:v>
                </c:pt>
                <c:pt idx="15">
                  <c:v>#N/A</c:v>
                </c:pt>
                <c:pt idx="16">
                  <c:v>0.39999999999999991</c:v>
                </c:pt>
                <c:pt idx="17">
                  <c:v>#N/A</c:v>
                </c:pt>
                <c:pt idx="18">
                  <c:v>0.39999999999999991</c:v>
                </c:pt>
                <c:pt idx="19">
                  <c:v>#N/A</c:v>
                </c:pt>
              </c:numCache>
            </c:numRef>
          </c:val>
          <c:smooth val="0"/>
          <c:extLst>
            <c:ext xmlns:c16="http://schemas.microsoft.com/office/drawing/2014/chart" uri="{C3380CC4-5D6E-409C-BE32-E72D297353CC}">
              <c16:uniqueId val="{00000006-9109-4AD2-ACCF-41FB2C3BC4E3}"/>
            </c:ext>
          </c:extLst>
        </c:ser>
        <c:ser>
          <c:idx val="2"/>
          <c:order val="4"/>
          <c:tx>
            <c:v>Тмак, гр.С</c:v>
          </c:tx>
          <c:spPr>
            <a:ln w="12700">
              <a:solidFill>
                <a:srgbClr val="FF0000"/>
              </a:solidFill>
              <a:prstDash val="solid"/>
            </a:ln>
          </c:spPr>
          <c:marker>
            <c:symbol val="none"/>
          </c:marker>
          <c:dLbls>
            <c:numFmt formatCode="[&gt;0]\+0;[&lt;0]\-0;[Black]0" sourceLinked="0"/>
            <c:spPr>
              <a:solidFill>
                <a:srgbClr val="FFFFFF"/>
              </a:solidFill>
              <a:ln w="25400">
                <a:noFill/>
              </a:ln>
            </c:spPr>
            <c:txPr>
              <a:bodyPr/>
              <a:lstStyle/>
              <a:p>
                <a:pPr>
                  <a:defRPr sz="1200" b="0" i="0" u="none" strike="noStrike" baseline="0">
                    <a:solidFill>
                      <a:srgbClr val="FF0000"/>
                    </a:solidFill>
                    <a:latin typeface="Arial Cyr"/>
                    <a:ea typeface="Arial Cyr"/>
                    <a:cs typeface="Arial Cyr"/>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multiLvlStrRef>
              <c:f>Про_2!$AS$94:$BL$95</c:f>
              <c:multiLvlStrCache>
                <c:ptCount val="20"/>
                <c:lvl>
                  <c:pt idx="0">
                    <c:v>ночь</c:v>
                  </c:pt>
                  <c:pt idx="1">
                    <c:v>день</c:v>
                  </c:pt>
                  <c:pt idx="2">
                    <c:v>ночь</c:v>
                  </c:pt>
                  <c:pt idx="3">
                    <c:v>день</c:v>
                  </c:pt>
                  <c:pt idx="4">
                    <c:v>ночь</c:v>
                  </c:pt>
                  <c:pt idx="5">
                    <c:v>день</c:v>
                  </c:pt>
                  <c:pt idx="6">
                    <c:v>ночь</c:v>
                  </c:pt>
                  <c:pt idx="7">
                    <c:v>день</c:v>
                  </c:pt>
                  <c:pt idx="8">
                    <c:v>ночь</c:v>
                  </c:pt>
                  <c:pt idx="9">
                    <c:v>день</c:v>
                  </c:pt>
                  <c:pt idx="10">
                    <c:v>ночь</c:v>
                  </c:pt>
                  <c:pt idx="11">
                    <c:v>день</c:v>
                  </c:pt>
                  <c:pt idx="12">
                    <c:v>ночь</c:v>
                  </c:pt>
                  <c:pt idx="13">
                    <c:v>день</c:v>
                  </c:pt>
                  <c:pt idx="14">
                    <c:v>ночь</c:v>
                  </c:pt>
                  <c:pt idx="15">
                    <c:v>день</c:v>
                  </c:pt>
                  <c:pt idx="16">
                    <c:v>ночь</c:v>
                  </c:pt>
                  <c:pt idx="17">
                    <c:v>день</c:v>
                  </c:pt>
                  <c:pt idx="18">
                    <c:v>ночь</c:v>
                  </c:pt>
                  <c:pt idx="19">
                    <c:v>день</c:v>
                  </c:pt>
                </c:lvl>
                <c:lvl>
                  <c:pt idx="0">
                    <c:v>Ср 20.ноя</c:v>
                  </c:pt>
                  <c:pt idx="2">
                    <c:v>Чт 21.ноя</c:v>
                  </c:pt>
                  <c:pt idx="4">
                    <c:v>Пт 22.ноя</c:v>
                  </c:pt>
                  <c:pt idx="6">
                    <c:v>Сб 23.ноя</c:v>
                  </c:pt>
                  <c:pt idx="8">
                    <c:v>Вс 24.ноя</c:v>
                  </c:pt>
                  <c:pt idx="10">
                    <c:v>Пн 25.ноя</c:v>
                  </c:pt>
                  <c:pt idx="12">
                    <c:v>Вт 26.ноя</c:v>
                  </c:pt>
                  <c:pt idx="14">
                    <c:v>Ср 27.ноя</c:v>
                  </c:pt>
                  <c:pt idx="16">
                    <c:v>Чт 28.ноя</c:v>
                  </c:pt>
                  <c:pt idx="18">
                    <c:v>Пт 29.ноя</c:v>
                  </c:pt>
                </c:lvl>
              </c:multiLvlStrCache>
            </c:multiLvlStrRef>
          </c:cat>
          <c:val>
            <c:numRef>
              <c:f>Про_2!$AS$119:$BL$119</c:f>
              <c:numCache>
                <c:formatCode>[Red]\+0;[Blue]\-0;[Black]0</c:formatCode>
                <c:ptCount val="20"/>
                <c:pt idx="1">
                  <c:v>3.3</c:v>
                </c:pt>
                <c:pt idx="2">
                  <c:v>#N/A</c:v>
                </c:pt>
                <c:pt idx="3">
                  <c:v>2.9</c:v>
                </c:pt>
                <c:pt idx="4">
                  <c:v>#N/A</c:v>
                </c:pt>
                <c:pt idx="5">
                  <c:v>0.8</c:v>
                </c:pt>
                <c:pt idx="6">
                  <c:v>#N/A</c:v>
                </c:pt>
                <c:pt idx="7">
                  <c:v>0.2</c:v>
                </c:pt>
                <c:pt idx="8">
                  <c:v>#N/A</c:v>
                </c:pt>
                <c:pt idx="9">
                  <c:v>0.6</c:v>
                </c:pt>
                <c:pt idx="10">
                  <c:v>#N/A</c:v>
                </c:pt>
                <c:pt idx="11">
                  <c:v>3</c:v>
                </c:pt>
                <c:pt idx="12">
                  <c:v>#N/A</c:v>
                </c:pt>
                <c:pt idx="13">
                  <c:v>5.7</c:v>
                </c:pt>
                <c:pt idx="14">
                  <c:v>#N/A</c:v>
                </c:pt>
                <c:pt idx="15">
                  <c:v>4.3</c:v>
                </c:pt>
                <c:pt idx="16">
                  <c:v>#N/A</c:v>
                </c:pt>
                <c:pt idx="17">
                  <c:v>3.9</c:v>
                </c:pt>
                <c:pt idx="18">
                  <c:v>#N/A</c:v>
                </c:pt>
                <c:pt idx="19">
                  <c:v>3.3</c:v>
                </c:pt>
              </c:numCache>
            </c:numRef>
          </c:val>
          <c:smooth val="0"/>
          <c:extLst>
            <c:ext xmlns:c16="http://schemas.microsoft.com/office/drawing/2014/chart" uri="{C3380CC4-5D6E-409C-BE32-E72D297353CC}">
              <c16:uniqueId val="{00000007-9109-4AD2-ACCF-41FB2C3BC4E3}"/>
            </c:ext>
          </c:extLst>
        </c:ser>
        <c:ser>
          <c:idx val="3"/>
          <c:order val="6"/>
          <c:tx>
            <c:v>Тмак.рельс</c:v>
          </c:tx>
          <c:spPr>
            <a:ln w="12700">
              <a:solidFill>
                <a:srgbClr val="FF00FF"/>
              </a:solidFill>
              <a:prstDash val="sysDash"/>
            </a:ln>
          </c:spPr>
          <c:marker>
            <c:symbol val="none"/>
          </c:marker>
          <c:dLbls>
            <c:numFmt formatCode="[&gt;0]\+0;[&lt;0]\-0;0" sourceLinked="0"/>
            <c:spPr>
              <a:solidFill>
                <a:srgbClr val="FFFFFF"/>
              </a:solidFill>
              <a:ln w="25400">
                <a:noFill/>
              </a:ln>
            </c:spPr>
            <c:txPr>
              <a:bodyPr/>
              <a:lstStyle/>
              <a:p>
                <a:pPr>
                  <a:defRPr sz="800" b="0" i="0" u="none" strike="noStrike" baseline="0">
                    <a:solidFill>
                      <a:srgbClr val="FF00FF"/>
                    </a:solidFill>
                    <a:latin typeface="Arial Cyr"/>
                    <a:ea typeface="Arial Cyr"/>
                    <a:cs typeface="Arial Cyr"/>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multiLvlStrRef>
              <c:f>Про_2!$AS$94:$BL$95</c:f>
              <c:multiLvlStrCache>
                <c:ptCount val="20"/>
                <c:lvl>
                  <c:pt idx="0">
                    <c:v>ночь</c:v>
                  </c:pt>
                  <c:pt idx="1">
                    <c:v>день</c:v>
                  </c:pt>
                  <c:pt idx="2">
                    <c:v>ночь</c:v>
                  </c:pt>
                  <c:pt idx="3">
                    <c:v>день</c:v>
                  </c:pt>
                  <c:pt idx="4">
                    <c:v>ночь</c:v>
                  </c:pt>
                  <c:pt idx="5">
                    <c:v>день</c:v>
                  </c:pt>
                  <c:pt idx="6">
                    <c:v>ночь</c:v>
                  </c:pt>
                  <c:pt idx="7">
                    <c:v>день</c:v>
                  </c:pt>
                  <c:pt idx="8">
                    <c:v>ночь</c:v>
                  </c:pt>
                  <c:pt idx="9">
                    <c:v>день</c:v>
                  </c:pt>
                  <c:pt idx="10">
                    <c:v>ночь</c:v>
                  </c:pt>
                  <c:pt idx="11">
                    <c:v>день</c:v>
                  </c:pt>
                  <c:pt idx="12">
                    <c:v>ночь</c:v>
                  </c:pt>
                  <c:pt idx="13">
                    <c:v>день</c:v>
                  </c:pt>
                  <c:pt idx="14">
                    <c:v>ночь</c:v>
                  </c:pt>
                  <c:pt idx="15">
                    <c:v>день</c:v>
                  </c:pt>
                  <c:pt idx="16">
                    <c:v>ночь</c:v>
                  </c:pt>
                  <c:pt idx="17">
                    <c:v>день</c:v>
                  </c:pt>
                  <c:pt idx="18">
                    <c:v>ночь</c:v>
                  </c:pt>
                  <c:pt idx="19">
                    <c:v>день</c:v>
                  </c:pt>
                </c:lvl>
                <c:lvl>
                  <c:pt idx="0">
                    <c:v>Ср 20.ноя</c:v>
                  </c:pt>
                  <c:pt idx="2">
                    <c:v>Чт 21.ноя</c:v>
                  </c:pt>
                  <c:pt idx="4">
                    <c:v>Пт 22.ноя</c:v>
                  </c:pt>
                  <c:pt idx="6">
                    <c:v>Сб 23.ноя</c:v>
                  </c:pt>
                  <c:pt idx="8">
                    <c:v>Вс 24.ноя</c:v>
                  </c:pt>
                  <c:pt idx="10">
                    <c:v>Пн 25.ноя</c:v>
                  </c:pt>
                  <c:pt idx="12">
                    <c:v>Вт 26.ноя</c:v>
                  </c:pt>
                  <c:pt idx="14">
                    <c:v>Ср 27.ноя</c:v>
                  </c:pt>
                  <c:pt idx="16">
                    <c:v>Чт 28.ноя</c:v>
                  </c:pt>
                  <c:pt idx="18">
                    <c:v>Пт 29.ноя</c:v>
                  </c:pt>
                </c:lvl>
              </c:multiLvlStrCache>
            </c:multiLvlStrRef>
          </c:cat>
          <c:val>
            <c:numRef>
              <c:f>Про_2!$AS$118:$BL$118</c:f>
              <c:numCache>
                <c:formatCode>[Red]\+0;[Blue]\-0;[Black]0</c:formatCode>
                <c:ptCount val="20"/>
                <c:pt idx="1">
                  <c:v>7.6</c:v>
                </c:pt>
                <c:pt idx="2">
                  <c:v>#N/A</c:v>
                </c:pt>
                <c:pt idx="3">
                  <c:v>11</c:v>
                </c:pt>
                <c:pt idx="4">
                  <c:v>#N/A</c:v>
                </c:pt>
                <c:pt idx="5">
                  <c:v>9.8000000000000007</c:v>
                </c:pt>
                <c:pt idx="6">
                  <c:v>#N/A</c:v>
                </c:pt>
                <c:pt idx="7">
                  <c:v>13.7</c:v>
                </c:pt>
                <c:pt idx="8">
                  <c:v>#N/A</c:v>
                </c:pt>
                <c:pt idx="9">
                  <c:v>17.600000000000001</c:v>
                </c:pt>
                <c:pt idx="10">
                  <c:v>#N/A</c:v>
                </c:pt>
                <c:pt idx="11">
                  <c:v>6.5</c:v>
                </c:pt>
                <c:pt idx="12">
                  <c:v>#N/A</c:v>
                </c:pt>
                <c:pt idx="13">
                  <c:v>11.7</c:v>
                </c:pt>
                <c:pt idx="14">
                  <c:v>#N/A</c:v>
                </c:pt>
                <c:pt idx="15">
                  <c:v>13.3</c:v>
                </c:pt>
                <c:pt idx="16">
                  <c:v>#N/A</c:v>
                </c:pt>
                <c:pt idx="17">
                  <c:v>12.9</c:v>
                </c:pt>
                <c:pt idx="18">
                  <c:v>#N/A</c:v>
                </c:pt>
                <c:pt idx="19">
                  <c:v>12.3</c:v>
                </c:pt>
              </c:numCache>
            </c:numRef>
          </c:val>
          <c:smooth val="0"/>
          <c:extLst>
            <c:ext xmlns:c16="http://schemas.microsoft.com/office/drawing/2014/chart" uri="{C3380CC4-5D6E-409C-BE32-E72D297353CC}">
              <c16:uniqueId val="{00000008-9109-4AD2-ACCF-41FB2C3BC4E3}"/>
            </c:ext>
          </c:extLst>
        </c:ser>
        <c:dLbls>
          <c:showLegendKey val="0"/>
          <c:showVal val="0"/>
          <c:showCatName val="0"/>
          <c:showSerName val="0"/>
          <c:showPercent val="0"/>
          <c:showBubbleSize val="0"/>
        </c:dLbls>
        <c:marker val="1"/>
        <c:smooth val="0"/>
        <c:axId val="161752576"/>
        <c:axId val="161754112"/>
      </c:lineChart>
      <c:catAx>
        <c:axId val="161752576"/>
        <c:scaling>
          <c:orientation val="minMax"/>
        </c:scaling>
        <c:delete val="0"/>
        <c:axPos val="b"/>
        <c:majorGridlines>
          <c:spPr>
            <a:ln w="3175">
              <a:pattFill prst="pct75">
                <a:fgClr>
                  <a:srgbClr val="C0C0C0"/>
                </a:fgClr>
                <a:bgClr>
                  <a:srgbClr val="FFFFFF"/>
                </a:bgClr>
              </a:pattFill>
              <a:prstDash val="solid"/>
            </a:ln>
          </c:spPr>
        </c:majorGridlines>
        <c:numFmt formatCode="General" sourceLinked="1"/>
        <c:majorTickMark val="none"/>
        <c:minorTickMark val="none"/>
        <c:tickLblPos val="high"/>
        <c:spPr>
          <a:ln w="3175">
            <a:solidFill>
              <a:srgbClr val="969696"/>
            </a:solidFill>
            <a:prstDash val="solid"/>
          </a:ln>
        </c:spPr>
        <c:txPr>
          <a:bodyPr rot="0" vert="horz"/>
          <a:lstStyle/>
          <a:p>
            <a:pPr>
              <a:defRPr sz="1000" b="0" i="0" u="none" strike="noStrike" baseline="0">
                <a:solidFill>
                  <a:srgbClr val="333333"/>
                </a:solidFill>
                <a:latin typeface="Arial Cyr"/>
                <a:ea typeface="Arial Cyr"/>
                <a:cs typeface="Arial Cyr"/>
              </a:defRPr>
            </a:pPr>
            <a:endParaRPr lang="ru-RU"/>
          </a:p>
        </c:txPr>
        <c:crossAx val="161754112"/>
        <c:crosses val="autoZero"/>
        <c:auto val="1"/>
        <c:lblAlgn val="ctr"/>
        <c:lblOffset val="100"/>
        <c:tickLblSkip val="1"/>
        <c:tickMarkSkip val="1"/>
        <c:noMultiLvlLbl val="0"/>
      </c:catAx>
      <c:valAx>
        <c:axId val="161754112"/>
        <c:scaling>
          <c:orientation val="minMax"/>
        </c:scaling>
        <c:delete val="0"/>
        <c:axPos val="l"/>
        <c:numFmt formatCode="[&gt;0]\+0;[&lt;0]\-0;[Black]0" sourceLinked="0"/>
        <c:majorTickMark val="out"/>
        <c:minorTickMark val="out"/>
        <c:tickLblPos val="nextTo"/>
        <c:spPr>
          <a:ln w="3175">
            <a:solidFill>
              <a:srgbClr val="969696"/>
            </a:solidFill>
            <a:prstDash val="solid"/>
          </a:ln>
        </c:spPr>
        <c:txPr>
          <a:bodyPr rot="0" vert="horz"/>
          <a:lstStyle/>
          <a:p>
            <a:pPr>
              <a:defRPr sz="725" b="0" i="0" u="none" strike="noStrike" baseline="0">
                <a:solidFill>
                  <a:srgbClr val="969696"/>
                </a:solidFill>
                <a:latin typeface="Arial Cyr"/>
                <a:ea typeface="Arial Cyr"/>
                <a:cs typeface="Arial Cyr"/>
              </a:defRPr>
            </a:pPr>
            <a:endParaRPr lang="ru-RU"/>
          </a:p>
        </c:txPr>
        <c:crossAx val="161752576"/>
        <c:crosses val="autoZero"/>
        <c:crossBetween val="between"/>
      </c:valAx>
      <c:catAx>
        <c:axId val="161780480"/>
        <c:scaling>
          <c:orientation val="minMax"/>
        </c:scaling>
        <c:delete val="1"/>
        <c:axPos val="b"/>
        <c:majorTickMark val="out"/>
        <c:minorTickMark val="none"/>
        <c:tickLblPos val="none"/>
        <c:crossAx val="161782016"/>
        <c:crossesAt val="0"/>
        <c:auto val="1"/>
        <c:lblAlgn val="ctr"/>
        <c:lblOffset val="100"/>
        <c:noMultiLvlLbl val="0"/>
      </c:catAx>
      <c:valAx>
        <c:axId val="161782016"/>
        <c:scaling>
          <c:orientation val="minMax"/>
          <c:max val="30"/>
          <c:min val="0"/>
        </c:scaling>
        <c:delete val="0"/>
        <c:axPos val="r"/>
        <c:numFmt formatCode="0&quot; мм &quot;" sourceLinked="0"/>
        <c:majorTickMark val="out"/>
        <c:minorTickMark val="out"/>
        <c:tickLblPos val="nextTo"/>
        <c:spPr>
          <a:ln w="3175">
            <a:solidFill>
              <a:srgbClr val="969696"/>
            </a:solidFill>
            <a:prstDash val="solid"/>
          </a:ln>
        </c:spPr>
        <c:txPr>
          <a:bodyPr rot="0" vert="horz"/>
          <a:lstStyle/>
          <a:p>
            <a:pPr>
              <a:defRPr sz="725" b="0" i="0" u="none" strike="noStrike" baseline="0">
                <a:solidFill>
                  <a:srgbClr val="339966"/>
                </a:solidFill>
                <a:latin typeface="Arial Cyr"/>
                <a:ea typeface="Arial Cyr"/>
                <a:cs typeface="Arial Cyr"/>
              </a:defRPr>
            </a:pPr>
            <a:endParaRPr lang="ru-RU"/>
          </a:p>
        </c:txPr>
        <c:crossAx val="161780480"/>
        <c:crosses val="max"/>
        <c:crossBetween val="between"/>
        <c:majorUnit val="5"/>
      </c:valAx>
      <c:spPr>
        <a:solidFill>
          <a:srgbClr val="FFFFFF"/>
        </a:solidFill>
        <a:ln w="25400">
          <a:noFill/>
        </a:ln>
      </c:spPr>
    </c:plotArea>
    <c:legend>
      <c:legendPos val="t"/>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44693301847492806"/>
          <c:y val="1.0204081632653173E-2"/>
          <c:w val="0.51314528721884922"/>
          <c:h val="5.7142857142857162E-2"/>
        </c:manualLayout>
      </c:layout>
      <c:overlay val="0"/>
      <c:spPr>
        <a:noFill/>
        <a:ln w="25400">
          <a:noFill/>
        </a:ln>
      </c:spPr>
      <c:txPr>
        <a:bodyPr/>
        <a:lstStyle/>
        <a:p>
          <a:pPr>
            <a:defRPr sz="735" b="0" i="0" u="none" strike="noStrike" baseline="0">
              <a:solidFill>
                <a:srgbClr val="808080"/>
              </a:solidFill>
              <a:latin typeface="Arial Cyr"/>
              <a:ea typeface="Arial Cyr"/>
              <a:cs typeface="Arial Cyr"/>
            </a:defRPr>
          </a:pPr>
          <a:endParaRPr lang="ru-RU"/>
        </a:p>
      </c:txPr>
    </c:legend>
    <c:plotVisOnly val="1"/>
    <c:dispBlanksAs val="gap"/>
    <c:showDLblsOverMax val="0"/>
  </c:chart>
  <c:spPr>
    <a:pattFill prst="smGrid">
      <a:fgClr>
        <a:srgbClr val="CCFFFF"/>
      </a:fgClr>
      <a:bgClr>
        <a:srgbClr val="FFFFFF"/>
      </a:bgClr>
    </a:pattFill>
    <a:ln w="9525">
      <a:noFill/>
    </a:ln>
  </c:spPr>
  <c:txPr>
    <a:bodyPr/>
    <a:lstStyle/>
    <a:p>
      <a:pPr>
        <a:defRPr sz="1200" b="0" i="0" u="none" strike="noStrike" baseline="0">
          <a:solidFill>
            <a:srgbClr val="000000"/>
          </a:solidFill>
          <a:latin typeface="Arial Cyr"/>
          <a:ea typeface="Arial Cyr"/>
          <a:cs typeface="Arial Cyr"/>
        </a:defRPr>
      </a:pPr>
      <a:endParaRPr lang="ru-RU"/>
    </a:p>
  </c:txPr>
  <c:printSettings>
    <c:headerFooter alignWithMargins="0"/>
    <c:pageMargins b="1" l="0.75000000000000433" r="0.75000000000000433"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2322834645669334E-2"/>
          <c:y val="0.15772882810099392"/>
          <c:w val="0.91240157480314954"/>
          <c:h val="0.66561565458620098"/>
        </c:manualLayout>
      </c:layout>
      <c:barChart>
        <c:barDir val="col"/>
        <c:grouping val="stacked"/>
        <c:varyColors val="0"/>
        <c:ser>
          <c:idx val="1"/>
          <c:order val="1"/>
          <c:tx>
            <c:v>Дождь 12ч, мм</c:v>
          </c:tx>
          <c:spPr>
            <a:solidFill>
              <a:srgbClr val="00FF00"/>
            </a:solidFill>
            <a:ln w="12700">
              <a:solidFill>
                <a:srgbClr val="008000"/>
              </a:solidFill>
              <a:prstDash val="solid"/>
            </a:ln>
          </c:spPr>
          <c:invertIfNegative val="0"/>
          <c:val>
            <c:numRef>
              <c:f>Про_2!$FK$80:$FT$80</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9E75-480C-8978-DE935B5D9537}"/>
            </c:ext>
          </c:extLst>
        </c:ser>
        <c:ser>
          <c:idx val="5"/>
          <c:order val="4"/>
          <c:tx>
            <c:v>Снег,мм</c:v>
          </c:tx>
          <c:spPr>
            <a:solidFill>
              <a:srgbClr val="3366FF"/>
            </a:solidFill>
            <a:ln w="12700">
              <a:solidFill>
                <a:srgbClr val="0000FF"/>
              </a:solidFill>
              <a:prstDash val="solid"/>
            </a:ln>
          </c:spPr>
          <c:invertIfNegative val="0"/>
          <c:val>
            <c:numRef>
              <c:f>Про_2!$FK$81:$FT$81</c:f>
              <c:numCache>
                <c:formatCode>General</c:formatCode>
                <c:ptCount val="10"/>
                <c:pt idx="0">
                  <c:v>0</c:v>
                </c:pt>
                <c:pt idx="1">
                  <c:v>6</c:v>
                </c:pt>
                <c:pt idx="2">
                  <c:v>12</c:v>
                </c:pt>
                <c:pt idx="3">
                  <c:v>6</c:v>
                </c:pt>
                <c:pt idx="4">
                  <c:v>3</c:v>
                </c:pt>
                <c:pt idx="5">
                  <c:v>3</c:v>
                </c:pt>
                <c:pt idx="6">
                  <c:v>6</c:v>
                </c:pt>
                <c:pt idx="7">
                  <c:v>12</c:v>
                </c:pt>
                <c:pt idx="8">
                  <c:v>0</c:v>
                </c:pt>
                <c:pt idx="9">
                  <c:v>0</c:v>
                </c:pt>
              </c:numCache>
            </c:numRef>
          </c:val>
          <c:extLst>
            <c:ext xmlns:c16="http://schemas.microsoft.com/office/drawing/2014/chart" uri="{C3380CC4-5D6E-409C-BE32-E72D297353CC}">
              <c16:uniqueId val="{00000001-9E75-480C-8978-DE935B5D9537}"/>
            </c:ext>
          </c:extLst>
        </c:ser>
        <c:ser>
          <c:idx val="6"/>
          <c:order val="5"/>
          <c:tx>
            <c:v>Гололед</c:v>
          </c:tx>
          <c:spPr>
            <a:solidFill>
              <a:srgbClr val="FFFFFF"/>
            </a:solidFill>
            <a:ln w="12700">
              <a:solidFill>
                <a:srgbClr val="FF0000"/>
              </a:solidFill>
              <a:prstDash val="solid"/>
            </a:ln>
          </c:spPr>
          <c:invertIfNegative val="0"/>
          <c:dLbls>
            <c:numFmt formatCode="[=1]&quot;гололед&quot;;" sourceLinked="0"/>
            <c:spPr>
              <a:noFill/>
              <a:ln w="25400">
                <a:noFill/>
              </a:ln>
            </c:spPr>
            <c:txPr>
              <a:bodyPr/>
              <a:lstStyle/>
              <a:p>
                <a:pPr>
                  <a:defRPr sz="700" b="0" i="0" u="none" strike="noStrike" baseline="0">
                    <a:solidFill>
                      <a:srgbClr val="FF0000"/>
                    </a:solidFill>
                    <a:latin typeface="Arial Cyr"/>
                    <a:ea typeface="Arial Cyr"/>
                    <a:cs typeface="Arial Cyr"/>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Про_2!$FK$82:$FT$82</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9E75-480C-8978-DE935B5D9537}"/>
            </c:ext>
          </c:extLst>
        </c:ser>
        <c:ser>
          <c:idx val="7"/>
          <c:order val="6"/>
          <c:tx>
            <c:v>метель</c:v>
          </c:tx>
          <c:spPr>
            <a:solidFill>
              <a:srgbClr val="FFFFFF"/>
            </a:solidFill>
            <a:ln w="12700">
              <a:solidFill>
                <a:srgbClr val="FF0000"/>
              </a:solidFill>
              <a:prstDash val="solid"/>
            </a:ln>
          </c:spPr>
          <c:invertIfNegative val="0"/>
          <c:dLbls>
            <c:numFmt formatCode="[=1]&quot;метель&quot;;" sourceLinked="0"/>
            <c:spPr>
              <a:noFill/>
              <a:ln w="25400">
                <a:noFill/>
              </a:ln>
            </c:spPr>
            <c:txPr>
              <a:bodyPr/>
              <a:lstStyle/>
              <a:p>
                <a:pPr>
                  <a:defRPr sz="700" b="0" i="0" u="none" strike="noStrike" baseline="0">
                    <a:solidFill>
                      <a:srgbClr val="FF0000"/>
                    </a:solidFill>
                    <a:latin typeface="Arial Cyr"/>
                    <a:ea typeface="Arial Cyr"/>
                    <a:cs typeface="Arial Cyr"/>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Про_2!$FK$83:$FT$83</c:f>
              <c:numCache>
                <c:formatCode>0</c:formatCode>
                <c:ptCount val="10"/>
                <c:pt idx="0">
                  <c:v>0</c:v>
                </c:pt>
                <c:pt idx="1">
                  <c:v>1</c:v>
                </c:pt>
                <c:pt idx="2">
                  <c:v>1</c:v>
                </c:pt>
                <c:pt idx="3">
                  <c:v>1</c:v>
                </c:pt>
                <c:pt idx="4">
                  <c:v>0</c:v>
                </c:pt>
                <c:pt idx="5">
                  <c:v>1</c:v>
                </c:pt>
                <c:pt idx="6">
                  <c:v>1</c:v>
                </c:pt>
                <c:pt idx="7">
                  <c:v>0</c:v>
                </c:pt>
                <c:pt idx="8">
                  <c:v>0</c:v>
                </c:pt>
                <c:pt idx="9">
                  <c:v>0</c:v>
                </c:pt>
              </c:numCache>
            </c:numRef>
          </c:val>
          <c:extLst>
            <c:ext xmlns:c16="http://schemas.microsoft.com/office/drawing/2014/chart" uri="{C3380CC4-5D6E-409C-BE32-E72D297353CC}">
              <c16:uniqueId val="{00000003-9E75-480C-8978-DE935B5D9537}"/>
            </c:ext>
          </c:extLst>
        </c:ser>
        <c:ser>
          <c:idx val="4"/>
          <c:order val="7"/>
          <c:tx>
            <c:v>гроза</c:v>
          </c:tx>
          <c:spPr>
            <a:gradFill rotWithShape="0">
              <a:gsLst>
                <a:gs pos="0">
                  <a:srgbClr val="FF99CC">
                    <a:gamma/>
                    <a:tint val="0"/>
                    <a:invGamma/>
                  </a:srgbClr>
                </a:gs>
                <a:gs pos="100000">
                  <a:srgbClr val="FF99CC"/>
                </a:gs>
              </a:gsLst>
              <a:path path="rect">
                <a:fillToRect l="50000" t="50000" r="50000" b="50000"/>
              </a:path>
            </a:gradFill>
            <a:ln w="12700">
              <a:solidFill>
                <a:srgbClr val="FF0000"/>
              </a:solidFill>
              <a:prstDash val="solid"/>
            </a:ln>
          </c:spPr>
          <c:invertIfNegative val="0"/>
          <c:dLbls>
            <c:numFmt formatCode="[=2]&quot;гроза&quot;;" sourceLinked="0"/>
            <c:spPr>
              <a:noFill/>
              <a:ln w="25400">
                <a:noFill/>
              </a:ln>
            </c:spPr>
            <c:txPr>
              <a:bodyPr/>
              <a:lstStyle/>
              <a:p>
                <a:pPr>
                  <a:defRPr sz="875" b="0" i="0" u="none" strike="noStrike" baseline="0">
                    <a:solidFill>
                      <a:srgbClr val="FF0000"/>
                    </a:solidFill>
                    <a:latin typeface="Arial Cyr"/>
                    <a:ea typeface="Arial Cyr"/>
                    <a:cs typeface="Arial Cyr"/>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Про_2!$FK$72:$FT$72</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9E75-480C-8978-DE935B5D9537}"/>
            </c:ext>
          </c:extLst>
        </c:ser>
        <c:ser>
          <c:idx val="8"/>
          <c:order val="8"/>
          <c:tx>
            <c:v>Леддождь</c:v>
          </c:tx>
          <c:spPr>
            <a:solidFill>
              <a:srgbClr val="FF99CC"/>
            </a:solidFill>
            <a:ln w="12700">
              <a:solidFill>
                <a:srgbClr val="FF0000"/>
              </a:solidFill>
              <a:prstDash val="solid"/>
            </a:ln>
          </c:spPr>
          <c:invertIfNegative val="0"/>
          <c:dLbls>
            <c:numFmt formatCode="[=1]&quot;лед.дождь&quot;;" sourceLinked="0"/>
            <c:spPr>
              <a:noFill/>
              <a:ln w="25400">
                <a:noFill/>
              </a:ln>
            </c:spPr>
            <c:txPr>
              <a:bodyPr/>
              <a:lstStyle/>
              <a:p>
                <a:pPr>
                  <a:defRPr sz="700" b="0" i="0" u="none" strike="noStrike" baseline="0">
                    <a:solidFill>
                      <a:srgbClr val="800000"/>
                    </a:solidFill>
                    <a:latin typeface="Arial Cyr"/>
                    <a:ea typeface="Arial Cyr"/>
                    <a:cs typeface="Arial Cyr"/>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Про_2!$FK$85:$FT$85</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9E75-480C-8978-DE935B5D9537}"/>
            </c:ext>
          </c:extLst>
        </c:ser>
        <c:dLbls>
          <c:showLegendKey val="0"/>
          <c:showVal val="0"/>
          <c:showCatName val="0"/>
          <c:showSerName val="0"/>
          <c:showPercent val="0"/>
          <c:showBubbleSize val="0"/>
        </c:dLbls>
        <c:gapWidth val="60"/>
        <c:overlap val="100"/>
        <c:axId val="162269824"/>
        <c:axId val="162271616"/>
      </c:barChart>
      <c:lineChart>
        <c:grouping val="standard"/>
        <c:varyColors val="0"/>
        <c:ser>
          <c:idx val="0"/>
          <c:order val="0"/>
          <c:tx>
            <c:v>Тмин,гр.С</c:v>
          </c:tx>
          <c:spPr>
            <a:ln w="12700">
              <a:solidFill>
                <a:srgbClr val="0000FF"/>
              </a:solidFill>
              <a:prstDash val="solid"/>
            </a:ln>
          </c:spPr>
          <c:marker>
            <c:symbol val="none"/>
          </c:marker>
          <c:dLbls>
            <c:numFmt formatCode="[&gt;0]\+0;[&lt;0]\-0;[Black]0" sourceLinked="0"/>
            <c:spPr>
              <a:solidFill>
                <a:srgbClr val="FFFFFF"/>
              </a:solidFill>
              <a:ln w="25400">
                <a:noFill/>
              </a:ln>
            </c:spPr>
            <c:txPr>
              <a:bodyPr/>
              <a:lstStyle/>
              <a:p>
                <a:pPr>
                  <a:defRPr sz="1175" b="1" i="0" u="none" strike="noStrike" baseline="0">
                    <a:solidFill>
                      <a:srgbClr val="0000FF"/>
                    </a:solidFill>
                    <a:latin typeface="Arial Cyr"/>
                    <a:ea typeface="Arial Cyr"/>
                    <a:cs typeface="Arial Cyr"/>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multiLvlStrRef>
              <c:f>Про_2!$FK$63:$FT$64</c:f>
              <c:multiLvlStrCache>
                <c:ptCount val="10"/>
                <c:lvl>
                  <c:pt idx="0">
                    <c:v>20 ноя</c:v>
                  </c:pt>
                  <c:pt idx="1">
                    <c:v>21 ноя</c:v>
                  </c:pt>
                  <c:pt idx="2">
                    <c:v>22 ноя</c:v>
                  </c:pt>
                  <c:pt idx="3">
                    <c:v>23 ноя</c:v>
                  </c:pt>
                  <c:pt idx="4">
                    <c:v>24 ноя</c:v>
                  </c:pt>
                  <c:pt idx="5">
                    <c:v>25 ноя</c:v>
                  </c:pt>
                  <c:pt idx="6">
                    <c:v>26 ноя</c:v>
                  </c:pt>
                  <c:pt idx="7">
                    <c:v>27 ноя</c:v>
                  </c:pt>
                  <c:pt idx="8">
                    <c:v>28 ноя</c:v>
                  </c:pt>
                  <c:pt idx="9">
                    <c:v>29 ноя</c:v>
                  </c:pt>
                </c:lvl>
                <c:lvl>
                  <c:pt idx="0">
                    <c:v>Ср</c:v>
                  </c:pt>
                  <c:pt idx="1">
                    <c:v>Чт</c:v>
                  </c:pt>
                  <c:pt idx="2">
                    <c:v>Пт</c:v>
                  </c:pt>
                  <c:pt idx="3">
                    <c:v>Сб</c:v>
                  </c:pt>
                  <c:pt idx="4">
                    <c:v>Вс</c:v>
                  </c:pt>
                  <c:pt idx="5">
                    <c:v>Пн</c:v>
                  </c:pt>
                  <c:pt idx="6">
                    <c:v>Вт</c:v>
                  </c:pt>
                  <c:pt idx="7">
                    <c:v>Ср</c:v>
                  </c:pt>
                  <c:pt idx="8">
                    <c:v>Чт</c:v>
                  </c:pt>
                  <c:pt idx="9">
                    <c:v>Пт</c:v>
                  </c:pt>
                </c:lvl>
              </c:multiLvlStrCache>
            </c:multiLvlStrRef>
          </c:cat>
          <c:val>
            <c:numRef>
              <c:f>Про_2!$FK$66:$FT$66</c:f>
              <c:numCache>
                <c:formatCode>[&gt;0]\+0;[&lt;0]\-0;0</c:formatCode>
                <c:ptCount val="10"/>
                <c:pt idx="0">
                  <c:v>-9</c:v>
                </c:pt>
                <c:pt idx="1">
                  <c:v>-10.6</c:v>
                </c:pt>
                <c:pt idx="2">
                  <c:v>-7.1</c:v>
                </c:pt>
                <c:pt idx="3">
                  <c:v>-4.5</c:v>
                </c:pt>
                <c:pt idx="4">
                  <c:v>-10.6</c:v>
                </c:pt>
                <c:pt idx="5">
                  <c:v>-10.3</c:v>
                </c:pt>
                <c:pt idx="6">
                  <c:v>-2.7</c:v>
                </c:pt>
                <c:pt idx="7">
                  <c:v>-2.8</c:v>
                </c:pt>
                <c:pt idx="8">
                  <c:v>-9.4</c:v>
                </c:pt>
                <c:pt idx="9">
                  <c:v>-11.1</c:v>
                </c:pt>
              </c:numCache>
            </c:numRef>
          </c:val>
          <c:smooth val="0"/>
          <c:extLst>
            <c:ext xmlns:c16="http://schemas.microsoft.com/office/drawing/2014/chart" uri="{C3380CC4-5D6E-409C-BE32-E72D297353CC}">
              <c16:uniqueId val="{00000006-9E75-480C-8978-DE935B5D9537}"/>
            </c:ext>
          </c:extLst>
        </c:ser>
        <c:ser>
          <c:idx val="3"/>
          <c:order val="2"/>
          <c:tx>
            <c:v>Тмак.рельс</c:v>
          </c:tx>
          <c:spPr>
            <a:ln w="12700">
              <a:solidFill>
                <a:srgbClr val="FF00FF"/>
              </a:solidFill>
              <a:prstDash val="sysDash"/>
            </a:ln>
          </c:spPr>
          <c:marker>
            <c:symbol val="none"/>
          </c:marker>
          <c:dLbls>
            <c:numFmt formatCode="[&gt;0]\+0;[&lt;0]\-0;0" sourceLinked="0"/>
            <c:spPr>
              <a:solidFill>
                <a:srgbClr val="FFFFFF"/>
              </a:solidFill>
              <a:ln w="25400">
                <a:noFill/>
              </a:ln>
            </c:spPr>
            <c:txPr>
              <a:bodyPr/>
              <a:lstStyle/>
              <a:p>
                <a:pPr>
                  <a:defRPr sz="875" b="0" i="0" u="none" strike="noStrike" baseline="0">
                    <a:solidFill>
                      <a:srgbClr val="FF99CC"/>
                    </a:solidFill>
                    <a:latin typeface="Arial Cyr"/>
                    <a:ea typeface="Arial Cyr"/>
                    <a:cs typeface="Arial Cyr"/>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Про_2!$FK$63:$FT$64</c:f>
              <c:multiLvlStrCache>
                <c:ptCount val="10"/>
                <c:lvl>
                  <c:pt idx="0">
                    <c:v>20 ноя</c:v>
                  </c:pt>
                  <c:pt idx="1">
                    <c:v>21 ноя</c:v>
                  </c:pt>
                  <c:pt idx="2">
                    <c:v>22 ноя</c:v>
                  </c:pt>
                  <c:pt idx="3">
                    <c:v>23 ноя</c:v>
                  </c:pt>
                  <c:pt idx="4">
                    <c:v>24 ноя</c:v>
                  </c:pt>
                  <c:pt idx="5">
                    <c:v>25 ноя</c:v>
                  </c:pt>
                  <c:pt idx="6">
                    <c:v>26 ноя</c:v>
                  </c:pt>
                  <c:pt idx="7">
                    <c:v>27 ноя</c:v>
                  </c:pt>
                  <c:pt idx="8">
                    <c:v>28 ноя</c:v>
                  </c:pt>
                  <c:pt idx="9">
                    <c:v>29 ноя</c:v>
                  </c:pt>
                </c:lvl>
                <c:lvl>
                  <c:pt idx="0">
                    <c:v>Ср</c:v>
                  </c:pt>
                  <c:pt idx="1">
                    <c:v>Чт</c:v>
                  </c:pt>
                  <c:pt idx="2">
                    <c:v>Пт</c:v>
                  </c:pt>
                  <c:pt idx="3">
                    <c:v>Сб</c:v>
                  </c:pt>
                  <c:pt idx="4">
                    <c:v>Вс</c:v>
                  </c:pt>
                  <c:pt idx="5">
                    <c:v>Пн</c:v>
                  </c:pt>
                  <c:pt idx="6">
                    <c:v>Вт</c:v>
                  </c:pt>
                  <c:pt idx="7">
                    <c:v>Ср</c:v>
                  </c:pt>
                  <c:pt idx="8">
                    <c:v>Чт</c:v>
                  </c:pt>
                  <c:pt idx="9">
                    <c:v>Пт</c:v>
                  </c:pt>
                </c:lvl>
              </c:multiLvlStrCache>
            </c:multiLvlStrRef>
          </c:cat>
          <c:val>
            <c:numRef>
              <c:f>Про_2!$FK$67:$FT$67</c:f>
              <c:numCache>
                <c:formatCode>[&gt;0]\+0;[&lt;0]\-0;0</c:formatCode>
                <c:ptCount val="10"/>
                <c:pt idx="0">
                  <c:v>#N/A</c:v>
                </c:pt>
                <c:pt idx="1">
                  <c:v>#N/A</c:v>
                </c:pt>
                <c:pt idx="2">
                  <c:v>#N/A</c:v>
                </c:pt>
                <c:pt idx="3">
                  <c:v>#N/A</c:v>
                </c:pt>
                <c:pt idx="4">
                  <c:v>#N/A</c:v>
                </c:pt>
                <c:pt idx="5">
                  <c:v>#N/A</c:v>
                </c:pt>
                <c:pt idx="6">
                  <c:v>#N/A</c:v>
                </c:pt>
                <c:pt idx="7">
                  <c:v>#N/A</c:v>
                </c:pt>
                <c:pt idx="8">
                  <c:v>#N/A</c:v>
                </c:pt>
                <c:pt idx="9">
                  <c:v>#N/A</c:v>
                </c:pt>
              </c:numCache>
            </c:numRef>
          </c:val>
          <c:smooth val="0"/>
          <c:extLst>
            <c:ext xmlns:c16="http://schemas.microsoft.com/office/drawing/2014/chart" uri="{C3380CC4-5D6E-409C-BE32-E72D297353CC}">
              <c16:uniqueId val="{00000007-9E75-480C-8978-DE935B5D9537}"/>
            </c:ext>
          </c:extLst>
        </c:ser>
        <c:ser>
          <c:idx val="2"/>
          <c:order val="3"/>
          <c:tx>
            <c:v>Тмак, гр.С</c:v>
          </c:tx>
          <c:spPr>
            <a:ln w="12700">
              <a:solidFill>
                <a:srgbClr val="FF0000"/>
              </a:solidFill>
              <a:prstDash val="solid"/>
            </a:ln>
          </c:spPr>
          <c:marker>
            <c:symbol val="none"/>
          </c:marker>
          <c:dLbls>
            <c:numFmt formatCode="[&gt;0]\+0;[&lt;0]\-0;[Black]0" sourceLinked="0"/>
            <c:spPr>
              <a:solidFill>
                <a:srgbClr val="FFFFFF"/>
              </a:solidFill>
              <a:ln w="25400">
                <a:noFill/>
              </a:ln>
            </c:spPr>
            <c:txPr>
              <a:bodyPr/>
              <a:lstStyle/>
              <a:p>
                <a:pPr>
                  <a:defRPr sz="1175" b="1" i="0" u="none" strike="noStrike" baseline="0">
                    <a:solidFill>
                      <a:srgbClr val="FF0000"/>
                    </a:solidFill>
                    <a:latin typeface="Arial Cyr"/>
                    <a:ea typeface="Arial Cyr"/>
                    <a:cs typeface="Arial Cyr"/>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multiLvlStrRef>
              <c:f>Про_2!$FK$63:$FT$64</c:f>
              <c:multiLvlStrCache>
                <c:ptCount val="10"/>
                <c:lvl>
                  <c:pt idx="0">
                    <c:v>20 ноя</c:v>
                  </c:pt>
                  <c:pt idx="1">
                    <c:v>21 ноя</c:v>
                  </c:pt>
                  <c:pt idx="2">
                    <c:v>22 ноя</c:v>
                  </c:pt>
                  <c:pt idx="3">
                    <c:v>23 ноя</c:v>
                  </c:pt>
                  <c:pt idx="4">
                    <c:v>24 ноя</c:v>
                  </c:pt>
                  <c:pt idx="5">
                    <c:v>25 ноя</c:v>
                  </c:pt>
                  <c:pt idx="6">
                    <c:v>26 ноя</c:v>
                  </c:pt>
                  <c:pt idx="7">
                    <c:v>27 ноя</c:v>
                  </c:pt>
                  <c:pt idx="8">
                    <c:v>28 ноя</c:v>
                  </c:pt>
                  <c:pt idx="9">
                    <c:v>29 ноя</c:v>
                  </c:pt>
                </c:lvl>
                <c:lvl>
                  <c:pt idx="0">
                    <c:v>Ср</c:v>
                  </c:pt>
                  <c:pt idx="1">
                    <c:v>Чт</c:v>
                  </c:pt>
                  <c:pt idx="2">
                    <c:v>Пт</c:v>
                  </c:pt>
                  <c:pt idx="3">
                    <c:v>Сб</c:v>
                  </c:pt>
                  <c:pt idx="4">
                    <c:v>Вс</c:v>
                  </c:pt>
                  <c:pt idx="5">
                    <c:v>Пн</c:v>
                  </c:pt>
                  <c:pt idx="6">
                    <c:v>Вт</c:v>
                  </c:pt>
                  <c:pt idx="7">
                    <c:v>Ср</c:v>
                  </c:pt>
                  <c:pt idx="8">
                    <c:v>Чт</c:v>
                  </c:pt>
                  <c:pt idx="9">
                    <c:v>Пт</c:v>
                  </c:pt>
                </c:lvl>
              </c:multiLvlStrCache>
            </c:multiLvlStrRef>
          </c:cat>
          <c:val>
            <c:numRef>
              <c:f>Про_2!$FK$65:$FT$65</c:f>
              <c:numCache>
                <c:formatCode>[&gt;0]\+0;[&lt;0]\-0;0</c:formatCode>
                <c:ptCount val="10"/>
                <c:pt idx="0">
                  <c:v>-6.8</c:v>
                </c:pt>
                <c:pt idx="1">
                  <c:v>-6.4</c:v>
                </c:pt>
                <c:pt idx="2">
                  <c:v>-3.4</c:v>
                </c:pt>
                <c:pt idx="3">
                  <c:v>-3.2</c:v>
                </c:pt>
                <c:pt idx="4">
                  <c:v>-1.3</c:v>
                </c:pt>
                <c:pt idx="5">
                  <c:v>-2.2000000000000002</c:v>
                </c:pt>
                <c:pt idx="6">
                  <c:v>2.8</c:v>
                </c:pt>
                <c:pt idx="7">
                  <c:v>0</c:v>
                </c:pt>
                <c:pt idx="8">
                  <c:v>-6.5</c:v>
                </c:pt>
                <c:pt idx="9">
                  <c:v>-6.3</c:v>
                </c:pt>
              </c:numCache>
            </c:numRef>
          </c:val>
          <c:smooth val="0"/>
          <c:extLst>
            <c:ext xmlns:c16="http://schemas.microsoft.com/office/drawing/2014/chart" uri="{C3380CC4-5D6E-409C-BE32-E72D297353CC}">
              <c16:uniqueId val="{00000008-9E75-480C-8978-DE935B5D9537}"/>
            </c:ext>
          </c:extLst>
        </c:ser>
        <c:dLbls>
          <c:showLegendKey val="0"/>
          <c:showVal val="0"/>
          <c:showCatName val="0"/>
          <c:showSerName val="0"/>
          <c:showPercent val="0"/>
          <c:showBubbleSize val="0"/>
        </c:dLbls>
        <c:marker val="1"/>
        <c:smooth val="0"/>
        <c:axId val="162184576"/>
        <c:axId val="162268288"/>
      </c:lineChart>
      <c:catAx>
        <c:axId val="162184576"/>
        <c:scaling>
          <c:orientation val="minMax"/>
        </c:scaling>
        <c:delete val="0"/>
        <c:axPos val="b"/>
        <c:majorGridlines>
          <c:spPr>
            <a:ln w="3175">
              <a:pattFill prst="pct50">
                <a:fgClr>
                  <a:srgbClr val="808080"/>
                </a:fgClr>
                <a:bgClr>
                  <a:srgbClr val="FFFFFF"/>
                </a:bgClr>
              </a:pattFill>
              <a:prstDash val="solid"/>
            </a:ln>
          </c:spPr>
        </c:majorGridlines>
        <c:numFmt formatCode="General" sourceLinked="1"/>
        <c:majorTickMark val="none"/>
        <c:minorTickMark val="none"/>
        <c:tickLblPos val="high"/>
        <c:spPr>
          <a:ln w="3175">
            <a:solidFill>
              <a:srgbClr val="969696"/>
            </a:solidFill>
            <a:prstDash val="solid"/>
          </a:ln>
        </c:spPr>
        <c:txPr>
          <a:bodyPr rot="0" vert="horz"/>
          <a:lstStyle/>
          <a:p>
            <a:pPr>
              <a:defRPr sz="1000" b="0" i="0" u="none" strike="noStrike" baseline="0">
                <a:solidFill>
                  <a:srgbClr val="000000"/>
                </a:solidFill>
                <a:latin typeface="Arial Cyr"/>
                <a:ea typeface="Arial Cyr"/>
                <a:cs typeface="Arial Cyr"/>
              </a:defRPr>
            </a:pPr>
            <a:endParaRPr lang="ru-RU"/>
          </a:p>
        </c:txPr>
        <c:crossAx val="162268288"/>
        <c:crosses val="autoZero"/>
        <c:auto val="1"/>
        <c:lblAlgn val="ctr"/>
        <c:lblOffset val="100"/>
        <c:tickLblSkip val="1"/>
        <c:tickMarkSkip val="1"/>
        <c:noMultiLvlLbl val="0"/>
      </c:catAx>
      <c:valAx>
        <c:axId val="162268288"/>
        <c:scaling>
          <c:orientation val="minMax"/>
        </c:scaling>
        <c:delete val="0"/>
        <c:axPos val="l"/>
        <c:numFmt formatCode="[Red]\+0;[Blue]\-0;[Black]0" sourceLinked="0"/>
        <c:majorTickMark val="out"/>
        <c:minorTickMark val="out"/>
        <c:tickLblPos val="nextTo"/>
        <c:spPr>
          <a:ln w="3175">
            <a:solidFill>
              <a:srgbClr val="969696"/>
            </a:solidFill>
            <a:prstDash val="solid"/>
          </a:ln>
        </c:spPr>
        <c:txPr>
          <a:bodyPr rot="0" vert="horz"/>
          <a:lstStyle/>
          <a:p>
            <a:pPr>
              <a:defRPr sz="800" b="0" i="0" u="none" strike="noStrike" baseline="0">
                <a:solidFill>
                  <a:srgbClr val="969696"/>
                </a:solidFill>
                <a:latin typeface="Arial Cyr"/>
                <a:ea typeface="Arial Cyr"/>
                <a:cs typeface="Arial Cyr"/>
              </a:defRPr>
            </a:pPr>
            <a:endParaRPr lang="ru-RU"/>
          </a:p>
        </c:txPr>
        <c:crossAx val="162184576"/>
        <c:crosses val="autoZero"/>
        <c:crossBetween val="between"/>
      </c:valAx>
      <c:catAx>
        <c:axId val="162269824"/>
        <c:scaling>
          <c:orientation val="minMax"/>
        </c:scaling>
        <c:delete val="1"/>
        <c:axPos val="b"/>
        <c:majorTickMark val="out"/>
        <c:minorTickMark val="none"/>
        <c:tickLblPos val="none"/>
        <c:crossAx val="162271616"/>
        <c:crossesAt val="0"/>
        <c:auto val="1"/>
        <c:lblAlgn val="ctr"/>
        <c:lblOffset val="100"/>
        <c:noMultiLvlLbl val="0"/>
      </c:catAx>
      <c:valAx>
        <c:axId val="162271616"/>
        <c:scaling>
          <c:orientation val="minMax"/>
          <c:max val="30"/>
          <c:min val="0"/>
        </c:scaling>
        <c:delete val="0"/>
        <c:axPos val="r"/>
        <c:numFmt formatCode="0&quot; мм &quot;" sourceLinked="0"/>
        <c:majorTickMark val="out"/>
        <c:minorTickMark val="out"/>
        <c:tickLblPos val="nextTo"/>
        <c:spPr>
          <a:ln w="3175">
            <a:solidFill>
              <a:srgbClr val="969696"/>
            </a:solidFill>
            <a:prstDash val="solid"/>
          </a:ln>
        </c:spPr>
        <c:txPr>
          <a:bodyPr rot="0" vert="horz"/>
          <a:lstStyle/>
          <a:p>
            <a:pPr>
              <a:defRPr sz="725" b="0" i="0" u="none" strike="noStrike" baseline="0">
                <a:solidFill>
                  <a:srgbClr val="969696"/>
                </a:solidFill>
                <a:latin typeface="Arial Cyr"/>
                <a:ea typeface="Arial Cyr"/>
                <a:cs typeface="Arial Cyr"/>
              </a:defRPr>
            </a:pPr>
            <a:endParaRPr lang="ru-RU"/>
          </a:p>
        </c:txPr>
        <c:crossAx val="162269824"/>
        <c:crosses val="max"/>
        <c:crossBetween val="between"/>
        <c:majorUnit val="5"/>
      </c:valAx>
      <c:spPr>
        <a:solidFill>
          <a:srgbClr val="FFFFFF"/>
        </a:solidFill>
        <a:ln w="12700">
          <a:solidFill>
            <a:srgbClr val="C0C0C0"/>
          </a:solidFill>
          <a:prstDash val="solid"/>
        </a:ln>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29232283464567305"/>
          <c:y val="7.8864353312302835E-3"/>
          <c:w val="0.68110236220472431"/>
          <c:h val="4.4164037854890384E-2"/>
        </c:manualLayout>
      </c:layout>
      <c:overlay val="0"/>
      <c:spPr>
        <a:noFill/>
        <a:ln w="25400">
          <a:noFill/>
        </a:ln>
      </c:spPr>
      <c:txPr>
        <a:bodyPr/>
        <a:lstStyle/>
        <a:p>
          <a:pPr>
            <a:defRPr sz="735" b="0" i="0" u="none" strike="noStrike" baseline="0">
              <a:solidFill>
                <a:srgbClr val="333333"/>
              </a:solidFill>
              <a:latin typeface="Arial Cyr"/>
              <a:ea typeface="Arial Cyr"/>
              <a:cs typeface="Arial Cyr"/>
            </a:defRPr>
          </a:pPr>
          <a:endParaRPr lang="ru-RU"/>
        </a:p>
      </c:txPr>
    </c:legend>
    <c:plotVisOnly val="1"/>
    <c:dispBlanksAs val="gap"/>
    <c:showDLblsOverMax val="0"/>
  </c:chart>
  <c:spPr>
    <a:pattFill prst="smGrid">
      <a:fgClr>
        <a:srgbClr val="CCFFFF"/>
      </a:fgClr>
      <a:bgClr>
        <a:srgbClr val="FFFFFF"/>
      </a:bgClr>
    </a:pattFill>
    <a:ln w="9525">
      <a:noFill/>
    </a:ln>
  </c:spPr>
  <c:txPr>
    <a:bodyPr/>
    <a:lstStyle/>
    <a:p>
      <a:pPr>
        <a:defRPr sz="1200" b="0" i="0" u="none" strike="noStrike" baseline="0">
          <a:solidFill>
            <a:srgbClr val="000000"/>
          </a:solidFill>
          <a:latin typeface="Arial Cyr"/>
          <a:ea typeface="Arial Cyr"/>
          <a:cs typeface="Arial Cyr"/>
        </a:defRPr>
      </a:pPr>
      <a:endParaRPr lang="ru-RU"/>
    </a:p>
  </c:txPr>
  <c:printSettings>
    <c:headerFooter alignWithMargins="0"/>
    <c:pageMargins b="1" l="0.75000000000000433" r="0.75000000000000433"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Arial Cyr"/>
                <a:ea typeface="Arial Cyr"/>
                <a:cs typeface="Arial Cyr"/>
              </a:defRPr>
            </a:pPr>
            <a:r>
              <a:rPr lang="ru-RU"/>
              <a:t>Высота снежного покрова.</a:t>
            </a:r>
          </a:p>
        </c:rich>
      </c:tx>
      <c:layout>
        <c:manualLayout>
          <c:xMode val="edge"/>
          <c:yMode val="edge"/>
          <c:x val="0.40176837914907376"/>
          <c:y val="2.7586206896551741E-2"/>
        </c:manualLayout>
      </c:layout>
      <c:overlay val="0"/>
      <c:spPr>
        <a:noFill/>
        <a:ln w="25400">
          <a:noFill/>
        </a:ln>
      </c:spPr>
    </c:title>
    <c:autoTitleDeleted val="0"/>
    <c:plotArea>
      <c:layout>
        <c:manualLayout>
          <c:layoutTarget val="inner"/>
          <c:xMode val="edge"/>
          <c:yMode val="edge"/>
          <c:x val="5.5992168310339818E-2"/>
          <c:y val="0.23620709540602913"/>
          <c:w val="0.90668019913059061"/>
          <c:h val="0.68965575301030335"/>
        </c:manualLayout>
      </c:layout>
      <c:areaChart>
        <c:grouping val="standard"/>
        <c:varyColors val="0"/>
        <c:ser>
          <c:idx val="1"/>
          <c:order val="0"/>
          <c:tx>
            <c:v>Высота снега, см</c:v>
          </c:tx>
          <c:spPr>
            <a:pattFill prst="lgConfetti">
              <a:fgClr>
                <a:srgbClr val="99CCFF"/>
              </a:fgClr>
              <a:bgClr>
                <a:srgbClr val="FFFFFF"/>
              </a:bgClr>
            </a:pattFill>
            <a:ln w="12700">
              <a:solidFill>
                <a:srgbClr val="00FFFF"/>
              </a:solidFill>
              <a:prstDash val="solid"/>
            </a:ln>
          </c:spPr>
          <c:dLbls>
            <c:numFmt formatCode="0&quot; см &quot;" sourceLinked="0"/>
            <c:spPr>
              <a:solidFill>
                <a:srgbClr val="FFFFFF"/>
              </a:solidFill>
              <a:ln w="25400">
                <a:noFill/>
              </a:ln>
            </c:spPr>
            <c:txPr>
              <a:bodyPr/>
              <a:lstStyle/>
              <a:p>
                <a:pPr>
                  <a:defRPr sz="900" b="0" i="0" u="none" strike="noStrike" baseline="0">
                    <a:solidFill>
                      <a:srgbClr val="0000FF"/>
                    </a:solidFill>
                    <a:latin typeface="Arial Cyr"/>
                    <a:ea typeface="Arial Cyr"/>
                    <a:cs typeface="Arial Cyr"/>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Про_2!$FK$63:$FT$64</c:f>
              <c:multiLvlStrCache>
                <c:ptCount val="10"/>
                <c:lvl>
                  <c:pt idx="0">
                    <c:v>20 ноя</c:v>
                  </c:pt>
                  <c:pt idx="1">
                    <c:v>21 ноя</c:v>
                  </c:pt>
                  <c:pt idx="2">
                    <c:v>22 ноя</c:v>
                  </c:pt>
                  <c:pt idx="3">
                    <c:v>23 ноя</c:v>
                  </c:pt>
                  <c:pt idx="4">
                    <c:v>24 ноя</c:v>
                  </c:pt>
                  <c:pt idx="5">
                    <c:v>25 ноя</c:v>
                  </c:pt>
                  <c:pt idx="6">
                    <c:v>26 ноя</c:v>
                  </c:pt>
                  <c:pt idx="7">
                    <c:v>27 ноя</c:v>
                  </c:pt>
                  <c:pt idx="8">
                    <c:v>28 ноя</c:v>
                  </c:pt>
                  <c:pt idx="9">
                    <c:v>29 ноя</c:v>
                  </c:pt>
                </c:lvl>
                <c:lvl>
                  <c:pt idx="0">
                    <c:v>Ср</c:v>
                  </c:pt>
                  <c:pt idx="1">
                    <c:v>Чт</c:v>
                  </c:pt>
                  <c:pt idx="2">
                    <c:v>Пт</c:v>
                  </c:pt>
                  <c:pt idx="3">
                    <c:v>Сб</c:v>
                  </c:pt>
                  <c:pt idx="4">
                    <c:v>Вс</c:v>
                  </c:pt>
                  <c:pt idx="5">
                    <c:v>Пн</c:v>
                  </c:pt>
                  <c:pt idx="6">
                    <c:v>Вт</c:v>
                  </c:pt>
                  <c:pt idx="7">
                    <c:v>Ср</c:v>
                  </c:pt>
                  <c:pt idx="8">
                    <c:v>Чт</c:v>
                  </c:pt>
                  <c:pt idx="9">
                    <c:v>Пт</c:v>
                  </c:pt>
                </c:lvl>
              </c:multiLvlStrCache>
            </c:multiLvlStrRef>
          </c:cat>
          <c:val>
            <c:numRef>
              <c:f>Про_2!$FK$84:$FT$84</c:f>
              <c:numCache>
                <c:formatCode>0</c:formatCode>
                <c:ptCount val="10"/>
                <c:pt idx="0">
                  <c:v>0</c:v>
                </c:pt>
                <c:pt idx="1">
                  <c:v>0</c:v>
                </c:pt>
                <c:pt idx="2">
                  <c:v>0</c:v>
                </c:pt>
                <c:pt idx="3">
                  <c:v>0</c:v>
                </c:pt>
                <c:pt idx="4">
                  <c:v>0</c:v>
                </c:pt>
                <c:pt idx="5">
                  <c:v>0</c:v>
                </c:pt>
                <c:pt idx="6">
                  <c:v>0</c:v>
                </c:pt>
                <c:pt idx="7">
                  <c:v>47</c:v>
                </c:pt>
                <c:pt idx="8">
                  <c:v>47</c:v>
                </c:pt>
                <c:pt idx="9">
                  <c:v>47</c:v>
                </c:pt>
              </c:numCache>
            </c:numRef>
          </c:val>
          <c:extLst>
            <c:ext xmlns:c16="http://schemas.microsoft.com/office/drawing/2014/chart" uri="{C3380CC4-5D6E-409C-BE32-E72D297353CC}">
              <c16:uniqueId val="{00000000-129B-4F36-9C90-84B7C81AA157}"/>
            </c:ext>
          </c:extLst>
        </c:ser>
        <c:dLbls>
          <c:showLegendKey val="0"/>
          <c:showVal val="0"/>
          <c:showCatName val="0"/>
          <c:showSerName val="0"/>
          <c:showPercent val="0"/>
          <c:showBubbleSize val="0"/>
        </c:dLbls>
        <c:dropLines>
          <c:spPr>
            <a:ln w="12700">
              <a:solidFill>
                <a:srgbClr val="00FFFF"/>
              </a:solidFill>
              <a:prstDash val="solid"/>
            </a:ln>
          </c:spPr>
        </c:dropLines>
        <c:axId val="162419456"/>
        <c:axId val="162420992"/>
      </c:areaChart>
      <c:catAx>
        <c:axId val="162419456"/>
        <c:scaling>
          <c:orientation val="minMax"/>
        </c:scaling>
        <c:delete val="0"/>
        <c:axPos val="b"/>
        <c:majorGridlines>
          <c:spPr>
            <a:ln w="3175">
              <a:pattFill prst="pct50">
                <a:fgClr>
                  <a:srgbClr val="808080"/>
                </a:fgClr>
                <a:bgClr>
                  <a:srgbClr val="FFFFFF"/>
                </a:bgClr>
              </a:pattFill>
              <a:prstDash val="solid"/>
            </a:ln>
          </c:spPr>
        </c:majorGridlines>
        <c:numFmt formatCode="General" sourceLinked="1"/>
        <c:majorTickMark val="in"/>
        <c:minorTickMark val="none"/>
        <c:tickLblPos val="high"/>
        <c:spPr>
          <a:ln w="3175">
            <a:solidFill>
              <a:srgbClr val="969696"/>
            </a:solidFill>
            <a:prstDash val="solid"/>
          </a:ln>
        </c:spPr>
        <c:txPr>
          <a:bodyPr rot="0" vert="horz"/>
          <a:lstStyle/>
          <a:p>
            <a:pPr>
              <a:defRPr sz="1075" b="0" i="0" u="none" strike="noStrike" baseline="0">
                <a:solidFill>
                  <a:srgbClr val="333333"/>
                </a:solidFill>
                <a:latin typeface="Arial Cyr"/>
                <a:ea typeface="Arial Cyr"/>
                <a:cs typeface="Arial Cyr"/>
              </a:defRPr>
            </a:pPr>
            <a:endParaRPr lang="ru-RU"/>
          </a:p>
        </c:txPr>
        <c:crossAx val="162420992"/>
        <c:crosses val="autoZero"/>
        <c:auto val="1"/>
        <c:lblAlgn val="ctr"/>
        <c:lblOffset val="100"/>
        <c:tickLblSkip val="1"/>
        <c:tickMarkSkip val="1"/>
        <c:noMultiLvlLbl val="0"/>
      </c:catAx>
      <c:valAx>
        <c:axId val="162420992"/>
        <c:scaling>
          <c:orientation val="minMax"/>
          <c:max val="90"/>
          <c:min val="0"/>
        </c:scaling>
        <c:delete val="0"/>
        <c:axPos val="l"/>
        <c:numFmt formatCode="0&quot; см &quot;" sourceLinked="0"/>
        <c:majorTickMark val="out"/>
        <c:minorTickMark val="out"/>
        <c:tickLblPos val="nextTo"/>
        <c:spPr>
          <a:ln w="3175">
            <a:solidFill>
              <a:srgbClr val="969696"/>
            </a:solidFill>
            <a:prstDash val="solid"/>
          </a:ln>
        </c:spPr>
        <c:txPr>
          <a:bodyPr rot="0" vert="horz"/>
          <a:lstStyle/>
          <a:p>
            <a:pPr>
              <a:defRPr sz="700" b="0" i="0" u="none" strike="noStrike" baseline="0">
                <a:solidFill>
                  <a:srgbClr val="969696"/>
                </a:solidFill>
                <a:latin typeface="Arial Cyr"/>
                <a:ea typeface="Arial Cyr"/>
                <a:cs typeface="Arial Cyr"/>
              </a:defRPr>
            </a:pPr>
            <a:endParaRPr lang="ru-RU"/>
          </a:p>
        </c:txPr>
        <c:crossAx val="162419456"/>
        <c:crosses val="autoZero"/>
        <c:crossBetween val="between"/>
        <c:minorUnit val="1"/>
      </c:valAx>
      <c:spPr>
        <a:solidFill>
          <a:srgbClr val="FFFFFF"/>
        </a:solidFill>
        <a:ln w="25400">
          <a:noFill/>
        </a:ln>
      </c:spPr>
    </c:plotArea>
    <c:legend>
      <c:legendPos val="r"/>
      <c:legendEntry>
        <c:idx val="0"/>
        <c:delete val="1"/>
      </c:legendEntry>
      <c:layout>
        <c:manualLayout>
          <c:xMode val="edge"/>
          <c:yMode val="edge"/>
          <c:x val="7.6620825147347735E-2"/>
          <c:y val="8.6206896551724223E-3"/>
          <c:w val="0.91944990176817365"/>
          <c:h val="4.8275862068964795E-2"/>
        </c:manualLayout>
      </c:layout>
      <c:overlay val="0"/>
      <c:spPr>
        <a:noFill/>
        <a:ln w="25400">
          <a:noFill/>
        </a:ln>
      </c:spPr>
      <c:txPr>
        <a:bodyPr/>
        <a:lstStyle/>
        <a:p>
          <a:pPr>
            <a:defRPr sz="825" b="0" i="0" u="none" strike="noStrike" baseline="0">
              <a:solidFill>
                <a:srgbClr val="808080"/>
              </a:solidFill>
              <a:latin typeface="Arial Cyr"/>
              <a:ea typeface="Arial Cyr"/>
              <a:cs typeface="Arial Cyr"/>
            </a:defRPr>
          </a:pPr>
          <a:endParaRPr lang="ru-RU"/>
        </a:p>
      </c:txPr>
    </c:legend>
    <c:plotVisOnly val="1"/>
    <c:dispBlanksAs val="zero"/>
    <c:showDLblsOverMax val="0"/>
  </c:chart>
  <c:spPr>
    <a:pattFill prst="smGrid">
      <a:fgClr>
        <a:srgbClr val="CCFFFF"/>
      </a:fgClr>
      <a:bgClr>
        <a:srgbClr val="FFFFFF"/>
      </a:bgClr>
    </a:pattFill>
    <a:ln w="9525">
      <a:noFill/>
    </a:ln>
  </c:spPr>
  <c:txPr>
    <a:bodyPr/>
    <a:lstStyle/>
    <a:p>
      <a:pPr>
        <a:defRPr sz="1200" b="0" i="0" u="none" strike="noStrike" baseline="0">
          <a:solidFill>
            <a:srgbClr val="000000"/>
          </a:solidFill>
          <a:latin typeface="Arial Cyr"/>
          <a:ea typeface="Arial Cyr"/>
          <a:cs typeface="Arial Cyr"/>
        </a:defRPr>
      </a:pPr>
      <a:endParaRPr lang="ru-RU"/>
    </a:p>
  </c:txPr>
  <c:printSettings>
    <c:headerFooter alignWithMargins="0"/>
    <c:pageMargins b="1" l="0.75000000000000433" r="0.75000000000000433" t="1" header="0.5" footer="0.5"/>
    <c:pageSetup/>
  </c:printSettings>
</c:chartSpace>
</file>

<file path=xl/ctrlProps/ctrlProp1.xml><?xml version="1.0" encoding="utf-8"?>
<formControlPr xmlns="http://schemas.microsoft.com/office/spreadsheetml/2009/9/main" objectType="List" dx="16" fmlaLink="Про_2!$FG$5" fmlaRange="Про_2!$FF$5:$FF$7" sel="3" val="0"/>
</file>

<file path=xl/ctrlProps/ctrlProp10.xml><?xml version="1.0" encoding="utf-8"?>
<formControlPr xmlns="http://schemas.microsoft.com/office/spreadsheetml/2009/9/main" objectType="CheckBox" checked="Checked" fmlaLink="Про_2!$BM$118" lockText="1"/>
</file>

<file path=xl/ctrlProps/ctrlProp11.xml><?xml version="1.0" encoding="utf-8"?>
<formControlPr xmlns="http://schemas.microsoft.com/office/spreadsheetml/2009/9/main" objectType="CheckBox" checked="Checked" fmlaLink="Про_2!$BM$119" lockText="1"/>
</file>

<file path=xl/ctrlProps/ctrlProp12.xml><?xml version="1.0" encoding="utf-8"?>
<formControlPr xmlns="http://schemas.microsoft.com/office/spreadsheetml/2009/9/main" objectType="CheckBox" checked="Checked" fmlaLink="Про_2!$BM$120" lockText="1"/>
</file>

<file path=xl/ctrlProps/ctrlProp13.xml><?xml version="1.0" encoding="utf-8"?>
<formControlPr xmlns="http://schemas.microsoft.com/office/spreadsheetml/2009/9/main" objectType="Drop" dropLines="3" dropStyle="combo" dx="16" fmlaLink="Про_2!$AN$83" fmlaRange="Про_2!$AM$84:$AM$86" sel="3" val="0"/>
</file>

<file path=xl/ctrlProps/ctrlProp14.xml><?xml version="1.0" encoding="utf-8"?>
<formControlPr xmlns="http://schemas.microsoft.com/office/spreadsheetml/2009/9/main" objectType="Drop" dropLines="39" dropStyle="combo" dx="16" fmlaLink="Про_2!$FJ$59" fmlaRange="Про_2!$FH$10:$FH$45" sel="32" val="0"/>
</file>

<file path=xl/ctrlProps/ctrlProp15.xml><?xml version="1.0" encoding="utf-8"?>
<formControlPr xmlns="http://schemas.microsoft.com/office/spreadsheetml/2009/9/main" objectType="GBox"/>
</file>

<file path=xl/ctrlProps/ctrlProp16.xml><?xml version="1.0" encoding="utf-8"?>
<formControlPr xmlns="http://schemas.microsoft.com/office/spreadsheetml/2009/9/main" objectType="CheckBox" fmlaLink="Про_2!$FU$67" lockText="1"/>
</file>

<file path=xl/ctrlProps/ctrlProp17.xml><?xml version="1.0" encoding="utf-8"?>
<formControlPr xmlns="http://schemas.microsoft.com/office/spreadsheetml/2009/9/main" objectType="Drop" dropLines="20" dropStyle="combo" dx="16" fmlaLink="$P$4" fmlaRange="$P$5:$P$44" sel="25" val="15"/>
</file>

<file path=xl/ctrlProps/ctrlProp18.xml><?xml version="1.0" encoding="utf-8"?>
<formControlPr xmlns="http://schemas.microsoft.com/office/spreadsheetml/2009/9/main" objectType="Drop" dropLines="20" dropStyle="combo" dx="16" fmlaLink="$Q$4" fmlaRange="$Q$5:$Q$44" sel="4" val="3"/>
</file>

<file path=xl/ctrlProps/ctrlProp19.xml><?xml version="1.0" encoding="utf-8"?>
<formControlPr xmlns="http://schemas.microsoft.com/office/spreadsheetml/2009/9/main" objectType="Drop" dropLines="3" dropStyle="combo" dx="16" fmlaLink="$U$3" fmlaRange="$T$8:$T$10" sel="1" val="0"/>
</file>

<file path=xl/ctrlProps/ctrlProp2.xml><?xml version="1.0" encoding="utf-8"?>
<formControlPr xmlns="http://schemas.microsoft.com/office/spreadsheetml/2009/9/main" objectType="List" dx="16" fmlaLink="Про_2!$FG$5" fmlaRange="Про_2!$FF$5:$FF$7" sel="3" val="0"/>
</file>

<file path=xl/ctrlProps/ctrlProp20.xml><?xml version="1.0" encoding="utf-8"?>
<formControlPr xmlns="http://schemas.microsoft.com/office/spreadsheetml/2009/9/main" objectType="List" dx="16" fmlaLink="$FG$5" fmlaRange="$FF$5:$FF$7" sel="3" val="0"/>
</file>

<file path=xl/ctrlProps/ctrlProp21.xml><?xml version="1.0" encoding="utf-8"?>
<formControlPr xmlns="http://schemas.microsoft.com/office/spreadsheetml/2009/9/main" objectType="Drop" dropLines="25" dropStyle="combo" dx="16" fmlaLink="$FJ$59" fmlaRange="$FH$10:$FH$45" sel="32" val="0"/>
</file>

<file path=xl/ctrlProps/ctrlProp22.xml><?xml version="1.0" encoding="utf-8"?>
<formControlPr xmlns="http://schemas.microsoft.com/office/spreadsheetml/2009/9/main" objectType="List" dx="16" fmlaLink="$AN$274" fmlaRange="$AM$253:$AM$272" sel="3" val="0"/>
</file>

<file path=xl/ctrlProps/ctrlProp23.xml><?xml version="1.0" encoding="utf-8"?>
<formControlPr xmlns="http://schemas.microsoft.com/office/spreadsheetml/2009/9/main" objectType="List" dx="16" fmlaLink="$FH$48" fmlaRange="$FG$48:$FG$50" sel="2" val="0"/>
</file>

<file path=xl/ctrlProps/ctrlProp24.xml><?xml version="1.0" encoding="utf-8"?>
<formControlPr xmlns="http://schemas.microsoft.com/office/spreadsheetml/2009/9/main" objectType="Drop" dropLines="40" dropStyle="combo" dx="16" fmlaLink="$AN$87" fmlaRange="$BQ$135:$BQ$427" sel="9" val="0"/>
</file>

<file path=xl/ctrlProps/ctrlProp25.xml><?xml version="1.0" encoding="utf-8"?>
<formControlPr xmlns="http://schemas.microsoft.com/office/spreadsheetml/2009/9/main" objectType="CheckBox" checked="Checked" fmlaLink="$BM$118" lockText="1"/>
</file>

<file path=xl/ctrlProps/ctrlProp26.xml><?xml version="1.0" encoding="utf-8"?>
<formControlPr xmlns="http://schemas.microsoft.com/office/spreadsheetml/2009/9/main" objectType="CheckBox" checked="Checked" fmlaLink="$BM$120" lockText="1"/>
</file>

<file path=xl/ctrlProps/ctrlProp27.xml><?xml version="1.0" encoding="utf-8"?>
<formControlPr xmlns="http://schemas.microsoft.com/office/spreadsheetml/2009/9/main" objectType="CheckBox" checked="Checked" fmlaLink="$BM$119" lockText="1"/>
</file>

<file path=xl/ctrlProps/ctrlProp28.xml><?xml version="1.0" encoding="utf-8"?>
<formControlPr xmlns="http://schemas.microsoft.com/office/spreadsheetml/2009/9/main" objectType="Drop" dropLines="3" dropStyle="combo" dx="16" fmlaLink="$AN$83" fmlaRange="$AM$84:$AM$86" sel="3" val="0"/>
</file>

<file path=xl/ctrlProps/ctrlProp29.xml><?xml version="1.0" encoding="utf-8"?>
<formControlPr xmlns="http://schemas.microsoft.com/office/spreadsheetml/2009/9/main" objectType="Spin" dx="16" fmlaLink="$FH$23" max="200" page="10" val="120"/>
</file>

<file path=xl/ctrlProps/ctrlProp3.xml><?xml version="1.0" encoding="utf-8"?>
<formControlPr xmlns="http://schemas.microsoft.com/office/spreadsheetml/2009/9/main" objectType="List" dx="16" fmlaLink="Про_2!$FH$48" fmlaRange="Про_2!$FG$48:$FG$50" sel="2" val="0"/>
</file>

<file path=xl/ctrlProps/ctrlProp4.xml><?xml version="1.0" encoding="utf-8"?>
<formControlPr xmlns="http://schemas.microsoft.com/office/spreadsheetml/2009/9/main" objectType="List" dx="16" fmlaLink="Про_2!$AN$274" fmlaRange="Про_2!$AM$253:$AM$272" sel="3"/>
</file>

<file path=xl/ctrlProps/ctrlProp5.xml><?xml version="1.0" encoding="utf-8"?>
<formControlPr xmlns="http://schemas.microsoft.com/office/spreadsheetml/2009/9/main" objectType="Drop" dropLines="20" dropStyle="combo" dx="16" fmlaLink="к.исх.!$P$4" fmlaRange="к.исх.!$P$5:$P$44" sel="25" val="0"/>
</file>

<file path=xl/ctrlProps/ctrlProp6.xml><?xml version="1.0" encoding="utf-8"?>
<formControlPr xmlns="http://schemas.microsoft.com/office/spreadsheetml/2009/9/main" objectType="Drop" dropLines="20" dropStyle="combo" dx="16" fmlaLink="к.исх.!$Q$4" fmlaRange="к.исх.!$Q$5:$Q$44" sel="4" val="0"/>
</file>

<file path=xl/ctrlProps/ctrlProp7.xml><?xml version="1.0" encoding="utf-8"?>
<formControlPr xmlns="http://schemas.microsoft.com/office/spreadsheetml/2009/9/main" objectType="Drop" dropLines="3" dropStyle="combo" dx="16" fmlaLink="к.исх.!$U$3" fmlaRange="к.исх.!$T$8:$T$10" sel="1" val="0"/>
</file>

<file path=xl/ctrlProps/ctrlProp8.xml><?xml version="1.0" encoding="utf-8"?>
<formControlPr xmlns="http://schemas.microsoft.com/office/spreadsheetml/2009/9/main" objectType="Drop" dropLines="39" dropStyle="combo" dx="16" fmlaLink="Про_2!$AN$87" fmlaRange="Про_2!$BQ$135:$BQ$427" sel="9" val="0"/>
</file>

<file path=xl/ctrlProps/ctrlProp9.xml><?xml version="1.0" encoding="utf-8"?>
<formControlPr xmlns="http://schemas.microsoft.com/office/spreadsheetml/2009/9/main" objectType="GBox"/>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3" Type="http://schemas.openxmlformats.org/officeDocument/2006/relationships/image" Target="../media/image17.emf"/><Relationship Id="rId18" Type="http://schemas.openxmlformats.org/officeDocument/2006/relationships/image" Target="../media/image22.emf"/><Relationship Id="rId26" Type="http://schemas.openxmlformats.org/officeDocument/2006/relationships/image" Target="../media/image30.emf"/><Relationship Id="rId39" Type="http://schemas.openxmlformats.org/officeDocument/2006/relationships/image" Target="../media/image43.emf"/><Relationship Id="rId21" Type="http://schemas.openxmlformats.org/officeDocument/2006/relationships/image" Target="../media/image25.emf"/><Relationship Id="rId34" Type="http://schemas.openxmlformats.org/officeDocument/2006/relationships/image" Target="../media/image38.emf"/><Relationship Id="rId42" Type="http://schemas.openxmlformats.org/officeDocument/2006/relationships/image" Target="../media/image46.emf"/><Relationship Id="rId47" Type="http://schemas.openxmlformats.org/officeDocument/2006/relationships/image" Target="../media/image51.emf"/><Relationship Id="rId50" Type="http://schemas.openxmlformats.org/officeDocument/2006/relationships/image" Target="../media/image54.emf"/><Relationship Id="rId7" Type="http://schemas.openxmlformats.org/officeDocument/2006/relationships/image" Target="../media/image11.emf"/><Relationship Id="rId2" Type="http://schemas.openxmlformats.org/officeDocument/2006/relationships/image" Target="../media/image6.png"/><Relationship Id="rId16" Type="http://schemas.openxmlformats.org/officeDocument/2006/relationships/image" Target="../media/image20.emf"/><Relationship Id="rId29" Type="http://schemas.openxmlformats.org/officeDocument/2006/relationships/image" Target="../media/image33.emf"/><Relationship Id="rId11" Type="http://schemas.openxmlformats.org/officeDocument/2006/relationships/image" Target="../media/image15.emf"/><Relationship Id="rId24" Type="http://schemas.openxmlformats.org/officeDocument/2006/relationships/image" Target="../media/image28.emf"/><Relationship Id="rId32" Type="http://schemas.openxmlformats.org/officeDocument/2006/relationships/image" Target="../media/image36.emf"/><Relationship Id="rId37" Type="http://schemas.openxmlformats.org/officeDocument/2006/relationships/image" Target="../media/image41.emf"/><Relationship Id="rId40" Type="http://schemas.openxmlformats.org/officeDocument/2006/relationships/image" Target="../media/image44.emf"/><Relationship Id="rId45" Type="http://schemas.openxmlformats.org/officeDocument/2006/relationships/image" Target="../media/image49.emf"/><Relationship Id="rId53" Type="http://schemas.openxmlformats.org/officeDocument/2006/relationships/image" Target="../media/image57.emf"/><Relationship Id="rId5" Type="http://schemas.openxmlformats.org/officeDocument/2006/relationships/image" Target="../media/image9.emf"/><Relationship Id="rId10" Type="http://schemas.openxmlformats.org/officeDocument/2006/relationships/image" Target="../media/image14.emf"/><Relationship Id="rId19" Type="http://schemas.openxmlformats.org/officeDocument/2006/relationships/image" Target="../media/image23.emf"/><Relationship Id="rId31" Type="http://schemas.openxmlformats.org/officeDocument/2006/relationships/image" Target="../media/image35.emf"/><Relationship Id="rId44" Type="http://schemas.openxmlformats.org/officeDocument/2006/relationships/image" Target="../media/image48.emf"/><Relationship Id="rId52" Type="http://schemas.openxmlformats.org/officeDocument/2006/relationships/image" Target="../media/image56.emf"/><Relationship Id="rId4" Type="http://schemas.openxmlformats.org/officeDocument/2006/relationships/image" Target="../media/image8.emf"/><Relationship Id="rId9" Type="http://schemas.openxmlformats.org/officeDocument/2006/relationships/image" Target="../media/image13.emf"/><Relationship Id="rId14" Type="http://schemas.openxmlformats.org/officeDocument/2006/relationships/image" Target="../media/image18.emf"/><Relationship Id="rId22" Type="http://schemas.openxmlformats.org/officeDocument/2006/relationships/image" Target="../media/image26.emf"/><Relationship Id="rId27" Type="http://schemas.openxmlformats.org/officeDocument/2006/relationships/image" Target="../media/image31.emf"/><Relationship Id="rId30" Type="http://schemas.openxmlformats.org/officeDocument/2006/relationships/image" Target="../media/image34.emf"/><Relationship Id="rId35" Type="http://schemas.openxmlformats.org/officeDocument/2006/relationships/image" Target="../media/image39.emf"/><Relationship Id="rId43" Type="http://schemas.openxmlformats.org/officeDocument/2006/relationships/image" Target="../media/image47.emf"/><Relationship Id="rId48" Type="http://schemas.openxmlformats.org/officeDocument/2006/relationships/image" Target="../media/image52.emf"/><Relationship Id="rId8" Type="http://schemas.openxmlformats.org/officeDocument/2006/relationships/image" Target="../media/image12.emf"/><Relationship Id="rId51" Type="http://schemas.openxmlformats.org/officeDocument/2006/relationships/image" Target="../media/image55.emf"/><Relationship Id="rId3" Type="http://schemas.openxmlformats.org/officeDocument/2006/relationships/image" Target="../media/image7.png"/><Relationship Id="rId12" Type="http://schemas.openxmlformats.org/officeDocument/2006/relationships/image" Target="../media/image16.emf"/><Relationship Id="rId17" Type="http://schemas.openxmlformats.org/officeDocument/2006/relationships/image" Target="../media/image21.emf"/><Relationship Id="rId25" Type="http://schemas.openxmlformats.org/officeDocument/2006/relationships/image" Target="../media/image29.emf"/><Relationship Id="rId33" Type="http://schemas.openxmlformats.org/officeDocument/2006/relationships/image" Target="../media/image37.emf"/><Relationship Id="rId38" Type="http://schemas.openxmlformats.org/officeDocument/2006/relationships/image" Target="../media/image42.emf"/><Relationship Id="rId46" Type="http://schemas.openxmlformats.org/officeDocument/2006/relationships/image" Target="../media/image50.emf"/><Relationship Id="rId20" Type="http://schemas.openxmlformats.org/officeDocument/2006/relationships/image" Target="../media/image24.emf"/><Relationship Id="rId41" Type="http://schemas.openxmlformats.org/officeDocument/2006/relationships/image" Target="../media/image45.emf"/><Relationship Id="rId54" Type="http://schemas.openxmlformats.org/officeDocument/2006/relationships/image" Target="../media/image58.emf"/><Relationship Id="rId1" Type="http://schemas.openxmlformats.org/officeDocument/2006/relationships/image" Target="../media/image5.png"/><Relationship Id="rId6" Type="http://schemas.openxmlformats.org/officeDocument/2006/relationships/image" Target="../media/image10.emf"/><Relationship Id="rId15" Type="http://schemas.openxmlformats.org/officeDocument/2006/relationships/image" Target="../media/image19.emf"/><Relationship Id="rId23" Type="http://schemas.openxmlformats.org/officeDocument/2006/relationships/image" Target="../media/image27.emf"/><Relationship Id="rId28" Type="http://schemas.openxmlformats.org/officeDocument/2006/relationships/image" Target="../media/image32.emf"/><Relationship Id="rId36" Type="http://schemas.openxmlformats.org/officeDocument/2006/relationships/image" Target="../media/image40.emf"/><Relationship Id="rId49" Type="http://schemas.openxmlformats.org/officeDocument/2006/relationships/image" Target="../media/image53.emf"/></Relationships>
</file>

<file path=xl/drawings/_rels/drawing4.xml.rels><?xml version="1.0" encoding="UTF-8" standalone="yes"?>
<Relationships xmlns="http://schemas.openxmlformats.org/package/2006/relationships"><Relationship Id="rId3" Type="http://schemas.openxmlformats.org/officeDocument/2006/relationships/image" Target="../media/image110.png"/><Relationship Id="rId7" Type="http://schemas.openxmlformats.org/officeDocument/2006/relationships/image" Target="../media/image113.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12.emf"/><Relationship Id="rId5" Type="http://schemas.openxmlformats.org/officeDocument/2006/relationships/image" Target="../media/image3.emf"/><Relationship Id="rId4" Type="http://schemas.openxmlformats.org/officeDocument/2006/relationships/image" Target="../media/image111.emf"/></Relationships>
</file>

<file path=xl/drawings/_rels/drawing5.xml.rels><?xml version="1.0" encoding="UTF-8" standalone="yes"?>
<Relationships xmlns="http://schemas.openxmlformats.org/package/2006/relationships"><Relationship Id="rId8" Type="http://schemas.openxmlformats.org/officeDocument/2006/relationships/image" Target="../media/image118.emf"/><Relationship Id="rId3" Type="http://schemas.openxmlformats.org/officeDocument/2006/relationships/image" Target="../media/image111.emf"/><Relationship Id="rId7" Type="http://schemas.openxmlformats.org/officeDocument/2006/relationships/image" Target="../media/image117.emf"/><Relationship Id="rId2" Type="http://schemas.openxmlformats.org/officeDocument/2006/relationships/chart" Target="../charts/chart3.xml"/><Relationship Id="rId1" Type="http://schemas.openxmlformats.org/officeDocument/2006/relationships/image" Target="../media/image110.png"/><Relationship Id="rId6" Type="http://schemas.openxmlformats.org/officeDocument/2006/relationships/image" Target="../media/image3.emf"/><Relationship Id="rId5" Type="http://schemas.openxmlformats.org/officeDocument/2006/relationships/image" Target="../media/image116.emf"/><Relationship Id="rId4" Type="http://schemas.openxmlformats.org/officeDocument/2006/relationships/chart" Target="../charts/chart4.xml"/></Relationships>
</file>

<file path=xl/drawings/_rels/drawing8.xml.rels><?xml version="1.0" encoding="UTF-8" standalone="yes"?>
<Relationships xmlns="http://schemas.openxmlformats.org/package/2006/relationships"><Relationship Id="rId3" Type="http://schemas.openxmlformats.org/officeDocument/2006/relationships/image" Target="../media/image124.png"/><Relationship Id="rId2" Type="http://schemas.openxmlformats.org/officeDocument/2006/relationships/image" Target="../media/image123.png"/><Relationship Id="rId1" Type="http://schemas.openxmlformats.org/officeDocument/2006/relationships/image" Target="../media/image122.png"/><Relationship Id="rId5" Type="http://schemas.openxmlformats.org/officeDocument/2006/relationships/image" Target="../media/image126.png"/><Relationship Id="rId4" Type="http://schemas.openxmlformats.org/officeDocument/2006/relationships/image" Target="../media/image12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71.emf"/><Relationship Id="rId18" Type="http://schemas.openxmlformats.org/officeDocument/2006/relationships/image" Target="../media/image76.emf"/><Relationship Id="rId26" Type="http://schemas.openxmlformats.org/officeDocument/2006/relationships/image" Target="../media/image84.emf"/><Relationship Id="rId39" Type="http://schemas.openxmlformats.org/officeDocument/2006/relationships/image" Target="../media/image97.emf"/><Relationship Id="rId21" Type="http://schemas.openxmlformats.org/officeDocument/2006/relationships/image" Target="../media/image79.emf"/><Relationship Id="rId34" Type="http://schemas.openxmlformats.org/officeDocument/2006/relationships/image" Target="../media/image92.emf"/><Relationship Id="rId42" Type="http://schemas.openxmlformats.org/officeDocument/2006/relationships/image" Target="../media/image100.emf"/><Relationship Id="rId47" Type="http://schemas.openxmlformats.org/officeDocument/2006/relationships/image" Target="../media/image105.emf"/><Relationship Id="rId50" Type="http://schemas.openxmlformats.org/officeDocument/2006/relationships/image" Target="../media/image108.emf"/><Relationship Id="rId7" Type="http://schemas.openxmlformats.org/officeDocument/2006/relationships/image" Target="../media/image65.emf"/><Relationship Id="rId2" Type="http://schemas.openxmlformats.org/officeDocument/2006/relationships/image" Target="../media/image60.emf"/><Relationship Id="rId16" Type="http://schemas.openxmlformats.org/officeDocument/2006/relationships/image" Target="../media/image74.emf"/><Relationship Id="rId29" Type="http://schemas.openxmlformats.org/officeDocument/2006/relationships/image" Target="../media/image87.emf"/><Relationship Id="rId11" Type="http://schemas.openxmlformats.org/officeDocument/2006/relationships/image" Target="../media/image69.emf"/><Relationship Id="rId24" Type="http://schemas.openxmlformats.org/officeDocument/2006/relationships/image" Target="../media/image82.emf"/><Relationship Id="rId32" Type="http://schemas.openxmlformats.org/officeDocument/2006/relationships/image" Target="../media/image90.emf"/><Relationship Id="rId37" Type="http://schemas.openxmlformats.org/officeDocument/2006/relationships/image" Target="../media/image95.emf"/><Relationship Id="rId40" Type="http://schemas.openxmlformats.org/officeDocument/2006/relationships/image" Target="../media/image98.emf"/><Relationship Id="rId45" Type="http://schemas.openxmlformats.org/officeDocument/2006/relationships/image" Target="../media/image103.emf"/><Relationship Id="rId5" Type="http://schemas.openxmlformats.org/officeDocument/2006/relationships/image" Target="../media/image63.emf"/><Relationship Id="rId15" Type="http://schemas.openxmlformats.org/officeDocument/2006/relationships/image" Target="../media/image73.emf"/><Relationship Id="rId23" Type="http://schemas.openxmlformats.org/officeDocument/2006/relationships/image" Target="../media/image81.emf"/><Relationship Id="rId28" Type="http://schemas.openxmlformats.org/officeDocument/2006/relationships/image" Target="../media/image86.emf"/><Relationship Id="rId36" Type="http://schemas.openxmlformats.org/officeDocument/2006/relationships/image" Target="../media/image94.emf"/><Relationship Id="rId49" Type="http://schemas.openxmlformats.org/officeDocument/2006/relationships/image" Target="../media/image107.emf"/><Relationship Id="rId10" Type="http://schemas.openxmlformats.org/officeDocument/2006/relationships/image" Target="../media/image68.emf"/><Relationship Id="rId19" Type="http://schemas.openxmlformats.org/officeDocument/2006/relationships/image" Target="../media/image77.emf"/><Relationship Id="rId31" Type="http://schemas.openxmlformats.org/officeDocument/2006/relationships/image" Target="../media/image89.emf"/><Relationship Id="rId44" Type="http://schemas.openxmlformats.org/officeDocument/2006/relationships/image" Target="../media/image102.emf"/><Relationship Id="rId4" Type="http://schemas.openxmlformats.org/officeDocument/2006/relationships/image" Target="../media/image62.emf"/><Relationship Id="rId9" Type="http://schemas.openxmlformats.org/officeDocument/2006/relationships/image" Target="../media/image67.emf"/><Relationship Id="rId14" Type="http://schemas.openxmlformats.org/officeDocument/2006/relationships/image" Target="../media/image72.emf"/><Relationship Id="rId22" Type="http://schemas.openxmlformats.org/officeDocument/2006/relationships/image" Target="../media/image80.emf"/><Relationship Id="rId27" Type="http://schemas.openxmlformats.org/officeDocument/2006/relationships/image" Target="../media/image85.emf"/><Relationship Id="rId30" Type="http://schemas.openxmlformats.org/officeDocument/2006/relationships/image" Target="../media/image88.emf"/><Relationship Id="rId35" Type="http://schemas.openxmlformats.org/officeDocument/2006/relationships/image" Target="../media/image93.emf"/><Relationship Id="rId43" Type="http://schemas.openxmlformats.org/officeDocument/2006/relationships/image" Target="../media/image101.emf"/><Relationship Id="rId48" Type="http://schemas.openxmlformats.org/officeDocument/2006/relationships/image" Target="../media/image106.emf"/><Relationship Id="rId8" Type="http://schemas.openxmlformats.org/officeDocument/2006/relationships/image" Target="../media/image66.emf"/><Relationship Id="rId51" Type="http://schemas.openxmlformats.org/officeDocument/2006/relationships/image" Target="../media/image109.emf"/><Relationship Id="rId3" Type="http://schemas.openxmlformats.org/officeDocument/2006/relationships/image" Target="../media/image61.emf"/><Relationship Id="rId12" Type="http://schemas.openxmlformats.org/officeDocument/2006/relationships/image" Target="../media/image70.emf"/><Relationship Id="rId17" Type="http://schemas.openxmlformats.org/officeDocument/2006/relationships/image" Target="../media/image75.emf"/><Relationship Id="rId25" Type="http://schemas.openxmlformats.org/officeDocument/2006/relationships/image" Target="../media/image83.emf"/><Relationship Id="rId33" Type="http://schemas.openxmlformats.org/officeDocument/2006/relationships/image" Target="../media/image91.emf"/><Relationship Id="rId38" Type="http://schemas.openxmlformats.org/officeDocument/2006/relationships/image" Target="../media/image96.emf"/><Relationship Id="rId46" Type="http://schemas.openxmlformats.org/officeDocument/2006/relationships/image" Target="../media/image104.emf"/><Relationship Id="rId20" Type="http://schemas.openxmlformats.org/officeDocument/2006/relationships/image" Target="../media/image78.emf"/><Relationship Id="rId41" Type="http://schemas.openxmlformats.org/officeDocument/2006/relationships/image" Target="../media/image99.emf"/><Relationship Id="rId1" Type="http://schemas.openxmlformats.org/officeDocument/2006/relationships/image" Target="../media/image59.emf"/><Relationship Id="rId6" Type="http://schemas.openxmlformats.org/officeDocument/2006/relationships/image" Target="../media/image64.e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115.emf"/><Relationship Id="rId2" Type="http://schemas.openxmlformats.org/officeDocument/2006/relationships/image" Target="../media/image114.emf"/><Relationship Id="rId1" Type="http://schemas.openxmlformats.org/officeDocument/2006/relationships/image" Target="../media/image4.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20.emf"/><Relationship Id="rId2" Type="http://schemas.openxmlformats.org/officeDocument/2006/relationships/image" Target="../media/image4.emf"/><Relationship Id="rId1" Type="http://schemas.openxmlformats.org/officeDocument/2006/relationships/image" Target="../media/image119.emf"/><Relationship Id="rId4" Type="http://schemas.openxmlformats.org/officeDocument/2006/relationships/image" Target="../media/image121.emf"/></Relationships>
</file>

<file path=xl/drawings/drawing1.xml><?xml version="1.0" encoding="utf-8"?>
<xdr:wsDr xmlns:xdr="http://schemas.openxmlformats.org/drawingml/2006/spreadsheetDrawing" xmlns:a="http://schemas.openxmlformats.org/drawingml/2006/main">
  <xdr:twoCellAnchor>
    <xdr:from>
      <xdr:col>42</xdr:col>
      <xdr:colOff>0</xdr:colOff>
      <xdr:row>5</xdr:row>
      <xdr:rowOff>76200</xdr:rowOff>
    </xdr:from>
    <xdr:to>
      <xdr:col>49</xdr:col>
      <xdr:colOff>85725</xdr:colOff>
      <xdr:row>25</xdr:row>
      <xdr:rowOff>104775</xdr:rowOff>
    </xdr:to>
    <xdr:sp macro="" textlink="">
      <xdr:nvSpPr>
        <xdr:cNvPr id="18481" name="AutoShape 1"/>
        <xdr:cNvSpPr>
          <a:spLocks noChangeArrowheads="1"/>
        </xdr:cNvSpPr>
      </xdr:nvSpPr>
      <xdr:spPr bwMode="auto">
        <a:xfrm>
          <a:off x="12315825" y="1295400"/>
          <a:ext cx="2019300" cy="3267075"/>
        </a:xfrm>
        <a:prstGeom prst="bevel">
          <a:avLst>
            <a:gd name="adj" fmla="val 1528"/>
          </a:avLst>
        </a:prstGeom>
        <a:solidFill>
          <a:srgbClr val="C0C0C0"/>
        </a:solidFill>
        <a:ln w="9525">
          <a:noFill/>
          <a:miter lim="800000"/>
          <a:headEnd/>
          <a:tailEnd/>
        </a:ln>
      </xdr:spPr>
    </xdr:sp>
    <xdr:clientData/>
  </xdr:twoCellAnchor>
  <xdr:twoCellAnchor>
    <xdr:from>
      <xdr:col>42</xdr:col>
      <xdr:colOff>85725</xdr:colOff>
      <xdr:row>5</xdr:row>
      <xdr:rowOff>123825</xdr:rowOff>
    </xdr:from>
    <xdr:to>
      <xdr:col>48</xdr:col>
      <xdr:colOff>257175</xdr:colOff>
      <xdr:row>6</xdr:row>
      <xdr:rowOff>142875</xdr:rowOff>
    </xdr:to>
    <xdr:sp macro="" textlink="">
      <xdr:nvSpPr>
        <xdr:cNvPr id="18435" name="Rectangle 3"/>
        <xdr:cNvSpPr>
          <a:spLocks noChangeArrowheads="1"/>
        </xdr:cNvSpPr>
      </xdr:nvSpPr>
      <xdr:spPr bwMode="auto">
        <a:xfrm>
          <a:off x="12401550" y="1343025"/>
          <a:ext cx="1828800" cy="180975"/>
        </a:xfrm>
        <a:prstGeom prst="rect">
          <a:avLst/>
        </a:prstGeom>
        <a:gradFill rotWithShape="1">
          <a:gsLst>
            <a:gs pos="0">
              <a:srgbClr val="333399"/>
            </a:gs>
            <a:gs pos="100000">
              <a:srgbClr val="333399">
                <a:gamma/>
                <a:tint val="36863"/>
                <a:invGamma/>
              </a:srgbClr>
            </a:gs>
          </a:gsLst>
          <a:lin ang="0" scaled="1"/>
        </a:gradFill>
        <a:ln w="9525">
          <a:noFill/>
          <a:miter lim="800000"/>
          <a:headEnd/>
          <a:tailEnd/>
        </a:ln>
      </xdr:spPr>
      <xdr:txBody>
        <a:bodyPr vertOverflow="clip" wrap="square" lIns="27432" tIns="22860" rIns="0" bIns="22860" anchor="ctr" upright="1"/>
        <a:lstStyle/>
        <a:p>
          <a:pPr algn="l" rtl="0">
            <a:defRPr sz="1000"/>
          </a:pPr>
          <a:r>
            <a:rPr lang="ru-RU" sz="900" b="1" i="0" u="none" strike="noStrike" baseline="0">
              <a:solidFill>
                <a:srgbClr val="FFFFFF"/>
              </a:solidFill>
              <a:latin typeface="Arial"/>
              <a:cs typeface="Arial"/>
            </a:rPr>
            <a:t>Панель управления</a:t>
          </a:r>
        </a:p>
      </xdr:txBody>
    </xdr:sp>
    <xdr:clientData/>
  </xdr:twoCellAnchor>
  <xdr:twoCellAnchor>
    <xdr:from>
      <xdr:col>43</xdr:col>
      <xdr:colOff>0</xdr:colOff>
      <xdr:row>9</xdr:row>
      <xdr:rowOff>76200</xdr:rowOff>
    </xdr:from>
    <xdr:to>
      <xdr:col>48</xdr:col>
      <xdr:colOff>28575</xdr:colOff>
      <xdr:row>10</xdr:row>
      <xdr:rowOff>95250</xdr:rowOff>
    </xdr:to>
    <xdr:sp macro="" textlink="">
      <xdr:nvSpPr>
        <xdr:cNvPr id="18436" name="Text Box 4"/>
        <xdr:cNvSpPr txBox="1">
          <a:spLocks noChangeArrowheads="1"/>
        </xdr:cNvSpPr>
      </xdr:nvSpPr>
      <xdr:spPr bwMode="auto">
        <a:xfrm>
          <a:off x="12592050" y="1943100"/>
          <a:ext cx="1409700" cy="180975"/>
        </a:xfrm>
        <a:prstGeom prst="rect">
          <a:avLst/>
        </a:prstGeom>
        <a:solidFill>
          <a:srgbClr val="FFFFFF">
            <a:alpha val="0"/>
          </a:srgbClr>
        </a:solidFill>
        <a:ln w="9525">
          <a:noFill/>
          <a:miter lim="800000"/>
          <a:headEnd/>
          <a:tailEnd/>
        </a:ln>
      </xdr:spPr>
      <xdr:txBody>
        <a:bodyPr vertOverflow="clip" wrap="square" lIns="27432" tIns="22860" rIns="27432" bIns="0" anchor="t" upright="1"/>
        <a:lstStyle/>
        <a:p>
          <a:pPr algn="ctr" rtl="0">
            <a:defRPr sz="1000"/>
          </a:pPr>
          <a:r>
            <a:rPr lang="ru-RU" sz="900" b="0" i="0" u="none" strike="noStrike" baseline="0">
              <a:solidFill>
                <a:srgbClr val="000000"/>
              </a:solidFill>
              <a:latin typeface="Arial Cyr"/>
              <a:cs typeface="Arial Cyr"/>
            </a:rPr>
            <a:t>Период прогноза:</a:t>
          </a:r>
        </a:p>
      </xdr:txBody>
    </xdr:sp>
    <xdr:clientData/>
  </xdr:twoCellAnchor>
  <xdr:twoCellAnchor>
    <xdr:from>
      <xdr:col>43</xdr:col>
      <xdr:colOff>0</xdr:colOff>
      <xdr:row>15</xdr:row>
      <xdr:rowOff>76200</xdr:rowOff>
    </xdr:from>
    <xdr:to>
      <xdr:col>48</xdr:col>
      <xdr:colOff>190500</xdr:colOff>
      <xdr:row>15</xdr:row>
      <xdr:rowOff>85725</xdr:rowOff>
    </xdr:to>
    <xdr:grpSp>
      <xdr:nvGrpSpPr>
        <xdr:cNvPr id="18484" name="Group 5"/>
        <xdr:cNvGrpSpPr>
          <a:grpSpLocks/>
        </xdr:cNvGrpSpPr>
      </xdr:nvGrpSpPr>
      <xdr:grpSpPr bwMode="auto">
        <a:xfrm>
          <a:off x="12592050" y="2914650"/>
          <a:ext cx="1571625" cy="9525"/>
          <a:chOff x="1451" y="161"/>
          <a:chExt cx="175" cy="1"/>
        </a:xfrm>
      </xdr:grpSpPr>
      <xdr:sp macro="" textlink="">
        <xdr:nvSpPr>
          <xdr:cNvPr id="18488" name="Line 6"/>
          <xdr:cNvSpPr>
            <a:spLocks noChangeShapeType="1"/>
          </xdr:cNvSpPr>
        </xdr:nvSpPr>
        <xdr:spPr bwMode="auto">
          <a:xfrm>
            <a:off x="1451" y="161"/>
            <a:ext cx="175" cy="0"/>
          </a:xfrm>
          <a:prstGeom prst="line">
            <a:avLst/>
          </a:prstGeom>
          <a:noFill/>
          <a:ln w="9525">
            <a:solidFill>
              <a:srgbClr val="333333"/>
            </a:solidFill>
            <a:round/>
            <a:headEnd/>
            <a:tailEnd/>
          </a:ln>
        </xdr:spPr>
      </xdr:sp>
      <xdr:sp macro="" textlink="">
        <xdr:nvSpPr>
          <xdr:cNvPr id="18489" name="Line 7"/>
          <xdr:cNvSpPr>
            <a:spLocks noChangeShapeType="1"/>
          </xdr:cNvSpPr>
        </xdr:nvSpPr>
        <xdr:spPr bwMode="auto">
          <a:xfrm>
            <a:off x="1451" y="162"/>
            <a:ext cx="175" cy="0"/>
          </a:xfrm>
          <a:prstGeom prst="line">
            <a:avLst/>
          </a:prstGeom>
          <a:noFill/>
          <a:ln w="9525">
            <a:solidFill>
              <a:srgbClr val="FFFFFF"/>
            </a:solidFill>
            <a:round/>
            <a:headEnd/>
            <a:tailEnd/>
          </a:ln>
        </xdr:spPr>
      </xdr:sp>
    </xdr:grpSp>
    <xdr:clientData/>
  </xdr:twoCellAnchor>
  <xdr:twoCellAnchor>
    <xdr:from>
      <xdr:col>41</xdr:col>
      <xdr:colOff>66675</xdr:colOff>
      <xdr:row>0</xdr:row>
      <xdr:rowOff>123825</xdr:rowOff>
    </xdr:from>
    <xdr:to>
      <xdr:col>52</xdr:col>
      <xdr:colOff>209550</xdr:colOff>
      <xdr:row>3</xdr:row>
      <xdr:rowOff>190500</xdr:rowOff>
    </xdr:to>
    <xdr:sp macro="" textlink="">
      <xdr:nvSpPr>
        <xdr:cNvPr id="18440" name="Text Box 8"/>
        <xdr:cNvSpPr txBox="1">
          <a:spLocks noChangeArrowheads="1"/>
        </xdr:cNvSpPr>
      </xdr:nvSpPr>
      <xdr:spPr bwMode="auto">
        <a:xfrm>
          <a:off x="12296775" y="123825"/>
          <a:ext cx="2990850" cy="885825"/>
        </a:xfrm>
        <a:prstGeom prst="rect">
          <a:avLst/>
        </a:prstGeom>
        <a:solidFill>
          <a:srgbClr val="CCFFFF"/>
        </a:solidFill>
        <a:ln w="31750" cmpd="thickThin">
          <a:solidFill>
            <a:srgbClr val="0000FF"/>
          </a:solidFill>
          <a:miter lim="800000"/>
          <a:headEnd/>
          <a:tailEnd/>
        </a:ln>
      </xdr:spPr>
      <xdr:txBody>
        <a:bodyPr vertOverflow="clip" wrap="square" lIns="36576" tIns="27432" rIns="36576" bIns="27432" anchor="ctr" upright="1"/>
        <a:lstStyle/>
        <a:p>
          <a:pPr algn="ctr" rtl="0">
            <a:defRPr sz="1000"/>
          </a:pPr>
          <a:r>
            <a:rPr lang="ru-RU" sz="1200" b="1" i="0" u="none" strike="noStrike" baseline="0">
              <a:solidFill>
                <a:srgbClr val="000000"/>
              </a:solidFill>
              <a:latin typeface="Arial Cyr"/>
              <a:cs typeface="Arial Cyr"/>
            </a:rPr>
            <a:t>Страница отформатированна для печати на листе формата А4, печать на 1 стр.</a:t>
          </a:r>
          <a:endParaRPr lang="ru-RU" sz="1200" b="0" i="0" u="none" strike="noStrike" baseline="0">
            <a:solidFill>
              <a:srgbClr val="000000"/>
            </a:solidFill>
            <a:latin typeface="Arial Cyr"/>
            <a:cs typeface="Arial Cyr"/>
          </a:endParaRPr>
        </a:p>
        <a:p>
          <a:pPr algn="ctr" rtl="0">
            <a:defRPr sz="1000"/>
          </a:pPr>
          <a:endParaRPr lang="ru-RU" sz="1200" b="0" i="0" u="none" strike="noStrike" baseline="0">
            <a:solidFill>
              <a:srgbClr val="000000"/>
            </a:solidFill>
            <a:latin typeface="Arial Cyr"/>
            <a:cs typeface="Arial Cyr"/>
          </a:endParaRPr>
        </a:p>
      </xdr:txBody>
    </xdr:sp>
    <xdr:clientData fPrintsWithSheet="0"/>
  </xdr:twoCellAnchor>
  <xdr:twoCellAnchor editAs="oneCell">
    <xdr:from>
      <xdr:col>2</xdr:col>
      <xdr:colOff>114300</xdr:colOff>
      <xdr:row>41</xdr:row>
      <xdr:rowOff>47625</xdr:rowOff>
    </xdr:from>
    <xdr:to>
      <xdr:col>17</xdr:col>
      <xdr:colOff>28575</xdr:colOff>
      <xdr:row>42</xdr:row>
      <xdr:rowOff>85725</xdr:rowOff>
    </xdr:to>
    <xdr:pic>
      <xdr:nvPicPr>
        <xdr:cNvPr id="18486" name="Picture 9"/>
        <xdr:cNvPicPr>
          <a:picLocks noChangeAspect="1" noChangeArrowheads="1"/>
        </xdr:cNvPicPr>
      </xdr:nvPicPr>
      <xdr:blipFill>
        <a:blip xmlns:r="http://schemas.openxmlformats.org/officeDocument/2006/relationships" r:embed="rId1" cstate="print"/>
        <a:srcRect/>
        <a:stretch>
          <a:fillRect/>
        </a:stretch>
      </xdr:blipFill>
      <xdr:spPr bwMode="auto">
        <a:xfrm>
          <a:off x="1524000" y="7096125"/>
          <a:ext cx="4095750" cy="200025"/>
        </a:xfrm>
        <a:prstGeom prst="rect">
          <a:avLst/>
        </a:prstGeom>
        <a:noFill/>
        <a:ln w="9525">
          <a:noFill/>
          <a:miter lim="800000"/>
          <a:headEnd/>
          <a:tailEnd/>
        </a:ln>
      </xdr:spPr>
    </xdr:pic>
    <xdr:clientData/>
  </xdr:twoCellAnchor>
  <xdr:twoCellAnchor editAs="oneCell">
    <xdr:from>
      <xdr:col>17</xdr:col>
      <xdr:colOff>209550</xdr:colOff>
      <xdr:row>41</xdr:row>
      <xdr:rowOff>104775</xdr:rowOff>
    </xdr:from>
    <xdr:to>
      <xdr:col>27</xdr:col>
      <xdr:colOff>133350</xdr:colOff>
      <xdr:row>42</xdr:row>
      <xdr:rowOff>95250</xdr:rowOff>
    </xdr:to>
    <xdr:pic>
      <xdr:nvPicPr>
        <xdr:cNvPr id="18487" name="Picture 10"/>
        <xdr:cNvPicPr>
          <a:picLocks noChangeAspect="1" noChangeArrowheads="1"/>
        </xdr:cNvPicPr>
      </xdr:nvPicPr>
      <xdr:blipFill>
        <a:blip xmlns:r="http://schemas.openxmlformats.org/officeDocument/2006/relationships" r:embed="rId2" cstate="print"/>
        <a:srcRect/>
        <a:stretch>
          <a:fillRect/>
        </a:stretch>
      </xdr:blipFill>
      <xdr:spPr bwMode="auto">
        <a:xfrm>
          <a:off x="5800725" y="7153275"/>
          <a:ext cx="2686050" cy="152400"/>
        </a:xfrm>
        <a:prstGeom prst="rect">
          <a:avLst/>
        </a:prstGeom>
        <a:noFill/>
        <a:ln w="9525">
          <a:noFill/>
          <a:miter lim="800000"/>
          <a:headEnd/>
          <a:tailEnd/>
        </a:ln>
      </xdr:spPr>
    </xdr:pic>
    <xdr:clientData/>
  </xdr:twoCellAnchor>
  <xdr:twoCellAnchor>
    <xdr:from>
      <xdr:col>0</xdr:col>
      <xdr:colOff>9525</xdr:colOff>
      <xdr:row>0</xdr:row>
      <xdr:rowOff>9526</xdr:rowOff>
    </xdr:from>
    <xdr:to>
      <xdr:col>62</xdr:col>
      <xdr:colOff>19051</xdr:colOff>
      <xdr:row>103</xdr:row>
      <xdr:rowOff>9525</xdr:rowOff>
    </xdr:to>
    <xdr:sp macro="" textlink="">
      <xdr:nvSpPr>
        <xdr:cNvPr id="11" name="Rectangle 2"/>
        <xdr:cNvSpPr>
          <a:spLocks noChangeArrowheads="1"/>
        </xdr:cNvSpPr>
      </xdr:nvSpPr>
      <xdr:spPr bwMode="auto">
        <a:xfrm>
          <a:off x="9525" y="9526"/>
          <a:ext cx="17849851" cy="18107024"/>
        </a:xfrm>
        <a:prstGeom prst="rect">
          <a:avLst/>
        </a:prstGeom>
        <a:solidFill>
          <a:schemeClr val="bg1">
            <a:alpha val="0"/>
          </a:schemeClr>
        </a:solidFill>
        <a:ln w="9525">
          <a:noFill/>
          <a:miter lim="800000"/>
          <a:headEnd/>
          <a:tailEnd/>
        </a:ln>
      </xdr:spPr>
    </xdr:sp>
    <xdr:clientData fPrintsWithSheet="0"/>
  </xdr:twoCellAnchor>
  <mc:AlternateContent xmlns:mc="http://schemas.openxmlformats.org/markup-compatibility/2006">
    <mc:Choice xmlns:a14="http://schemas.microsoft.com/office/drawing/2010/main" Requires="a14">
      <xdr:twoCellAnchor editAs="oneCell">
        <xdr:from>
          <xdr:col>43</xdr:col>
          <xdr:colOff>161925</xdr:colOff>
          <xdr:row>10</xdr:row>
          <xdr:rowOff>114300</xdr:rowOff>
        </xdr:from>
        <xdr:to>
          <xdr:col>47</xdr:col>
          <xdr:colOff>190500</xdr:colOff>
          <xdr:row>14</xdr:row>
          <xdr:rowOff>123825</xdr:rowOff>
        </xdr:to>
        <xdr:sp macro="" textlink="">
          <xdr:nvSpPr>
            <xdr:cNvPr id="18434" name="List Box 2" hidden="1">
              <a:extLst>
                <a:ext uri="{63B3BB69-23CF-44E3-9099-C40C66FF867C}">
                  <a14:compatExt spid="_x0000_s1843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42</xdr:col>
          <xdr:colOff>95250</xdr:colOff>
          <xdr:row>7</xdr:row>
          <xdr:rowOff>28575</xdr:rowOff>
        </xdr:from>
        <xdr:to>
          <xdr:col>48</xdr:col>
          <xdr:colOff>219075</xdr:colOff>
          <xdr:row>8</xdr:row>
          <xdr:rowOff>76200</xdr:rowOff>
        </xdr:to>
        <xdr:pic>
          <xdr:nvPicPr>
            <xdr:cNvPr id="18443" name="Picture 11"/>
            <xdr:cNvPicPr>
              <a:picLocks noChangeAspect="1" noChangeArrowheads="1"/>
              <a:extLst>
                <a:ext uri="{84589F7E-364E-4C9E-8A38-B11213B215E9}">
                  <a14:cameraTool cellRange="Про_2!FG1:FH1" spid="_x0000_s18446"/>
                </a:ext>
              </a:extLst>
            </xdr:cNvPicPr>
          </xdr:nvPicPr>
          <xdr:blipFill>
            <a:blip xmlns:r="http://schemas.openxmlformats.org/officeDocument/2006/relationships" r:embed="rId3"/>
            <a:srcRect/>
            <a:stretch>
              <a:fillRect/>
            </a:stretch>
          </xdr:blipFill>
          <xdr:spPr bwMode="auto">
            <a:xfrm>
              <a:off x="12411075" y="1571625"/>
              <a:ext cx="1781175"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FF" mc:Ignorable="a14" a14:legacySpreadsheetColorIndex="12"/>
                  </a:solidFill>
                  <a:miter lim="800000"/>
                  <a:headEnd/>
                  <a:tailEnd/>
                </a14:hiddenLine>
              </a:ext>
            </a:extLst>
          </xdr:spPr>
        </xdr:pic>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42</xdr:col>
      <xdr:colOff>0</xdr:colOff>
      <xdr:row>5</xdr:row>
      <xdr:rowOff>76200</xdr:rowOff>
    </xdr:from>
    <xdr:to>
      <xdr:col>49</xdr:col>
      <xdr:colOff>171450</xdr:colOff>
      <xdr:row>26</xdr:row>
      <xdr:rowOff>0</xdr:rowOff>
    </xdr:to>
    <xdr:grpSp>
      <xdr:nvGrpSpPr>
        <xdr:cNvPr id="16" name="Группа 15"/>
        <xdr:cNvGrpSpPr/>
      </xdr:nvGrpSpPr>
      <xdr:grpSpPr>
        <a:xfrm>
          <a:off x="11877261" y="1293743"/>
          <a:ext cx="2084732" cy="3402496"/>
          <a:chOff x="11982450" y="1295400"/>
          <a:chExt cx="2105025" cy="3324225"/>
        </a:xfrm>
      </xdr:grpSpPr>
      <xdr:sp macro="" textlink="">
        <xdr:nvSpPr>
          <xdr:cNvPr id="30795" name="AutoShape 1"/>
          <xdr:cNvSpPr>
            <a:spLocks noChangeArrowheads="1"/>
          </xdr:cNvSpPr>
        </xdr:nvSpPr>
        <xdr:spPr bwMode="auto">
          <a:xfrm>
            <a:off x="11982450" y="1295400"/>
            <a:ext cx="2105025" cy="3324225"/>
          </a:xfrm>
          <a:prstGeom prst="bevel">
            <a:avLst>
              <a:gd name="adj" fmla="val 1528"/>
            </a:avLst>
          </a:prstGeom>
          <a:solidFill>
            <a:srgbClr val="C0C0C0"/>
          </a:solidFill>
          <a:ln w="9525">
            <a:noFill/>
            <a:miter lim="800000"/>
            <a:headEnd/>
            <a:tailEnd/>
          </a:ln>
        </xdr:spPr>
      </xdr:sp>
      <xdr:sp macro="" textlink="">
        <xdr:nvSpPr>
          <xdr:cNvPr id="30723" name="Rectangle 3"/>
          <xdr:cNvSpPr>
            <a:spLocks noChangeArrowheads="1"/>
          </xdr:cNvSpPr>
        </xdr:nvSpPr>
        <xdr:spPr bwMode="auto">
          <a:xfrm>
            <a:off x="12068175" y="1343025"/>
            <a:ext cx="1943100" cy="180975"/>
          </a:xfrm>
          <a:prstGeom prst="rect">
            <a:avLst/>
          </a:prstGeom>
          <a:gradFill rotWithShape="1">
            <a:gsLst>
              <a:gs pos="0">
                <a:srgbClr val="333399"/>
              </a:gs>
              <a:gs pos="100000">
                <a:srgbClr val="333399">
                  <a:gamma/>
                  <a:tint val="36863"/>
                  <a:invGamma/>
                </a:srgbClr>
              </a:gs>
            </a:gsLst>
            <a:lin ang="0" scaled="1"/>
          </a:gradFill>
          <a:ln w="9525">
            <a:noFill/>
            <a:miter lim="800000"/>
            <a:headEnd/>
            <a:tailEnd/>
          </a:ln>
        </xdr:spPr>
        <xdr:txBody>
          <a:bodyPr vertOverflow="clip" wrap="square" lIns="27432" tIns="22860" rIns="0" bIns="22860" anchor="ctr" upright="1"/>
          <a:lstStyle/>
          <a:p>
            <a:pPr algn="l" rtl="0">
              <a:defRPr sz="1000"/>
            </a:pPr>
            <a:r>
              <a:rPr lang="ru-RU" sz="900" b="1" i="0" u="none" strike="noStrike" baseline="0">
                <a:solidFill>
                  <a:srgbClr val="FFFFFF"/>
                </a:solidFill>
                <a:latin typeface="Arial"/>
                <a:cs typeface="Arial"/>
              </a:rPr>
              <a:t>Панель управления</a:t>
            </a:r>
          </a:p>
        </xdr:txBody>
      </xdr:sp>
    </xdr:grpSp>
    <xdr:clientData/>
  </xdr:twoCellAnchor>
  <xdr:twoCellAnchor>
    <xdr:from>
      <xdr:col>43</xdr:col>
      <xdr:colOff>0</xdr:colOff>
      <xdr:row>9</xdr:row>
      <xdr:rowOff>76200</xdr:rowOff>
    </xdr:from>
    <xdr:to>
      <xdr:col>48</xdr:col>
      <xdr:colOff>28575</xdr:colOff>
      <xdr:row>10</xdr:row>
      <xdr:rowOff>95250</xdr:rowOff>
    </xdr:to>
    <xdr:sp macro="" textlink="">
      <xdr:nvSpPr>
        <xdr:cNvPr id="30724" name="Text Box 4"/>
        <xdr:cNvSpPr txBox="1">
          <a:spLocks noChangeArrowheads="1"/>
        </xdr:cNvSpPr>
      </xdr:nvSpPr>
      <xdr:spPr bwMode="auto">
        <a:xfrm>
          <a:off x="12258675" y="1943100"/>
          <a:ext cx="1409700" cy="180975"/>
        </a:xfrm>
        <a:prstGeom prst="rect">
          <a:avLst/>
        </a:prstGeom>
        <a:solidFill>
          <a:srgbClr val="FFFFFF">
            <a:alpha val="0"/>
          </a:srgbClr>
        </a:solidFill>
        <a:ln w="9525">
          <a:noFill/>
          <a:miter lim="800000"/>
          <a:headEnd/>
          <a:tailEnd/>
        </a:ln>
      </xdr:spPr>
      <xdr:txBody>
        <a:bodyPr vertOverflow="clip" wrap="square" lIns="27432" tIns="22860" rIns="27432" bIns="0" anchor="t" upright="1"/>
        <a:lstStyle/>
        <a:p>
          <a:pPr algn="ctr" rtl="0">
            <a:defRPr sz="1000"/>
          </a:pPr>
          <a:r>
            <a:rPr lang="ru-RU" sz="900" b="0" i="0" u="none" strike="noStrike" baseline="0">
              <a:solidFill>
                <a:srgbClr val="000000"/>
              </a:solidFill>
              <a:latin typeface="Arial Cyr"/>
              <a:cs typeface="Arial Cyr"/>
            </a:rPr>
            <a:t>Период прогноза:</a:t>
          </a:r>
        </a:p>
      </xdr:txBody>
    </xdr:sp>
    <xdr:clientData/>
  </xdr:twoCellAnchor>
  <xdr:twoCellAnchor>
    <xdr:from>
      <xdr:col>43</xdr:col>
      <xdr:colOff>0</xdr:colOff>
      <xdr:row>15</xdr:row>
      <xdr:rowOff>76200</xdr:rowOff>
    </xdr:from>
    <xdr:to>
      <xdr:col>48</xdr:col>
      <xdr:colOff>190500</xdr:colOff>
      <xdr:row>15</xdr:row>
      <xdr:rowOff>85725</xdr:rowOff>
    </xdr:to>
    <xdr:grpSp>
      <xdr:nvGrpSpPr>
        <xdr:cNvPr id="30798" name="Group 5"/>
        <xdr:cNvGrpSpPr>
          <a:grpSpLocks/>
        </xdr:cNvGrpSpPr>
      </xdr:nvGrpSpPr>
      <xdr:grpSpPr bwMode="auto">
        <a:xfrm>
          <a:off x="12150587" y="2950265"/>
          <a:ext cx="1557130" cy="9525"/>
          <a:chOff x="1451" y="161"/>
          <a:chExt cx="175" cy="1"/>
        </a:xfrm>
      </xdr:grpSpPr>
      <xdr:sp macro="" textlink="">
        <xdr:nvSpPr>
          <xdr:cNvPr id="30807" name="Line 6"/>
          <xdr:cNvSpPr>
            <a:spLocks noChangeShapeType="1"/>
          </xdr:cNvSpPr>
        </xdr:nvSpPr>
        <xdr:spPr bwMode="auto">
          <a:xfrm>
            <a:off x="1451" y="161"/>
            <a:ext cx="175" cy="0"/>
          </a:xfrm>
          <a:prstGeom prst="line">
            <a:avLst/>
          </a:prstGeom>
          <a:noFill/>
          <a:ln w="9525">
            <a:solidFill>
              <a:srgbClr val="333333"/>
            </a:solidFill>
            <a:round/>
            <a:headEnd/>
            <a:tailEnd/>
          </a:ln>
        </xdr:spPr>
      </xdr:sp>
      <xdr:sp macro="" textlink="">
        <xdr:nvSpPr>
          <xdr:cNvPr id="30808" name="Line 7"/>
          <xdr:cNvSpPr>
            <a:spLocks noChangeShapeType="1"/>
          </xdr:cNvSpPr>
        </xdr:nvSpPr>
        <xdr:spPr bwMode="auto">
          <a:xfrm>
            <a:off x="1451" y="162"/>
            <a:ext cx="175" cy="0"/>
          </a:xfrm>
          <a:prstGeom prst="line">
            <a:avLst/>
          </a:prstGeom>
          <a:noFill/>
          <a:ln w="9525">
            <a:solidFill>
              <a:srgbClr val="FFFFFF"/>
            </a:solidFill>
            <a:round/>
            <a:headEnd/>
            <a:tailEnd/>
          </a:ln>
        </xdr:spPr>
      </xdr:sp>
    </xdr:grpSp>
    <xdr:clientData/>
  </xdr:twoCellAnchor>
  <xdr:twoCellAnchor>
    <xdr:from>
      <xdr:col>41</xdr:col>
      <xdr:colOff>66675</xdr:colOff>
      <xdr:row>0</xdr:row>
      <xdr:rowOff>123825</xdr:rowOff>
    </xdr:from>
    <xdr:to>
      <xdr:col>52</xdr:col>
      <xdr:colOff>209550</xdr:colOff>
      <xdr:row>3</xdr:row>
      <xdr:rowOff>190500</xdr:rowOff>
    </xdr:to>
    <xdr:sp macro="" textlink="">
      <xdr:nvSpPr>
        <xdr:cNvPr id="30728" name="Text Box 8"/>
        <xdr:cNvSpPr txBox="1">
          <a:spLocks noChangeArrowheads="1"/>
        </xdr:cNvSpPr>
      </xdr:nvSpPr>
      <xdr:spPr bwMode="auto">
        <a:xfrm>
          <a:off x="11963400" y="123825"/>
          <a:ext cx="2990850" cy="885825"/>
        </a:xfrm>
        <a:prstGeom prst="rect">
          <a:avLst/>
        </a:prstGeom>
        <a:solidFill>
          <a:srgbClr val="CCFFFF"/>
        </a:solidFill>
        <a:ln w="12700">
          <a:solidFill>
            <a:srgbClr val="0000FF"/>
          </a:solidFill>
          <a:miter lim="800000"/>
          <a:headEnd/>
          <a:tailEnd/>
        </a:ln>
      </xdr:spPr>
      <xdr:txBody>
        <a:bodyPr vertOverflow="clip" wrap="square" lIns="27432" tIns="22860" rIns="27432" bIns="22860" anchor="ctr" upright="1"/>
        <a:lstStyle/>
        <a:p>
          <a:pPr algn="ctr" rtl="0">
            <a:defRPr sz="1000"/>
          </a:pPr>
          <a:r>
            <a:rPr lang="ru-RU" sz="1000" b="0" i="0" u="none" strike="noStrike" baseline="0">
              <a:solidFill>
                <a:srgbClr val="666699"/>
              </a:solidFill>
              <a:latin typeface="Arial Cyr"/>
              <a:cs typeface="Arial Cyr"/>
            </a:rPr>
            <a:t>Страница отформатированна для печати на листе формата А4, печать на 1 стр.</a:t>
          </a:r>
        </a:p>
        <a:p>
          <a:pPr algn="ctr" rtl="0">
            <a:defRPr sz="1000"/>
          </a:pPr>
          <a:endParaRPr lang="ru-RU" sz="1000" b="0" i="0" u="none" strike="noStrike" baseline="0">
            <a:solidFill>
              <a:srgbClr val="666699"/>
            </a:solidFill>
            <a:latin typeface="Arial Cyr"/>
            <a:cs typeface="Arial Cyr"/>
          </a:endParaRPr>
        </a:p>
      </xdr:txBody>
    </xdr:sp>
    <xdr:clientData fPrintsWithSheet="0"/>
  </xdr:twoCellAnchor>
  <xdr:twoCellAnchor editAs="oneCell">
    <xdr:from>
      <xdr:col>2</xdr:col>
      <xdr:colOff>114300</xdr:colOff>
      <xdr:row>41</xdr:row>
      <xdr:rowOff>47625</xdr:rowOff>
    </xdr:from>
    <xdr:to>
      <xdr:col>17</xdr:col>
      <xdr:colOff>28575</xdr:colOff>
      <xdr:row>42</xdr:row>
      <xdr:rowOff>85725</xdr:rowOff>
    </xdr:to>
    <xdr:pic>
      <xdr:nvPicPr>
        <xdr:cNvPr id="30800" name="Picture 9"/>
        <xdr:cNvPicPr>
          <a:picLocks noChangeAspect="1" noChangeArrowheads="1"/>
        </xdr:cNvPicPr>
      </xdr:nvPicPr>
      <xdr:blipFill>
        <a:blip xmlns:r="http://schemas.openxmlformats.org/officeDocument/2006/relationships" r:embed="rId1" cstate="print"/>
        <a:srcRect/>
        <a:stretch>
          <a:fillRect/>
        </a:stretch>
      </xdr:blipFill>
      <xdr:spPr bwMode="auto">
        <a:xfrm>
          <a:off x="1524000" y="7096125"/>
          <a:ext cx="4095750" cy="200025"/>
        </a:xfrm>
        <a:prstGeom prst="rect">
          <a:avLst/>
        </a:prstGeom>
        <a:noFill/>
        <a:ln w="9525">
          <a:noFill/>
          <a:miter lim="800000"/>
          <a:headEnd/>
          <a:tailEnd/>
        </a:ln>
      </xdr:spPr>
    </xdr:pic>
    <xdr:clientData/>
  </xdr:twoCellAnchor>
  <xdr:twoCellAnchor editAs="oneCell">
    <xdr:from>
      <xdr:col>17</xdr:col>
      <xdr:colOff>209550</xdr:colOff>
      <xdr:row>41</xdr:row>
      <xdr:rowOff>104775</xdr:rowOff>
    </xdr:from>
    <xdr:to>
      <xdr:col>27</xdr:col>
      <xdr:colOff>133350</xdr:colOff>
      <xdr:row>42</xdr:row>
      <xdr:rowOff>95250</xdr:rowOff>
    </xdr:to>
    <xdr:pic>
      <xdr:nvPicPr>
        <xdr:cNvPr id="30801" name="Picture 10"/>
        <xdr:cNvPicPr>
          <a:picLocks noChangeAspect="1" noChangeArrowheads="1"/>
        </xdr:cNvPicPr>
      </xdr:nvPicPr>
      <xdr:blipFill>
        <a:blip xmlns:r="http://schemas.openxmlformats.org/officeDocument/2006/relationships" r:embed="rId2" cstate="print"/>
        <a:srcRect/>
        <a:stretch>
          <a:fillRect/>
        </a:stretch>
      </xdr:blipFill>
      <xdr:spPr bwMode="auto">
        <a:xfrm>
          <a:off x="5800725" y="7153275"/>
          <a:ext cx="2686050" cy="152400"/>
        </a:xfrm>
        <a:prstGeom prst="rect">
          <a:avLst/>
        </a:prstGeom>
        <a:noFill/>
        <a:ln w="9525">
          <a:noFill/>
          <a:miter lim="800000"/>
          <a:headEnd/>
          <a:tailEnd/>
        </a:ln>
      </xdr:spPr>
    </xdr:pic>
    <xdr:clientData/>
  </xdr:twoCellAnchor>
  <xdr:oneCellAnchor>
    <xdr:from>
      <xdr:col>42</xdr:col>
      <xdr:colOff>180975</xdr:colOff>
      <xdr:row>16</xdr:row>
      <xdr:rowOff>0</xdr:rowOff>
    </xdr:from>
    <xdr:ext cx="1621406" cy="155748"/>
    <xdr:sp macro="" textlink="">
      <xdr:nvSpPr>
        <xdr:cNvPr id="30733" name="Text Box 13"/>
        <xdr:cNvSpPr txBox="1">
          <a:spLocks noChangeArrowheads="1"/>
        </xdr:cNvSpPr>
      </xdr:nvSpPr>
      <xdr:spPr bwMode="auto">
        <a:xfrm>
          <a:off x="12163425" y="3000375"/>
          <a:ext cx="1621406" cy="155748"/>
        </a:xfrm>
        <a:prstGeom prst="rect">
          <a:avLst/>
        </a:prstGeom>
        <a:solidFill>
          <a:srgbClr val="FFFFFF">
            <a:alpha val="0"/>
          </a:srgbClr>
        </a:solidFill>
        <a:ln w="9525">
          <a:noFill/>
          <a:miter lim="800000"/>
          <a:headEnd/>
          <a:tailEnd/>
        </a:ln>
      </xdr:spPr>
      <xdr:txBody>
        <a:bodyPr wrap="none" lIns="18288" tIns="22860" rIns="18288" bIns="0" anchor="t" upright="1">
          <a:spAutoFit/>
        </a:bodyPr>
        <a:lstStyle/>
        <a:p>
          <a:pPr algn="ctr" rtl="0">
            <a:defRPr sz="1000"/>
          </a:pPr>
          <a:r>
            <a:rPr lang="ru-RU" sz="900" b="0" i="0" u="none" strike="noStrike" baseline="0">
              <a:solidFill>
                <a:srgbClr val="000000"/>
              </a:solidFill>
              <a:latin typeface="Arial Cyr"/>
              <a:cs typeface="Arial Cyr"/>
            </a:rPr>
            <a:t>В шестой группе отображать:</a:t>
          </a:r>
        </a:p>
      </xdr:txBody>
    </xdr:sp>
    <xdr:clientData/>
  </xdr:oneCellAnchor>
  <xdr:twoCellAnchor>
    <xdr:from>
      <xdr:col>43</xdr:col>
      <xdr:colOff>28575</xdr:colOff>
      <xdr:row>21</xdr:row>
      <xdr:rowOff>38100</xdr:rowOff>
    </xdr:from>
    <xdr:to>
      <xdr:col>48</xdr:col>
      <xdr:colOff>219075</xdr:colOff>
      <xdr:row>21</xdr:row>
      <xdr:rowOff>47625</xdr:rowOff>
    </xdr:to>
    <xdr:grpSp>
      <xdr:nvGrpSpPr>
        <xdr:cNvPr id="30803" name="Group 15"/>
        <xdr:cNvGrpSpPr>
          <a:grpSpLocks/>
        </xdr:cNvGrpSpPr>
      </xdr:nvGrpSpPr>
      <xdr:grpSpPr bwMode="auto">
        <a:xfrm>
          <a:off x="12179162" y="3906078"/>
          <a:ext cx="1557130" cy="9525"/>
          <a:chOff x="1451" y="161"/>
          <a:chExt cx="175" cy="1"/>
        </a:xfrm>
      </xdr:grpSpPr>
      <xdr:sp macro="" textlink="">
        <xdr:nvSpPr>
          <xdr:cNvPr id="30805" name="Line 16"/>
          <xdr:cNvSpPr>
            <a:spLocks noChangeShapeType="1"/>
          </xdr:cNvSpPr>
        </xdr:nvSpPr>
        <xdr:spPr bwMode="auto">
          <a:xfrm>
            <a:off x="1451" y="161"/>
            <a:ext cx="175" cy="0"/>
          </a:xfrm>
          <a:prstGeom prst="line">
            <a:avLst/>
          </a:prstGeom>
          <a:noFill/>
          <a:ln w="9525">
            <a:solidFill>
              <a:srgbClr val="333333"/>
            </a:solidFill>
            <a:round/>
            <a:headEnd/>
            <a:tailEnd/>
          </a:ln>
        </xdr:spPr>
      </xdr:sp>
      <xdr:sp macro="" textlink="">
        <xdr:nvSpPr>
          <xdr:cNvPr id="30806" name="Line 17"/>
          <xdr:cNvSpPr>
            <a:spLocks noChangeShapeType="1"/>
          </xdr:cNvSpPr>
        </xdr:nvSpPr>
        <xdr:spPr bwMode="auto">
          <a:xfrm>
            <a:off x="1451" y="162"/>
            <a:ext cx="175" cy="0"/>
          </a:xfrm>
          <a:prstGeom prst="line">
            <a:avLst/>
          </a:prstGeom>
          <a:noFill/>
          <a:ln w="9525">
            <a:solidFill>
              <a:srgbClr val="FFFFFF"/>
            </a:solidFill>
            <a:round/>
            <a:headEnd/>
            <a:tailEnd/>
          </a:ln>
        </xdr:spPr>
      </xdr:sp>
    </xdr:grpSp>
    <xdr:clientData/>
  </xdr:twoCellAnchor>
  <xdr:oneCellAnchor>
    <xdr:from>
      <xdr:col>42</xdr:col>
      <xdr:colOff>152400</xdr:colOff>
      <xdr:row>22</xdr:row>
      <xdr:rowOff>9525</xdr:rowOff>
    </xdr:from>
    <xdr:ext cx="1716175" cy="155748"/>
    <xdr:sp macro="" textlink="">
      <xdr:nvSpPr>
        <xdr:cNvPr id="30738" name="Text Box 18"/>
        <xdr:cNvSpPr txBox="1">
          <a:spLocks noChangeArrowheads="1"/>
        </xdr:cNvSpPr>
      </xdr:nvSpPr>
      <xdr:spPr bwMode="auto">
        <a:xfrm>
          <a:off x="12134850" y="3981450"/>
          <a:ext cx="1716175" cy="155748"/>
        </a:xfrm>
        <a:prstGeom prst="rect">
          <a:avLst/>
        </a:prstGeom>
        <a:solidFill>
          <a:srgbClr val="FFFFFF">
            <a:alpha val="0"/>
          </a:srgbClr>
        </a:solidFill>
        <a:ln w="9525">
          <a:noFill/>
          <a:miter lim="800000"/>
          <a:headEnd/>
          <a:tailEnd/>
        </a:ln>
      </xdr:spPr>
      <xdr:txBody>
        <a:bodyPr wrap="none" lIns="18288" tIns="22860" rIns="18288" bIns="0" anchor="t" upright="1">
          <a:spAutoFit/>
        </a:bodyPr>
        <a:lstStyle/>
        <a:p>
          <a:pPr algn="ctr" rtl="0">
            <a:defRPr sz="1000"/>
          </a:pPr>
          <a:r>
            <a:rPr lang="ru-RU" sz="900" b="0" i="0" u="none" strike="noStrike" baseline="0">
              <a:solidFill>
                <a:srgbClr val="969696"/>
              </a:solidFill>
              <a:latin typeface="Arial Cyr"/>
              <a:cs typeface="Arial Cyr"/>
            </a:rPr>
            <a:t>Фильтр цветного отображения:</a:t>
          </a:r>
        </a:p>
      </xdr:txBody>
    </xdr:sp>
    <xdr:clientData/>
  </xdr:oneCellAnchor>
  <xdr:twoCellAnchor>
    <xdr:from>
      <xdr:col>14</xdr:col>
      <xdr:colOff>149087</xdr:colOff>
      <xdr:row>11</xdr:row>
      <xdr:rowOff>82826</xdr:rowOff>
    </xdr:from>
    <xdr:to>
      <xdr:col>75</xdr:col>
      <xdr:colOff>26504</xdr:colOff>
      <xdr:row>104</xdr:row>
      <xdr:rowOff>42656</xdr:rowOff>
    </xdr:to>
    <xdr:sp macro="" textlink="">
      <xdr:nvSpPr>
        <xdr:cNvPr id="17" name="Rectangle 2"/>
        <xdr:cNvSpPr>
          <a:spLocks noChangeArrowheads="1"/>
        </xdr:cNvSpPr>
      </xdr:nvSpPr>
      <xdr:spPr bwMode="auto">
        <a:xfrm>
          <a:off x="4878457" y="2294283"/>
          <a:ext cx="16045069" cy="16301416"/>
        </a:xfrm>
        <a:prstGeom prst="rect">
          <a:avLst/>
        </a:prstGeom>
        <a:solidFill>
          <a:schemeClr val="accent5">
            <a:lumMod val="20000"/>
            <a:lumOff val="80000"/>
            <a:alpha val="14000"/>
          </a:schemeClr>
        </a:solidFill>
        <a:ln w="9525">
          <a:noFill/>
          <a:miter lim="800000"/>
          <a:headEnd/>
          <a:tailEnd/>
        </a:ln>
      </xdr:spPr>
    </xdr:sp>
    <xdr:clientData fPrintsWithSheet="0"/>
  </xdr:twoCellAnchor>
  <mc:AlternateContent xmlns:mc="http://schemas.openxmlformats.org/markup-compatibility/2006">
    <mc:Choice xmlns:a14="http://schemas.microsoft.com/office/drawing/2010/main" Requires="a14">
      <xdr:twoCellAnchor editAs="oneCell">
        <xdr:from>
          <xdr:col>43</xdr:col>
          <xdr:colOff>161925</xdr:colOff>
          <xdr:row>10</xdr:row>
          <xdr:rowOff>114300</xdr:rowOff>
        </xdr:from>
        <xdr:to>
          <xdr:col>47</xdr:col>
          <xdr:colOff>190500</xdr:colOff>
          <xdr:row>14</xdr:row>
          <xdr:rowOff>0</xdr:rowOff>
        </xdr:to>
        <xdr:sp macro="" textlink="">
          <xdr:nvSpPr>
            <xdr:cNvPr id="30722" name="List Box 2" hidden="1">
              <a:extLst>
                <a:ext uri="{63B3BB69-23CF-44E3-9099-C40C66FF867C}">
                  <a14:compatExt spid="_x0000_s3072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42</xdr:col>
          <xdr:colOff>9525</xdr:colOff>
          <xdr:row>7</xdr:row>
          <xdr:rowOff>38100</xdr:rowOff>
        </xdr:from>
        <xdr:to>
          <xdr:col>49</xdr:col>
          <xdr:colOff>114300</xdr:colOff>
          <xdr:row>8</xdr:row>
          <xdr:rowOff>95250</xdr:rowOff>
        </xdr:to>
        <xdr:pic>
          <xdr:nvPicPr>
            <xdr:cNvPr id="30731" name="Picture 11"/>
            <xdr:cNvPicPr>
              <a:picLocks noChangeAspect="1" noChangeArrowheads="1"/>
              <a:extLst>
                <a:ext uri="{84589F7E-364E-4C9E-8A38-B11213B215E9}">
                  <a14:cameraTool cellRange="Про_2!FG1:FH1" spid="_x0000_s30737"/>
                </a:ext>
              </a:extLst>
            </xdr:cNvPicPr>
          </xdr:nvPicPr>
          <xdr:blipFill>
            <a:blip xmlns:r="http://schemas.openxmlformats.org/officeDocument/2006/relationships" r:embed="rId3"/>
            <a:srcRect/>
            <a:stretch>
              <a:fillRect/>
            </a:stretch>
          </xdr:blipFill>
          <xdr:spPr bwMode="auto">
            <a:xfrm>
              <a:off x="11991975" y="1581150"/>
              <a:ext cx="2038350" cy="219075"/>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pic>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43</xdr:col>
          <xdr:colOff>190500</xdr:colOff>
          <xdr:row>17</xdr:row>
          <xdr:rowOff>38100</xdr:rowOff>
        </xdr:from>
        <xdr:to>
          <xdr:col>47</xdr:col>
          <xdr:colOff>171450</xdr:colOff>
          <xdr:row>19</xdr:row>
          <xdr:rowOff>123825</xdr:rowOff>
        </xdr:to>
        <xdr:sp macro="" textlink="">
          <xdr:nvSpPr>
            <xdr:cNvPr id="30734" name="List Box 14" hidden="1">
              <a:extLst>
                <a:ext uri="{63B3BB69-23CF-44E3-9099-C40C66FF867C}">
                  <a14:compatExt spid="_x0000_s3073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28575</xdr:colOff>
      <xdr:row>3</xdr:row>
      <xdr:rowOff>9525</xdr:rowOff>
    </xdr:from>
    <xdr:to>
      <xdr:col>13</xdr:col>
      <xdr:colOff>57150</xdr:colOff>
      <xdr:row>66</xdr:row>
      <xdr:rowOff>114300</xdr:rowOff>
    </xdr:to>
    <xdr:sp macro="" textlink="">
      <xdr:nvSpPr>
        <xdr:cNvPr id="28861" name="Rectangle 141" descr="Мелкая сетка"/>
        <xdr:cNvSpPr>
          <a:spLocks noChangeArrowheads="1"/>
        </xdr:cNvSpPr>
      </xdr:nvSpPr>
      <xdr:spPr bwMode="auto">
        <a:xfrm>
          <a:off x="28575" y="523875"/>
          <a:ext cx="6924675" cy="10306050"/>
        </a:xfrm>
        <a:prstGeom prst="rect">
          <a:avLst/>
        </a:prstGeom>
        <a:pattFill prst="smGrid">
          <a:fgClr>
            <a:srgbClr val="CCFFFF"/>
          </a:fgClr>
          <a:bgClr>
            <a:srgbClr val="FFFFFF"/>
          </a:bgClr>
        </a:pattFill>
        <a:ln w="9525">
          <a:noFill/>
          <a:miter lim="800000"/>
          <a:headEnd/>
          <a:tailEnd/>
        </a:ln>
      </xdr:spPr>
    </xdr:sp>
    <xdr:clientData/>
  </xdr:twoCellAnchor>
  <xdr:twoCellAnchor editAs="oneCell">
    <xdr:from>
      <xdr:col>0</xdr:col>
      <xdr:colOff>514350</xdr:colOff>
      <xdr:row>4</xdr:row>
      <xdr:rowOff>95250</xdr:rowOff>
    </xdr:from>
    <xdr:to>
      <xdr:col>9</xdr:col>
      <xdr:colOff>266700</xdr:colOff>
      <xdr:row>60</xdr:row>
      <xdr:rowOff>85725</xdr:rowOff>
    </xdr:to>
    <xdr:pic>
      <xdr:nvPicPr>
        <xdr:cNvPr id="28862" name="Picture 154" descr="окт_3"/>
        <xdr:cNvPicPr>
          <a:picLocks noChangeAspect="1" noChangeArrowheads="1"/>
        </xdr:cNvPicPr>
      </xdr:nvPicPr>
      <xdr:blipFill>
        <a:blip xmlns:r="http://schemas.openxmlformats.org/officeDocument/2006/relationships" r:embed="rId1" cstate="print"/>
        <a:srcRect/>
        <a:stretch>
          <a:fillRect/>
        </a:stretch>
      </xdr:blipFill>
      <xdr:spPr bwMode="auto">
        <a:xfrm>
          <a:off x="514350" y="771525"/>
          <a:ext cx="5238750" cy="9058275"/>
        </a:xfrm>
        <a:prstGeom prst="rect">
          <a:avLst/>
        </a:prstGeom>
        <a:noFill/>
        <a:ln w="9525">
          <a:noFill/>
          <a:miter lim="800000"/>
          <a:headEnd/>
          <a:tailEnd/>
        </a:ln>
      </xdr:spPr>
    </xdr:pic>
    <xdr:clientData/>
  </xdr:twoCellAnchor>
  <xdr:twoCellAnchor>
    <xdr:from>
      <xdr:col>0</xdr:col>
      <xdr:colOff>0</xdr:colOff>
      <xdr:row>70</xdr:row>
      <xdr:rowOff>9525</xdr:rowOff>
    </xdr:from>
    <xdr:to>
      <xdr:col>13</xdr:col>
      <xdr:colOff>57150</xdr:colOff>
      <xdr:row>132</xdr:row>
      <xdr:rowOff>76200</xdr:rowOff>
    </xdr:to>
    <xdr:sp macro="" textlink="">
      <xdr:nvSpPr>
        <xdr:cNvPr id="28863" name="Rectangle 142" descr="Мелкая сетка"/>
        <xdr:cNvSpPr>
          <a:spLocks noChangeArrowheads="1"/>
        </xdr:cNvSpPr>
      </xdr:nvSpPr>
      <xdr:spPr bwMode="auto">
        <a:xfrm>
          <a:off x="0" y="11315700"/>
          <a:ext cx="6953250" cy="10106025"/>
        </a:xfrm>
        <a:prstGeom prst="rect">
          <a:avLst/>
        </a:prstGeom>
        <a:pattFill prst="smGrid">
          <a:fgClr>
            <a:srgbClr val="CCFFFF"/>
          </a:fgClr>
          <a:bgClr>
            <a:srgbClr val="FFFFFF"/>
          </a:bgClr>
        </a:pattFill>
        <a:ln w="9525">
          <a:noFill/>
          <a:miter lim="800000"/>
          <a:headEnd/>
          <a:tailEnd/>
        </a:ln>
      </xdr:spPr>
    </xdr:sp>
    <xdr:clientData/>
  </xdr:twoCellAnchor>
  <xdr:twoCellAnchor>
    <xdr:from>
      <xdr:col>19</xdr:col>
      <xdr:colOff>571500</xdr:colOff>
      <xdr:row>21</xdr:row>
      <xdr:rowOff>152400</xdr:rowOff>
    </xdr:from>
    <xdr:to>
      <xdr:col>20</xdr:col>
      <xdr:colOff>285750</xdr:colOff>
      <xdr:row>23</xdr:row>
      <xdr:rowOff>28575</xdr:rowOff>
    </xdr:to>
    <xdr:sp macro="" textlink="">
      <xdr:nvSpPr>
        <xdr:cNvPr id="28864" name="Rectangle 73"/>
        <xdr:cNvSpPr>
          <a:spLocks noChangeArrowheads="1"/>
        </xdr:cNvSpPr>
      </xdr:nvSpPr>
      <xdr:spPr bwMode="auto">
        <a:xfrm>
          <a:off x="9067800" y="3581400"/>
          <a:ext cx="323850" cy="200025"/>
        </a:xfrm>
        <a:prstGeom prst="rect">
          <a:avLst/>
        </a:prstGeom>
        <a:solidFill>
          <a:srgbClr val="FF99CC"/>
        </a:solidFill>
        <a:ln w="9525">
          <a:noFill/>
          <a:miter lim="800000"/>
          <a:headEnd/>
          <a:tailEnd/>
        </a:ln>
      </xdr:spPr>
    </xdr:sp>
    <xdr:clientData/>
  </xdr:twoCellAnchor>
  <xdr:twoCellAnchor>
    <xdr:from>
      <xdr:col>19</xdr:col>
      <xdr:colOff>581025</xdr:colOff>
      <xdr:row>24</xdr:row>
      <xdr:rowOff>19050</xdr:rowOff>
    </xdr:from>
    <xdr:to>
      <xdr:col>20</xdr:col>
      <xdr:colOff>295275</xdr:colOff>
      <xdr:row>25</xdr:row>
      <xdr:rowOff>57150</xdr:rowOff>
    </xdr:to>
    <xdr:sp macro="" textlink="">
      <xdr:nvSpPr>
        <xdr:cNvPr id="28865" name="Rectangle 74"/>
        <xdr:cNvSpPr>
          <a:spLocks noChangeArrowheads="1"/>
        </xdr:cNvSpPr>
      </xdr:nvSpPr>
      <xdr:spPr bwMode="auto">
        <a:xfrm>
          <a:off x="9077325" y="3933825"/>
          <a:ext cx="323850" cy="200025"/>
        </a:xfrm>
        <a:prstGeom prst="rect">
          <a:avLst/>
        </a:prstGeom>
        <a:solidFill>
          <a:srgbClr val="00FF00"/>
        </a:solidFill>
        <a:ln w="9525">
          <a:noFill/>
          <a:miter lim="800000"/>
          <a:headEnd/>
          <a:tailEnd/>
        </a:ln>
      </xdr:spPr>
    </xdr:sp>
    <xdr:clientData/>
  </xdr:twoCellAnchor>
  <xdr:twoCellAnchor>
    <xdr:from>
      <xdr:col>17</xdr:col>
      <xdr:colOff>142875</xdr:colOff>
      <xdr:row>19</xdr:row>
      <xdr:rowOff>104775</xdr:rowOff>
    </xdr:from>
    <xdr:to>
      <xdr:col>20</xdr:col>
      <xdr:colOff>466725</xdr:colOff>
      <xdr:row>19</xdr:row>
      <xdr:rowOff>104775</xdr:rowOff>
    </xdr:to>
    <xdr:sp macro="" textlink="">
      <xdr:nvSpPr>
        <xdr:cNvPr id="28866" name="Line 126"/>
        <xdr:cNvSpPr>
          <a:spLocks noChangeShapeType="1"/>
        </xdr:cNvSpPr>
      </xdr:nvSpPr>
      <xdr:spPr bwMode="auto">
        <a:xfrm>
          <a:off x="7419975" y="3209925"/>
          <a:ext cx="2152650" cy="0"/>
        </a:xfrm>
        <a:prstGeom prst="line">
          <a:avLst/>
        </a:prstGeom>
        <a:noFill/>
        <a:ln w="9525">
          <a:solidFill>
            <a:srgbClr val="808080"/>
          </a:solidFill>
          <a:round/>
          <a:headEnd/>
          <a:tailEnd/>
        </a:ln>
      </xdr:spPr>
    </xdr:sp>
    <xdr:clientData/>
  </xdr:twoCellAnchor>
  <xdr:twoCellAnchor>
    <xdr:from>
      <xdr:col>17</xdr:col>
      <xdr:colOff>133350</xdr:colOff>
      <xdr:row>19</xdr:row>
      <xdr:rowOff>95250</xdr:rowOff>
    </xdr:from>
    <xdr:to>
      <xdr:col>20</xdr:col>
      <xdr:colOff>457200</xdr:colOff>
      <xdr:row>19</xdr:row>
      <xdr:rowOff>95250</xdr:rowOff>
    </xdr:to>
    <xdr:sp macro="" textlink="">
      <xdr:nvSpPr>
        <xdr:cNvPr id="28867" name="Line 127"/>
        <xdr:cNvSpPr>
          <a:spLocks noChangeShapeType="1"/>
        </xdr:cNvSpPr>
      </xdr:nvSpPr>
      <xdr:spPr bwMode="auto">
        <a:xfrm>
          <a:off x="7410450" y="3200400"/>
          <a:ext cx="2152650" cy="0"/>
        </a:xfrm>
        <a:prstGeom prst="line">
          <a:avLst/>
        </a:prstGeom>
        <a:noFill/>
        <a:ln w="9525">
          <a:solidFill>
            <a:srgbClr val="FFFFFF"/>
          </a:solidFill>
          <a:round/>
          <a:headEnd/>
          <a:tailEnd/>
        </a:ln>
      </xdr:spPr>
    </xdr:sp>
    <xdr:clientData/>
  </xdr:twoCellAnchor>
  <xdr:twoCellAnchor>
    <xdr:from>
      <xdr:col>17</xdr:col>
      <xdr:colOff>152400</xdr:colOff>
      <xdr:row>27</xdr:row>
      <xdr:rowOff>114300</xdr:rowOff>
    </xdr:from>
    <xdr:to>
      <xdr:col>20</xdr:col>
      <xdr:colOff>476250</xdr:colOff>
      <xdr:row>27</xdr:row>
      <xdr:rowOff>114300</xdr:rowOff>
    </xdr:to>
    <xdr:sp macro="" textlink="">
      <xdr:nvSpPr>
        <xdr:cNvPr id="28868" name="Line 128"/>
        <xdr:cNvSpPr>
          <a:spLocks noChangeShapeType="1"/>
        </xdr:cNvSpPr>
      </xdr:nvSpPr>
      <xdr:spPr bwMode="auto">
        <a:xfrm>
          <a:off x="7429500" y="4514850"/>
          <a:ext cx="2152650" cy="0"/>
        </a:xfrm>
        <a:prstGeom prst="line">
          <a:avLst/>
        </a:prstGeom>
        <a:noFill/>
        <a:ln w="9525">
          <a:solidFill>
            <a:srgbClr val="FFFFFF"/>
          </a:solidFill>
          <a:round/>
          <a:headEnd/>
          <a:tailEnd/>
        </a:ln>
      </xdr:spPr>
    </xdr:sp>
    <xdr:clientData/>
  </xdr:twoCellAnchor>
  <xdr:twoCellAnchor>
    <xdr:from>
      <xdr:col>17</xdr:col>
      <xdr:colOff>142875</xdr:colOff>
      <xdr:row>27</xdr:row>
      <xdr:rowOff>123825</xdr:rowOff>
    </xdr:from>
    <xdr:to>
      <xdr:col>20</xdr:col>
      <xdr:colOff>466725</xdr:colOff>
      <xdr:row>27</xdr:row>
      <xdr:rowOff>123825</xdr:rowOff>
    </xdr:to>
    <xdr:sp macro="" textlink="">
      <xdr:nvSpPr>
        <xdr:cNvPr id="28869" name="Line 129"/>
        <xdr:cNvSpPr>
          <a:spLocks noChangeShapeType="1"/>
        </xdr:cNvSpPr>
      </xdr:nvSpPr>
      <xdr:spPr bwMode="auto">
        <a:xfrm>
          <a:off x="7419975" y="4524375"/>
          <a:ext cx="2152650" cy="0"/>
        </a:xfrm>
        <a:prstGeom prst="line">
          <a:avLst/>
        </a:prstGeom>
        <a:noFill/>
        <a:ln w="9525">
          <a:solidFill>
            <a:srgbClr val="808080"/>
          </a:solidFill>
          <a:round/>
          <a:headEnd/>
          <a:tailEnd/>
        </a:ln>
      </xdr:spPr>
    </xdr:sp>
    <xdr:clientData/>
  </xdr:twoCellAnchor>
  <xdr:twoCellAnchor editAs="oneCell">
    <xdr:from>
      <xdr:col>0</xdr:col>
      <xdr:colOff>28575</xdr:colOff>
      <xdr:row>70</xdr:row>
      <xdr:rowOff>152400</xdr:rowOff>
    </xdr:from>
    <xdr:to>
      <xdr:col>8</xdr:col>
      <xdr:colOff>381000</xdr:colOff>
      <xdr:row>127</xdr:row>
      <xdr:rowOff>28575</xdr:rowOff>
    </xdr:to>
    <xdr:pic>
      <xdr:nvPicPr>
        <xdr:cNvPr id="28870" name="Picture 143" descr="Октяб_2"/>
        <xdr:cNvPicPr>
          <a:picLocks noChangeAspect="1" noChangeArrowheads="1"/>
        </xdr:cNvPicPr>
      </xdr:nvPicPr>
      <xdr:blipFill>
        <a:blip xmlns:r="http://schemas.openxmlformats.org/officeDocument/2006/relationships" r:embed="rId2" cstate="print"/>
        <a:srcRect/>
        <a:stretch>
          <a:fillRect/>
        </a:stretch>
      </xdr:blipFill>
      <xdr:spPr bwMode="auto">
        <a:xfrm>
          <a:off x="28575" y="11458575"/>
          <a:ext cx="5229225" cy="9105900"/>
        </a:xfrm>
        <a:prstGeom prst="rect">
          <a:avLst/>
        </a:prstGeom>
        <a:noFill/>
        <a:ln w="9525">
          <a:noFill/>
          <a:miter lim="800000"/>
          <a:headEnd/>
          <a:tailEnd/>
        </a:ln>
      </xdr:spPr>
    </xdr:pic>
    <xdr:clientData/>
  </xdr:twoCellAnchor>
  <xdr:twoCellAnchor editAs="oneCell">
    <xdr:from>
      <xdr:col>1</xdr:col>
      <xdr:colOff>114300</xdr:colOff>
      <xdr:row>58</xdr:row>
      <xdr:rowOff>0</xdr:rowOff>
    </xdr:from>
    <xdr:to>
      <xdr:col>2</xdr:col>
      <xdr:colOff>361950</xdr:colOff>
      <xdr:row>59</xdr:row>
      <xdr:rowOff>114300</xdr:rowOff>
    </xdr:to>
    <xdr:pic>
      <xdr:nvPicPr>
        <xdr:cNvPr id="28871" name="Picture 155"/>
        <xdr:cNvPicPr>
          <a:picLocks noChangeAspect="1" noChangeArrowheads="1"/>
        </xdr:cNvPicPr>
      </xdr:nvPicPr>
      <xdr:blipFill>
        <a:blip xmlns:r="http://schemas.openxmlformats.org/officeDocument/2006/relationships" r:embed="rId3" cstate="print"/>
        <a:srcRect l="23027" t="5769" b="21153"/>
        <a:stretch>
          <a:fillRect/>
        </a:stretch>
      </xdr:blipFill>
      <xdr:spPr bwMode="auto">
        <a:xfrm>
          <a:off x="723900" y="9420225"/>
          <a:ext cx="857250" cy="276225"/>
        </a:xfrm>
        <a:prstGeom prst="rect">
          <a:avLst/>
        </a:prstGeom>
        <a:noFill/>
        <a:ln w="0">
          <a:solidFill>
            <a:srgbClr val="C0C0C0"/>
          </a:solid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17</xdr:col>
          <xdr:colOff>257175</xdr:colOff>
          <xdr:row>5</xdr:row>
          <xdr:rowOff>104775</xdr:rowOff>
        </xdr:from>
        <xdr:to>
          <xdr:col>20</xdr:col>
          <xdr:colOff>333375</xdr:colOff>
          <xdr:row>18</xdr:row>
          <xdr:rowOff>142875</xdr:rowOff>
        </xdr:to>
        <xdr:sp macro="" textlink="">
          <xdr:nvSpPr>
            <xdr:cNvPr id="28679" name="List Box 7" hidden="1">
              <a:extLst>
                <a:ext uri="{63B3BB69-23CF-44E3-9099-C40C66FF867C}">
                  <a14:compatExt spid="_x0000_s2867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400050</xdr:colOff>
          <xdr:row>14</xdr:row>
          <xdr:rowOff>38100</xdr:rowOff>
        </xdr:from>
        <xdr:to>
          <xdr:col>6</xdr:col>
          <xdr:colOff>342900</xdr:colOff>
          <xdr:row>15</xdr:row>
          <xdr:rowOff>47625</xdr:rowOff>
        </xdr:to>
        <xdr:pic>
          <xdr:nvPicPr>
            <xdr:cNvPr id="28685" name="Picture 13"/>
            <xdr:cNvPicPr preferRelativeResize="0">
              <a:picLocks noChangeArrowheads="1"/>
              <a:extLst>
                <a:ext uri="{84589F7E-364E-4C9E-8A38-B11213B215E9}">
                  <a14:cameraTool cellRange="к.исх.!I67" spid="_x0000_s28958"/>
                </a:ext>
              </a:extLst>
            </xdr:cNvPicPr>
          </xdr:nvPicPr>
          <xdr:blipFill>
            <a:blip xmlns:r="http://schemas.openxmlformats.org/officeDocument/2006/relationships" r:embed="rId4"/>
            <a:srcRect/>
            <a:stretch>
              <a:fillRect/>
            </a:stretch>
          </xdr:blipFill>
          <xdr:spPr bwMode="auto">
            <a:xfrm>
              <a:off x="3448050" y="2333625"/>
              <a:ext cx="552450" cy="1714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25</xdr:row>
          <xdr:rowOff>47625</xdr:rowOff>
        </xdr:from>
        <xdr:to>
          <xdr:col>4</xdr:col>
          <xdr:colOff>171450</xdr:colOff>
          <xdr:row>26</xdr:row>
          <xdr:rowOff>57150</xdr:rowOff>
        </xdr:to>
        <xdr:pic>
          <xdr:nvPicPr>
            <xdr:cNvPr id="28686" name="Picture 14"/>
            <xdr:cNvPicPr preferRelativeResize="0">
              <a:picLocks noChangeArrowheads="1"/>
              <a:extLst>
                <a:ext uri="{84589F7E-364E-4C9E-8A38-B11213B215E9}">
                  <a14:cameraTool cellRange="к.исх.!I61" spid="_x0000_s28959"/>
                </a:ext>
              </a:extLst>
            </xdr:cNvPicPr>
          </xdr:nvPicPr>
          <xdr:blipFill>
            <a:blip xmlns:r="http://schemas.openxmlformats.org/officeDocument/2006/relationships" r:embed="rId5"/>
            <a:srcRect/>
            <a:stretch>
              <a:fillRect/>
            </a:stretch>
          </xdr:blipFill>
          <xdr:spPr bwMode="auto">
            <a:xfrm>
              <a:off x="2057400" y="4124325"/>
              <a:ext cx="552450" cy="1714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15</xdr:row>
          <xdr:rowOff>152400</xdr:rowOff>
        </xdr:from>
        <xdr:to>
          <xdr:col>5</xdr:col>
          <xdr:colOff>428625</xdr:colOff>
          <xdr:row>17</xdr:row>
          <xdr:rowOff>0</xdr:rowOff>
        </xdr:to>
        <xdr:pic>
          <xdr:nvPicPr>
            <xdr:cNvPr id="28687" name="Picture 15"/>
            <xdr:cNvPicPr preferRelativeResize="0">
              <a:picLocks noChangeArrowheads="1"/>
              <a:extLst>
                <a:ext uri="{84589F7E-364E-4C9E-8A38-B11213B215E9}">
                  <a14:cameraTool cellRange="к.исх.!I65" spid="_x0000_s28960"/>
                </a:ext>
              </a:extLst>
            </xdr:cNvPicPr>
          </xdr:nvPicPr>
          <xdr:blipFill>
            <a:blip xmlns:r="http://schemas.openxmlformats.org/officeDocument/2006/relationships" r:embed="rId6"/>
            <a:srcRect/>
            <a:stretch>
              <a:fillRect/>
            </a:stretch>
          </xdr:blipFill>
          <xdr:spPr bwMode="auto">
            <a:xfrm>
              <a:off x="2924175" y="2609850"/>
              <a:ext cx="552450" cy="1714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36</xdr:row>
          <xdr:rowOff>0</xdr:rowOff>
        </xdr:from>
        <xdr:to>
          <xdr:col>4</xdr:col>
          <xdr:colOff>76200</xdr:colOff>
          <xdr:row>37</xdr:row>
          <xdr:rowOff>9525</xdr:rowOff>
        </xdr:to>
        <xdr:pic>
          <xdr:nvPicPr>
            <xdr:cNvPr id="28688" name="Picture 16"/>
            <xdr:cNvPicPr preferRelativeResize="0">
              <a:picLocks noChangeArrowheads="1"/>
              <a:extLst>
                <a:ext uri="{84589F7E-364E-4C9E-8A38-B11213B215E9}">
                  <a14:cameraTool cellRange="к.исх.!I63" spid="_x0000_s28961"/>
                </a:ext>
              </a:extLst>
            </xdr:cNvPicPr>
          </xdr:nvPicPr>
          <xdr:blipFill>
            <a:blip xmlns:r="http://schemas.openxmlformats.org/officeDocument/2006/relationships" r:embed="rId7"/>
            <a:srcRect/>
            <a:stretch>
              <a:fillRect/>
            </a:stretch>
          </xdr:blipFill>
          <xdr:spPr bwMode="auto">
            <a:xfrm>
              <a:off x="1962150" y="5857875"/>
              <a:ext cx="552450" cy="1714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514350</xdr:colOff>
          <xdr:row>24</xdr:row>
          <xdr:rowOff>47625</xdr:rowOff>
        </xdr:from>
        <xdr:to>
          <xdr:col>6</xdr:col>
          <xdr:colOff>457200</xdr:colOff>
          <xdr:row>25</xdr:row>
          <xdr:rowOff>57150</xdr:rowOff>
        </xdr:to>
        <xdr:pic>
          <xdr:nvPicPr>
            <xdr:cNvPr id="28689" name="Picture 17"/>
            <xdr:cNvPicPr preferRelativeResize="0">
              <a:picLocks noChangeArrowheads="1"/>
              <a:extLst>
                <a:ext uri="{84589F7E-364E-4C9E-8A38-B11213B215E9}">
                  <a14:cameraTool cellRange="к.исх.!I59" spid="_x0000_s28962"/>
                </a:ext>
              </a:extLst>
            </xdr:cNvPicPr>
          </xdr:nvPicPr>
          <xdr:blipFill>
            <a:blip xmlns:r="http://schemas.openxmlformats.org/officeDocument/2006/relationships" r:embed="rId8"/>
            <a:srcRect/>
            <a:stretch>
              <a:fillRect/>
            </a:stretch>
          </xdr:blipFill>
          <xdr:spPr bwMode="auto">
            <a:xfrm>
              <a:off x="3562350" y="3962400"/>
              <a:ext cx="552450" cy="1714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428625</xdr:colOff>
          <xdr:row>53</xdr:row>
          <xdr:rowOff>133350</xdr:rowOff>
        </xdr:from>
        <xdr:to>
          <xdr:col>8</xdr:col>
          <xdr:colOff>371475</xdr:colOff>
          <xdr:row>54</xdr:row>
          <xdr:rowOff>133350</xdr:rowOff>
        </xdr:to>
        <xdr:pic>
          <xdr:nvPicPr>
            <xdr:cNvPr id="28690" name="Picture 18"/>
            <xdr:cNvPicPr>
              <a:picLocks noChangeAspect="1" noChangeArrowheads="1"/>
              <a:extLst>
                <a:ext uri="{84589F7E-364E-4C9E-8A38-B11213B215E9}">
                  <a14:cameraTool cellRange="к.исх.!I7" spid="_x0000_s28963"/>
                </a:ext>
              </a:extLst>
            </xdr:cNvPicPr>
          </xdr:nvPicPr>
          <xdr:blipFill>
            <a:blip xmlns:r="http://schemas.openxmlformats.org/officeDocument/2006/relationships" r:embed="rId9"/>
            <a:srcRect/>
            <a:stretch>
              <a:fillRect/>
            </a:stretch>
          </xdr:blipFill>
          <xdr:spPr bwMode="auto">
            <a:xfrm>
              <a:off x="4695825" y="8743950"/>
              <a:ext cx="552450"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56</xdr:row>
          <xdr:rowOff>47625</xdr:rowOff>
        </xdr:from>
        <xdr:to>
          <xdr:col>7</xdr:col>
          <xdr:colOff>85725</xdr:colOff>
          <xdr:row>57</xdr:row>
          <xdr:rowOff>47625</xdr:rowOff>
        </xdr:to>
        <xdr:pic>
          <xdr:nvPicPr>
            <xdr:cNvPr id="28691" name="Picture 19"/>
            <xdr:cNvPicPr>
              <a:picLocks noChangeAspect="1" noChangeArrowheads="1"/>
              <a:extLst>
                <a:ext uri="{84589F7E-364E-4C9E-8A38-B11213B215E9}">
                  <a14:cameraTool cellRange="к.исх.!I13" spid="_x0000_s28964"/>
                </a:ext>
              </a:extLst>
            </xdr:cNvPicPr>
          </xdr:nvPicPr>
          <xdr:blipFill>
            <a:blip xmlns:r="http://schemas.openxmlformats.org/officeDocument/2006/relationships" r:embed="rId10"/>
            <a:srcRect/>
            <a:stretch>
              <a:fillRect/>
            </a:stretch>
          </xdr:blipFill>
          <xdr:spPr bwMode="auto">
            <a:xfrm>
              <a:off x="3800475" y="9144000"/>
              <a:ext cx="552450"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11</xdr:row>
          <xdr:rowOff>38100</xdr:rowOff>
        </xdr:from>
        <xdr:to>
          <xdr:col>5</xdr:col>
          <xdr:colOff>247650</xdr:colOff>
          <xdr:row>12</xdr:row>
          <xdr:rowOff>47625</xdr:rowOff>
        </xdr:to>
        <xdr:pic>
          <xdr:nvPicPr>
            <xdr:cNvPr id="28692" name="Picture 20"/>
            <xdr:cNvPicPr preferRelativeResize="0">
              <a:picLocks noChangeArrowheads="1"/>
              <a:extLst>
                <a:ext uri="{84589F7E-364E-4C9E-8A38-B11213B215E9}">
                  <a14:cameraTool cellRange="к.исх.!I69" spid="_x0000_s28965"/>
                </a:ext>
              </a:extLst>
            </xdr:cNvPicPr>
          </xdr:nvPicPr>
          <xdr:blipFill>
            <a:blip xmlns:r="http://schemas.openxmlformats.org/officeDocument/2006/relationships" r:embed="rId11"/>
            <a:srcRect/>
            <a:stretch>
              <a:fillRect/>
            </a:stretch>
          </xdr:blipFill>
          <xdr:spPr bwMode="auto">
            <a:xfrm>
              <a:off x="2743200" y="1847850"/>
              <a:ext cx="552450" cy="1714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95250</xdr:colOff>
          <xdr:row>18</xdr:row>
          <xdr:rowOff>114300</xdr:rowOff>
        </xdr:from>
        <xdr:to>
          <xdr:col>6</xdr:col>
          <xdr:colOff>38100</xdr:colOff>
          <xdr:row>19</xdr:row>
          <xdr:rowOff>123825</xdr:rowOff>
        </xdr:to>
        <xdr:pic>
          <xdr:nvPicPr>
            <xdr:cNvPr id="28693" name="Picture 21"/>
            <xdr:cNvPicPr preferRelativeResize="0">
              <a:picLocks noChangeArrowheads="1"/>
              <a:extLst>
                <a:ext uri="{84589F7E-364E-4C9E-8A38-B11213B215E9}">
                  <a14:cameraTool cellRange="к.исх.!I71" spid="_x0000_s28966"/>
                </a:ext>
              </a:extLst>
            </xdr:cNvPicPr>
          </xdr:nvPicPr>
          <xdr:blipFill>
            <a:blip xmlns:r="http://schemas.openxmlformats.org/officeDocument/2006/relationships" r:embed="rId12"/>
            <a:srcRect/>
            <a:stretch>
              <a:fillRect/>
            </a:stretch>
          </xdr:blipFill>
          <xdr:spPr bwMode="auto">
            <a:xfrm>
              <a:off x="3143250" y="3057525"/>
              <a:ext cx="552450" cy="1714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361950</xdr:colOff>
          <xdr:row>25</xdr:row>
          <xdr:rowOff>104775</xdr:rowOff>
        </xdr:from>
        <xdr:to>
          <xdr:col>7</xdr:col>
          <xdr:colOff>304800</xdr:colOff>
          <xdr:row>26</xdr:row>
          <xdr:rowOff>104775</xdr:rowOff>
        </xdr:to>
        <xdr:pic>
          <xdr:nvPicPr>
            <xdr:cNvPr id="28694" name="Picture 22"/>
            <xdr:cNvPicPr preferRelativeResize="0">
              <a:picLocks noChangeArrowheads="1"/>
              <a:extLst>
                <a:ext uri="{84589F7E-364E-4C9E-8A38-B11213B215E9}">
                  <a14:cameraTool cellRange="к.исх.!I57" spid="_x0000_s28967"/>
                </a:ext>
              </a:extLst>
            </xdr:cNvPicPr>
          </xdr:nvPicPr>
          <xdr:blipFill>
            <a:blip xmlns:r="http://schemas.openxmlformats.org/officeDocument/2006/relationships" r:embed="rId13"/>
            <a:srcRect/>
            <a:stretch>
              <a:fillRect/>
            </a:stretch>
          </xdr:blipFill>
          <xdr:spPr bwMode="auto">
            <a:xfrm>
              <a:off x="4019550" y="4181475"/>
              <a:ext cx="552450"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266700</xdr:colOff>
          <xdr:row>44</xdr:row>
          <xdr:rowOff>0</xdr:rowOff>
        </xdr:from>
        <xdr:to>
          <xdr:col>4</xdr:col>
          <xdr:colOff>209550</xdr:colOff>
          <xdr:row>45</xdr:row>
          <xdr:rowOff>0</xdr:rowOff>
        </xdr:to>
        <xdr:pic>
          <xdr:nvPicPr>
            <xdr:cNvPr id="28695" name="Picture 23"/>
            <xdr:cNvPicPr>
              <a:picLocks noChangeAspect="1" noChangeArrowheads="1"/>
              <a:extLst>
                <a:ext uri="{84589F7E-364E-4C9E-8A38-B11213B215E9}">
                  <a14:cameraTool cellRange="к.исх.!I19" spid="_x0000_s28968"/>
                </a:ext>
              </a:extLst>
            </xdr:cNvPicPr>
          </xdr:nvPicPr>
          <xdr:blipFill>
            <a:blip xmlns:r="http://schemas.openxmlformats.org/officeDocument/2006/relationships" r:embed="rId14"/>
            <a:srcRect/>
            <a:stretch>
              <a:fillRect/>
            </a:stretch>
          </xdr:blipFill>
          <xdr:spPr bwMode="auto">
            <a:xfrm>
              <a:off x="2095500" y="7153275"/>
              <a:ext cx="552450"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257175</xdr:colOff>
          <xdr:row>43</xdr:row>
          <xdr:rowOff>142875</xdr:rowOff>
        </xdr:from>
        <xdr:to>
          <xdr:col>6</xdr:col>
          <xdr:colOff>200025</xdr:colOff>
          <xdr:row>44</xdr:row>
          <xdr:rowOff>142875</xdr:rowOff>
        </xdr:to>
        <xdr:pic>
          <xdr:nvPicPr>
            <xdr:cNvPr id="28696" name="Picture 24"/>
            <xdr:cNvPicPr>
              <a:picLocks noChangeAspect="1" noChangeArrowheads="1"/>
              <a:extLst>
                <a:ext uri="{84589F7E-364E-4C9E-8A38-B11213B215E9}">
                  <a14:cameraTool cellRange="к.исх.!I43" spid="_x0000_s28969"/>
                </a:ext>
              </a:extLst>
            </xdr:cNvPicPr>
          </xdr:nvPicPr>
          <xdr:blipFill>
            <a:blip xmlns:r="http://schemas.openxmlformats.org/officeDocument/2006/relationships" r:embed="rId14"/>
            <a:srcRect/>
            <a:stretch>
              <a:fillRect/>
            </a:stretch>
          </xdr:blipFill>
          <xdr:spPr bwMode="auto">
            <a:xfrm>
              <a:off x="3305175" y="7134225"/>
              <a:ext cx="552450"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50</xdr:row>
          <xdr:rowOff>85725</xdr:rowOff>
        </xdr:from>
        <xdr:to>
          <xdr:col>2</xdr:col>
          <xdr:colOff>66675</xdr:colOff>
          <xdr:row>51</xdr:row>
          <xdr:rowOff>85725</xdr:rowOff>
        </xdr:to>
        <xdr:pic>
          <xdr:nvPicPr>
            <xdr:cNvPr id="28697" name="Picture 25"/>
            <xdr:cNvPicPr>
              <a:picLocks noChangeAspect="1" noChangeArrowheads="1"/>
              <a:extLst>
                <a:ext uri="{84589F7E-364E-4C9E-8A38-B11213B215E9}">
                  <a14:cameraTool cellRange="к.исх.!I35" spid="_x0000_s28970"/>
                </a:ext>
              </a:extLst>
            </xdr:cNvPicPr>
          </xdr:nvPicPr>
          <xdr:blipFill>
            <a:blip xmlns:r="http://schemas.openxmlformats.org/officeDocument/2006/relationships" r:embed="rId14"/>
            <a:srcRect/>
            <a:stretch>
              <a:fillRect/>
            </a:stretch>
          </xdr:blipFill>
          <xdr:spPr bwMode="auto">
            <a:xfrm>
              <a:off x="733425" y="8210550"/>
              <a:ext cx="552450"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552450</xdr:colOff>
          <xdr:row>36</xdr:row>
          <xdr:rowOff>0</xdr:rowOff>
        </xdr:from>
        <xdr:to>
          <xdr:col>6</xdr:col>
          <xdr:colOff>495300</xdr:colOff>
          <xdr:row>37</xdr:row>
          <xdr:rowOff>0</xdr:rowOff>
        </xdr:to>
        <xdr:pic>
          <xdr:nvPicPr>
            <xdr:cNvPr id="28698" name="Picture 26"/>
            <xdr:cNvPicPr>
              <a:picLocks noChangeAspect="1" noChangeArrowheads="1"/>
              <a:extLst>
                <a:ext uri="{84589F7E-364E-4C9E-8A38-B11213B215E9}">
                  <a14:cameraTool cellRange="к.исх.!I53" spid="_x0000_s28971"/>
                </a:ext>
              </a:extLst>
            </xdr:cNvPicPr>
          </xdr:nvPicPr>
          <xdr:blipFill>
            <a:blip xmlns:r="http://schemas.openxmlformats.org/officeDocument/2006/relationships" r:embed="rId15"/>
            <a:srcRect/>
            <a:stretch>
              <a:fillRect/>
            </a:stretch>
          </xdr:blipFill>
          <xdr:spPr bwMode="auto">
            <a:xfrm>
              <a:off x="3600450" y="5857875"/>
              <a:ext cx="552450"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104775</xdr:colOff>
          <xdr:row>44</xdr:row>
          <xdr:rowOff>142875</xdr:rowOff>
        </xdr:from>
        <xdr:to>
          <xdr:col>8</xdr:col>
          <xdr:colOff>47625</xdr:colOff>
          <xdr:row>45</xdr:row>
          <xdr:rowOff>142875</xdr:rowOff>
        </xdr:to>
        <xdr:pic>
          <xdr:nvPicPr>
            <xdr:cNvPr id="28699" name="Picture 27"/>
            <xdr:cNvPicPr>
              <a:picLocks noChangeAspect="1" noChangeArrowheads="1"/>
              <a:extLst>
                <a:ext uri="{84589F7E-364E-4C9E-8A38-B11213B215E9}">
                  <a14:cameraTool cellRange="к.исх.!I45" spid="_x0000_s28972"/>
                </a:ext>
              </a:extLst>
            </xdr:cNvPicPr>
          </xdr:nvPicPr>
          <xdr:blipFill>
            <a:blip xmlns:r="http://schemas.openxmlformats.org/officeDocument/2006/relationships" r:embed="rId16"/>
            <a:srcRect/>
            <a:stretch>
              <a:fillRect/>
            </a:stretch>
          </xdr:blipFill>
          <xdr:spPr bwMode="auto">
            <a:xfrm>
              <a:off x="4371975" y="7296150"/>
              <a:ext cx="552450"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46</xdr:row>
          <xdr:rowOff>85725</xdr:rowOff>
        </xdr:from>
        <xdr:to>
          <xdr:col>7</xdr:col>
          <xdr:colOff>28575</xdr:colOff>
          <xdr:row>47</xdr:row>
          <xdr:rowOff>85725</xdr:rowOff>
        </xdr:to>
        <xdr:pic>
          <xdr:nvPicPr>
            <xdr:cNvPr id="28700" name="Picture 28"/>
            <xdr:cNvPicPr>
              <a:picLocks noChangeAspect="1" noChangeArrowheads="1"/>
              <a:extLst>
                <a:ext uri="{84589F7E-364E-4C9E-8A38-B11213B215E9}">
                  <a14:cameraTool cellRange="к.исх.!I49" spid="_x0000_s28973"/>
                </a:ext>
              </a:extLst>
            </xdr:cNvPicPr>
          </xdr:nvPicPr>
          <xdr:blipFill>
            <a:blip xmlns:r="http://schemas.openxmlformats.org/officeDocument/2006/relationships" r:embed="rId17"/>
            <a:srcRect/>
            <a:stretch>
              <a:fillRect/>
            </a:stretch>
          </xdr:blipFill>
          <xdr:spPr bwMode="auto">
            <a:xfrm>
              <a:off x="3743325" y="7562850"/>
              <a:ext cx="552450"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514350</xdr:colOff>
          <xdr:row>39</xdr:row>
          <xdr:rowOff>133350</xdr:rowOff>
        </xdr:from>
        <xdr:to>
          <xdr:col>5</xdr:col>
          <xdr:colOff>457200</xdr:colOff>
          <xdr:row>40</xdr:row>
          <xdr:rowOff>133350</xdr:rowOff>
        </xdr:to>
        <xdr:pic>
          <xdr:nvPicPr>
            <xdr:cNvPr id="28701" name="Picture 29"/>
            <xdr:cNvPicPr>
              <a:picLocks noChangeAspect="1" noChangeArrowheads="1"/>
              <a:extLst>
                <a:ext uri="{84589F7E-364E-4C9E-8A38-B11213B215E9}">
                  <a14:cameraTool cellRange="к.исх.!I51" spid="_x0000_s28974"/>
                </a:ext>
              </a:extLst>
            </xdr:cNvPicPr>
          </xdr:nvPicPr>
          <xdr:blipFill>
            <a:blip xmlns:r="http://schemas.openxmlformats.org/officeDocument/2006/relationships" r:embed="rId18"/>
            <a:srcRect/>
            <a:stretch>
              <a:fillRect/>
            </a:stretch>
          </xdr:blipFill>
          <xdr:spPr bwMode="auto">
            <a:xfrm>
              <a:off x="2952750" y="6477000"/>
              <a:ext cx="552450"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44</xdr:row>
          <xdr:rowOff>95250</xdr:rowOff>
        </xdr:from>
        <xdr:to>
          <xdr:col>3</xdr:col>
          <xdr:colOff>400050</xdr:colOff>
          <xdr:row>45</xdr:row>
          <xdr:rowOff>95250</xdr:rowOff>
        </xdr:to>
        <xdr:pic>
          <xdr:nvPicPr>
            <xdr:cNvPr id="28702" name="Picture 30"/>
            <xdr:cNvPicPr>
              <a:picLocks noChangeAspect="1" noChangeArrowheads="1"/>
              <a:extLst>
                <a:ext uri="{84589F7E-364E-4C9E-8A38-B11213B215E9}">
                  <a14:cameraTool cellRange="к.исх.!I37" spid="_x0000_s28975"/>
                </a:ext>
              </a:extLst>
            </xdr:cNvPicPr>
          </xdr:nvPicPr>
          <xdr:blipFill>
            <a:blip xmlns:r="http://schemas.openxmlformats.org/officeDocument/2006/relationships" r:embed="rId19"/>
            <a:srcRect/>
            <a:stretch>
              <a:fillRect/>
            </a:stretch>
          </xdr:blipFill>
          <xdr:spPr bwMode="auto">
            <a:xfrm>
              <a:off x="1676400" y="7248525"/>
              <a:ext cx="552450"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295275</xdr:colOff>
          <xdr:row>42</xdr:row>
          <xdr:rowOff>85725</xdr:rowOff>
        </xdr:from>
        <xdr:to>
          <xdr:col>5</xdr:col>
          <xdr:colOff>238125</xdr:colOff>
          <xdr:row>43</xdr:row>
          <xdr:rowOff>85725</xdr:rowOff>
        </xdr:to>
        <xdr:pic>
          <xdr:nvPicPr>
            <xdr:cNvPr id="28703" name="Picture 31"/>
            <xdr:cNvPicPr>
              <a:picLocks noChangeAspect="1" noChangeArrowheads="1"/>
              <a:extLst>
                <a:ext uri="{84589F7E-364E-4C9E-8A38-B11213B215E9}">
                  <a14:cameraTool cellRange="к.исх.!I41" spid="_x0000_s28976"/>
                </a:ext>
              </a:extLst>
            </xdr:cNvPicPr>
          </xdr:nvPicPr>
          <xdr:blipFill>
            <a:blip xmlns:r="http://schemas.openxmlformats.org/officeDocument/2006/relationships" r:embed="rId16"/>
            <a:srcRect/>
            <a:stretch>
              <a:fillRect/>
            </a:stretch>
          </xdr:blipFill>
          <xdr:spPr bwMode="auto">
            <a:xfrm>
              <a:off x="2733675" y="6915150"/>
              <a:ext cx="552450"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495300</xdr:colOff>
          <xdr:row>42</xdr:row>
          <xdr:rowOff>57150</xdr:rowOff>
        </xdr:from>
        <xdr:to>
          <xdr:col>3</xdr:col>
          <xdr:colOff>438150</xdr:colOff>
          <xdr:row>43</xdr:row>
          <xdr:rowOff>57150</xdr:rowOff>
        </xdr:to>
        <xdr:pic>
          <xdr:nvPicPr>
            <xdr:cNvPr id="28704" name="Picture 32"/>
            <xdr:cNvPicPr>
              <a:picLocks noChangeAspect="1" noChangeArrowheads="1"/>
              <a:extLst>
                <a:ext uri="{84589F7E-364E-4C9E-8A38-B11213B215E9}">
                  <a14:cameraTool cellRange="к.исх.!I21" spid="_x0000_s28977"/>
                </a:ext>
              </a:extLst>
            </xdr:cNvPicPr>
          </xdr:nvPicPr>
          <xdr:blipFill>
            <a:blip xmlns:r="http://schemas.openxmlformats.org/officeDocument/2006/relationships" r:embed="rId14"/>
            <a:srcRect/>
            <a:stretch>
              <a:fillRect/>
            </a:stretch>
          </xdr:blipFill>
          <xdr:spPr bwMode="auto">
            <a:xfrm>
              <a:off x="1714500" y="6886575"/>
              <a:ext cx="552450"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400050</xdr:colOff>
          <xdr:row>39</xdr:row>
          <xdr:rowOff>114300</xdr:rowOff>
        </xdr:from>
        <xdr:to>
          <xdr:col>2</xdr:col>
          <xdr:colOff>342900</xdr:colOff>
          <xdr:row>40</xdr:row>
          <xdr:rowOff>114300</xdr:rowOff>
        </xdr:to>
        <xdr:pic>
          <xdr:nvPicPr>
            <xdr:cNvPr id="28706" name="Picture 34"/>
            <xdr:cNvPicPr>
              <a:picLocks noChangeAspect="1" noChangeArrowheads="1"/>
              <a:extLst>
                <a:ext uri="{84589F7E-364E-4C9E-8A38-B11213B215E9}">
                  <a14:cameraTool cellRange="к.исх.!I27" spid="_x0000_s28978"/>
                </a:ext>
              </a:extLst>
            </xdr:cNvPicPr>
          </xdr:nvPicPr>
          <xdr:blipFill>
            <a:blip xmlns:r="http://schemas.openxmlformats.org/officeDocument/2006/relationships" r:embed="rId16"/>
            <a:srcRect/>
            <a:stretch>
              <a:fillRect/>
            </a:stretch>
          </xdr:blipFill>
          <xdr:spPr bwMode="auto">
            <a:xfrm>
              <a:off x="1009650" y="6457950"/>
              <a:ext cx="552450"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43</xdr:row>
          <xdr:rowOff>76200</xdr:rowOff>
        </xdr:from>
        <xdr:to>
          <xdr:col>2</xdr:col>
          <xdr:colOff>104775</xdr:colOff>
          <xdr:row>44</xdr:row>
          <xdr:rowOff>76200</xdr:rowOff>
        </xdr:to>
        <xdr:pic>
          <xdr:nvPicPr>
            <xdr:cNvPr id="28707" name="Picture 35"/>
            <xdr:cNvPicPr>
              <a:picLocks noChangeAspect="1" noChangeArrowheads="1"/>
              <a:extLst>
                <a:ext uri="{84589F7E-364E-4C9E-8A38-B11213B215E9}">
                  <a14:cameraTool cellRange="к.исх.!I39" spid="_x0000_s28979"/>
                </a:ext>
              </a:extLst>
            </xdr:cNvPicPr>
          </xdr:nvPicPr>
          <xdr:blipFill>
            <a:blip xmlns:r="http://schemas.openxmlformats.org/officeDocument/2006/relationships" r:embed="rId20"/>
            <a:srcRect/>
            <a:stretch>
              <a:fillRect/>
            </a:stretch>
          </xdr:blipFill>
          <xdr:spPr bwMode="auto">
            <a:xfrm>
              <a:off x="771525" y="7067550"/>
              <a:ext cx="552450"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46</xdr:row>
          <xdr:rowOff>0</xdr:rowOff>
        </xdr:from>
        <xdr:to>
          <xdr:col>9</xdr:col>
          <xdr:colOff>238125</xdr:colOff>
          <xdr:row>47</xdr:row>
          <xdr:rowOff>0</xdr:rowOff>
        </xdr:to>
        <xdr:pic>
          <xdr:nvPicPr>
            <xdr:cNvPr id="28708" name="Picture 36"/>
            <xdr:cNvPicPr>
              <a:picLocks noChangeAspect="1" noChangeArrowheads="1"/>
              <a:extLst>
                <a:ext uri="{84589F7E-364E-4C9E-8A38-B11213B215E9}">
                  <a14:cameraTool cellRange="к.исх.!I47" spid="_x0000_s28980"/>
                </a:ext>
              </a:extLst>
            </xdr:cNvPicPr>
          </xdr:nvPicPr>
          <xdr:blipFill>
            <a:blip xmlns:r="http://schemas.openxmlformats.org/officeDocument/2006/relationships" r:embed="rId14"/>
            <a:srcRect/>
            <a:stretch>
              <a:fillRect/>
            </a:stretch>
          </xdr:blipFill>
          <xdr:spPr bwMode="auto">
            <a:xfrm>
              <a:off x="5172075" y="7477125"/>
              <a:ext cx="552450"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31</xdr:row>
          <xdr:rowOff>152400</xdr:rowOff>
        </xdr:from>
        <xdr:to>
          <xdr:col>6</xdr:col>
          <xdr:colOff>571500</xdr:colOff>
          <xdr:row>32</xdr:row>
          <xdr:rowOff>152400</xdr:rowOff>
        </xdr:to>
        <xdr:pic>
          <xdr:nvPicPr>
            <xdr:cNvPr id="28709" name="Picture 37"/>
            <xdr:cNvPicPr>
              <a:picLocks noChangeAspect="1" noChangeArrowheads="1"/>
              <a:extLst>
                <a:ext uri="{84589F7E-364E-4C9E-8A38-B11213B215E9}">
                  <a14:cameraTool cellRange="к.исх.!I55" spid="_x0000_s28981"/>
                </a:ext>
              </a:extLst>
            </xdr:cNvPicPr>
          </xdr:nvPicPr>
          <xdr:blipFill>
            <a:blip xmlns:r="http://schemas.openxmlformats.org/officeDocument/2006/relationships" r:embed="rId21"/>
            <a:srcRect/>
            <a:stretch>
              <a:fillRect/>
            </a:stretch>
          </xdr:blipFill>
          <xdr:spPr bwMode="auto">
            <a:xfrm>
              <a:off x="3676650" y="5200650"/>
              <a:ext cx="552450"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257175</xdr:colOff>
          <xdr:row>21</xdr:row>
          <xdr:rowOff>152400</xdr:rowOff>
        </xdr:from>
        <xdr:to>
          <xdr:col>19</xdr:col>
          <xdr:colOff>381000</xdr:colOff>
          <xdr:row>23</xdr:row>
          <xdr:rowOff>28575</xdr:rowOff>
        </xdr:to>
        <xdr:sp macro="" textlink="">
          <xdr:nvSpPr>
            <xdr:cNvPr id="28743" name="Drop Down 71" hidden="1">
              <a:extLst>
                <a:ext uri="{63B3BB69-23CF-44E3-9099-C40C66FF867C}">
                  <a14:compatExt spid="_x0000_s287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238125</xdr:colOff>
          <xdr:row>24</xdr:row>
          <xdr:rowOff>19050</xdr:rowOff>
        </xdr:from>
        <xdr:to>
          <xdr:col>19</xdr:col>
          <xdr:colOff>381000</xdr:colOff>
          <xdr:row>25</xdr:row>
          <xdr:rowOff>57150</xdr:rowOff>
        </xdr:to>
        <xdr:sp macro="" textlink="">
          <xdr:nvSpPr>
            <xdr:cNvPr id="28744" name="Drop Down 72" hidden="1">
              <a:extLst>
                <a:ext uri="{63B3BB69-23CF-44E3-9099-C40C66FF867C}">
                  <a14:compatExt spid="_x0000_s287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56</xdr:row>
          <xdr:rowOff>9525</xdr:rowOff>
        </xdr:from>
        <xdr:to>
          <xdr:col>3</xdr:col>
          <xdr:colOff>590550</xdr:colOff>
          <xdr:row>57</xdr:row>
          <xdr:rowOff>9525</xdr:rowOff>
        </xdr:to>
        <xdr:pic>
          <xdr:nvPicPr>
            <xdr:cNvPr id="28749" name="Picture 77"/>
            <xdr:cNvPicPr>
              <a:picLocks noChangeAspect="1" noChangeArrowheads="1"/>
              <a:extLst>
                <a:ext uri="{84589F7E-364E-4C9E-8A38-B11213B215E9}">
                  <a14:cameraTool cellRange="к.исх.!I33" spid="_x0000_s28982"/>
                </a:ext>
              </a:extLst>
            </xdr:cNvPicPr>
          </xdr:nvPicPr>
          <xdr:blipFill>
            <a:blip xmlns:r="http://schemas.openxmlformats.org/officeDocument/2006/relationships" r:embed="rId16"/>
            <a:srcRect/>
            <a:stretch>
              <a:fillRect/>
            </a:stretch>
          </xdr:blipFill>
          <xdr:spPr bwMode="auto">
            <a:xfrm>
              <a:off x="1866900" y="9105900"/>
              <a:ext cx="552450"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285750</xdr:colOff>
          <xdr:row>50</xdr:row>
          <xdr:rowOff>152400</xdr:rowOff>
        </xdr:from>
        <xdr:to>
          <xdr:col>3</xdr:col>
          <xdr:colOff>228600</xdr:colOff>
          <xdr:row>51</xdr:row>
          <xdr:rowOff>152400</xdr:rowOff>
        </xdr:to>
        <xdr:pic>
          <xdr:nvPicPr>
            <xdr:cNvPr id="28750" name="Picture 78"/>
            <xdr:cNvPicPr>
              <a:picLocks noChangeAspect="1" noChangeArrowheads="1"/>
              <a:extLst>
                <a:ext uri="{84589F7E-364E-4C9E-8A38-B11213B215E9}">
                  <a14:cameraTool cellRange="к.исх.!I31" spid="_x0000_s28983"/>
                </a:ext>
              </a:extLst>
            </xdr:cNvPicPr>
          </xdr:nvPicPr>
          <xdr:blipFill>
            <a:blip xmlns:r="http://schemas.openxmlformats.org/officeDocument/2006/relationships" r:embed="rId14"/>
            <a:srcRect/>
            <a:stretch>
              <a:fillRect/>
            </a:stretch>
          </xdr:blipFill>
          <xdr:spPr bwMode="auto">
            <a:xfrm>
              <a:off x="1504950" y="8277225"/>
              <a:ext cx="552450"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533400</xdr:colOff>
          <xdr:row>45</xdr:row>
          <xdr:rowOff>123825</xdr:rowOff>
        </xdr:from>
        <xdr:to>
          <xdr:col>4</xdr:col>
          <xdr:colOff>476250</xdr:colOff>
          <xdr:row>46</xdr:row>
          <xdr:rowOff>123825</xdr:rowOff>
        </xdr:to>
        <xdr:pic>
          <xdr:nvPicPr>
            <xdr:cNvPr id="28751" name="Picture 79"/>
            <xdr:cNvPicPr>
              <a:picLocks noChangeAspect="1" noChangeArrowheads="1"/>
              <a:extLst>
                <a:ext uri="{84589F7E-364E-4C9E-8A38-B11213B215E9}">
                  <a14:cameraTool cellRange="к.исх.!I15" spid="_x0000_s28984"/>
                </a:ext>
              </a:extLst>
            </xdr:cNvPicPr>
          </xdr:nvPicPr>
          <xdr:blipFill>
            <a:blip xmlns:r="http://schemas.openxmlformats.org/officeDocument/2006/relationships" r:embed="rId17"/>
            <a:srcRect/>
            <a:stretch>
              <a:fillRect/>
            </a:stretch>
          </xdr:blipFill>
          <xdr:spPr bwMode="auto">
            <a:xfrm>
              <a:off x="2362200" y="7439025"/>
              <a:ext cx="552450"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552450</xdr:colOff>
          <xdr:row>50</xdr:row>
          <xdr:rowOff>47625</xdr:rowOff>
        </xdr:from>
        <xdr:to>
          <xdr:col>6</xdr:col>
          <xdr:colOff>495300</xdr:colOff>
          <xdr:row>51</xdr:row>
          <xdr:rowOff>47625</xdr:rowOff>
        </xdr:to>
        <xdr:pic>
          <xdr:nvPicPr>
            <xdr:cNvPr id="28752" name="Picture 80"/>
            <xdr:cNvPicPr>
              <a:picLocks noChangeAspect="1" noChangeArrowheads="1"/>
              <a:extLst>
                <a:ext uri="{84589F7E-364E-4C9E-8A38-B11213B215E9}">
                  <a14:cameraTool cellRange="к.исх.!I9" spid="_x0000_s28985"/>
                </a:ext>
              </a:extLst>
            </xdr:cNvPicPr>
          </xdr:nvPicPr>
          <xdr:blipFill>
            <a:blip xmlns:r="http://schemas.openxmlformats.org/officeDocument/2006/relationships" r:embed="rId22"/>
            <a:srcRect/>
            <a:stretch>
              <a:fillRect/>
            </a:stretch>
          </xdr:blipFill>
          <xdr:spPr bwMode="auto">
            <a:xfrm>
              <a:off x="3600450" y="8172450"/>
              <a:ext cx="552450"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228600</xdr:colOff>
          <xdr:row>50</xdr:row>
          <xdr:rowOff>95250</xdr:rowOff>
        </xdr:from>
        <xdr:to>
          <xdr:col>9</xdr:col>
          <xdr:colOff>171450</xdr:colOff>
          <xdr:row>51</xdr:row>
          <xdr:rowOff>95250</xdr:rowOff>
        </xdr:to>
        <xdr:pic>
          <xdr:nvPicPr>
            <xdr:cNvPr id="28753" name="Picture 81"/>
            <xdr:cNvPicPr>
              <a:picLocks noChangeAspect="1" noChangeArrowheads="1"/>
              <a:extLst>
                <a:ext uri="{84589F7E-364E-4C9E-8A38-B11213B215E9}">
                  <a14:cameraTool cellRange="к.исх.!I11" spid="_x0000_s28986"/>
                </a:ext>
              </a:extLst>
            </xdr:cNvPicPr>
          </xdr:nvPicPr>
          <xdr:blipFill>
            <a:blip xmlns:r="http://schemas.openxmlformats.org/officeDocument/2006/relationships" r:embed="rId20"/>
            <a:srcRect/>
            <a:stretch>
              <a:fillRect/>
            </a:stretch>
          </xdr:blipFill>
          <xdr:spPr bwMode="auto">
            <a:xfrm>
              <a:off x="5105400" y="8220075"/>
              <a:ext cx="552450"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41</xdr:row>
          <xdr:rowOff>76200</xdr:rowOff>
        </xdr:from>
        <xdr:to>
          <xdr:col>3</xdr:col>
          <xdr:colOff>38100</xdr:colOff>
          <xdr:row>42</xdr:row>
          <xdr:rowOff>76200</xdr:rowOff>
        </xdr:to>
        <xdr:pic>
          <xdr:nvPicPr>
            <xdr:cNvPr id="28754" name="Picture 82"/>
            <xdr:cNvPicPr>
              <a:picLocks noChangeAspect="1" noChangeArrowheads="1"/>
              <a:extLst>
                <a:ext uri="{84589F7E-364E-4C9E-8A38-B11213B215E9}">
                  <a14:cameraTool cellRange="к.исх.!I25" spid="_x0000_s28987"/>
                </a:ext>
              </a:extLst>
            </xdr:cNvPicPr>
          </xdr:nvPicPr>
          <xdr:blipFill>
            <a:blip xmlns:r="http://schemas.openxmlformats.org/officeDocument/2006/relationships" r:embed="rId14"/>
            <a:srcRect/>
            <a:stretch>
              <a:fillRect/>
            </a:stretch>
          </xdr:blipFill>
          <xdr:spPr bwMode="auto">
            <a:xfrm>
              <a:off x="1314450" y="6743700"/>
              <a:ext cx="552450"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552450</xdr:colOff>
          <xdr:row>38</xdr:row>
          <xdr:rowOff>95250</xdr:rowOff>
        </xdr:from>
        <xdr:to>
          <xdr:col>3</xdr:col>
          <xdr:colOff>495300</xdr:colOff>
          <xdr:row>39</xdr:row>
          <xdr:rowOff>95250</xdr:rowOff>
        </xdr:to>
        <xdr:pic>
          <xdr:nvPicPr>
            <xdr:cNvPr id="28755" name="Picture 83"/>
            <xdr:cNvPicPr>
              <a:picLocks noChangeAspect="1" noChangeArrowheads="1"/>
              <a:extLst>
                <a:ext uri="{84589F7E-364E-4C9E-8A38-B11213B215E9}">
                  <a14:cameraTool cellRange="к.исх.!I29" spid="_x0000_s28988"/>
                </a:ext>
              </a:extLst>
            </xdr:cNvPicPr>
          </xdr:nvPicPr>
          <xdr:blipFill>
            <a:blip xmlns:r="http://schemas.openxmlformats.org/officeDocument/2006/relationships" r:embed="rId23"/>
            <a:srcRect/>
            <a:stretch>
              <a:fillRect/>
            </a:stretch>
          </xdr:blipFill>
          <xdr:spPr bwMode="auto">
            <a:xfrm>
              <a:off x="1771650" y="6276975"/>
              <a:ext cx="552450"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342900</xdr:colOff>
          <xdr:row>56</xdr:row>
          <xdr:rowOff>57150</xdr:rowOff>
        </xdr:from>
        <xdr:to>
          <xdr:col>9</xdr:col>
          <xdr:colOff>285750</xdr:colOff>
          <xdr:row>57</xdr:row>
          <xdr:rowOff>57150</xdr:rowOff>
        </xdr:to>
        <xdr:pic>
          <xdr:nvPicPr>
            <xdr:cNvPr id="28756" name="Picture 84"/>
            <xdr:cNvPicPr>
              <a:picLocks noChangeAspect="1" noChangeArrowheads="1"/>
              <a:extLst>
                <a:ext uri="{84589F7E-364E-4C9E-8A38-B11213B215E9}">
                  <a14:cameraTool cellRange="к.исх.!I5" spid="_x0000_s28989"/>
                </a:ext>
              </a:extLst>
            </xdr:cNvPicPr>
          </xdr:nvPicPr>
          <xdr:blipFill>
            <a:blip xmlns:r="http://schemas.openxmlformats.org/officeDocument/2006/relationships" r:embed="rId24"/>
            <a:srcRect/>
            <a:stretch>
              <a:fillRect/>
            </a:stretch>
          </xdr:blipFill>
          <xdr:spPr bwMode="auto">
            <a:xfrm>
              <a:off x="5219700" y="9153525"/>
              <a:ext cx="552450"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428625</xdr:colOff>
          <xdr:row>46</xdr:row>
          <xdr:rowOff>95250</xdr:rowOff>
        </xdr:from>
        <xdr:to>
          <xdr:col>5</xdr:col>
          <xdr:colOff>371475</xdr:colOff>
          <xdr:row>47</xdr:row>
          <xdr:rowOff>95250</xdr:rowOff>
        </xdr:to>
        <xdr:pic>
          <xdr:nvPicPr>
            <xdr:cNvPr id="28757" name="Picture 85"/>
            <xdr:cNvPicPr>
              <a:picLocks noChangeAspect="1" noChangeArrowheads="1"/>
              <a:extLst>
                <a:ext uri="{84589F7E-364E-4C9E-8A38-B11213B215E9}">
                  <a14:cameraTool cellRange="к.исх.!I17" spid="_x0000_s28990"/>
                </a:ext>
              </a:extLst>
            </xdr:cNvPicPr>
          </xdr:nvPicPr>
          <xdr:blipFill>
            <a:blip xmlns:r="http://schemas.openxmlformats.org/officeDocument/2006/relationships" r:embed="rId10"/>
            <a:srcRect/>
            <a:stretch>
              <a:fillRect/>
            </a:stretch>
          </xdr:blipFill>
          <xdr:spPr bwMode="auto">
            <a:xfrm>
              <a:off x="2867025" y="7572375"/>
              <a:ext cx="552450"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95250</xdr:colOff>
          <xdr:row>80</xdr:row>
          <xdr:rowOff>95250</xdr:rowOff>
        </xdr:from>
        <xdr:to>
          <xdr:col>6</xdr:col>
          <xdr:colOff>104775</xdr:colOff>
          <xdr:row>81</xdr:row>
          <xdr:rowOff>104775</xdr:rowOff>
        </xdr:to>
        <xdr:pic>
          <xdr:nvPicPr>
            <xdr:cNvPr id="28761" name="Picture 89"/>
            <xdr:cNvPicPr>
              <a:picLocks noChangeAspect="1" noChangeArrowheads="1"/>
              <a:extLst>
                <a:ext uri="{84589F7E-364E-4C9E-8A38-B11213B215E9}">
                  <a14:cameraTool cellRange="к.исх.!C67:D67" spid="_x0000_s28991"/>
                </a:ext>
              </a:extLst>
            </xdr:cNvPicPr>
          </xdr:nvPicPr>
          <xdr:blipFill>
            <a:blip xmlns:r="http://schemas.openxmlformats.org/officeDocument/2006/relationships" r:embed="rId25"/>
            <a:srcRect/>
            <a:stretch>
              <a:fillRect/>
            </a:stretch>
          </xdr:blipFill>
          <xdr:spPr bwMode="auto">
            <a:xfrm>
              <a:off x="3143250" y="13020675"/>
              <a:ext cx="619125" cy="1714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419100</xdr:colOff>
          <xdr:row>91</xdr:row>
          <xdr:rowOff>95250</xdr:rowOff>
        </xdr:from>
        <xdr:to>
          <xdr:col>3</xdr:col>
          <xdr:colOff>428625</xdr:colOff>
          <xdr:row>92</xdr:row>
          <xdr:rowOff>104775</xdr:rowOff>
        </xdr:to>
        <xdr:pic>
          <xdr:nvPicPr>
            <xdr:cNvPr id="28762" name="Picture 90"/>
            <xdr:cNvPicPr>
              <a:picLocks noChangeAspect="1" noChangeArrowheads="1"/>
              <a:extLst>
                <a:ext uri="{84589F7E-364E-4C9E-8A38-B11213B215E9}">
                  <a14:cameraTool cellRange="к.исх.!C61:D61" spid="_x0000_s28992"/>
                </a:ext>
              </a:extLst>
            </xdr:cNvPicPr>
          </xdr:nvPicPr>
          <xdr:blipFill>
            <a:blip xmlns:r="http://schemas.openxmlformats.org/officeDocument/2006/relationships" r:embed="rId26"/>
            <a:srcRect/>
            <a:stretch>
              <a:fillRect/>
            </a:stretch>
          </xdr:blipFill>
          <xdr:spPr bwMode="auto">
            <a:xfrm>
              <a:off x="1638300" y="14801850"/>
              <a:ext cx="619125" cy="1714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82</xdr:row>
          <xdr:rowOff>0</xdr:rowOff>
        </xdr:from>
        <xdr:to>
          <xdr:col>5</xdr:col>
          <xdr:colOff>57150</xdr:colOff>
          <xdr:row>83</xdr:row>
          <xdr:rowOff>9525</xdr:rowOff>
        </xdr:to>
        <xdr:pic>
          <xdr:nvPicPr>
            <xdr:cNvPr id="28763" name="Picture 91"/>
            <xdr:cNvPicPr>
              <a:picLocks noChangeAspect="1" noChangeArrowheads="1"/>
              <a:extLst>
                <a:ext uri="{84589F7E-364E-4C9E-8A38-B11213B215E9}">
                  <a14:cameraTool cellRange="к.исх.!C65:D65" spid="_x0000_s28993"/>
                </a:ext>
              </a:extLst>
            </xdr:cNvPicPr>
          </xdr:nvPicPr>
          <xdr:blipFill>
            <a:blip xmlns:r="http://schemas.openxmlformats.org/officeDocument/2006/relationships" r:embed="rId27"/>
            <a:srcRect/>
            <a:stretch>
              <a:fillRect/>
            </a:stretch>
          </xdr:blipFill>
          <xdr:spPr bwMode="auto">
            <a:xfrm>
              <a:off x="2486025" y="13249275"/>
              <a:ext cx="619125" cy="1714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102</xdr:row>
          <xdr:rowOff>28575</xdr:rowOff>
        </xdr:from>
        <xdr:to>
          <xdr:col>3</xdr:col>
          <xdr:colOff>257175</xdr:colOff>
          <xdr:row>103</xdr:row>
          <xdr:rowOff>38100</xdr:rowOff>
        </xdr:to>
        <xdr:pic>
          <xdr:nvPicPr>
            <xdr:cNvPr id="28764" name="Picture 92"/>
            <xdr:cNvPicPr>
              <a:picLocks noChangeAspect="1" noChangeArrowheads="1"/>
              <a:extLst>
                <a:ext uri="{84589F7E-364E-4C9E-8A38-B11213B215E9}">
                  <a14:cameraTool cellRange="к.исх.!C63:D63" spid="_x0000_s28994"/>
                </a:ext>
              </a:extLst>
            </xdr:cNvPicPr>
          </xdr:nvPicPr>
          <xdr:blipFill>
            <a:blip xmlns:r="http://schemas.openxmlformats.org/officeDocument/2006/relationships" r:embed="rId28"/>
            <a:srcRect/>
            <a:stretch>
              <a:fillRect/>
            </a:stretch>
          </xdr:blipFill>
          <xdr:spPr bwMode="auto">
            <a:xfrm>
              <a:off x="1466850" y="16516350"/>
              <a:ext cx="619125" cy="1714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581025</xdr:colOff>
          <xdr:row>88</xdr:row>
          <xdr:rowOff>66675</xdr:rowOff>
        </xdr:from>
        <xdr:to>
          <xdr:col>6</xdr:col>
          <xdr:colOff>590550</xdr:colOff>
          <xdr:row>89</xdr:row>
          <xdr:rowOff>76200</xdr:rowOff>
        </xdr:to>
        <xdr:pic>
          <xdr:nvPicPr>
            <xdr:cNvPr id="28765" name="Picture 93"/>
            <xdr:cNvPicPr>
              <a:picLocks noChangeAspect="1" noChangeArrowheads="1"/>
              <a:extLst>
                <a:ext uri="{84589F7E-364E-4C9E-8A38-B11213B215E9}">
                  <a14:cameraTool cellRange="к.исх.!C59:D59" spid="_x0000_s28995"/>
                </a:ext>
              </a:extLst>
            </xdr:cNvPicPr>
          </xdr:nvPicPr>
          <xdr:blipFill>
            <a:blip xmlns:r="http://schemas.openxmlformats.org/officeDocument/2006/relationships" r:embed="rId29"/>
            <a:srcRect/>
            <a:stretch>
              <a:fillRect/>
            </a:stretch>
          </xdr:blipFill>
          <xdr:spPr bwMode="auto">
            <a:xfrm>
              <a:off x="3629025" y="14287500"/>
              <a:ext cx="619125" cy="1714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514350</xdr:colOff>
          <xdr:row>120</xdr:row>
          <xdr:rowOff>0</xdr:rowOff>
        </xdr:from>
        <xdr:to>
          <xdr:col>7</xdr:col>
          <xdr:colOff>523875</xdr:colOff>
          <xdr:row>121</xdr:row>
          <xdr:rowOff>0</xdr:rowOff>
        </xdr:to>
        <xdr:pic>
          <xdr:nvPicPr>
            <xdr:cNvPr id="28766" name="Picture 94"/>
            <xdr:cNvPicPr>
              <a:picLocks noChangeAspect="1" noChangeArrowheads="1"/>
              <a:extLst>
                <a:ext uri="{84589F7E-364E-4C9E-8A38-B11213B215E9}">
                  <a14:cameraTool cellRange="к.исх.!C7:D7" spid="_x0000_s28996"/>
                </a:ext>
              </a:extLst>
            </xdr:cNvPicPr>
          </xdr:nvPicPr>
          <xdr:blipFill>
            <a:blip xmlns:r="http://schemas.openxmlformats.org/officeDocument/2006/relationships" r:embed="rId30"/>
            <a:srcRect/>
            <a:stretch>
              <a:fillRect/>
            </a:stretch>
          </xdr:blipFill>
          <xdr:spPr bwMode="auto">
            <a:xfrm>
              <a:off x="4171950" y="19402425"/>
              <a:ext cx="619125"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122</xdr:row>
          <xdr:rowOff>76200</xdr:rowOff>
        </xdr:from>
        <xdr:to>
          <xdr:col>6</xdr:col>
          <xdr:colOff>123825</xdr:colOff>
          <xdr:row>123</xdr:row>
          <xdr:rowOff>76200</xdr:rowOff>
        </xdr:to>
        <xdr:pic>
          <xdr:nvPicPr>
            <xdr:cNvPr id="28767" name="Picture 95"/>
            <xdr:cNvPicPr>
              <a:picLocks noChangeAspect="1" noChangeArrowheads="1"/>
              <a:extLst>
                <a:ext uri="{84589F7E-364E-4C9E-8A38-B11213B215E9}">
                  <a14:cameraTool cellRange="к.исх.!C13:D13" spid="_x0000_s28997"/>
                </a:ext>
              </a:extLst>
            </xdr:cNvPicPr>
          </xdr:nvPicPr>
          <xdr:blipFill>
            <a:blip xmlns:r="http://schemas.openxmlformats.org/officeDocument/2006/relationships" r:embed="rId31"/>
            <a:srcRect/>
            <a:stretch>
              <a:fillRect/>
            </a:stretch>
          </xdr:blipFill>
          <xdr:spPr bwMode="auto">
            <a:xfrm>
              <a:off x="3162300" y="19802475"/>
              <a:ext cx="619125"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514350</xdr:colOff>
          <xdr:row>78</xdr:row>
          <xdr:rowOff>76200</xdr:rowOff>
        </xdr:from>
        <xdr:to>
          <xdr:col>5</xdr:col>
          <xdr:colOff>523875</xdr:colOff>
          <xdr:row>79</xdr:row>
          <xdr:rowOff>85725</xdr:rowOff>
        </xdr:to>
        <xdr:pic>
          <xdr:nvPicPr>
            <xdr:cNvPr id="28768" name="Picture 96"/>
            <xdr:cNvPicPr>
              <a:picLocks noChangeAspect="1" noChangeArrowheads="1"/>
              <a:extLst>
                <a:ext uri="{84589F7E-364E-4C9E-8A38-B11213B215E9}">
                  <a14:cameraTool cellRange="к.исх.!C69:D69" spid="_x0000_s28998"/>
                </a:ext>
              </a:extLst>
            </xdr:cNvPicPr>
          </xdr:nvPicPr>
          <xdr:blipFill>
            <a:blip xmlns:r="http://schemas.openxmlformats.org/officeDocument/2006/relationships" r:embed="rId27"/>
            <a:srcRect/>
            <a:stretch>
              <a:fillRect/>
            </a:stretch>
          </xdr:blipFill>
          <xdr:spPr bwMode="auto">
            <a:xfrm>
              <a:off x="2952750" y="12677775"/>
              <a:ext cx="619125" cy="1714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84</xdr:row>
          <xdr:rowOff>85725</xdr:rowOff>
        </xdr:from>
        <xdr:to>
          <xdr:col>5</xdr:col>
          <xdr:colOff>361950</xdr:colOff>
          <xdr:row>85</xdr:row>
          <xdr:rowOff>95250</xdr:rowOff>
        </xdr:to>
        <xdr:pic>
          <xdr:nvPicPr>
            <xdr:cNvPr id="28769" name="Picture 97"/>
            <xdr:cNvPicPr>
              <a:picLocks noChangeAspect="1" noChangeArrowheads="1"/>
              <a:extLst>
                <a:ext uri="{84589F7E-364E-4C9E-8A38-B11213B215E9}">
                  <a14:cameraTool cellRange="к.исх.!C71:D71" spid="_x0000_s28999"/>
                </a:ext>
              </a:extLst>
            </xdr:cNvPicPr>
          </xdr:nvPicPr>
          <xdr:blipFill>
            <a:blip xmlns:r="http://schemas.openxmlformats.org/officeDocument/2006/relationships" r:embed="rId27"/>
            <a:srcRect/>
            <a:stretch>
              <a:fillRect/>
            </a:stretch>
          </xdr:blipFill>
          <xdr:spPr bwMode="auto">
            <a:xfrm>
              <a:off x="2790825" y="13658850"/>
              <a:ext cx="619125" cy="1714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92</xdr:row>
          <xdr:rowOff>9525</xdr:rowOff>
        </xdr:from>
        <xdr:to>
          <xdr:col>7</xdr:col>
          <xdr:colOff>19050</xdr:colOff>
          <xdr:row>93</xdr:row>
          <xdr:rowOff>9525</xdr:rowOff>
        </xdr:to>
        <xdr:pic>
          <xdr:nvPicPr>
            <xdr:cNvPr id="28770" name="Picture 98"/>
            <xdr:cNvPicPr>
              <a:picLocks noChangeAspect="1" noChangeArrowheads="1"/>
              <a:extLst>
                <a:ext uri="{84589F7E-364E-4C9E-8A38-B11213B215E9}">
                  <a14:cameraTool cellRange="к.исх.!C57:D57" spid="_x0000_s29000"/>
                </a:ext>
              </a:extLst>
            </xdr:cNvPicPr>
          </xdr:nvPicPr>
          <xdr:blipFill>
            <a:blip xmlns:r="http://schemas.openxmlformats.org/officeDocument/2006/relationships" r:embed="rId32"/>
            <a:srcRect/>
            <a:stretch>
              <a:fillRect/>
            </a:stretch>
          </xdr:blipFill>
          <xdr:spPr bwMode="auto">
            <a:xfrm>
              <a:off x="3667125" y="14878050"/>
              <a:ext cx="619125"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111</xdr:row>
          <xdr:rowOff>9525</xdr:rowOff>
        </xdr:from>
        <xdr:to>
          <xdr:col>2</xdr:col>
          <xdr:colOff>161925</xdr:colOff>
          <xdr:row>112</xdr:row>
          <xdr:rowOff>9525</xdr:rowOff>
        </xdr:to>
        <xdr:pic>
          <xdr:nvPicPr>
            <xdr:cNvPr id="28771" name="Picture 99"/>
            <xdr:cNvPicPr>
              <a:picLocks noChangeAspect="1" noChangeArrowheads="1"/>
              <a:extLst>
                <a:ext uri="{84589F7E-364E-4C9E-8A38-B11213B215E9}">
                  <a14:cameraTool cellRange="к.исх.!C37:D37" spid="_x0000_s29001"/>
                </a:ext>
              </a:extLst>
            </xdr:cNvPicPr>
          </xdr:nvPicPr>
          <xdr:blipFill>
            <a:blip xmlns:r="http://schemas.openxmlformats.org/officeDocument/2006/relationships" r:embed="rId33"/>
            <a:srcRect/>
            <a:stretch>
              <a:fillRect/>
            </a:stretch>
          </xdr:blipFill>
          <xdr:spPr bwMode="auto">
            <a:xfrm>
              <a:off x="762000" y="17954625"/>
              <a:ext cx="619125"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109</xdr:row>
          <xdr:rowOff>123825</xdr:rowOff>
        </xdr:from>
        <xdr:to>
          <xdr:col>5</xdr:col>
          <xdr:colOff>476250</xdr:colOff>
          <xdr:row>110</xdr:row>
          <xdr:rowOff>123825</xdr:rowOff>
        </xdr:to>
        <xdr:pic>
          <xdr:nvPicPr>
            <xdr:cNvPr id="28772" name="Picture 100"/>
            <xdr:cNvPicPr>
              <a:picLocks noChangeAspect="1" noChangeArrowheads="1"/>
              <a:extLst>
                <a:ext uri="{84589F7E-364E-4C9E-8A38-B11213B215E9}">
                  <a14:cameraTool cellRange="к.исх.!C43:D43" spid="_x0000_s29002"/>
                </a:ext>
              </a:extLst>
            </xdr:cNvPicPr>
          </xdr:nvPicPr>
          <xdr:blipFill>
            <a:blip xmlns:r="http://schemas.openxmlformats.org/officeDocument/2006/relationships" r:embed="rId34"/>
            <a:srcRect/>
            <a:stretch>
              <a:fillRect/>
            </a:stretch>
          </xdr:blipFill>
          <xdr:spPr bwMode="auto">
            <a:xfrm>
              <a:off x="2905125" y="17745075"/>
              <a:ext cx="619125"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116</xdr:row>
          <xdr:rowOff>95250</xdr:rowOff>
        </xdr:from>
        <xdr:to>
          <xdr:col>1</xdr:col>
          <xdr:colOff>133350</xdr:colOff>
          <xdr:row>117</xdr:row>
          <xdr:rowOff>95250</xdr:rowOff>
        </xdr:to>
        <xdr:pic>
          <xdr:nvPicPr>
            <xdr:cNvPr id="28773" name="Picture 101"/>
            <xdr:cNvPicPr>
              <a:picLocks noChangeAspect="1" noChangeArrowheads="1"/>
              <a:extLst>
                <a:ext uri="{84589F7E-364E-4C9E-8A38-B11213B215E9}">
                  <a14:cameraTool cellRange="к.исх.!C35:D35" spid="_x0000_s29003"/>
                </a:ext>
              </a:extLst>
            </xdr:cNvPicPr>
          </xdr:nvPicPr>
          <xdr:blipFill>
            <a:blip xmlns:r="http://schemas.openxmlformats.org/officeDocument/2006/relationships" r:embed="rId35"/>
            <a:srcRect/>
            <a:stretch>
              <a:fillRect/>
            </a:stretch>
          </xdr:blipFill>
          <xdr:spPr bwMode="auto">
            <a:xfrm>
              <a:off x="123825" y="18849975"/>
              <a:ext cx="619125"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457200</xdr:colOff>
          <xdr:row>101</xdr:row>
          <xdr:rowOff>114300</xdr:rowOff>
        </xdr:from>
        <xdr:to>
          <xdr:col>6</xdr:col>
          <xdr:colOff>466725</xdr:colOff>
          <xdr:row>102</xdr:row>
          <xdr:rowOff>114300</xdr:rowOff>
        </xdr:to>
        <xdr:pic>
          <xdr:nvPicPr>
            <xdr:cNvPr id="28774" name="Picture 102"/>
            <xdr:cNvPicPr>
              <a:picLocks noChangeAspect="1" noChangeArrowheads="1"/>
              <a:extLst>
                <a:ext uri="{84589F7E-364E-4C9E-8A38-B11213B215E9}">
                  <a14:cameraTool cellRange="к.исх.!C53:D53" spid="_x0000_s29004"/>
                </a:ext>
              </a:extLst>
            </xdr:cNvPicPr>
          </xdr:nvPicPr>
          <xdr:blipFill>
            <a:blip xmlns:r="http://schemas.openxmlformats.org/officeDocument/2006/relationships" r:embed="rId36"/>
            <a:srcRect/>
            <a:stretch>
              <a:fillRect/>
            </a:stretch>
          </xdr:blipFill>
          <xdr:spPr bwMode="auto">
            <a:xfrm>
              <a:off x="3505200" y="16440150"/>
              <a:ext cx="619125"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285750</xdr:colOff>
          <xdr:row>110</xdr:row>
          <xdr:rowOff>114300</xdr:rowOff>
        </xdr:from>
        <xdr:to>
          <xdr:col>7</xdr:col>
          <xdr:colOff>295275</xdr:colOff>
          <xdr:row>111</xdr:row>
          <xdr:rowOff>114300</xdr:rowOff>
        </xdr:to>
        <xdr:pic>
          <xdr:nvPicPr>
            <xdr:cNvPr id="28775" name="Picture 103"/>
            <xdr:cNvPicPr>
              <a:picLocks noChangeAspect="1" noChangeArrowheads="1"/>
              <a:extLst>
                <a:ext uri="{84589F7E-364E-4C9E-8A38-B11213B215E9}">
                  <a14:cameraTool cellRange="к.исх.!C45:D45" spid="_x0000_s29005"/>
                </a:ext>
              </a:extLst>
            </xdr:cNvPicPr>
          </xdr:nvPicPr>
          <xdr:blipFill>
            <a:blip xmlns:r="http://schemas.openxmlformats.org/officeDocument/2006/relationships" r:embed="rId33"/>
            <a:srcRect/>
            <a:stretch>
              <a:fillRect/>
            </a:stretch>
          </xdr:blipFill>
          <xdr:spPr bwMode="auto">
            <a:xfrm>
              <a:off x="3943350" y="17897475"/>
              <a:ext cx="619125"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112</xdr:row>
          <xdr:rowOff>95250</xdr:rowOff>
        </xdr:from>
        <xdr:to>
          <xdr:col>6</xdr:col>
          <xdr:colOff>276225</xdr:colOff>
          <xdr:row>113</xdr:row>
          <xdr:rowOff>95250</xdr:rowOff>
        </xdr:to>
        <xdr:pic>
          <xdr:nvPicPr>
            <xdr:cNvPr id="28776" name="Picture 104"/>
            <xdr:cNvPicPr>
              <a:picLocks noChangeAspect="1" noChangeArrowheads="1"/>
              <a:extLst>
                <a:ext uri="{84589F7E-364E-4C9E-8A38-B11213B215E9}">
                  <a14:cameraTool cellRange="к.исх.!C49:D49" spid="_x0000_s29006"/>
                </a:ext>
              </a:extLst>
            </xdr:cNvPicPr>
          </xdr:nvPicPr>
          <xdr:blipFill>
            <a:blip xmlns:r="http://schemas.openxmlformats.org/officeDocument/2006/relationships" r:embed="rId37"/>
            <a:srcRect/>
            <a:stretch>
              <a:fillRect/>
            </a:stretch>
          </xdr:blipFill>
          <xdr:spPr bwMode="auto">
            <a:xfrm>
              <a:off x="3314700" y="18202275"/>
              <a:ext cx="619125"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219075</xdr:colOff>
          <xdr:row>105</xdr:row>
          <xdr:rowOff>123825</xdr:rowOff>
        </xdr:from>
        <xdr:to>
          <xdr:col>5</xdr:col>
          <xdr:colOff>228600</xdr:colOff>
          <xdr:row>106</xdr:row>
          <xdr:rowOff>123825</xdr:rowOff>
        </xdr:to>
        <xdr:pic>
          <xdr:nvPicPr>
            <xdr:cNvPr id="28777" name="Picture 105"/>
            <xdr:cNvPicPr>
              <a:picLocks noChangeAspect="1" noChangeArrowheads="1"/>
              <a:extLst>
                <a:ext uri="{84589F7E-364E-4C9E-8A38-B11213B215E9}">
                  <a14:cameraTool cellRange="к.исх.!C51:D51" spid="_x0000_s29007"/>
                </a:ext>
              </a:extLst>
            </xdr:cNvPicPr>
          </xdr:nvPicPr>
          <xdr:blipFill>
            <a:blip xmlns:r="http://schemas.openxmlformats.org/officeDocument/2006/relationships" r:embed="rId38"/>
            <a:srcRect/>
            <a:stretch>
              <a:fillRect/>
            </a:stretch>
          </xdr:blipFill>
          <xdr:spPr bwMode="auto">
            <a:xfrm>
              <a:off x="2657475" y="17097375"/>
              <a:ext cx="619125"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504825</xdr:colOff>
          <xdr:row>97</xdr:row>
          <xdr:rowOff>114300</xdr:rowOff>
        </xdr:from>
        <xdr:to>
          <xdr:col>6</xdr:col>
          <xdr:colOff>514350</xdr:colOff>
          <xdr:row>98</xdr:row>
          <xdr:rowOff>114300</xdr:rowOff>
        </xdr:to>
        <xdr:pic>
          <xdr:nvPicPr>
            <xdr:cNvPr id="28778" name="Picture 106"/>
            <xdr:cNvPicPr>
              <a:picLocks noChangeAspect="1" noChangeArrowheads="1"/>
              <a:extLst>
                <a:ext uri="{84589F7E-364E-4C9E-8A38-B11213B215E9}">
                  <a14:cameraTool cellRange="к.исх.!C55:D55" spid="_x0000_s29008"/>
                </a:ext>
              </a:extLst>
            </xdr:cNvPicPr>
          </xdr:nvPicPr>
          <xdr:blipFill>
            <a:blip xmlns:r="http://schemas.openxmlformats.org/officeDocument/2006/relationships" r:embed="rId39"/>
            <a:srcRect/>
            <a:stretch>
              <a:fillRect/>
            </a:stretch>
          </xdr:blipFill>
          <xdr:spPr bwMode="auto">
            <a:xfrm>
              <a:off x="3552825" y="15792450"/>
              <a:ext cx="619125"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352425</xdr:colOff>
          <xdr:row>108</xdr:row>
          <xdr:rowOff>123825</xdr:rowOff>
        </xdr:from>
        <xdr:to>
          <xdr:col>4</xdr:col>
          <xdr:colOff>361950</xdr:colOff>
          <xdr:row>109</xdr:row>
          <xdr:rowOff>123825</xdr:rowOff>
        </xdr:to>
        <xdr:pic>
          <xdr:nvPicPr>
            <xdr:cNvPr id="28779" name="Picture 107"/>
            <xdr:cNvPicPr>
              <a:picLocks noChangeAspect="1" noChangeArrowheads="1"/>
              <a:extLst>
                <a:ext uri="{84589F7E-364E-4C9E-8A38-B11213B215E9}">
                  <a14:cameraTool cellRange="к.исх.!C41:D41" spid="_x0000_s29009"/>
                </a:ext>
              </a:extLst>
            </xdr:cNvPicPr>
          </xdr:nvPicPr>
          <xdr:blipFill>
            <a:blip xmlns:r="http://schemas.openxmlformats.org/officeDocument/2006/relationships" r:embed="rId40"/>
            <a:srcRect/>
            <a:stretch>
              <a:fillRect/>
            </a:stretch>
          </xdr:blipFill>
          <xdr:spPr bwMode="auto">
            <a:xfrm>
              <a:off x="2181225" y="17583150"/>
              <a:ext cx="619125"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466725</xdr:colOff>
          <xdr:row>108</xdr:row>
          <xdr:rowOff>104775</xdr:rowOff>
        </xdr:from>
        <xdr:to>
          <xdr:col>2</xdr:col>
          <xdr:colOff>476250</xdr:colOff>
          <xdr:row>109</xdr:row>
          <xdr:rowOff>104775</xdr:rowOff>
        </xdr:to>
        <xdr:pic>
          <xdr:nvPicPr>
            <xdr:cNvPr id="28780" name="Picture 108"/>
            <xdr:cNvPicPr>
              <a:picLocks noChangeAspect="1" noChangeArrowheads="1"/>
              <a:extLst>
                <a:ext uri="{84589F7E-364E-4C9E-8A38-B11213B215E9}">
                  <a14:cameraTool cellRange="к.исх.!C21:D21" spid="_x0000_s29010"/>
                </a:ext>
              </a:extLst>
            </xdr:cNvPicPr>
          </xdr:nvPicPr>
          <xdr:blipFill>
            <a:blip xmlns:r="http://schemas.openxmlformats.org/officeDocument/2006/relationships" r:embed="rId41"/>
            <a:srcRect/>
            <a:stretch>
              <a:fillRect/>
            </a:stretch>
          </xdr:blipFill>
          <xdr:spPr bwMode="auto">
            <a:xfrm>
              <a:off x="1076325" y="17564100"/>
              <a:ext cx="619125"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xdr:colOff>
          <xdr:row>73</xdr:row>
          <xdr:rowOff>76200</xdr:rowOff>
        </xdr:from>
        <xdr:to>
          <xdr:col>5</xdr:col>
          <xdr:colOff>85725</xdr:colOff>
          <xdr:row>74</xdr:row>
          <xdr:rowOff>85725</xdr:rowOff>
        </xdr:to>
        <xdr:pic>
          <xdr:nvPicPr>
            <xdr:cNvPr id="28781" name="Picture 109"/>
            <xdr:cNvPicPr>
              <a:picLocks noChangeAspect="1" noChangeArrowheads="1"/>
              <a:extLst>
                <a:ext uri="{84589F7E-364E-4C9E-8A38-B11213B215E9}">
                  <a14:cameraTool cellRange="к.исх.!C73:D73" spid="_x0000_s29011"/>
                </a:ext>
              </a:extLst>
            </xdr:cNvPicPr>
          </xdr:nvPicPr>
          <xdr:blipFill>
            <a:blip xmlns:r="http://schemas.openxmlformats.org/officeDocument/2006/relationships" r:embed="rId42"/>
            <a:srcRect/>
            <a:stretch>
              <a:fillRect/>
            </a:stretch>
          </xdr:blipFill>
          <xdr:spPr bwMode="auto">
            <a:xfrm>
              <a:off x="2514600" y="11868150"/>
              <a:ext cx="619125" cy="1714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104</xdr:row>
          <xdr:rowOff>19050</xdr:rowOff>
        </xdr:from>
        <xdr:to>
          <xdr:col>1</xdr:col>
          <xdr:colOff>9525</xdr:colOff>
          <xdr:row>105</xdr:row>
          <xdr:rowOff>19050</xdr:rowOff>
        </xdr:to>
        <xdr:pic>
          <xdr:nvPicPr>
            <xdr:cNvPr id="28782" name="Picture 110"/>
            <xdr:cNvPicPr>
              <a:picLocks noChangeAspect="1" noChangeArrowheads="1"/>
              <a:extLst>
                <a:ext uri="{84589F7E-364E-4C9E-8A38-B11213B215E9}">
                  <a14:cameraTool cellRange="к.исх.!C27:D27" spid="_x0000_s29012"/>
                </a:ext>
              </a:extLst>
            </xdr:cNvPicPr>
          </xdr:nvPicPr>
          <xdr:blipFill>
            <a:blip xmlns:r="http://schemas.openxmlformats.org/officeDocument/2006/relationships" r:embed="rId43"/>
            <a:srcRect/>
            <a:stretch>
              <a:fillRect/>
            </a:stretch>
          </xdr:blipFill>
          <xdr:spPr bwMode="auto">
            <a:xfrm>
              <a:off x="0" y="16830675"/>
              <a:ext cx="619125"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447675</xdr:colOff>
          <xdr:row>106</xdr:row>
          <xdr:rowOff>152400</xdr:rowOff>
        </xdr:from>
        <xdr:to>
          <xdr:col>4</xdr:col>
          <xdr:colOff>457200</xdr:colOff>
          <xdr:row>108</xdr:row>
          <xdr:rowOff>0</xdr:rowOff>
        </xdr:to>
        <xdr:pic>
          <xdr:nvPicPr>
            <xdr:cNvPr id="28783" name="Picture 111"/>
            <xdr:cNvPicPr>
              <a:picLocks noChangeAspect="1" noChangeArrowheads="1"/>
              <a:extLst>
                <a:ext uri="{84589F7E-364E-4C9E-8A38-B11213B215E9}">
                  <a14:cameraTool cellRange="к.исх.!C77:D77" spid="_x0000_s29013"/>
                </a:ext>
              </a:extLst>
            </xdr:cNvPicPr>
          </xdr:nvPicPr>
          <xdr:blipFill>
            <a:blip xmlns:r="http://schemas.openxmlformats.org/officeDocument/2006/relationships" r:embed="rId44"/>
            <a:srcRect/>
            <a:stretch>
              <a:fillRect/>
            </a:stretch>
          </xdr:blipFill>
          <xdr:spPr bwMode="auto">
            <a:xfrm>
              <a:off x="2276475" y="17287875"/>
              <a:ext cx="619125" cy="1714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111</xdr:row>
          <xdr:rowOff>142875</xdr:rowOff>
        </xdr:from>
        <xdr:to>
          <xdr:col>8</xdr:col>
          <xdr:colOff>238125</xdr:colOff>
          <xdr:row>112</xdr:row>
          <xdr:rowOff>142875</xdr:rowOff>
        </xdr:to>
        <xdr:pic>
          <xdr:nvPicPr>
            <xdr:cNvPr id="28784" name="Picture 112"/>
            <xdr:cNvPicPr>
              <a:picLocks noChangeAspect="1" noChangeArrowheads="1"/>
              <a:extLst>
                <a:ext uri="{84589F7E-364E-4C9E-8A38-B11213B215E9}">
                  <a14:cameraTool cellRange="к.исх.!C47:D47" spid="_x0000_s29014"/>
                </a:ext>
              </a:extLst>
            </xdr:cNvPicPr>
          </xdr:nvPicPr>
          <xdr:blipFill>
            <a:blip xmlns:r="http://schemas.openxmlformats.org/officeDocument/2006/relationships" r:embed="rId33"/>
            <a:srcRect/>
            <a:stretch>
              <a:fillRect/>
            </a:stretch>
          </xdr:blipFill>
          <xdr:spPr bwMode="auto">
            <a:xfrm>
              <a:off x="4495800" y="18087975"/>
              <a:ext cx="619125"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109</xdr:row>
          <xdr:rowOff>123825</xdr:rowOff>
        </xdr:from>
        <xdr:to>
          <xdr:col>5</xdr:col>
          <xdr:colOff>542925</xdr:colOff>
          <xdr:row>110</xdr:row>
          <xdr:rowOff>133350</xdr:rowOff>
        </xdr:to>
        <xdr:pic>
          <xdr:nvPicPr>
            <xdr:cNvPr id="28785" name="Picture 113"/>
            <xdr:cNvPicPr>
              <a:picLocks noChangeAspect="1" noChangeArrowheads="1"/>
              <a:extLst>
                <a:ext uri="{84589F7E-364E-4C9E-8A38-B11213B215E9}">
                  <a14:cameraTool cellRange="к.исх.!C79:D79" spid="_x0000_s29015"/>
                </a:ext>
              </a:extLst>
            </xdr:cNvPicPr>
          </xdr:nvPicPr>
          <xdr:blipFill>
            <a:blip xmlns:r="http://schemas.openxmlformats.org/officeDocument/2006/relationships" r:embed="rId45"/>
            <a:srcRect/>
            <a:stretch>
              <a:fillRect/>
            </a:stretch>
          </xdr:blipFill>
          <xdr:spPr bwMode="auto">
            <a:xfrm>
              <a:off x="2971800" y="17745075"/>
              <a:ext cx="619125" cy="1714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295275</xdr:colOff>
          <xdr:row>76</xdr:row>
          <xdr:rowOff>76200</xdr:rowOff>
        </xdr:from>
        <xdr:to>
          <xdr:col>5</xdr:col>
          <xdr:colOff>304800</xdr:colOff>
          <xdr:row>77</xdr:row>
          <xdr:rowOff>85725</xdr:rowOff>
        </xdr:to>
        <xdr:pic>
          <xdr:nvPicPr>
            <xdr:cNvPr id="28786" name="Picture 114"/>
            <xdr:cNvPicPr>
              <a:picLocks noChangeAspect="1" noChangeArrowheads="1"/>
              <a:extLst>
                <a:ext uri="{84589F7E-364E-4C9E-8A38-B11213B215E9}">
                  <a14:cameraTool cellRange="к.исх.!C75:D75" spid="_x0000_s29016"/>
                </a:ext>
              </a:extLst>
            </xdr:cNvPicPr>
          </xdr:nvPicPr>
          <xdr:blipFill>
            <a:blip xmlns:r="http://schemas.openxmlformats.org/officeDocument/2006/relationships" r:embed="rId42"/>
            <a:srcRect/>
            <a:stretch>
              <a:fillRect/>
            </a:stretch>
          </xdr:blipFill>
          <xdr:spPr bwMode="auto">
            <a:xfrm>
              <a:off x="2733675" y="12353925"/>
              <a:ext cx="619125" cy="1714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257175</xdr:colOff>
          <xdr:row>110</xdr:row>
          <xdr:rowOff>114300</xdr:rowOff>
        </xdr:from>
        <xdr:to>
          <xdr:col>7</xdr:col>
          <xdr:colOff>266700</xdr:colOff>
          <xdr:row>111</xdr:row>
          <xdr:rowOff>123825</xdr:rowOff>
        </xdr:to>
        <xdr:pic>
          <xdr:nvPicPr>
            <xdr:cNvPr id="28787" name="Picture 115"/>
            <xdr:cNvPicPr>
              <a:picLocks noChangeAspect="1" noChangeArrowheads="1"/>
              <a:extLst>
                <a:ext uri="{84589F7E-364E-4C9E-8A38-B11213B215E9}">
                  <a14:cameraTool cellRange="к.исх.!C81:D81" spid="_x0000_s29017"/>
                </a:ext>
              </a:extLst>
            </xdr:cNvPicPr>
          </xdr:nvPicPr>
          <xdr:blipFill>
            <a:blip xmlns:r="http://schemas.openxmlformats.org/officeDocument/2006/relationships" r:embed="rId45"/>
            <a:srcRect/>
            <a:stretch>
              <a:fillRect/>
            </a:stretch>
          </xdr:blipFill>
          <xdr:spPr bwMode="auto">
            <a:xfrm>
              <a:off x="3914775" y="17897475"/>
              <a:ext cx="619125" cy="1714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122</xdr:row>
          <xdr:rowOff>19050</xdr:rowOff>
        </xdr:from>
        <xdr:to>
          <xdr:col>3</xdr:col>
          <xdr:colOff>28575</xdr:colOff>
          <xdr:row>123</xdr:row>
          <xdr:rowOff>19050</xdr:rowOff>
        </xdr:to>
        <xdr:pic>
          <xdr:nvPicPr>
            <xdr:cNvPr id="28788" name="Picture 116"/>
            <xdr:cNvPicPr>
              <a:picLocks noChangeAspect="1" noChangeArrowheads="1"/>
              <a:extLst>
                <a:ext uri="{84589F7E-364E-4C9E-8A38-B11213B215E9}">
                  <a14:cameraTool cellRange="к.исх.!C33:D33" spid="_x0000_s29018"/>
                </a:ext>
              </a:extLst>
            </xdr:cNvPicPr>
          </xdr:nvPicPr>
          <xdr:blipFill>
            <a:blip xmlns:r="http://schemas.openxmlformats.org/officeDocument/2006/relationships" r:embed="rId46"/>
            <a:srcRect/>
            <a:stretch>
              <a:fillRect/>
            </a:stretch>
          </xdr:blipFill>
          <xdr:spPr bwMode="auto">
            <a:xfrm>
              <a:off x="1238250" y="19745325"/>
              <a:ext cx="619125"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409575</xdr:colOff>
          <xdr:row>116</xdr:row>
          <xdr:rowOff>85725</xdr:rowOff>
        </xdr:from>
        <xdr:to>
          <xdr:col>2</xdr:col>
          <xdr:colOff>419100</xdr:colOff>
          <xdr:row>117</xdr:row>
          <xdr:rowOff>85725</xdr:rowOff>
        </xdr:to>
        <xdr:pic>
          <xdr:nvPicPr>
            <xdr:cNvPr id="28789" name="Picture 117"/>
            <xdr:cNvPicPr>
              <a:picLocks noChangeAspect="1" noChangeArrowheads="1"/>
              <a:extLst>
                <a:ext uri="{84589F7E-364E-4C9E-8A38-B11213B215E9}">
                  <a14:cameraTool cellRange="к.исх.!C31:D31" spid="_x0000_s29019"/>
                </a:ext>
              </a:extLst>
            </xdr:cNvPicPr>
          </xdr:nvPicPr>
          <xdr:blipFill>
            <a:blip xmlns:r="http://schemas.openxmlformats.org/officeDocument/2006/relationships" r:embed="rId37"/>
            <a:srcRect/>
            <a:stretch>
              <a:fillRect/>
            </a:stretch>
          </xdr:blipFill>
          <xdr:spPr bwMode="auto">
            <a:xfrm>
              <a:off x="1019175" y="18840450"/>
              <a:ext cx="619125"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266700</xdr:colOff>
          <xdr:row>112</xdr:row>
          <xdr:rowOff>0</xdr:rowOff>
        </xdr:from>
        <xdr:to>
          <xdr:col>3</xdr:col>
          <xdr:colOff>276225</xdr:colOff>
          <xdr:row>113</xdr:row>
          <xdr:rowOff>0</xdr:rowOff>
        </xdr:to>
        <xdr:pic>
          <xdr:nvPicPr>
            <xdr:cNvPr id="28790" name="Picture 118"/>
            <xdr:cNvPicPr>
              <a:picLocks noChangeAspect="1" noChangeArrowheads="1"/>
              <a:extLst>
                <a:ext uri="{84589F7E-364E-4C9E-8A38-B11213B215E9}">
                  <a14:cameraTool cellRange="к.исх.!C15:D15" spid="_x0000_s29020"/>
                </a:ext>
              </a:extLst>
            </xdr:cNvPicPr>
          </xdr:nvPicPr>
          <xdr:blipFill>
            <a:blip xmlns:r="http://schemas.openxmlformats.org/officeDocument/2006/relationships" r:embed="rId47"/>
            <a:srcRect/>
            <a:stretch>
              <a:fillRect/>
            </a:stretch>
          </xdr:blipFill>
          <xdr:spPr bwMode="auto">
            <a:xfrm>
              <a:off x="1485900" y="18107025"/>
              <a:ext cx="619125"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438150</xdr:colOff>
          <xdr:row>116</xdr:row>
          <xdr:rowOff>57150</xdr:rowOff>
        </xdr:from>
        <xdr:to>
          <xdr:col>5</xdr:col>
          <xdr:colOff>447675</xdr:colOff>
          <xdr:row>117</xdr:row>
          <xdr:rowOff>57150</xdr:rowOff>
        </xdr:to>
        <xdr:pic>
          <xdr:nvPicPr>
            <xdr:cNvPr id="28791" name="Picture 119"/>
            <xdr:cNvPicPr>
              <a:picLocks noChangeAspect="1" noChangeArrowheads="1"/>
              <a:extLst>
                <a:ext uri="{84589F7E-364E-4C9E-8A38-B11213B215E9}">
                  <a14:cameraTool cellRange="к.исх.!C9:D9" spid="_x0000_s29021"/>
                </a:ext>
              </a:extLst>
            </xdr:cNvPicPr>
          </xdr:nvPicPr>
          <xdr:blipFill>
            <a:blip xmlns:r="http://schemas.openxmlformats.org/officeDocument/2006/relationships" r:embed="rId48"/>
            <a:srcRect/>
            <a:stretch>
              <a:fillRect/>
            </a:stretch>
          </xdr:blipFill>
          <xdr:spPr bwMode="auto">
            <a:xfrm>
              <a:off x="2876550" y="18811875"/>
              <a:ext cx="619125"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133350</xdr:colOff>
          <xdr:row>116</xdr:row>
          <xdr:rowOff>114300</xdr:rowOff>
        </xdr:from>
        <xdr:to>
          <xdr:col>8</xdr:col>
          <xdr:colOff>142875</xdr:colOff>
          <xdr:row>117</xdr:row>
          <xdr:rowOff>114300</xdr:rowOff>
        </xdr:to>
        <xdr:pic>
          <xdr:nvPicPr>
            <xdr:cNvPr id="28792" name="Picture 120"/>
            <xdr:cNvPicPr>
              <a:picLocks noChangeAspect="1" noChangeArrowheads="1"/>
              <a:extLst>
                <a:ext uri="{84589F7E-364E-4C9E-8A38-B11213B215E9}">
                  <a14:cameraTool cellRange="к.исх.!C11:D11" spid="_x0000_s29022"/>
                </a:ext>
              </a:extLst>
            </xdr:cNvPicPr>
          </xdr:nvPicPr>
          <xdr:blipFill>
            <a:blip xmlns:r="http://schemas.openxmlformats.org/officeDocument/2006/relationships" r:embed="rId49"/>
            <a:srcRect/>
            <a:stretch>
              <a:fillRect/>
            </a:stretch>
          </xdr:blipFill>
          <xdr:spPr bwMode="auto">
            <a:xfrm>
              <a:off x="4400550" y="18869025"/>
              <a:ext cx="619125"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371475</xdr:colOff>
          <xdr:row>106</xdr:row>
          <xdr:rowOff>152400</xdr:rowOff>
        </xdr:from>
        <xdr:to>
          <xdr:col>1</xdr:col>
          <xdr:colOff>381000</xdr:colOff>
          <xdr:row>107</xdr:row>
          <xdr:rowOff>152400</xdr:rowOff>
        </xdr:to>
        <xdr:pic>
          <xdr:nvPicPr>
            <xdr:cNvPr id="28793" name="Picture 121"/>
            <xdr:cNvPicPr>
              <a:picLocks noChangeAspect="1" noChangeArrowheads="1"/>
              <a:extLst>
                <a:ext uri="{84589F7E-364E-4C9E-8A38-B11213B215E9}">
                  <a14:cameraTool cellRange="к.исх.!C25:D25" spid="_x0000_s29023"/>
                </a:ext>
              </a:extLst>
            </xdr:cNvPicPr>
          </xdr:nvPicPr>
          <xdr:blipFill>
            <a:blip xmlns:r="http://schemas.openxmlformats.org/officeDocument/2006/relationships" r:embed="rId37"/>
            <a:srcRect/>
            <a:stretch>
              <a:fillRect/>
            </a:stretch>
          </xdr:blipFill>
          <xdr:spPr bwMode="auto">
            <a:xfrm>
              <a:off x="371475" y="17287875"/>
              <a:ext cx="619125"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104</xdr:row>
          <xdr:rowOff>114300</xdr:rowOff>
        </xdr:from>
        <xdr:to>
          <xdr:col>3</xdr:col>
          <xdr:colOff>9525</xdr:colOff>
          <xdr:row>105</xdr:row>
          <xdr:rowOff>114300</xdr:rowOff>
        </xdr:to>
        <xdr:pic>
          <xdr:nvPicPr>
            <xdr:cNvPr id="28794" name="Picture 122"/>
            <xdr:cNvPicPr>
              <a:picLocks noChangeAspect="1" noChangeArrowheads="1"/>
              <a:extLst>
                <a:ext uri="{84589F7E-364E-4C9E-8A38-B11213B215E9}">
                  <a14:cameraTool cellRange="к.исх.!C29:D29" spid="_x0000_s29024"/>
                </a:ext>
              </a:extLst>
            </xdr:cNvPicPr>
          </xdr:nvPicPr>
          <xdr:blipFill>
            <a:blip xmlns:r="http://schemas.openxmlformats.org/officeDocument/2006/relationships" r:embed="rId50"/>
            <a:srcRect/>
            <a:stretch>
              <a:fillRect/>
            </a:stretch>
          </xdr:blipFill>
          <xdr:spPr bwMode="auto">
            <a:xfrm>
              <a:off x="1219200" y="16925925"/>
              <a:ext cx="619125"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161925</xdr:colOff>
          <xdr:row>122</xdr:row>
          <xdr:rowOff>66675</xdr:rowOff>
        </xdr:from>
        <xdr:to>
          <xdr:col>8</xdr:col>
          <xdr:colOff>171450</xdr:colOff>
          <xdr:row>123</xdr:row>
          <xdr:rowOff>66675</xdr:rowOff>
        </xdr:to>
        <xdr:pic>
          <xdr:nvPicPr>
            <xdr:cNvPr id="28795" name="Picture 123"/>
            <xdr:cNvPicPr>
              <a:picLocks noChangeAspect="1" noChangeArrowheads="1"/>
              <a:extLst>
                <a:ext uri="{84589F7E-364E-4C9E-8A38-B11213B215E9}">
                  <a14:cameraTool cellRange="к.исх.!C5:D5" spid="_x0000_s29025"/>
                </a:ext>
              </a:extLst>
            </xdr:cNvPicPr>
          </xdr:nvPicPr>
          <xdr:blipFill>
            <a:blip xmlns:r="http://schemas.openxmlformats.org/officeDocument/2006/relationships" r:embed="rId51"/>
            <a:srcRect/>
            <a:stretch>
              <a:fillRect/>
            </a:stretch>
          </xdr:blipFill>
          <xdr:spPr bwMode="auto">
            <a:xfrm>
              <a:off x="4429125" y="19792950"/>
              <a:ext cx="619125"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533400</xdr:colOff>
          <xdr:row>112</xdr:row>
          <xdr:rowOff>95250</xdr:rowOff>
        </xdr:from>
        <xdr:to>
          <xdr:col>4</xdr:col>
          <xdr:colOff>542925</xdr:colOff>
          <xdr:row>113</xdr:row>
          <xdr:rowOff>95250</xdr:rowOff>
        </xdr:to>
        <xdr:pic>
          <xdr:nvPicPr>
            <xdr:cNvPr id="28796" name="Picture 124"/>
            <xdr:cNvPicPr>
              <a:picLocks noChangeAspect="1" noChangeArrowheads="1"/>
              <a:extLst>
                <a:ext uri="{84589F7E-364E-4C9E-8A38-B11213B215E9}">
                  <a14:cameraTool cellRange="к.исх.!C17:D17" spid="_x0000_s29026"/>
                </a:ext>
              </a:extLst>
            </xdr:cNvPicPr>
          </xdr:nvPicPr>
          <xdr:blipFill>
            <a:blip xmlns:r="http://schemas.openxmlformats.org/officeDocument/2006/relationships" r:embed="rId52"/>
            <a:srcRect/>
            <a:stretch>
              <a:fillRect/>
            </a:stretch>
          </xdr:blipFill>
          <xdr:spPr bwMode="auto">
            <a:xfrm>
              <a:off x="2362200" y="18202275"/>
              <a:ext cx="619125"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371475</xdr:colOff>
          <xdr:row>29</xdr:row>
          <xdr:rowOff>133350</xdr:rowOff>
        </xdr:from>
        <xdr:to>
          <xdr:col>20</xdr:col>
          <xdr:colOff>285750</xdr:colOff>
          <xdr:row>31</xdr:row>
          <xdr:rowOff>38100</xdr:rowOff>
        </xdr:to>
        <xdr:sp macro="" textlink="">
          <xdr:nvSpPr>
            <xdr:cNvPr id="28803" name="Drop Down 131" hidden="1">
              <a:extLst>
                <a:ext uri="{63B3BB69-23CF-44E3-9099-C40C66FF867C}">
                  <a14:compatExt spid="_x0000_s2880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228600</xdr:colOff>
          <xdr:row>7</xdr:row>
          <xdr:rowOff>123825</xdr:rowOff>
        </xdr:from>
        <xdr:to>
          <xdr:col>5</xdr:col>
          <xdr:colOff>171450</xdr:colOff>
          <xdr:row>8</xdr:row>
          <xdr:rowOff>133350</xdr:rowOff>
        </xdr:to>
        <xdr:pic>
          <xdr:nvPicPr>
            <xdr:cNvPr id="28806" name="Picture 134"/>
            <xdr:cNvPicPr preferRelativeResize="0">
              <a:picLocks noChangeArrowheads="1"/>
              <a:extLst>
                <a:ext uri="{84589F7E-364E-4C9E-8A38-B11213B215E9}">
                  <a14:cameraTool cellRange="к.исх.!I73" spid="_x0000_s29027"/>
                </a:ext>
              </a:extLst>
            </xdr:cNvPicPr>
          </xdr:nvPicPr>
          <xdr:blipFill>
            <a:blip xmlns:r="http://schemas.openxmlformats.org/officeDocument/2006/relationships" r:embed="rId53"/>
            <a:srcRect/>
            <a:stretch>
              <a:fillRect/>
            </a:stretch>
          </xdr:blipFill>
          <xdr:spPr bwMode="auto">
            <a:xfrm>
              <a:off x="2667000" y="1285875"/>
              <a:ext cx="552450" cy="1714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10</xdr:row>
          <xdr:rowOff>66675</xdr:rowOff>
        </xdr:from>
        <xdr:to>
          <xdr:col>6</xdr:col>
          <xdr:colOff>95250</xdr:colOff>
          <xdr:row>11</xdr:row>
          <xdr:rowOff>76200</xdr:rowOff>
        </xdr:to>
        <xdr:pic>
          <xdr:nvPicPr>
            <xdr:cNvPr id="28807" name="Picture 135"/>
            <xdr:cNvPicPr preferRelativeResize="0">
              <a:picLocks noChangeArrowheads="1"/>
              <a:extLst>
                <a:ext uri="{84589F7E-364E-4C9E-8A38-B11213B215E9}">
                  <a14:cameraTool cellRange="к.исх.!I71" spid="_x0000_s29028"/>
                </a:ext>
              </a:extLst>
            </xdr:cNvPicPr>
          </xdr:nvPicPr>
          <xdr:blipFill>
            <a:blip xmlns:r="http://schemas.openxmlformats.org/officeDocument/2006/relationships" r:embed="rId12"/>
            <a:srcRect/>
            <a:stretch>
              <a:fillRect/>
            </a:stretch>
          </xdr:blipFill>
          <xdr:spPr bwMode="auto">
            <a:xfrm>
              <a:off x="3200400" y="1714500"/>
              <a:ext cx="552450" cy="1714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390525</xdr:colOff>
          <xdr:row>110</xdr:row>
          <xdr:rowOff>28575</xdr:rowOff>
        </xdr:from>
        <xdr:to>
          <xdr:col>3</xdr:col>
          <xdr:colOff>400050</xdr:colOff>
          <xdr:row>111</xdr:row>
          <xdr:rowOff>28575</xdr:rowOff>
        </xdr:to>
        <xdr:pic>
          <xdr:nvPicPr>
            <xdr:cNvPr id="28810" name="Picture 138"/>
            <xdr:cNvPicPr>
              <a:picLocks noChangeAspect="1" noChangeArrowheads="1"/>
              <a:extLst>
                <a:ext uri="{84589F7E-364E-4C9E-8A38-B11213B215E9}">
                  <a14:cameraTool cellRange="к.исх.!C19:D19" spid="_x0000_s29029"/>
                </a:ext>
              </a:extLst>
            </xdr:cNvPicPr>
          </xdr:nvPicPr>
          <xdr:blipFill>
            <a:blip xmlns:r="http://schemas.openxmlformats.org/officeDocument/2006/relationships" r:embed="rId37"/>
            <a:srcRect/>
            <a:stretch>
              <a:fillRect/>
            </a:stretch>
          </xdr:blipFill>
          <xdr:spPr bwMode="auto">
            <a:xfrm>
              <a:off x="1609725" y="17811750"/>
              <a:ext cx="619125" cy="1619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285750</xdr:colOff>
          <xdr:row>109</xdr:row>
          <xdr:rowOff>133350</xdr:rowOff>
        </xdr:from>
        <xdr:to>
          <xdr:col>1</xdr:col>
          <xdr:colOff>295275</xdr:colOff>
          <xdr:row>110</xdr:row>
          <xdr:rowOff>133350</xdr:rowOff>
        </xdr:to>
        <xdr:pic>
          <xdr:nvPicPr>
            <xdr:cNvPr id="28811" name="Picture 139"/>
            <xdr:cNvPicPr>
              <a:picLocks noChangeAspect="1" noChangeArrowheads="1"/>
              <a:extLst>
                <a:ext uri="{84589F7E-364E-4C9E-8A38-B11213B215E9}">
                  <a14:cameraTool cellRange="к.исх.!C39:D39" spid="_x0000_s29030"/>
                </a:ext>
              </a:extLst>
            </xdr:cNvPicPr>
          </xdr:nvPicPr>
          <xdr:blipFill>
            <a:blip xmlns:r="http://schemas.openxmlformats.org/officeDocument/2006/relationships" r:embed="rId54"/>
            <a:srcRect/>
            <a:stretch>
              <a:fillRect/>
            </a:stretch>
          </xdr:blipFill>
          <xdr:spPr bwMode="auto">
            <a:xfrm>
              <a:off x="285750" y="17754600"/>
              <a:ext cx="619125" cy="1619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52</xdr:row>
      <xdr:rowOff>66675</xdr:rowOff>
    </xdr:from>
    <xdr:to>
      <xdr:col>15</xdr:col>
      <xdr:colOff>514350</xdr:colOff>
      <xdr:row>79</xdr:row>
      <xdr:rowOff>19050</xdr:rowOff>
    </xdr:to>
    <xdr:graphicFrame macro="">
      <xdr:nvGraphicFramePr>
        <xdr:cNvPr id="34863"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133350</xdr:rowOff>
    </xdr:from>
    <xdr:to>
      <xdr:col>15</xdr:col>
      <xdr:colOff>600075</xdr:colOff>
      <xdr:row>35</xdr:row>
      <xdr:rowOff>104775</xdr:rowOff>
    </xdr:to>
    <xdr:graphicFrame macro="">
      <xdr:nvGraphicFramePr>
        <xdr:cNvPr id="34864"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314325</xdr:colOff>
      <xdr:row>0</xdr:row>
      <xdr:rowOff>0</xdr:rowOff>
    </xdr:from>
    <xdr:to>
      <xdr:col>15</xdr:col>
      <xdr:colOff>561975</xdr:colOff>
      <xdr:row>6</xdr:row>
      <xdr:rowOff>85725</xdr:rowOff>
    </xdr:to>
    <xdr:pic>
      <xdr:nvPicPr>
        <xdr:cNvPr id="34865" name="Picture 19" descr="окт"/>
        <xdr:cNvPicPr>
          <a:picLocks noChangeAspect="1" noChangeArrowheads="1"/>
        </xdr:cNvPicPr>
      </xdr:nvPicPr>
      <xdr:blipFill>
        <a:blip xmlns:r="http://schemas.openxmlformats.org/officeDocument/2006/relationships" r:embed="rId3" cstate="print"/>
        <a:srcRect/>
        <a:stretch>
          <a:fillRect/>
        </a:stretch>
      </xdr:blipFill>
      <xdr:spPr bwMode="auto">
        <a:xfrm>
          <a:off x="7791450" y="0"/>
          <a:ext cx="1952625" cy="1076325"/>
        </a:xfrm>
        <a:prstGeom prst="rect">
          <a:avLst/>
        </a:prstGeom>
        <a:noFill/>
        <a:ln w="9525">
          <a:noFill/>
          <a:miter lim="800000"/>
          <a:headEnd/>
          <a:tailEnd/>
        </a:ln>
      </xdr:spPr>
    </xdr:pic>
    <xdr:clientData/>
  </xdr:twoCellAnchor>
  <xdr:twoCellAnchor editAs="oneCell">
    <xdr:from>
      <xdr:col>0</xdr:col>
      <xdr:colOff>66675</xdr:colOff>
      <xdr:row>50</xdr:row>
      <xdr:rowOff>95250</xdr:rowOff>
    </xdr:from>
    <xdr:to>
      <xdr:col>5</xdr:col>
      <xdr:colOff>400050</xdr:colOff>
      <xdr:row>51</xdr:row>
      <xdr:rowOff>142875</xdr:rowOff>
    </xdr:to>
    <xdr:pic>
      <xdr:nvPicPr>
        <xdr:cNvPr id="3486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66675" y="8229600"/>
          <a:ext cx="4457700" cy="209550"/>
        </a:xfrm>
        <a:prstGeom prst="rect">
          <a:avLst/>
        </a:prstGeom>
        <a:noFill/>
        <a:ln w="9525">
          <a:noFill/>
          <a:miter lim="800000"/>
          <a:headEnd/>
          <a:tailEnd/>
        </a:ln>
      </xdr:spPr>
    </xdr:pic>
    <xdr:clientData/>
  </xdr:twoCellAnchor>
  <xdr:twoCellAnchor>
    <xdr:from>
      <xdr:col>0</xdr:col>
      <xdr:colOff>0</xdr:colOff>
      <xdr:row>0</xdr:row>
      <xdr:rowOff>0</xdr:rowOff>
    </xdr:from>
    <xdr:to>
      <xdr:col>27</xdr:col>
      <xdr:colOff>590550</xdr:colOff>
      <xdr:row>91</xdr:row>
      <xdr:rowOff>152400</xdr:rowOff>
    </xdr:to>
    <xdr:sp macro="" textlink="">
      <xdr:nvSpPr>
        <xdr:cNvPr id="34867" name="Rectangle 2"/>
        <xdr:cNvSpPr>
          <a:spLocks noChangeArrowheads="1"/>
        </xdr:cNvSpPr>
      </xdr:nvSpPr>
      <xdr:spPr bwMode="auto">
        <a:xfrm>
          <a:off x="0" y="0"/>
          <a:ext cx="16592550" cy="14925675"/>
        </a:xfrm>
        <a:prstGeom prst="rect">
          <a:avLst/>
        </a:prstGeom>
        <a:solidFill>
          <a:schemeClr val="accent5">
            <a:lumMod val="40000"/>
            <a:lumOff val="60000"/>
            <a:alpha val="0"/>
          </a:schemeClr>
        </a:solidFill>
        <a:ln w="9525">
          <a:noFill/>
          <a:miter lim="800000"/>
          <a:headEnd/>
          <a:tailEnd/>
        </a:ln>
      </xdr:spPr>
    </xdr:sp>
    <xdr:clientData fPrintsWithSheet="0"/>
  </xdr:twoCellAnchor>
  <xdr:oneCellAnchor>
    <xdr:from>
      <xdr:col>0</xdr:col>
      <xdr:colOff>0</xdr:colOff>
      <xdr:row>7</xdr:row>
      <xdr:rowOff>28575</xdr:rowOff>
    </xdr:from>
    <xdr:ext cx="1787028" cy="141001"/>
    <xdr:sp macro="" textlink="Про_2!AM89">
      <xdr:nvSpPr>
        <xdr:cNvPr id="26631" name="Text Box 7"/>
        <xdr:cNvSpPr txBox="1">
          <a:spLocks noChangeArrowheads="1" noTextEdit="1"/>
        </xdr:cNvSpPr>
      </xdr:nvSpPr>
      <xdr:spPr bwMode="auto">
        <a:xfrm>
          <a:off x="0" y="1181100"/>
          <a:ext cx="1787028" cy="141001"/>
        </a:xfrm>
        <a:prstGeom prst="rect">
          <a:avLst/>
        </a:prstGeom>
        <a:solidFill>
          <a:srgbClr val="FFFFFF">
            <a:alpha val="60001"/>
          </a:srgbClr>
        </a:solidFill>
        <a:ln w="9525">
          <a:noFill/>
          <a:miter lim="800000"/>
          <a:headEnd/>
          <a:tailEnd/>
        </a:ln>
      </xdr:spPr>
      <xdr:txBody>
        <a:bodyPr wrap="none" lIns="18288" tIns="22860" rIns="0" bIns="0" anchor="t" upright="1">
          <a:spAutoFit/>
        </a:bodyPr>
        <a:lstStyle/>
        <a:p>
          <a:pPr algn="l" rtl="0">
            <a:defRPr sz="1000"/>
          </a:pPr>
          <a:fld id="{90028A03-B32E-48B8-83E9-2FDFBBB5B783}" type="TxLink">
            <a:rPr lang="ru-RU" sz="800" b="0" i="0" u="none" strike="noStrike" baseline="0">
              <a:solidFill>
                <a:srgbClr val="969696"/>
              </a:solidFill>
              <a:latin typeface="Arial Cyr"/>
              <a:cs typeface="Arial Cyr"/>
            </a:rPr>
            <a:pPr algn="l" rtl="0">
              <a:defRPr sz="1000"/>
            </a:pPr>
            <a:t>Санкт-Петербург / С-Петербургский /</a:t>
          </a:fld>
          <a:endParaRPr lang="ru-RU" sz="800" b="0" i="0" u="none" strike="noStrike" baseline="0">
            <a:solidFill>
              <a:srgbClr val="969696"/>
            </a:solidFill>
            <a:latin typeface="Arial Cyr"/>
            <a:cs typeface="Arial Cyr"/>
          </a:endParaRPr>
        </a:p>
      </xdr:txBody>
    </xdr:sp>
    <xdr:clientData/>
  </xdr:oneCellAnchor>
  <xdr:oneCellAnchor>
    <xdr:from>
      <xdr:col>0</xdr:col>
      <xdr:colOff>19050</xdr:colOff>
      <xdr:row>53</xdr:row>
      <xdr:rowOff>19050</xdr:rowOff>
    </xdr:from>
    <xdr:ext cx="1787028" cy="141001"/>
    <xdr:sp macro="" textlink="Про_2!AM89">
      <xdr:nvSpPr>
        <xdr:cNvPr id="26645" name="Text Box 21"/>
        <xdr:cNvSpPr txBox="1">
          <a:spLocks noChangeArrowheads="1" noTextEdit="1"/>
        </xdr:cNvSpPr>
      </xdr:nvSpPr>
      <xdr:spPr bwMode="auto">
        <a:xfrm>
          <a:off x="19050" y="8639175"/>
          <a:ext cx="1787028" cy="141001"/>
        </a:xfrm>
        <a:prstGeom prst="rect">
          <a:avLst/>
        </a:prstGeom>
        <a:solidFill>
          <a:srgbClr val="FFFFFF">
            <a:alpha val="60001"/>
          </a:srgbClr>
        </a:solidFill>
        <a:ln w="9525">
          <a:noFill/>
          <a:miter lim="800000"/>
          <a:headEnd/>
          <a:tailEnd/>
        </a:ln>
      </xdr:spPr>
      <xdr:txBody>
        <a:bodyPr wrap="none" lIns="18288" tIns="22860" rIns="0" bIns="0" anchor="t" upright="1">
          <a:spAutoFit/>
        </a:bodyPr>
        <a:lstStyle/>
        <a:p>
          <a:pPr algn="l" rtl="0">
            <a:defRPr sz="1000"/>
          </a:pPr>
          <a:fld id="{54910466-909E-4650-B11C-80956EDB3E7C}" type="TxLink">
            <a:rPr lang="ru-RU" sz="800" b="0" i="0" u="none" strike="noStrike" baseline="0">
              <a:solidFill>
                <a:srgbClr val="969696"/>
              </a:solidFill>
              <a:latin typeface="Arial Cyr"/>
              <a:cs typeface="Arial Cyr"/>
            </a:rPr>
            <a:pPr algn="l" rtl="0">
              <a:defRPr sz="1000"/>
            </a:pPr>
            <a:t>Санкт-Петербург / С-Петербургский /</a:t>
          </a:fld>
          <a:endParaRPr lang="ru-RU" sz="800" b="0" i="0" u="none" strike="noStrike" baseline="0">
            <a:solidFill>
              <a:srgbClr val="969696"/>
            </a:solidFill>
            <a:latin typeface="Arial Cyr"/>
            <a:cs typeface="Arial Cyr"/>
          </a:endParaRPr>
        </a:p>
      </xdr:txBody>
    </xdr:sp>
    <xdr:clientData/>
  </xdr:oneCellAnchor>
  <xdr:twoCellAnchor>
    <xdr:from>
      <xdr:col>2</xdr:col>
      <xdr:colOff>304800</xdr:colOff>
      <xdr:row>59</xdr:row>
      <xdr:rowOff>123825</xdr:rowOff>
    </xdr:from>
    <xdr:to>
      <xdr:col>12</xdr:col>
      <xdr:colOff>409575</xdr:colOff>
      <xdr:row>69</xdr:row>
      <xdr:rowOff>142875</xdr:rowOff>
    </xdr:to>
    <xdr:sp macro="" textlink="Про_2!FU84">
      <xdr:nvSpPr>
        <xdr:cNvPr id="26646" name="Text Box 22"/>
        <xdr:cNvSpPr txBox="1">
          <a:spLocks noChangeArrowheads="1" noTextEdit="1"/>
        </xdr:cNvSpPr>
      </xdr:nvSpPr>
      <xdr:spPr bwMode="auto">
        <a:xfrm>
          <a:off x="1828800" y="9725025"/>
          <a:ext cx="6057900" cy="1638300"/>
        </a:xfrm>
        <a:prstGeom prst="rect">
          <a:avLst/>
        </a:prstGeom>
        <a:solidFill>
          <a:srgbClr val="FFFFFF">
            <a:alpha val="0"/>
          </a:srgbClr>
        </a:solidFill>
        <a:ln w="9525">
          <a:noFill/>
          <a:miter lim="800000"/>
          <a:headEnd/>
          <a:tailEnd/>
        </a:ln>
      </xdr:spPr>
      <xdr:txBody>
        <a:bodyPr/>
        <a:lstStyle/>
        <a:p>
          <a:fld id="{E8C784D7-948E-4F73-B113-D3E37D497085}" type="TxLink">
            <a:rPr lang="ru-RU" sz="1000" b="0" i="0" u="none" strike="noStrike">
              <a:solidFill>
                <a:srgbClr val="000000"/>
              </a:solidFill>
              <a:latin typeface="Arial Cyr"/>
              <a:cs typeface="Arial Cyr"/>
            </a:rPr>
            <a:pPr/>
            <a:t> </a:t>
          </a:fld>
          <a:endParaRPr lang="ru-RU"/>
        </a:p>
      </xdr:txBody>
    </xdr:sp>
    <xdr:clientData/>
  </xdr:twoCellAnchor>
  <xdr:twoCellAnchor>
    <xdr:from>
      <xdr:col>17</xdr:col>
      <xdr:colOff>219075</xdr:colOff>
      <xdr:row>0</xdr:row>
      <xdr:rowOff>104775</xdr:rowOff>
    </xdr:from>
    <xdr:to>
      <xdr:col>30</xdr:col>
      <xdr:colOff>504825</xdr:colOff>
      <xdr:row>49</xdr:row>
      <xdr:rowOff>95250</xdr:rowOff>
    </xdr:to>
    <xdr:sp macro="" textlink="">
      <xdr:nvSpPr>
        <xdr:cNvPr id="11" name="AutoShape 1"/>
        <xdr:cNvSpPr>
          <a:spLocks noChangeArrowheads="1"/>
        </xdr:cNvSpPr>
      </xdr:nvSpPr>
      <xdr:spPr bwMode="auto">
        <a:xfrm>
          <a:off x="10125075" y="104775"/>
          <a:ext cx="8210550" cy="7962900"/>
        </a:xfrm>
        <a:prstGeom prst="bevel">
          <a:avLst>
            <a:gd name="adj" fmla="val 452"/>
          </a:avLst>
        </a:prstGeom>
        <a:solidFill>
          <a:schemeClr val="bg1">
            <a:lumMod val="75000"/>
          </a:schemeClr>
        </a:solidFill>
        <a:ln w="9525">
          <a:noFill/>
          <a:miter lim="800000"/>
          <a:headEnd/>
          <a:tailEnd/>
        </a:ln>
      </xdr:spPr>
    </xdr:sp>
    <xdr:clientData/>
  </xdr:twoCellAnchor>
  <xdr:twoCellAnchor>
    <xdr:from>
      <xdr:col>17</xdr:col>
      <xdr:colOff>276224</xdr:colOff>
      <xdr:row>1</xdr:row>
      <xdr:rowOff>19050</xdr:rowOff>
    </xdr:from>
    <xdr:to>
      <xdr:col>30</xdr:col>
      <xdr:colOff>457199</xdr:colOff>
      <xdr:row>2</xdr:row>
      <xdr:rowOff>104775</xdr:rowOff>
    </xdr:to>
    <xdr:sp macro="" textlink="">
      <xdr:nvSpPr>
        <xdr:cNvPr id="12" name="Rectangle 3"/>
        <xdr:cNvSpPr>
          <a:spLocks noChangeArrowheads="1"/>
        </xdr:cNvSpPr>
      </xdr:nvSpPr>
      <xdr:spPr bwMode="auto">
        <a:xfrm>
          <a:off x="10182224" y="180975"/>
          <a:ext cx="8105775" cy="257175"/>
        </a:xfrm>
        <a:prstGeom prst="rect">
          <a:avLst/>
        </a:prstGeom>
        <a:gradFill flip="none" rotWithShape="1">
          <a:gsLst>
            <a:gs pos="0">
              <a:srgbClr val="333399">
                <a:alpha val="64000"/>
              </a:srgbClr>
            </a:gs>
            <a:gs pos="100000">
              <a:srgbClr val="333399">
                <a:gamma/>
                <a:tint val="36863"/>
                <a:invGamma/>
              </a:srgbClr>
            </a:gs>
          </a:gsLst>
          <a:lin ang="0" scaled="1"/>
          <a:tileRect/>
        </a:gradFill>
        <a:ln w="9525">
          <a:noFill/>
          <a:miter lim="800000"/>
          <a:headEnd/>
          <a:tailEnd/>
        </a:ln>
      </xdr:spPr>
      <xdr:txBody>
        <a:bodyPr vertOverflow="clip" wrap="square" lIns="27432" tIns="22860" rIns="0" bIns="22860" anchor="ctr" upright="1"/>
        <a:lstStyle/>
        <a:p>
          <a:pPr algn="l" rtl="0">
            <a:defRPr sz="1000"/>
          </a:pPr>
          <a:endParaRPr lang="ru-RU" sz="900" b="1" i="0" u="none" strike="noStrike" baseline="0">
            <a:solidFill>
              <a:srgbClr val="FFFFFF"/>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27</xdr:col>
          <xdr:colOff>133350</xdr:colOff>
          <xdr:row>1</xdr:row>
          <xdr:rowOff>19050</xdr:rowOff>
        </xdr:from>
        <xdr:to>
          <xdr:col>30</xdr:col>
          <xdr:colOff>304800</xdr:colOff>
          <xdr:row>2</xdr:row>
          <xdr:rowOff>66675</xdr:rowOff>
        </xdr:to>
        <xdr:pic>
          <xdr:nvPicPr>
            <xdr:cNvPr id="34826" name="Picture 10"/>
            <xdr:cNvPicPr>
              <a:picLocks noChangeAspect="1" noChangeArrowheads="1"/>
              <a:extLst>
                <a:ext uri="{84589F7E-364E-4C9E-8A38-B11213B215E9}">
                  <a14:cameraTool cellRange="Про_2!FG1:FH1" spid="_x0000_s34853"/>
                </a:ext>
              </a:extLst>
            </xdr:cNvPicPr>
          </xdr:nvPicPr>
          <xdr:blipFill>
            <a:blip xmlns:r="http://schemas.openxmlformats.org/officeDocument/2006/relationships" r:embed="rId5"/>
            <a:srcRect/>
            <a:stretch>
              <a:fillRect/>
            </a:stretch>
          </xdr:blipFill>
          <xdr:spPr bwMode="auto">
            <a:xfrm>
              <a:off x="16135350" y="180975"/>
              <a:ext cx="2000250" cy="21907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857250</xdr:colOff>
          <xdr:row>2</xdr:row>
          <xdr:rowOff>161925</xdr:rowOff>
        </xdr:from>
        <xdr:to>
          <xdr:col>11</xdr:col>
          <xdr:colOff>428625</xdr:colOff>
          <xdr:row>4</xdr:row>
          <xdr:rowOff>47625</xdr:rowOff>
        </xdr:to>
        <xdr:sp macro="" textlink="">
          <xdr:nvSpPr>
            <xdr:cNvPr id="34829" name="Drop Down 13" hidden="1">
              <a:extLst>
                <a:ext uri="{63B3BB69-23CF-44E3-9099-C40C66FF867C}">
                  <a14:compatExt spid="_x0000_s348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485775</xdr:colOff>
          <xdr:row>7</xdr:row>
          <xdr:rowOff>28575</xdr:rowOff>
        </xdr:from>
        <xdr:to>
          <xdr:col>19</xdr:col>
          <xdr:colOff>466725</xdr:colOff>
          <xdr:row>13</xdr:row>
          <xdr:rowOff>123825</xdr:rowOff>
        </xdr:to>
        <xdr:sp macro="" textlink="">
          <xdr:nvSpPr>
            <xdr:cNvPr id="34830" name="Group Box 14" hidden="1">
              <a:extLst>
                <a:ext uri="{63B3BB69-23CF-44E3-9099-C40C66FF867C}">
                  <a14:compatExt spid="_x0000_s3483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ru-RU" sz="800" b="0" i="0" u="none" strike="noStrike" baseline="0">
                  <a:solidFill>
                    <a:srgbClr val="000000"/>
                  </a:solidFill>
                  <a:latin typeface="Tahoma"/>
                  <a:ea typeface="Tahoma"/>
                  <a:cs typeface="Tahoma"/>
                </a:rPr>
                <a:t>Отображать</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8</xdr:row>
          <xdr:rowOff>0</xdr:rowOff>
        </xdr:from>
        <xdr:to>
          <xdr:col>19</xdr:col>
          <xdr:colOff>400050</xdr:colOff>
          <xdr:row>9</xdr:row>
          <xdr:rowOff>66675</xdr:rowOff>
        </xdr:to>
        <xdr:sp macro="" textlink="">
          <xdr:nvSpPr>
            <xdr:cNvPr id="34831" name="Check Box 15" hidden="1">
              <a:extLst>
                <a:ext uri="{63B3BB69-23CF-44E3-9099-C40C66FF867C}">
                  <a14:compatExt spid="_x0000_s348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Т мак рельс</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419100</xdr:colOff>
          <xdr:row>34</xdr:row>
          <xdr:rowOff>38100</xdr:rowOff>
        </xdr:from>
        <xdr:to>
          <xdr:col>15</xdr:col>
          <xdr:colOff>171450</xdr:colOff>
          <xdr:row>35</xdr:row>
          <xdr:rowOff>28575</xdr:rowOff>
        </xdr:to>
        <xdr:pic>
          <xdr:nvPicPr>
            <xdr:cNvPr id="34833" name="Picture 17"/>
            <xdr:cNvPicPr preferRelativeResize="0">
              <a:picLocks noChangeArrowheads="1"/>
              <a:extLst>
                <a:ext uri="{84589F7E-364E-4C9E-8A38-B11213B215E9}">
                  <a14:cameraTool cellRange="Про_2!AS102:BL102" spid="_x0000_s34854"/>
                </a:ext>
              </a:extLst>
            </xdr:cNvPicPr>
          </xdr:nvPicPr>
          <xdr:blipFill>
            <a:blip xmlns:r="http://schemas.openxmlformats.org/officeDocument/2006/relationships" r:embed="rId6"/>
            <a:srcRect/>
            <a:stretch>
              <a:fillRect/>
            </a:stretch>
          </xdr:blipFill>
          <xdr:spPr bwMode="auto">
            <a:xfrm>
              <a:off x="419100" y="5562600"/>
              <a:ext cx="8934450" cy="1524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9</xdr:row>
          <xdr:rowOff>114300</xdr:rowOff>
        </xdr:from>
        <xdr:to>
          <xdr:col>19</xdr:col>
          <xdr:colOff>409575</xdr:colOff>
          <xdr:row>11</xdr:row>
          <xdr:rowOff>19050</xdr:rowOff>
        </xdr:to>
        <xdr:sp macro="" textlink="">
          <xdr:nvSpPr>
            <xdr:cNvPr id="34835" name="Check Box 19" hidden="1">
              <a:extLst>
                <a:ext uri="{63B3BB69-23CF-44E3-9099-C40C66FF867C}">
                  <a14:compatExt spid="_x0000_s348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Т мак воздуха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11</xdr:row>
          <xdr:rowOff>47625</xdr:rowOff>
        </xdr:from>
        <xdr:to>
          <xdr:col>19</xdr:col>
          <xdr:colOff>409575</xdr:colOff>
          <xdr:row>12</xdr:row>
          <xdr:rowOff>133350</xdr:rowOff>
        </xdr:to>
        <xdr:sp macro="" textlink="">
          <xdr:nvSpPr>
            <xdr:cNvPr id="34836" name="Check Box 20" hidden="1">
              <a:extLst>
                <a:ext uri="{63B3BB69-23CF-44E3-9099-C40C66FF867C}">
                  <a14:compatExt spid="_x0000_s348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Т мин воздуха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36</xdr:row>
          <xdr:rowOff>57150</xdr:rowOff>
        </xdr:from>
        <xdr:to>
          <xdr:col>16</xdr:col>
          <xdr:colOff>38100</xdr:colOff>
          <xdr:row>49</xdr:row>
          <xdr:rowOff>114300</xdr:rowOff>
        </xdr:to>
        <xdr:pic>
          <xdr:nvPicPr>
            <xdr:cNvPr id="34837" name="Picture 21"/>
            <xdr:cNvPicPr>
              <a:picLocks noChangeAspect="1" noChangeArrowheads="1"/>
              <a:extLst>
                <a:ext uri="{84589F7E-364E-4C9E-8A38-B11213B215E9}">
                  <a14:cameraTool cellRange="Про_2!CH94:DB104" spid="_x0000_s34855"/>
                </a:ext>
              </a:extLst>
            </xdr:cNvPicPr>
          </xdr:nvPicPr>
          <xdr:blipFill>
            <a:blip xmlns:r="http://schemas.openxmlformats.org/officeDocument/2006/relationships" r:embed="rId7"/>
            <a:srcRect/>
            <a:stretch>
              <a:fillRect/>
            </a:stretch>
          </xdr:blipFill>
          <xdr:spPr bwMode="auto">
            <a:xfrm>
              <a:off x="0" y="5905500"/>
              <a:ext cx="9829800" cy="2181225"/>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95250</xdr:colOff>
          <xdr:row>2</xdr:row>
          <xdr:rowOff>142875</xdr:rowOff>
        </xdr:from>
        <xdr:to>
          <xdr:col>4</xdr:col>
          <xdr:colOff>904875</xdr:colOff>
          <xdr:row>4</xdr:row>
          <xdr:rowOff>19050</xdr:rowOff>
        </xdr:to>
        <xdr:sp macro="" textlink="">
          <xdr:nvSpPr>
            <xdr:cNvPr id="34846" name="Drop Down 30" hidden="1">
              <a:extLst>
                <a:ext uri="{63B3BB69-23CF-44E3-9099-C40C66FF867C}">
                  <a14:compatExt spid="_x0000_s348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12</xdr:col>
      <xdr:colOff>314325</xdr:colOff>
      <xdr:row>0</xdr:row>
      <xdr:rowOff>0</xdr:rowOff>
    </xdr:from>
    <xdr:to>
      <xdr:col>15</xdr:col>
      <xdr:colOff>561975</xdr:colOff>
      <xdr:row>6</xdr:row>
      <xdr:rowOff>85725</xdr:rowOff>
    </xdr:to>
    <xdr:pic>
      <xdr:nvPicPr>
        <xdr:cNvPr id="26681" name="Picture 19" descr="окт"/>
        <xdr:cNvPicPr>
          <a:picLocks noChangeAspect="1" noChangeArrowheads="1"/>
        </xdr:cNvPicPr>
      </xdr:nvPicPr>
      <xdr:blipFill>
        <a:blip xmlns:r="http://schemas.openxmlformats.org/officeDocument/2006/relationships" r:embed="rId1" cstate="print"/>
        <a:srcRect/>
        <a:stretch>
          <a:fillRect/>
        </a:stretch>
      </xdr:blipFill>
      <xdr:spPr bwMode="auto">
        <a:xfrm>
          <a:off x="7791450" y="0"/>
          <a:ext cx="1952625" cy="1076325"/>
        </a:xfrm>
        <a:prstGeom prst="rect">
          <a:avLst/>
        </a:prstGeom>
        <a:noFill/>
        <a:ln w="9525">
          <a:noFill/>
          <a:miter lim="800000"/>
          <a:headEnd/>
          <a:tailEnd/>
        </a:ln>
      </xdr:spPr>
    </xdr:pic>
    <xdr:clientData/>
  </xdr:twoCellAnchor>
  <xdr:twoCellAnchor>
    <xdr:from>
      <xdr:col>0</xdr:col>
      <xdr:colOff>9525</xdr:colOff>
      <xdr:row>7</xdr:row>
      <xdr:rowOff>9525</xdr:rowOff>
    </xdr:from>
    <xdr:to>
      <xdr:col>15</xdr:col>
      <xdr:colOff>504825</xdr:colOff>
      <xdr:row>44</xdr:row>
      <xdr:rowOff>57150</xdr:rowOff>
    </xdr:to>
    <xdr:graphicFrame macro="">
      <xdr:nvGraphicFramePr>
        <xdr:cNvPr id="2668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171450</xdr:colOff>
      <xdr:row>44</xdr:row>
      <xdr:rowOff>57150</xdr:rowOff>
    </xdr:from>
    <xdr:to>
      <xdr:col>8</xdr:col>
      <xdr:colOff>38100</xdr:colOff>
      <xdr:row>45</xdr:row>
      <xdr:rowOff>104775</xdr:rowOff>
    </xdr:to>
    <xdr:pic>
      <xdr:nvPicPr>
        <xdr:cNvPr id="26683"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1085850" y="7200900"/>
          <a:ext cx="4457700" cy="209550"/>
        </a:xfrm>
        <a:prstGeom prst="rect">
          <a:avLst/>
        </a:prstGeom>
        <a:noFill/>
        <a:ln w="9525">
          <a:noFill/>
          <a:miter lim="800000"/>
          <a:headEnd/>
          <a:tailEnd/>
        </a:ln>
      </xdr:spPr>
    </xdr:pic>
    <xdr:clientData/>
  </xdr:twoCellAnchor>
  <xdr:twoCellAnchor>
    <xdr:from>
      <xdr:col>0</xdr:col>
      <xdr:colOff>0</xdr:colOff>
      <xdr:row>0</xdr:row>
      <xdr:rowOff>0</xdr:rowOff>
    </xdr:from>
    <xdr:to>
      <xdr:col>15</xdr:col>
      <xdr:colOff>600075</xdr:colOff>
      <xdr:row>6</xdr:row>
      <xdr:rowOff>104775</xdr:rowOff>
    </xdr:to>
    <xdr:sp macro="" textlink="">
      <xdr:nvSpPr>
        <xdr:cNvPr id="26684" name="Rectangle 2"/>
        <xdr:cNvSpPr>
          <a:spLocks noChangeArrowheads="1"/>
        </xdr:cNvSpPr>
      </xdr:nvSpPr>
      <xdr:spPr bwMode="auto">
        <a:xfrm>
          <a:off x="0" y="0"/>
          <a:ext cx="9782175" cy="1095375"/>
        </a:xfrm>
        <a:prstGeom prst="rect">
          <a:avLst/>
        </a:prstGeom>
        <a:solidFill>
          <a:srgbClr val="33CCCC">
            <a:alpha val="14902"/>
          </a:srgbClr>
        </a:solidFill>
        <a:ln w="9525">
          <a:noFill/>
          <a:miter lim="800000"/>
          <a:headEnd/>
          <a:tailEnd/>
        </a:ln>
      </xdr:spPr>
    </xdr:sp>
    <xdr:clientData fPrintsWithSheet="0"/>
  </xdr:twoCellAnchor>
  <xdr:oneCellAnchor>
    <xdr:from>
      <xdr:col>0</xdr:col>
      <xdr:colOff>38100</xdr:colOff>
      <xdr:row>7</xdr:row>
      <xdr:rowOff>47625</xdr:rowOff>
    </xdr:from>
    <xdr:ext cx="1784399" cy="155748"/>
    <xdr:sp macro="" textlink="Про_2!$FJ$64">
      <xdr:nvSpPr>
        <xdr:cNvPr id="26631" name="Text Box 7"/>
        <xdr:cNvSpPr txBox="1">
          <a:spLocks noChangeArrowheads="1" noTextEdit="1"/>
        </xdr:cNvSpPr>
      </xdr:nvSpPr>
      <xdr:spPr bwMode="auto">
        <a:xfrm>
          <a:off x="38100" y="1200150"/>
          <a:ext cx="1784399" cy="155748"/>
        </a:xfrm>
        <a:prstGeom prst="rect">
          <a:avLst/>
        </a:prstGeom>
        <a:solidFill>
          <a:srgbClr val="FFFFFF">
            <a:alpha val="60001"/>
          </a:srgbClr>
        </a:solidFill>
        <a:ln w="9525">
          <a:noFill/>
          <a:miter lim="800000"/>
          <a:headEnd/>
          <a:tailEnd/>
        </a:ln>
      </xdr:spPr>
      <xdr:txBody>
        <a:bodyPr wrap="none" lIns="18288" tIns="22860" rIns="0" bIns="0" anchor="t" upright="1">
          <a:spAutoFit/>
        </a:bodyPr>
        <a:lstStyle/>
        <a:p>
          <a:pPr algn="l" rtl="0">
            <a:defRPr sz="1000"/>
          </a:pPr>
          <a:fld id="{6B0E4838-6FAD-41F8-BCB4-1A4D4960C1BD}" type="TxLink">
            <a:rPr lang="ru-RU" sz="900" b="1" i="1" u="none" strike="noStrike" baseline="0">
              <a:solidFill>
                <a:srgbClr val="C0C0C0"/>
              </a:solidFill>
              <a:latin typeface="Arial Cyr"/>
              <a:cs typeface="Arial Cyr"/>
            </a:rPr>
            <a:pPr algn="l" rtl="0">
              <a:defRPr sz="1000"/>
            </a:pPr>
            <a:t>Апатиты ПЧ-42 /Мурманский/</a:t>
          </a:fld>
          <a:endParaRPr lang="ru-RU" sz="900" b="1" i="1" u="none" strike="noStrike" baseline="0">
            <a:solidFill>
              <a:srgbClr val="C0C0C0"/>
            </a:solidFill>
            <a:latin typeface="Arial Cyr"/>
            <a:cs typeface="Arial Cyr"/>
          </a:endParaRPr>
        </a:p>
      </xdr:txBody>
    </xdr:sp>
    <xdr:clientData/>
  </xdr:oneCellAnchor>
  <xdr:twoCellAnchor>
    <xdr:from>
      <xdr:col>0</xdr:col>
      <xdr:colOff>0</xdr:colOff>
      <xdr:row>48</xdr:row>
      <xdr:rowOff>0</xdr:rowOff>
    </xdr:from>
    <xdr:to>
      <xdr:col>15</xdr:col>
      <xdr:colOff>514350</xdr:colOff>
      <xdr:row>82</xdr:row>
      <xdr:rowOff>19050</xdr:rowOff>
    </xdr:to>
    <xdr:graphicFrame macro="">
      <xdr:nvGraphicFramePr>
        <xdr:cNvPr id="26686"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28575</xdr:colOff>
      <xdr:row>49</xdr:row>
      <xdr:rowOff>19050</xdr:rowOff>
    </xdr:from>
    <xdr:ext cx="1784399" cy="155748"/>
    <xdr:sp macro="" textlink="Про_2!$FJ$64">
      <xdr:nvSpPr>
        <xdr:cNvPr id="26645" name="Text Box 21"/>
        <xdr:cNvSpPr txBox="1">
          <a:spLocks noChangeArrowheads="1" noTextEdit="1"/>
        </xdr:cNvSpPr>
      </xdr:nvSpPr>
      <xdr:spPr bwMode="auto">
        <a:xfrm>
          <a:off x="28575" y="8001000"/>
          <a:ext cx="1784399" cy="155748"/>
        </a:xfrm>
        <a:prstGeom prst="rect">
          <a:avLst/>
        </a:prstGeom>
        <a:solidFill>
          <a:srgbClr val="FFFFFF">
            <a:alpha val="60001"/>
          </a:srgbClr>
        </a:solidFill>
        <a:ln w="9525">
          <a:noFill/>
          <a:miter lim="800000"/>
          <a:headEnd/>
          <a:tailEnd/>
        </a:ln>
      </xdr:spPr>
      <xdr:txBody>
        <a:bodyPr wrap="none" lIns="18288" tIns="22860" rIns="0" bIns="0" anchor="t" upright="1">
          <a:spAutoFit/>
        </a:bodyPr>
        <a:lstStyle/>
        <a:p>
          <a:pPr algn="l" rtl="0">
            <a:defRPr sz="1000"/>
          </a:pPr>
          <a:fld id="{66E308E8-5CD1-4913-ACDC-74DF3879940B}" type="TxLink">
            <a:rPr lang="ru-RU" sz="900" b="1" i="1" u="none" strike="noStrike" baseline="0">
              <a:solidFill>
                <a:srgbClr val="C0C0C0"/>
              </a:solidFill>
              <a:latin typeface="Arial Cyr"/>
              <a:cs typeface="Arial Cyr"/>
            </a:rPr>
            <a:pPr algn="l" rtl="0">
              <a:defRPr sz="1000"/>
            </a:pPr>
            <a:t>Апатиты ПЧ-42 /Мурманский/</a:t>
          </a:fld>
          <a:endParaRPr lang="ru-RU" sz="900" b="1" i="1" u="none" strike="noStrike" baseline="0">
            <a:solidFill>
              <a:srgbClr val="C0C0C0"/>
            </a:solidFill>
            <a:latin typeface="Arial Cyr"/>
            <a:cs typeface="Arial Cyr"/>
          </a:endParaRPr>
        </a:p>
      </xdr:txBody>
    </xdr:sp>
    <xdr:clientData/>
  </xdr:oneCellAnchor>
  <xdr:twoCellAnchor>
    <xdr:from>
      <xdr:col>2</xdr:col>
      <xdr:colOff>304800</xdr:colOff>
      <xdr:row>59</xdr:row>
      <xdr:rowOff>123825</xdr:rowOff>
    </xdr:from>
    <xdr:to>
      <xdr:col>12</xdr:col>
      <xdr:colOff>409575</xdr:colOff>
      <xdr:row>69</xdr:row>
      <xdr:rowOff>142875</xdr:rowOff>
    </xdr:to>
    <xdr:sp macro="" textlink="Про_2!FU84">
      <xdr:nvSpPr>
        <xdr:cNvPr id="26646" name="Text Box 22"/>
        <xdr:cNvSpPr txBox="1">
          <a:spLocks noChangeArrowheads="1" noTextEdit="1"/>
        </xdr:cNvSpPr>
      </xdr:nvSpPr>
      <xdr:spPr bwMode="auto">
        <a:xfrm>
          <a:off x="1828800" y="9725025"/>
          <a:ext cx="6057900" cy="1638300"/>
        </a:xfrm>
        <a:prstGeom prst="rect">
          <a:avLst/>
        </a:prstGeom>
        <a:solidFill>
          <a:srgbClr val="FFFFFF">
            <a:alpha val="0"/>
          </a:srgbClr>
        </a:solidFill>
        <a:ln w="9525">
          <a:noFill/>
          <a:miter lim="800000"/>
          <a:headEnd/>
          <a:tailEnd/>
        </a:ln>
      </xdr:spPr>
      <xdr:txBody>
        <a:bodyPr/>
        <a:lstStyle/>
        <a:p>
          <a:fld id="{01DE28A9-A908-415C-824F-23E821DB7703}" type="TxLink">
            <a:rPr lang="ru-RU" sz="1000" b="0" i="0" u="none" strike="noStrike">
              <a:solidFill>
                <a:srgbClr val="000000"/>
              </a:solidFill>
              <a:latin typeface="Arial Cyr"/>
              <a:cs typeface="Arial Cyr"/>
            </a:rPr>
            <a:pPr/>
            <a:t> </a:t>
          </a:fld>
          <a:endParaRPr lang="ru-RU"/>
        </a:p>
      </xdr:txBody>
    </xdr:sp>
    <xdr:clientData/>
  </xdr:twoCellAnchor>
  <mc:AlternateContent xmlns:mc="http://schemas.openxmlformats.org/markup-compatibility/2006">
    <mc:Choice xmlns:a14="http://schemas.microsoft.com/office/drawing/2010/main" Requires="a14">
      <xdr:twoCellAnchor editAs="oneCell">
        <xdr:from>
          <xdr:col>0</xdr:col>
          <xdr:colOff>457200</xdr:colOff>
          <xdr:row>38</xdr:row>
          <xdr:rowOff>57150</xdr:rowOff>
        </xdr:from>
        <xdr:to>
          <xdr:col>15</xdr:col>
          <xdr:colOff>85725</xdr:colOff>
          <xdr:row>40</xdr:row>
          <xdr:rowOff>0</xdr:rowOff>
        </xdr:to>
        <xdr:pic>
          <xdr:nvPicPr>
            <xdr:cNvPr id="26629" name="Picture 5"/>
            <xdr:cNvPicPr>
              <a:picLocks noChangeAspect="1" noChangeArrowheads="1"/>
              <a:extLst>
                <a:ext uri="{84589F7E-364E-4C9E-8A38-B11213B215E9}">
                  <a14:cameraTool cellRange="Про_2!$FK$70:$FT$70" spid="_x0000_s26657"/>
                </a:ext>
              </a:extLst>
            </xdr:cNvPicPr>
          </xdr:nvPicPr>
          <xdr:blipFill>
            <a:blip xmlns:r="http://schemas.openxmlformats.org/officeDocument/2006/relationships" r:embed="rId5"/>
            <a:srcRect/>
            <a:stretch>
              <a:fillRect/>
            </a:stretch>
          </xdr:blipFill>
          <xdr:spPr bwMode="auto">
            <a:xfrm>
              <a:off x="457200" y="6229350"/>
              <a:ext cx="8810625" cy="2667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114300</xdr:colOff>
          <xdr:row>0</xdr:row>
          <xdr:rowOff>104775</xdr:rowOff>
        </xdr:from>
        <xdr:to>
          <xdr:col>20</xdr:col>
          <xdr:colOff>123825</xdr:colOff>
          <xdr:row>2</xdr:row>
          <xdr:rowOff>0</xdr:rowOff>
        </xdr:to>
        <xdr:pic>
          <xdr:nvPicPr>
            <xdr:cNvPr id="26634" name="Picture 10"/>
            <xdr:cNvPicPr>
              <a:picLocks noChangeAspect="1" noChangeArrowheads="1"/>
              <a:extLst>
                <a:ext uri="{84589F7E-364E-4C9E-8A38-B11213B215E9}">
                  <a14:cameraTool cellRange="Про_2!FG1:FH1" spid="_x0000_s26658"/>
                </a:ext>
              </a:extLst>
            </xdr:cNvPicPr>
          </xdr:nvPicPr>
          <xdr:blipFill>
            <a:blip xmlns:r="http://schemas.openxmlformats.org/officeDocument/2006/relationships" r:embed="rId6"/>
            <a:srcRect/>
            <a:stretch>
              <a:fillRect/>
            </a:stretch>
          </xdr:blipFill>
          <xdr:spPr bwMode="auto">
            <a:xfrm>
              <a:off x="10020300" y="104775"/>
              <a:ext cx="1838325" cy="2286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438150</xdr:colOff>
          <xdr:row>42</xdr:row>
          <xdr:rowOff>66675</xdr:rowOff>
        </xdr:from>
        <xdr:to>
          <xdr:col>15</xdr:col>
          <xdr:colOff>85725</xdr:colOff>
          <xdr:row>44</xdr:row>
          <xdr:rowOff>19050</xdr:rowOff>
        </xdr:to>
        <xdr:pic>
          <xdr:nvPicPr>
            <xdr:cNvPr id="26638" name="Picture 14"/>
            <xdr:cNvPicPr>
              <a:picLocks noChangeAspect="1" noChangeArrowheads="1"/>
              <a:extLst>
                <a:ext uri="{84589F7E-364E-4C9E-8A38-B11213B215E9}">
                  <a14:cameraTool cellRange="Про_2!$FK$78:$FT$78" spid="_x0000_s26659"/>
                </a:ext>
              </a:extLst>
            </xdr:cNvPicPr>
          </xdr:nvPicPr>
          <xdr:blipFill>
            <a:blip xmlns:r="http://schemas.openxmlformats.org/officeDocument/2006/relationships" r:embed="rId7"/>
            <a:srcRect/>
            <a:stretch>
              <a:fillRect/>
            </a:stretch>
          </xdr:blipFill>
          <xdr:spPr bwMode="auto">
            <a:xfrm>
              <a:off x="438150" y="6886575"/>
              <a:ext cx="8829675" cy="2762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438150</xdr:colOff>
          <xdr:row>40</xdr:row>
          <xdr:rowOff>57150</xdr:rowOff>
        </xdr:from>
        <xdr:to>
          <xdr:col>15</xdr:col>
          <xdr:colOff>76200</xdr:colOff>
          <xdr:row>42</xdr:row>
          <xdr:rowOff>9525</xdr:rowOff>
        </xdr:to>
        <xdr:pic>
          <xdr:nvPicPr>
            <xdr:cNvPr id="26639" name="Picture 15"/>
            <xdr:cNvPicPr>
              <a:picLocks noChangeAspect="1" noChangeArrowheads="1"/>
              <a:extLst>
                <a:ext uri="{84589F7E-364E-4C9E-8A38-B11213B215E9}">
                  <a14:cameraTool cellRange="Про_2!$FK$75:$FT$75" spid="_x0000_s26660"/>
                </a:ext>
              </a:extLst>
            </xdr:cNvPicPr>
          </xdr:nvPicPr>
          <xdr:blipFill>
            <a:blip xmlns:r="http://schemas.openxmlformats.org/officeDocument/2006/relationships" r:embed="rId8"/>
            <a:srcRect/>
            <a:stretch>
              <a:fillRect/>
            </a:stretch>
          </xdr:blipFill>
          <xdr:spPr bwMode="auto">
            <a:xfrm>
              <a:off x="438150" y="6553200"/>
              <a:ext cx="8820150" cy="2762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1085850</xdr:colOff>
          <xdr:row>3</xdr:row>
          <xdr:rowOff>0</xdr:rowOff>
        </xdr:from>
        <xdr:to>
          <xdr:col>9</xdr:col>
          <xdr:colOff>219075</xdr:colOff>
          <xdr:row>4</xdr:row>
          <xdr:rowOff>47625</xdr:rowOff>
        </xdr:to>
        <xdr:sp macro="" textlink="">
          <xdr:nvSpPr>
            <xdr:cNvPr id="26640" name="Drop Down 16" hidden="1">
              <a:extLst>
                <a:ext uri="{63B3BB69-23CF-44E3-9099-C40C66FF867C}">
                  <a14:compatExt spid="_x0000_s2664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485775</xdr:colOff>
          <xdr:row>7</xdr:row>
          <xdr:rowOff>28575</xdr:rowOff>
        </xdr:from>
        <xdr:to>
          <xdr:col>19</xdr:col>
          <xdr:colOff>466725</xdr:colOff>
          <xdr:row>10</xdr:row>
          <xdr:rowOff>123825</xdr:rowOff>
        </xdr:to>
        <xdr:sp macro="" textlink="">
          <xdr:nvSpPr>
            <xdr:cNvPr id="26647" name="Group Box 23" hidden="1">
              <a:extLst>
                <a:ext uri="{63B3BB69-23CF-44E3-9099-C40C66FF867C}">
                  <a14:compatExt spid="_x0000_s2664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ru-RU" sz="800" b="0" i="0" u="none" strike="noStrike" baseline="0">
                  <a:solidFill>
                    <a:srgbClr val="000000"/>
                  </a:solidFill>
                  <a:latin typeface="Tahoma"/>
                  <a:ea typeface="Tahoma"/>
                  <a:cs typeface="Tahoma"/>
                </a:rPr>
                <a:t>Отображать</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8</xdr:row>
          <xdr:rowOff>0</xdr:rowOff>
        </xdr:from>
        <xdr:to>
          <xdr:col>19</xdr:col>
          <xdr:colOff>400050</xdr:colOff>
          <xdr:row>9</xdr:row>
          <xdr:rowOff>66675</xdr:rowOff>
        </xdr:to>
        <xdr:sp macro="" textlink="">
          <xdr:nvSpPr>
            <xdr:cNvPr id="26648" name="Check Box 24" hidden="1">
              <a:extLst>
                <a:ext uri="{63B3BB69-23CF-44E3-9099-C40C66FF867C}">
                  <a14:compatExt spid="_x0000_s26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Т мак рельс</a:t>
              </a:r>
            </a:p>
          </xdr:txBody>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38100</xdr:colOff>
          <xdr:row>1</xdr:row>
          <xdr:rowOff>19050</xdr:rowOff>
        </xdr:from>
        <xdr:to>
          <xdr:col>15</xdr:col>
          <xdr:colOff>771525</xdr:colOff>
          <xdr:row>2</xdr:row>
          <xdr:rowOff>57150</xdr:rowOff>
        </xdr:to>
        <xdr:sp macro="" textlink="">
          <xdr:nvSpPr>
            <xdr:cNvPr id="29697" name="Drop Down 1" hidden="1">
              <a:extLst>
                <a:ext uri="{63B3BB69-23CF-44E3-9099-C40C66FF867C}">
                  <a14:compatExt spid="_x0000_s2969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38100</xdr:colOff>
          <xdr:row>1</xdr:row>
          <xdr:rowOff>19050</xdr:rowOff>
        </xdr:from>
        <xdr:to>
          <xdr:col>16</xdr:col>
          <xdr:colOff>942975</xdr:colOff>
          <xdr:row>2</xdr:row>
          <xdr:rowOff>57150</xdr:rowOff>
        </xdr:to>
        <xdr:sp macro="" textlink="">
          <xdr:nvSpPr>
            <xdr:cNvPr id="29698" name="Drop Down 2" hidden="1">
              <a:extLst>
                <a:ext uri="{63B3BB69-23CF-44E3-9099-C40C66FF867C}">
                  <a14:compatExt spid="_x0000_s2969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19050</xdr:colOff>
          <xdr:row>3</xdr:row>
          <xdr:rowOff>247650</xdr:rowOff>
        </xdr:from>
        <xdr:to>
          <xdr:col>20</xdr:col>
          <xdr:colOff>581025</xdr:colOff>
          <xdr:row>4</xdr:row>
          <xdr:rowOff>133350</xdr:rowOff>
        </xdr:to>
        <xdr:sp macro="" textlink="">
          <xdr:nvSpPr>
            <xdr:cNvPr id="29699" name="Drop Down 3" hidden="1">
              <a:extLst>
                <a:ext uri="{63B3BB69-23CF-44E3-9099-C40C66FF867C}">
                  <a14:compatExt spid="_x0000_s2969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162</xdr:col>
          <xdr:colOff>28575</xdr:colOff>
          <xdr:row>5</xdr:row>
          <xdr:rowOff>57150</xdr:rowOff>
        </xdr:from>
        <xdr:to>
          <xdr:col>162</xdr:col>
          <xdr:colOff>962025</xdr:colOff>
          <xdr:row>7</xdr:row>
          <xdr:rowOff>123825</xdr:rowOff>
        </xdr:to>
        <xdr:sp macro="" textlink="">
          <xdr:nvSpPr>
            <xdr:cNvPr id="16385" name="List Box 1" hidden="1">
              <a:extLst>
                <a:ext uri="{63B3BB69-23CF-44E3-9099-C40C66FF867C}">
                  <a14:compatExt spid="_x0000_s1638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165</xdr:col>
          <xdr:colOff>28575</xdr:colOff>
          <xdr:row>60</xdr:row>
          <xdr:rowOff>0</xdr:rowOff>
        </xdr:from>
        <xdr:to>
          <xdr:col>165</xdr:col>
          <xdr:colOff>2276475</xdr:colOff>
          <xdr:row>61</xdr:row>
          <xdr:rowOff>104775</xdr:rowOff>
        </xdr:to>
        <xdr:sp macro="" textlink="">
          <xdr:nvSpPr>
            <xdr:cNvPr id="16387" name="Drop Down 3" hidden="1">
              <a:extLst>
                <a:ext uri="{63B3BB69-23CF-44E3-9099-C40C66FF867C}">
                  <a14:compatExt spid="_x0000_s1638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38</xdr:col>
          <xdr:colOff>152400</xdr:colOff>
          <xdr:row>274</xdr:row>
          <xdr:rowOff>0</xdr:rowOff>
        </xdr:from>
        <xdr:to>
          <xdr:col>39</xdr:col>
          <xdr:colOff>447675</xdr:colOff>
          <xdr:row>287</xdr:row>
          <xdr:rowOff>161925</xdr:rowOff>
        </xdr:to>
        <xdr:sp macro="" textlink="">
          <xdr:nvSpPr>
            <xdr:cNvPr id="16388" name="List Box 4" hidden="1">
              <a:extLst>
                <a:ext uri="{63B3BB69-23CF-44E3-9099-C40C66FF867C}">
                  <a14:compatExt spid="_x0000_s1638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163</xdr:col>
          <xdr:colOff>104775</xdr:colOff>
          <xdr:row>48</xdr:row>
          <xdr:rowOff>114300</xdr:rowOff>
        </xdr:from>
        <xdr:to>
          <xdr:col>163</xdr:col>
          <xdr:colOff>1190625</xdr:colOff>
          <xdr:row>51</xdr:row>
          <xdr:rowOff>9525</xdr:rowOff>
        </xdr:to>
        <xdr:sp macro="" textlink="">
          <xdr:nvSpPr>
            <xdr:cNvPr id="16389" name="List Box 5" hidden="1">
              <a:extLst>
                <a:ext uri="{63B3BB69-23CF-44E3-9099-C40C66FF867C}">
                  <a14:compatExt spid="_x0000_s1638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38</xdr:col>
          <xdr:colOff>47625</xdr:colOff>
          <xdr:row>88</xdr:row>
          <xdr:rowOff>161925</xdr:rowOff>
        </xdr:from>
        <xdr:to>
          <xdr:col>39</xdr:col>
          <xdr:colOff>885825</xdr:colOff>
          <xdr:row>90</xdr:row>
          <xdr:rowOff>95250</xdr:rowOff>
        </xdr:to>
        <xdr:sp macro="" textlink="">
          <xdr:nvSpPr>
            <xdr:cNvPr id="16390" name="Drop Down 6" hidden="1">
              <a:extLst>
                <a:ext uri="{63B3BB69-23CF-44E3-9099-C40C66FF867C}">
                  <a14:compatExt spid="_x0000_s1639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65</xdr:col>
          <xdr:colOff>190500</xdr:colOff>
          <xdr:row>116</xdr:row>
          <xdr:rowOff>190500</xdr:rowOff>
        </xdr:from>
        <xdr:to>
          <xdr:col>67</xdr:col>
          <xdr:colOff>304800</xdr:colOff>
          <xdr:row>118</xdr:row>
          <xdr:rowOff>0</xdr:rowOff>
        </xdr:to>
        <xdr:sp macro="" textlink="">
          <xdr:nvSpPr>
            <xdr:cNvPr id="16391" name="Check Box 7" hidden="1">
              <a:extLst>
                <a:ext uri="{63B3BB69-23CF-44E3-9099-C40C66FF867C}">
                  <a14:compatExt spid="_x0000_s16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Т мак рельс</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65</xdr:col>
          <xdr:colOff>200025</xdr:colOff>
          <xdr:row>118</xdr:row>
          <xdr:rowOff>200025</xdr:rowOff>
        </xdr:from>
        <xdr:to>
          <xdr:col>67</xdr:col>
          <xdr:colOff>304800</xdr:colOff>
          <xdr:row>120</xdr:row>
          <xdr:rowOff>28575</xdr:rowOff>
        </xdr:to>
        <xdr:sp macro="" textlink="">
          <xdr:nvSpPr>
            <xdr:cNvPr id="16392" name="Check Box 8" hidden="1">
              <a:extLst>
                <a:ext uri="{63B3BB69-23CF-44E3-9099-C40C66FF867C}">
                  <a14:compatExt spid="_x0000_s16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Т мин воздуха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65</xdr:col>
          <xdr:colOff>219075</xdr:colOff>
          <xdr:row>118</xdr:row>
          <xdr:rowOff>0</xdr:rowOff>
        </xdr:from>
        <xdr:to>
          <xdr:col>68</xdr:col>
          <xdr:colOff>19050</xdr:colOff>
          <xdr:row>119</xdr:row>
          <xdr:rowOff>28575</xdr:rowOff>
        </xdr:to>
        <xdr:sp macro="" textlink="">
          <xdr:nvSpPr>
            <xdr:cNvPr id="16393" name="Check Box 9" hidden="1">
              <a:extLst>
                <a:ext uri="{63B3BB69-23CF-44E3-9099-C40C66FF867C}">
                  <a14:compatExt spid="_x0000_s16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Т мак воздуха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38</xdr:col>
          <xdr:colOff>1247775</xdr:colOff>
          <xdr:row>84</xdr:row>
          <xdr:rowOff>0</xdr:rowOff>
        </xdr:from>
        <xdr:to>
          <xdr:col>39</xdr:col>
          <xdr:colOff>1247775</xdr:colOff>
          <xdr:row>85</xdr:row>
          <xdr:rowOff>114300</xdr:rowOff>
        </xdr:to>
        <xdr:sp macro="" textlink="">
          <xdr:nvSpPr>
            <xdr:cNvPr id="16394" name="Drop Down 10" hidden="1">
              <a:extLst>
                <a:ext uri="{63B3BB69-23CF-44E3-9099-C40C66FF867C}">
                  <a14:compatExt spid="_x0000_s1639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163</xdr:col>
          <xdr:colOff>485775</xdr:colOff>
          <xdr:row>58</xdr:row>
          <xdr:rowOff>47625</xdr:rowOff>
        </xdr:from>
        <xdr:to>
          <xdr:col>163</xdr:col>
          <xdr:colOff>1266825</xdr:colOff>
          <xdr:row>62</xdr:row>
          <xdr:rowOff>66675</xdr:rowOff>
        </xdr:to>
        <xdr:sp macro="" textlink="">
          <xdr:nvSpPr>
            <xdr:cNvPr id="16395" name="Spinner 11" hidden="1">
              <a:extLst>
                <a:ext uri="{63B3BB69-23CF-44E3-9099-C40C66FF867C}">
                  <a14:compatExt spid="_x0000_s1639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29</xdr:col>
      <xdr:colOff>66675</xdr:colOff>
      <xdr:row>11</xdr:row>
      <xdr:rowOff>85725</xdr:rowOff>
    </xdr:from>
    <xdr:to>
      <xdr:col>30</xdr:col>
      <xdr:colOff>76200</xdr:colOff>
      <xdr:row>11</xdr:row>
      <xdr:rowOff>161925</xdr:rowOff>
    </xdr:to>
    <xdr:sp macro="" textlink="">
      <xdr:nvSpPr>
        <xdr:cNvPr id="1130" name="Rectangle 4"/>
        <xdr:cNvSpPr>
          <a:spLocks noChangeArrowheads="1"/>
        </xdr:cNvSpPr>
      </xdr:nvSpPr>
      <xdr:spPr bwMode="auto">
        <a:xfrm>
          <a:off x="15192375" y="1866900"/>
          <a:ext cx="152400" cy="76200"/>
        </a:xfrm>
        <a:prstGeom prst="rect">
          <a:avLst/>
        </a:prstGeom>
        <a:solidFill>
          <a:srgbClr val="FFCC99"/>
        </a:solidFill>
        <a:ln w="9525">
          <a:noFill/>
          <a:miter lim="800000"/>
          <a:headEnd/>
          <a:tailEnd/>
        </a:ln>
      </xdr:spPr>
    </xdr:sp>
    <xdr:clientData/>
  </xdr:twoCellAnchor>
  <xdr:twoCellAnchor>
    <xdr:from>
      <xdr:col>33</xdr:col>
      <xdr:colOff>57150</xdr:colOff>
      <xdr:row>11</xdr:row>
      <xdr:rowOff>66675</xdr:rowOff>
    </xdr:from>
    <xdr:to>
      <xdr:col>34</xdr:col>
      <xdr:colOff>104775</xdr:colOff>
      <xdr:row>11</xdr:row>
      <xdr:rowOff>142875</xdr:rowOff>
    </xdr:to>
    <xdr:sp macro="" textlink="">
      <xdr:nvSpPr>
        <xdr:cNvPr id="1131" name="Rectangle 5"/>
        <xdr:cNvSpPr>
          <a:spLocks noChangeArrowheads="1"/>
        </xdr:cNvSpPr>
      </xdr:nvSpPr>
      <xdr:spPr bwMode="auto">
        <a:xfrm>
          <a:off x="16240125" y="1847850"/>
          <a:ext cx="152400" cy="76200"/>
        </a:xfrm>
        <a:prstGeom prst="rect">
          <a:avLst/>
        </a:prstGeom>
        <a:solidFill>
          <a:srgbClr val="FF99CC"/>
        </a:solidFill>
        <a:ln w="9525">
          <a:noFill/>
          <a:miter lim="800000"/>
          <a:headEnd/>
          <a:tailEnd/>
        </a:ln>
      </xdr:spPr>
    </xdr:sp>
    <xdr:clientData/>
  </xdr:twoCellAnchor>
  <xdr:twoCellAnchor>
    <xdr:from>
      <xdr:col>38</xdr:col>
      <xdr:colOff>47625</xdr:colOff>
      <xdr:row>11</xdr:row>
      <xdr:rowOff>47625</xdr:rowOff>
    </xdr:from>
    <xdr:to>
      <xdr:col>38</xdr:col>
      <xdr:colOff>200025</xdr:colOff>
      <xdr:row>11</xdr:row>
      <xdr:rowOff>123825</xdr:rowOff>
    </xdr:to>
    <xdr:sp macro="" textlink="">
      <xdr:nvSpPr>
        <xdr:cNvPr id="1132" name="Rectangle 6"/>
        <xdr:cNvSpPr>
          <a:spLocks noChangeArrowheads="1"/>
        </xdr:cNvSpPr>
      </xdr:nvSpPr>
      <xdr:spPr bwMode="auto">
        <a:xfrm>
          <a:off x="17687925" y="1828800"/>
          <a:ext cx="152400" cy="76200"/>
        </a:xfrm>
        <a:prstGeom prst="rect">
          <a:avLst/>
        </a:prstGeom>
        <a:solidFill>
          <a:srgbClr val="FFCC99"/>
        </a:solidFill>
        <a:ln w="9525">
          <a:noFill/>
          <a:miter lim="800000"/>
          <a:headEnd/>
          <a:tailEnd/>
        </a:ln>
      </xdr:spPr>
    </xdr:sp>
    <xdr:clientData/>
  </xdr:twoCellAnchor>
  <xdr:twoCellAnchor>
    <xdr:from>
      <xdr:col>42</xdr:col>
      <xdr:colOff>47625</xdr:colOff>
      <xdr:row>11</xdr:row>
      <xdr:rowOff>47625</xdr:rowOff>
    </xdr:from>
    <xdr:to>
      <xdr:col>42</xdr:col>
      <xdr:colOff>200025</xdr:colOff>
      <xdr:row>11</xdr:row>
      <xdr:rowOff>123825</xdr:rowOff>
    </xdr:to>
    <xdr:sp macro="" textlink="">
      <xdr:nvSpPr>
        <xdr:cNvPr id="1133" name="Rectangle 7"/>
        <xdr:cNvSpPr>
          <a:spLocks noChangeArrowheads="1"/>
        </xdr:cNvSpPr>
      </xdr:nvSpPr>
      <xdr:spPr bwMode="auto">
        <a:xfrm>
          <a:off x="18849975" y="1828800"/>
          <a:ext cx="152400" cy="76200"/>
        </a:xfrm>
        <a:prstGeom prst="rect">
          <a:avLst/>
        </a:prstGeom>
        <a:solidFill>
          <a:srgbClr val="FF99CC"/>
        </a:solidFill>
        <a:ln w="9525">
          <a:noFill/>
          <a:miter lim="800000"/>
          <a:headEnd/>
          <a:tailEnd/>
        </a:ln>
      </xdr:spPr>
    </xdr:sp>
    <xdr:clientData/>
  </xdr:twoCellAnchor>
  <xdr:twoCellAnchor>
    <xdr:from>
      <xdr:col>46</xdr:col>
      <xdr:colOff>47625</xdr:colOff>
      <xdr:row>11</xdr:row>
      <xdr:rowOff>47625</xdr:rowOff>
    </xdr:from>
    <xdr:to>
      <xdr:col>46</xdr:col>
      <xdr:colOff>200025</xdr:colOff>
      <xdr:row>11</xdr:row>
      <xdr:rowOff>123825</xdr:rowOff>
    </xdr:to>
    <xdr:sp macro="" textlink="">
      <xdr:nvSpPr>
        <xdr:cNvPr id="1134" name="Rectangle 8"/>
        <xdr:cNvSpPr>
          <a:spLocks noChangeArrowheads="1"/>
        </xdr:cNvSpPr>
      </xdr:nvSpPr>
      <xdr:spPr bwMode="auto">
        <a:xfrm>
          <a:off x="20040600" y="1828800"/>
          <a:ext cx="152400" cy="76200"/>
        </a:xfrm>
        <a:prstGeom prst="rect">
          <a:avLst/>
        </a:prstGeom>
        <a:solidFill>
          <a:srgbClr val="FF0000"/>
        </a:solidFill>
        <a:ln w="9525">
          <a:noFill/>
          <a:miter lim="800000"/>
          <a:headEnd/>
          <a:tailEnd/>
        </a:ln>
      </xdr:spPr>
    </xdr:sp>
    <xdr:clientData/>
  </xdr:twoCellAnchor>
  <xdr:twoCellAnchor>
    <xdr:from>
      <xdr:col>38</xdr:col>
      <xdr:colOff>47625</xdr:colOff>
      <xdr:row>12</xdr:row>
      <xdr:rowOff>47625</xdr:rowOff>
    </xdr:from>
    <xdr:to>
      <xdr:col>38</xdr:col>
      <xdr:colOff>200025</xdr:colOff>
      <xdr:row>12</xdr:row>
      <xdr:rowOff>123825</xdr:rowOff>
    </xdr:to>
    <xdr:sp macro="" textlink="">
      <xdr:nvSpPr>
        <xdr:cNvPr id="1135" name="Rectangle 9"/>
        <xdr:cNvSpPr>
          <a:spLocks noChangeArrowheads="1"/>
        </xdr:cNvSpPr>
      </xdr:nvSpPr>
      <xdr:spPr bwMode="auto">
        <a:xfrm>
          <a:off x="17687925" y="2019300"/>
          <a:ext cx="152400" cy="76200"/>
        </a:xfrm>
        <a:prstGeom prst="rect">
          <a:avLst/>
        </a:prstGeom>
        <a:solidFill>
          <a:srgbClr val="99CCFF"/>
        </a:solidFill>
        <a:ln w="9525">
          <a:noFill/>
          <a:miter lim="800000"/>
          <a:headEnd/>
          <a:tailEnd/>
        </a:ln>
      </xdr:spPr>
    </xdr:sp>
    <xdr:clientData/>
  </xdr:twoCellAnchor>
  <xdr:twoCellAnchor>
    <xdr:from>
      <xdr:col>42</xdr:col>
      <xdr:colOff>47625</xdr:colOff>
      <xdr:row>12</xdr:row>
      <xdr:rowOff>47625</xdr:rowOff>
    </xdr:from>
    <xdr:to>
      <xdr:col>42</xdr:col>
      <xdr:colOff>200025</xdr:colOff>
      <xdr:row>12</xdr:row>
      <xdr:rowOff>123825</xdr:rowOff>
    </xdr:to>
    <xdr:sp macro="" textlink="">
      <xdr:nvSpPr>
        <xdr:cNvPr id="1136" name="Rectangle 10"/>
        <xdr:cNvSpPr>
          <a:spLocks noChangeArrowheads="1"/>
        </xdr:cNvSpPr>
      </xdr:nvSpPr>
      <xdr:spPr bwMode="auto">
        <a:xfrm>
          <a:off x="18849975" y="2019300"/>
          <a:ext cx="152400" cy="76200"/>
        </a:xfrm>
        <a:prstGeom prst="rect">
          <a:avLst/>
        </a:prstGeom>
        <a:solidFill>
          <a:srgbClr val="3366FF"/>
        </a:solidFill>
        <a:ln w="9525">
          <a:noFill/>
          <a:miter lim="800000"/>
          <a:headEnd/>
          <a:tailEnd/>
        </a:ln>
      </xdr:spPr>
    </xdr:sp>
    <xdr:clientData/>
  </xdr:twoCellAnchor>
  <xdr:twoCellAnchor>
    <xdr:from>
      <xdr:col>46</xdr:col>
      <xdr:colOff>47625</xdr:colOff>
      <xdr:row>12</xdr:row>
      <xdr:rowOff>47625</xdr:rowOff>
    </xdr:from>
    <xdr:to>
      <xdr:col>46</xdr:col>
      <xdr:colOff>200025</xdr:colOff>
      <xdr:row>12</xdr:row>
      <xdr:rowOff>123825</xdr:rowOff>
    </xdr:to>
    <xdr:sp macro="" textlink="">
      <xdr:nvSpPr>
        <xdr:cNvPr id="1137" name="Rectangle 11"/>
        <xdr:cNvSpPr>
          <a:spLocks noChangeArrowheads="1"/>
        </xdr:cNvSpPr>
      </xdr:nvSpPr>
      <xdr:spPr bwMode="auto">
        <a:xfrm>
          <a:off x="20040600" y="2019300"/>
          <a:ext cx="152400" cy="76200"/>
        </a:xfrm>
        <a:prstGeom prst="rect">
          <a:avLst/>
        </a:prstGeom>
        <a:solidFill>
          <a:srgbClr val="3366FF"/>
        </a:solidFill>
        <a:ln w="9525">
          <a:noFill/>
          <a:miter lim="800000"/>
          <a:headEnd/>
          <a:tailEnd/>
        </a:ln>
      </xdr:spPr>
    </xdr:sp>
    <xdr:clientData/>
  </xdr:twoCellAnchor>
  <xdr:twoCellAnchor editAs="oneCell">
    <xdr:from>
      <xdr:col>14</xdr:col>
      <xdr:colOff>542925</xdr:colOff>
      <xdr:row>19</xdr:row>
      <xdr:rowOff>38100</xdr:rowOff>
    </xdr:from>
    <xdr:to>
      <xdr:col>27</xdr:col>
      <xdr:colOff>152400</xdr:colOff>
      <xdr:row>20</xdr:row>
      <xdr:rowOff>38100</xdr:rowOff>
    </xdr:to>
    <xdr:pic>
      <xdr:nvPicPr>
        <xdr:cNvPr id="1138" name="Picture 12"/>
        <xdr:cNvPicPr>
          <a:picLocks noChangeAspect="1" noChangeArrowheads="1"/>
        </xdr:cNvPicPr>
      </xdr:nvPicPr>
      <xdr:blipFill>
        <a:blip xmlns:r="http://schemas.openxmlformats.org/officeDocument/2006/relationships" r:embed="rId1" cstate="print"/>
        <a:srcRect l="374" t="19048"/>
        <a:stretch>
          <a:fillRect/>
        </a:stretch>
      </xdr:blipFill>
      <xdr:spPr bwMode="auto">
        <a:xfrm>
          <a:off x="9296400" y="3143250"/>
          <a:ext cx="5076825" cy="161925"/>
        </a:xfrm>
        <a:prstGeom prst="rect">
          <a:avLst/>
        </a:prstGeom>
        <a:noFill/>
        <a:ln w="1">
          <a:noFill/>
          <a:miter lim="800000"/>
          <a:headEnd/>
          <a:tailEnd/>
        </a:ln>
      </xdr:spPr>
    </xdr:pic>
    <xdr:clientData/>
  </xdr:twoCellAnchor>
  <xdr:twoCellAnchor>
    <xdr:from>
      <xdr:col>29</xdr:col>
      <xdr:colOff>66675</xdr:colOff>
      <xdr:row>12</xdr:row>
      <xdr:rowOff>85725</xdr:rowOff>
    </xdr:from>
    <xdr:to>
      <xdr:col>30</xdr:col>
      <xdr:colOff>76200</xdr:colOff>
      <xdr:row>13</xdr:row>
      <xdr:rowOff>0</xdr:rowOff>
    </xdr:to>
    <xdr:sp macro="" textlink="">
      <xdr:nvSpPr>
        <xdr:cNvPr id="1139" name="Rectangle 13"/>
        <xdr:cNvSpPr>
          <a:spLocks noChangeArrowheads="1"/>
        </xdr:cNvSpPr>
      </xdr:nvSpPr>
      <xdr:spPr bwMode="auto">
        <a:xfrm>
          <a:off x="15192375" y="2057400"/>
          <a:ext cx="152400" cy="76200"/>
        </a:xfrm>
        <a:prstGeom prst="rect">
          <a:avLst/>
        </a:prstGeom>
        <a:solidFill>
          <a:srgbClr val="99CCFF"/>
        </a:solidFill>
        <a:ln w="9525">
          <a:noFill/>
          <a:miter lim="800000"/>
          <a:headEnd/>
          <a:tailEnd/>
        </a:ln>
      </xdr:spPr>
    </xdr:sp>
    <xdr:clientData/>
  </xdr:twoCellAnchor>
  <xdr:twoCellAnchor>
    <xdr:from>
      <xdr:col>33</xdr:col>
      <xdr:colOff>66675</xdr:colOff>
      <xdr:row>12</xdr:row>
      <xdr:rowOff>66675</xdr:rowOff>
    </xdr:from>
    <xdr:to>
      <xdr:col>34</xdr:col>
      <xdr:colOff>114300</xdr:colOff>
      <xdr:row>12</xdr:row>
      <xdr:rowOff>142875</xdr:rowOff>
    </xdr:to>
    <xdr:sp macro="" textlink="">
      <xdr:nvSpPr>
        <xdr:cNvPr id="1140" name="Rectangle 14"/>
        <xdr:cNvSpPr>
          <a:spLocks noChangeArrowheads="1"/>
        </xdr:cNvSpPr>
      </xdr:nvSpPr>
      <xdr:spPr bwMode="auto">
        <a:xfrm>
          <a:off x="16249650" y="2038350"/>
          <a:ext cx="152400" cy="76200"/>
        </a:xfrm>
        <a:prstGeom prst="rect">
          <a:avLst/>
        </a:prstGeom>
        <a:solidFill>
          <a:srgbClr val="3366FF"/>
        </a:solidFill>
        <a:ln w="9525">
          <a:noFill/>
          <a:miter lim="800000"/>
          <a:headEnd/>
          <a:tailEnd/>
        </a:ln>
      </xdr:spPr>
    </xdr:sp>
    <xdr:clientData/>
  </xdr:twoCellAnchor>
  <xdr:twoCellAnchor editAs="oneCell">
    <xdr:from>
      <xdr:col>29</xdr:col>
      <xdr:colOff>0</xdr:colOff>
      <xdr:row>16</xdr:row>
      <xdr:rowOff>0</xdr:rowOff>
    </xdr:from>
    <xdr:to>
      <xdr:col>37</xdr:col>
      <xdr:colOff>9525</xdr:colOff>
      <xdr:row>18</xdr:row>
      <xdr:rowOff>38100</xdr:rowOff>
    </xdr:to>
    <xdr:pic>
      <xdr:nvPicPr>
        <xdr:cNvPr id="1141" name="Picture 15"/>
        <xdr:cNvPicPr>
          <a:picLocks noChangeAspect="1" noChangeArrowheads="1"/>
        </xdr:cNvPicPr>
      </xdr:nvPicPr>
      <xdr:blipFill>
        <a:blip xmlns:r="http://schemas.openxmlformats.org/officeDocument/2006/relationships" r:embed="rId2" cstate="print"/>
        <a:srcRect/>
        <a:stretch>
          <a:fillRect/>
        </a:stretch>
      </xdr:blipFill>
      <xdr:spPr bwMode="auto">
        <a:xfrm>
          <a:off x="15125700" y="2619375"/>
          <a:ext cx="1914525" cy="361950"/>
        </a:xfrm>
        <a:prstGeom prst="rect">
          <a:avLst/>
        </a:prstGeom>
        <a:noFill/>
        <a:ln w="1">
          <a:noFill/>
          <a:miter lim="800000"/>
          <a:headEnd/>
          <a:tailEnd/>
        </a:ln>
      </xdr:spPr>
    </xdr:pic>
    <xdr:clientData/>
  </xdr:twoCellAnchor>
  <xdr:twoCellAnchor editAs="oneCell">
    <xdr:from>
      <xdr:col>15</xdr:col>
      <xdr:colOff>0</xdr:colOff>
      <xdr:row>22</xdr:row>
      <xdr:rowOff>0</xdr:rowOff>
    </xdr:from>
    <xdr:to>
      <xdr:col>27</xdr:col>
      <xdr:colOff>238125</xdr:colOff>
      <xdr:row>24</xdr:row>
      <xdr:rowOff>38100</xdr:rowOff>
    </xdr:to>
    <xdr:pic>
      <xdr:nvPicPr>
        <xdr:cNvPr id="1142" name="Picture 16"/>
        <xdr:cNvPicPr>
          <a:picLocks noChangeAspect="1" noChangeArrowheads="1"/>
        </xdr:cNvPicPr>
      </xdr:nvPicPr>
      <xdr:blipFill>
        <a:blip xmlns:r="http://schemas.openxmlformats.org/officeDocument/2006/relationships" r:embed="rId3" cstate="print"/>
        <a:srcRect/>
        <a:stretch>
          <a:fillRect/>
        </a:stretch>
      </xdr:blipFill>
      <xdr:spPr bwMode="auto">
        <a:xfrm>
          <a:off x="9363075" y="3590925"/>
          <a:ext cx="5095875" cy="361950"/>
        </a:xfrm>
        <a:prstGeom prst="rect">
          <a:avLst/>
        </a:prstGeom>
        <a:noFill/>
        <a:ln w="1">
          <a:noFill/>
          <a:miter lim="800000"/>
          <a:headEnd/>
          <a:tailEnd/>
        </a:ln>
      </xdr:spPr>
    </xdr:pic>
    <xdr:clientData/>
  </xdr:twoCellAnchor>
  <xdr:twoCellAnchor>
    <xdr:from>
      <xdr:col>52</xdr:col>
      <xdr:colOff>47625</xdr:colOff>
      <xdr:row>11</xdr:row>
      <xdr:rowOff>57150</xdr:rowOff>
    </xdr:from>
    <xdr:to>
      <xdr:col>52</xdr:col>
      <xdr:colOff>200025</xdr:colOff>
      <xdr:row>11</xdr:row>
      <xdr:rowOff>133350</xdr:rowOff>
    </xdr:to>
    <xdr:sp macro="" textlink="">
      <xdr:nvSpPr>
        <xdr:cNvPr id="1143" name="Rectangle 17"/>
        <xdr:cNvSpPr>
          <a:spLocks noChangeArrowheads="1"/>
        </xdr:cNvSpPr>
      </xdr:nvSpPr>
      <xdr:spPr bwMode="auto">
        <a:xfrm>
          <a:off x="23288625" y="1838325"/>
          <a:ext cx="152400" cy="76200"/>
        </a:xfrm>
        <a:prstGeom prst="rect">
          <a:avLst/>
        </a:prstGeom>
        <a:solidFill>
          <a:srgbClr val="FFCC99"/>
        </a:solidFill>
        <a:ln w="9525">
          <a:noFill/>
          <a:miter lim="800000"/>
          <a:headEnd/>
          <a:tailEnd/>
        </a:ln>
      </xdr:spPr>
    </xdr:sp>
    <xdr:clientData/>
  </xdr:twoCellAnchor>
  <xdr:twoCellAnchor>
    <xdr:from>
      <xdr:col>56</xdr:col>
      <xdr:colOff>47625</xdr:colOff>
      <xdr:row>11</xdr:row>
      <xdr:rowOff>57150</xdr:rowOff>
    </xdr:from>
    <xdr:to>
      <xdr:col>56</xdr:col>
      <xdr:colOff>200025</xdr:colOff>
      <xdr:row>11</xdr:row>
      <xdr:rowOff>133350</xdr:rowOff>
    </xdr:to>
    <xdr:sp macro="" textlink="">
      <xdr:nvSpPr>
        <xdr:cNvPr id="1144" name="Rectangle 18"/>
        <xdr:cNvSpPr>
          <a:spLocks noChangeArrowheads="1"/>
        </xdr:cNvSpPr>
      </xdr:nvSpPr>
      <xdr:spPr bwMode="auto">
        <a:xfrm>
          <a:off x="24364950" y="1838325"/>
          <a:ext cx="152400" cy="76200"/>
        </a:xfrm>
        <a:prstGeom prst="rect">
          <a:avLst/>
        </a:prstGeom>
        <a:solidFill>
          <a:srgbClr val="FF99CC"/>
        </a:solidFill>
        <a:ln w="9525">
          <a:noFill/>
          <a:miter lim="800000"/>
          <a:headEnd/>
          <a:tailEnd/>
        </a:ln>
      </xdr:spPr>
    </xdr:sp>
    <xdr:clientData/>
  </xdr:twoCellAnchor>
  <xdr:twoCellAnchor editAs="oneCell">
    <xdr:from>
      <xdr:col>52</xdr:col>
      <xdr:colOff>0</xdr:colOff>
      <xdr:row>13</xdr:row>
      <xdr:rowOff>0</xdr:rowOff>
    </xdr:from>
    <xdr:to>
      <xdr:col>58</xdr:col>
      <xdr:colOff>9525</xdr:colOff>
      <xdr:row>14</xdr:row>
      <xdr:rowOff>38100</xdr:rowOff>
    </xdr:to>
    <xdr:pic>
      <xdr:nvPicPr>
        <xdr:cNvPr id="1145" name="Picture 19"/>
        <xdr:cNvPicPr>
          <a:picLocks noChangeAspect="1" noChangeArrowheads="1"/>
        </xdr:cNvPicPr>
      </xdr:nvPicPr>
      <xdr:blipFill>
        <a:blip xmlns:r="http://schemas.openxmlformats.org/officeDocument/2006/relationships" r:embed="rId4" cstate="print"/>
        <a:srcRect/>
        <a:stretch>
          <a:fillRect/>
        </a:stretch>
      </xdr:blipFill>
      <xdr:spPr bwMode="auto">
        <a:xfrm>
          <a:off x="23241000" y="2133600"/>
          <a:ext cx="1990725" cy="200025"/>
        </a:xfrm>
        <a:prstGeom prst="rect">
          <a:avLst/>
        </a:prstGeom>
        <a:noFill/>
        <a:ln w="1">
          <a:noFill/>
          <a:miter lim="800000"/>
          <a:headEnd/>
          <a:tailEnd/>
        </a:ln>
      </xdr:spPr>
    </xdr:pic>
    <xdr:clientData/>
  </xdr:twoCellAnchor>
  <xdr:twoCellAnchor>
    <xdr:from>
      <xdr:col>62</xdr:col>
      <xdr:colOff>104775</xdr:colOff>
      <xdr:row>53</xdr:row>
      <xdr:rowOff>57150</xdr:rowOff>
    </xdr:from>
    <xdr:to>
      <xdr:col>62</xdr:col>
      <xdr:colOff>257175</xdr:colOff>
      <xdr:row>53</xdr:row>
      <xdr:rowOff>133350</xdr:rowOff>
    </xdr:to>
    <xdr:sp macro="" textlink="">
      <xdr:nvSpPr>
        <xdr:cNvPr id="1146" name="Rectangle 20"/>
        <xdr:cNvSpPr>
          <a:spLocks noChangeArrowheads="1"/>
        </xdr:cNvSpPr>
      </xdr:nvSpPr>
      <xdr:spPr bwMode="auto">
        <a:xfrm>
          <a:off x="27765375" y="8791575"/>
          <a:ext cx="152400" cy="76200"/>
        </a:xfrm>
        <a:prstGeom prst="rect">
          <a:avLst/>
        </a:prstGeom>
        <a:solidFill>
          <a:srgbClr val="FFCC99"/>
        </a:solidFill>
        <a:ln w="9525">
          <a:noFill/>
          <a:miter lim="800000"/>
          <a:headEnd/>
          <a:tailEnd/>
        </a:ln>
      </xdr:spPr>
    </xdr:sp>
    <xdr:clientData/>
  </xdr:twoCellAnchor>
  <xdr:twoCellAnchor>
    <xdr:from>
      <xdr:col>63</xdr:col>
      <xdr:colOff>133350</xdr:colOff>
      <xdr:row>53</xdr:row>
      <xdr:rowOff>57150</xdr:rowOff>
    </xdr:from>
    <xdr:to>
      <xdr:col>64</xdr:col>
      <xdr:colOff>38100</xdr:colOff>
      <xdr:row>53</xdr:row>
      <xdr:rowOff>133350</xdr:rowOff>
    </xdr:to>
    <xdr:sp macro="" textlink="">
      <xdr:nvSpPr>
        <xdr:cNvPr id="1147" name="Rectangle 21"/>
        <xdr:cNvSpPr>
          <a:spLocks noChangeArrowheads="1"/>
        </xdr:cNvSpPr>
      </xdr:nvSpPr>
      <xdr:spPr bwMode="auto">
        <a:xfrm>
          <a:off x="28051125" y="8791575"/>
          <a:ext cx="1190625" cy="76200"/>
        </a:xfrm>
        <a:prstGeom prst="rect">
          <a:avLst/>
        </a:prstGeom>
        <a:solidFill>
          <a:srgbClr val="FF99CC"/>
        </a:solidFill>
        <a:ln w="9525">
          <a:noFill/>
          <a:miter lim="800000"/>
          <a:headEnd/>
          <a:tailEnd/>
        </a:ln>
      </xdr:spPr>
    </xdr:sp>
    <xdr:clientData/>
  </xdr:twoCellAnchor>
  <xdr:twoCellAnchor>
    <xdr:from>
      <xdr:col>8</xdr:col>
      <xdr:colOff>457200</xdr:colOff>
      <xdr:row>19</xdr:row>
      <xdr:rowOff>57150</xdr:rowOff>
    </xdr:from>
    <xdr:to>
      <xdr:col>8</xdr:col>
      <xdr:colOff>542925</xdr:colOff>
      <xdr:row>19</xdr:row>
      <xdr:rowOff>133350</xdr:rowOff>
    </xdr:to>
    <xdr:sp macro="" textlink="">
      <xdr:nvSpPr>
        <xdr:cNvPr id="1148" name="Rectangle 40"/>
        <xdr:cNvSpPr>
          <a:spLocks noChangeArrowheads="1"/>
        </xdr:cNvSpPr>
      </xdr:nvSpPr>
      <xdr:spPr bwMode="auto">
        <a:xfrm>
          <a:off x="5334000" y="3162300"/>
          <a:ext cx="85725" cy="76200"/>
        </a:xfrm>
        <a:prstGeom prst="rect">
          <a:avLst/>
        </a:prstGeom>
        <a:solidFill>
          <a:srgbClr val="00FF00"/>
        </a:solidFill>
        <a:ln w="9525">
          <a:solidFill>
            <a:srgbClr val="000000"/>
          </a:solidFill>
          <a:miter lim="800000"/>
          <a:headEnd/>
          <a:tailEnd/>
        </a:ln>
      </xdr:spPr>
    </xdr:sp>
    <xdr:clientData/>
  </xdr:twoCellAnchor>
  <xdr:twoCellAnchor>
    <xdr:from>
      <xdr:col>8</xdr:col>
      <xdr:colOff>466725</xdr:colOff>
      <xdr:row>20</xdr:row>
      <xdr:rowOff>47625</xdr:rowOff>
    </xdr:from>
    <xdr:to>
      <xdr:col>8</xdr:col>
      <xdr:colOff>552450</xdr:colOff>
      <xdr:row>20</xdr:row>
      <xdr:rowOff>133350</xdr:rowOff>
    </xdr:to>
    <xdr:sp macro="" textlink="">
      <xdr:nvSpPr>
        <xdr:cNvPr id="1149" name="AutoShape 41"/>
        <xdr:cNvSpPr>
          <a:spLocks noChangeArrowheads="1"/>
        </xdr:cNvSpPr>
      </xdr:nvSpPr>
      <xdr:spPr bwMode="auto">
        <a:xfrm>
          <a:off x="5343525" y="3314700"/>
          <a:ext cx="85725" cy="85725"/>
        </a:xfrm>
        <a:custGeom>
          <a:avLst/>
          <a:gdLst>
            <a:gd name="T0" fmla="*/ 42863 w 21600"/>
            <a:gd name="T1" fmla="*/ 0 h 21600"/>
            <a:gd name="T2" fmla="*/ 12553 w 21600"/>
            <a:gd name="T3" fmla="*/ 12553 h 21600"/>
            <a:gd name="T4" fmla="*/ 0 w 21600"/>
            <a:gd name="T5" fmla="*/ 42863 h 21600"/>
            <a:gd name="T6" fmla="*/ 12553 w 21600"/>
            <a:gd name="T7" fmla="*/ 73172 h 21600"/>
            <a:gd name="T8" fmla="*/ 42863 w 21600"/>
            <a:gd name="T9" fmla="*/ 85725 h 21600"/>
            <a:gd name="T10" fmla="*/ 73172 w 21600"/>
            <a:gd name="T11" fmla="*/ 73172 h 21600"/>
            <a:gd name="T12" fmla="*/ 85725 w 21600"/>
            <a:gd name="T13" fmla="*/ 42863 h 21600"/>
            <a:gd name="T14" fmla="*/ 73172 w 21600"/>
            <a:gd name="T15" fmla="*/ 12553 h 21600"/>
            <a:gd name="T16" fmla="*/ 0 60000 65536"/>
            <a:gd name="T17" fmla="*/ 0 60000 65536"/>
            <a:gd name="T18" fmla="*/ 0 60000 65536"/>
            <a:gd name="T19" fmla="*/ 0 60000 65536"/>
            <a:gd name="T20" fmla="*/ 0 60000 65536"/>
            <a:gd name="T21" fmla="*/ 0 60000 65536"/>
            <a:gd name="T22" fmla="*/ 0 60000 65536"/>
            <a:gd name="T23" fmla="*/ 0 60000 65536"/>
            <a:gd name="T24" fmla="*/ 3163 w 21600"/>
            <a:gd name="T25" fmla="*/ 3163 h 21600"/>
            <a:gd name="T26" fmla="*/ 18437 w 21600"/>
            <a:gd name="T27" fmla="*/ 18437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a:moveTo>
                <a:pt x="0" y="10800"/>
              </a:moveTo>
              <a:cubicBezTo>
                <a:pt x="0" y="4835"/>
                <a:pt x="4835" y="0"/>
                <a:pt x="10800" y="0"/>
              </a:cubicBezTo>
              <a:cubicBezTo>
                <a:pt x="16765" y="0"/>
                <a:pt x="21600" y="4835"/>
                <a:pt x="21600" y="10800"/>
              </a:cubicBezTo>
              <a:cubicBezTo>
                <a:pt x="21600" y="16765"/>
                <a:pt x="16765" y="21600"/>
                <a:pt x="10800" y="21600"/>
              </a:cubicBezTo>
              <a:cubicBezTo>
                <a:pt x="4835" y="21600"/>
                <a:pt x="0" y="16765"/>
                <a:pt x="0" y="10800"/>
              </a:cubicBezTo>
              <a:close/>
              <a:moveTo>
                <a:pt x="10800" y="10800"/>
              </a:moveTo>
              <a:cubicBezTo>
                <a:pt x="10800" y="10800"/>
                <a:pt x="10800" y="10800"/>
                <a:pt x="10800" y="10800"/>
              </a:cubicBezTo>
              <a:cubicBezTo>
                <a:pt x="10800" y="10800"/>
                <a:pt x="10800" y="10800"/>
                <a:pt x="10800" y="10800"/>
              </a:cubicBezTo>
              <a:cubicBezTo>
                <a:pt x="10800" y="10800"/>
                <a:pt x="10800" y="10800"/>
                <a:pt x="10800" y="10800"/>
              </a:cubicBezTo>
              <a:cubicBezTo>
                <a:pt x="10800" y="10800"/>
                <a:pt x="10800" y="10800"/>
                <a:pt x="10800" y="10800"/>
              </a:cubicBezTo>
              <a:close/>
            </a:path>
          </a:pathLst>
        </a:custGeom>
        <a:solidFill>
          <a:srgbClr val="00FFFF"/>
        </a:solidFill>
        <a:ln w="9525">
          <a:solidFill>
            <a:srgbClr val="969696"/>
          </a:solidFill>
          <a:round/>
          <a:headEnd/>
          <a:tailEnd/>
        </a:ln>
      </xdr:spPr>
    </xdr:sp>
    <xdr:clientData/>
  </xdr:twoCellAnchor>
  <xdr:twoCellAnchor editAs="oneCell">
    <xdr:from>
      <xdr:col>10</xdr:col>
      <xdr:colOff>571500</xdr:colOff>
      <xdr:row>19</xdr:row>
      <xdr:rowOff>19050</xdr:rowOff>
    </xdr:from>
    <xdr:to>
      <xdr:col>12</xdr:col>
      <xdr:colOff>466725</xdr:colOff>
      <xdr:row>21</xdr:row>
      <xdr:rowOff>57150</xdr:rowOff>
    </xdr:to>
    <xdr:pic>
      <xdr:nvPicPr>
        <xdr:cNvPr id="1150" name="Picture 42"/>
        <xdr:cNvPicPr>
          <a:picLocks noChangeAspect="1" noChangeArrowheads="1"/>
        </xdr:cNvPicPr>
      </xdr:nvPicPr>
      <xdr:blipFill>
        <a:blip xmlns:r="http://schemas.openxmlformats.org/officeDocument/2006/relationships" r:embed="rId5" cstate="print"/>
        <a:srcRect l="23027" t="5769" b="21153"/>
        <a:stretch>
          <a:fillRect/>
        </a:stretch>
      </xdr:blipFill>
      <xdr:spPr bwMode="auto">
        <a:xfrm>
          <a:off x="6886575" y="3124200"/>
          <a:ext cx="1114425" cy="361950"/>
        </a:xfrm>
        <a:prstGeom prst="rect">
          <a:avLst/>
        </a:prstGeom>
        <a:noFill/>
        <a:ln w="1">
          <a:noFill/>
          <a:miter lim="800000"/>
          <a:headEnd/>
          <a:tailEnd/>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trlProp" Target="../ctrlProps/ctrlProp7.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12.xml"/><Relationship Id="rId3" Type="http://schemas.openxmlformats.org/officeDocument/2006/relationships/vmlDrawing" Target="../drawings/vmlDrawing4.vml"/><Relationship Id="rId7" Type="http://schemas.openxmlformats.org/officeDocument/2006/relationships/ctrlProp" Target="../ctrlProps/ctrlProp11.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ctrlProp" Target="../ctrlProps/ctrlProp8.xml"/><Relationship Id="rId9" Type="http://schemas.openxmlformats.org/officeDocument/2006/relationships/ctrlProp" Target="../ctrlProps/ctrlProp1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trlProp" Target="../ctrlProps/ctrlProp16.xml"/><Relationship Id="rId5" Type="http://schemas.openxmlformats.org/officeDocument/2006/relationships/ctrlProp" Target="../ctrlProps/ctrlProp15.xml"/><Relationship Id="rId4" Type="http://schemas.openxmlformats.org/officeDocument/2006/relationships/ctrlProp" Target="../ctrlProps/ctrlProp1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ctrlProp" Target="../ctrlProps/ctrlProp18.xml"/><Relationship Id="rId4" Type="http://schemas.openxmlformats.org/officeDocument/2006/relationships/ctrlProp" Target="../ctrlProps/ctrlProp17.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24.xml"/><Relationship Id="rId13" Type="http://schemas.openxmlformats.org/officeDocument/2006/relationships/ctrlProp" Target="../ctrlProps/ctrlProp29.xml"/><Relationship Id="rId3" Type="http://schemas.openxmlformats.org/officeDocument/2006/relationships/vmlDrawing" Target="../drawings/vmlDrawing7.vml"/><Relationship Id="rId7" Type="http://schemas.openxmlformats.org/officeDocument/2006/relationships/ctrlProp" Target="../ctrlProps/ctrlProp23.xml"/><Relationship Id="rId12" Type="http://schemas.openxmlformats.org/officeDocument/2006/relationships/ctrlProp" Target="../ctrlProps/ctrlProp28.xml"/><Relationship Id="rId2" Type="http://schemas.openxmlformats.org/officeDocument/2006/relationships/drawing" Target="../drawings/drawing7.xml"/><Relationship Id="rId1" Type="http://schemas.openxmlformats.org/officeDocument/2006/relationships/printerSettings" Target="../printerSettings/printerSettings7.bin"/><Relationship Id="rId6" Type="http://schemas.openxmlformats.org/officeDocument/2006/relationships/ctrlProp" Target="../ctrlProps/ctrlProp22.xml"/><Relationship Id="rId11" Type="http://schemas.openxmlformats.org/officeDocument/2006/relationships/ctrlProp" Target="../ctrlProps/ctrlProp27.xml"/><Relationship Id="rId5" Type="http://schemas.openxmlformats.org/officeDocument/2006/relationships/ctrlProp" Target="../ctrlProps/ctrlProp21.xml"/><Relationship Id="rId10" Type="http://schemas.openxmlformats.org/officeDocument/2006/relationships/ctrlProp" Target="../ctrlProps/ctrlProp26.xml"/><Relationship Id="rId4" Type="http://schemas.openxmlformats.org/officeDocument/2006/relationships/ctrlProp" Target="../ctrlProps/ctrlProp20.xml"/><Relationship Id="rId9" Type="http://schemas.openxmlformats.org/officeDocument/2006/relationships/ctrlProp" Target="../ctrlProps/ctrlProp2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4"/>
  <dimension ref="A1:FE115"/>
  <sheetViews>
    <sheetView showGridLines="0" showRowColHeaders="0" defaultGridColor="0" colorId="23" zoomScaleNormal="100" workbookViewId="0">
      <selection activeCell="C6" sqref="C6"/>
    </sheetView>
  </sheetViews>
  <sheetFormatPr defaultRowHeight="12.75" x14ac:dyDescent="0.2"/>
  <cols>
    <col min="1" max="1" width="4.7109375" customWidth="1"/>
    <col min="2" max="2" width="16.42578125" customWidth="1"/>
    <col min="3" max="3" width="4.7109375" customWidth="1"/>
    <col min="4" max="38" width="4.140625" customWidth="1"/>
    <col min="39" max="39" width="1.85546875" customWidth="1"/>
    <col min="41" max="41" width="1.5703125" customWidth="1"/>
    <col min="42" max="42" width="1.28515625" customWidth="1"/>
    <col min="43" max="85" width="4.140625" customWidth="1"/>
    <col min="86" max="86" width="5" customWidth="1"/>
    <col min="87" max="87" width="4.7109375" customWidth="1"/>
    <col min="88" max="88" width="5.7109375" style="54" customWidth="1"/>
    <col min="89" max="89" width="5.140625" style="54" customWidth="1"/>
    <col min="90" max="96" width="5.140625" style="97" customWidth="1"/>
    <col min="97" max="100" width="3.140625" style="97" customWidth="1"/>
    <col min="101" max="101" width="3.140625" style="54" customWidth="1"/>
    <col min="102" max="102" width="4.28515625" style="54" customWidth="1"/>
    <col min="103" max="103" width="6.28515625" style="54" customWidth="1"/>
    <col min="104" max="104" width="7.7109375" style="54" customWidth="1"/>
    <col min="105" max="105" width="4" style="54" customWidth="1"/>
    <col min="106" max="106" width="18.85546875" style="54" customWidth="1"/>
    <col min="107" max="107" width="4.42578125" style="54" customWidth="1"/>
    <col min="108" max="135" width="4" style="54" customWidth="1"/>
    <col min="136" max="137" width="9.140625" style="54"/>
    <col min="138" max="138" width="4" style="54" customWidth="1"/>
    <col min="139" max="139" width="17.7109375" style="54" customWidth="1"/>
    <col min="140" max="140" width="5.85546875" style="54" customWidth="1"/>
    <col min="141" max="141" width="9.140625" style="54"/>
    <col min="142" max="160" width="6.42578125" style="54" customWidth="1"/>
    <col min="161" max="161" width="9.140625" style="54"/>
  </cols>
  <sheetData>
    <row r="1" spans="1:161" ht="21.75" customHeight="1" x14ac:dyDescent="0.2"/>
    <row r="2" spans="1:161" s="391" customFormat="1" ht="23.25" customHeight="1" x14ac:dyDescent="0.2">
      <c r="A2" s="392"/>
      <c r="B2" s="567" t="s">
        <v>793</v>
      </c>
      <c r="C2" s="405"/>
      <c r="D2" s="405"/>
      <c r="E2" s="405"/>
      <c r="F2" s="405"/>
      <c r="G2" s="405"/>
      <c r="H2" s="405"/>
      <c r="I2" s="393"/>
      <c r="J2" s="405"/>
      <c r="K2" s="393" t="s">
        <v>102</v>
      </c>
      <c r="L2" s="405"/>
      <c r="M2" s="405"/>
      <c r="N2" s="405"/>
      <c r="O2" s="405"/>
      <c r="P2" s="405"/>
      <c r="Q2" s="1036">
        <f>Про_2!FH5</f>
        <v>45622.375</v>
      </c>
      <c r="R2" s="1036"/>
      <c r="S2" s="1036"/>
      <c r="T2" s="1036"/>
      <c r="U2" s="406" t="s">
        <v>36</v>
      </c>
      <c r="V2" s="1037">
        <f>Q2+2</f>
        <v>45624.375</v>
      </c>
      <c r="W2" s="1037"/>
      <c r="X2" s="1037"/>
      <c r="Y2" s="1037"/>
      <c r="Z2" s="1037"/>
      <c r="AA2" s="1037"/>
      <c r="AB2" s="1037"/>
      <c r="AC2" s="392"/>
      <c r="AD2" s="392"/>
      <c r="AE2" s="392"/>
      <c r="AF2" s="392"/>
      <c r="AG2" s="392"/>
      <c r="AH2" s="392"/>
      <c r="AI2" s="392"/>
      <c r="AJ2" s="392"/>
      <c r="AK2" s="392"/>
      <c r="AL2" s="392"/>
      <c r="AM2" s="392"/>
      <c r="AN2" s="392"/>
      <c r="AO2" s="392"/>
      <c r="AP2" s="396"/>
      <c r="AQ2" s="396"/>
      <c r="AR2" s="396"/>
      <c r="AS2" s="396"/>
      <c r="AT2" s="396"/>
      <c r="AU2" s="396"/>
      <c r="AV2" s="396"/>
      <c r="AW2" s="396"/>
      <c r="AX2" s="392"/>
      <c r="AY2" s="392"/>
      <c r="AZ2" s="392"/>
      <c r="BA2" s="392"/>
      <c r="BB2" s="392"/>
      <c r="BC2" s="392"/>
      <c r="BD2" s="392"/>
      <c r="BE2" s="392"/>
      <c r="BF2" s="392"/>
      <c r="BG2" s="392"/>
      <c r="BH2" s="392"/>
      <c r="BI2" s="392"/>
      <c r="BJ2" s="392"/>
      <c r="BK2" s="392"/>
      <c r="BL2" s="392"/>
      <c r="BM2" s="392"/>
      <c r="BN2" s="392"/>
      <c r="BO2" s="392"/>
      <c r="BP2" s="392"/>
      <c r="BQ2" s="392"/>
      <c r="BR2" s="392"/>
      <c r="BS2" s="392"/>
      <c r="BT2" s="392"/>
      <c r="BU2" s="392"/>
      <c r="BV2" s="392"/>
      <c r="BW2" s="392"/>
      <c r="BX2" s="392"/>
      <c r="BY2" s="392"/>
      <c r="BZ2" s="392"/>
      <c r="CA2" s="392"/>
      <c r="CB2" s="392"/>
      <c r="CC2" s="392"/>
      <c r="CD2" s="392"/>
      <c r="CE2" s="392"/>
      <c r="CF2" s="392"/>
      <c r="CG2" s="392"/>
      <c r="CH2" s="392"/>
      <c r="CI2" s="392"/>
      <c r="CJ2" s="394"/>
      <c r="CK2" s="394"/>
      <c r="CL2" s="395"/>
      <c r="CM2" s="395"/>
      <c r="CN2" s="395"/>
      <c r="CO2" s="395"/>
      <c r="CP2" s="395"/>
      <c r="CQ2" s="395"/>
      <c r="CR2" s="395"/>
      <c r="CS2" s="395"/>
      <c r="CT2" s="395"/>
      <c r="CU2" s="395"/>
      <c r="CV2" s="395"/>
      <c r="CW2" s="394"/>
      <c r="CX2" s="394"/>
      <c r="CY2" s="394"/>
      <c r="CZ2" s="394"/>
      <c r="DA2" s="394"/>
      <c r="DB2" s="394"/>
      <c r="DC2" s="394"/>
      <c r="DD2" s="394"/>
      <c r="DE2" s="394"/>
      <c r="DF2" s="394"/>
      <c r="DG2" s="394"/>
      <c r="DH2" s="394"/>
      <c r="DI2" s="394"/>
      <c r="DJ2" s="394"/>
      <c r="DK2" s="394"/>
      <c r="DL2" s="394"/>
      <c r="DM2" s="394"/>
      <c r="DN2" s="394"/>
      <c r="DO2" s="394"/>
      <c r="DP2" s="394"/>
      <c r="DQ2" s="394"/>
      <c r="DR2" s="394"/>
      <c r="DS2" s="394"/>
      <c r="DT2" s="394"/>
      <c r="DU2" s="394"/>
      <c r="DV2" s="394"/>
      <c r="DW2" s="394"/>
      <c r="DX2" s="394"/>
      <c r="DY2" s="394"/>
      <c r="DZ2" s="394"/>
      <c r="EA2" s="394"/>
      <c r="EB2" s="394"/>
      <c r="EC2" s="394"/>
      <c r="ED2" s="394"/>
      <c r="EE2" s="394"/>
      <c r="EF2" s="394"/>
      <c r="EG2" s="394"/>
      <c r="EH2" s="394"/>
      <c r="EI2" s="394"/>
      <c r="EJ2" s="394"/>
      <c r="EK2" s="394"/>
      <c r="EL2" s="394"/>
      <c r="EM2" s="394"/>
      <c r="EN2" s="394"/>
      <c r="EO2" s="394"/>
      <c r="EP2" s="394"/>
      <c r="EQ2" s="394"/>
      <c r="ER2" s="394"/>
      <c r="ES2" s="394"/>
      <c r="ET2" s="394"/>
      <c r="EU2" s="394"/>
      <c r="EV2" s="394"/>
      <c r="EW2" s="394"/>
      <c r="EX2" s="394"/>
      <c r="EY2" s="394"/>
      <c r="EZ2" s="394"/>
      <c r="FA2" s="394"/>
      <c r="FB2" s="394"/>
      <c r="FC2" s="394"/>
      <c r="FD2" s="394"/>
      <c r="FE2" s="394"/>
    </row>
    <row r="3" spans="1:161" ht="20.100000000000001" customHeight="1" x14ac:dyDescent="0.2">
      <c r="A3" s="1034" t="s">
        <v>35</v>
      </c>
      <c r="B3" s="6"/>
      <c r="C3" s="287"/>
      <c r="D3" s="288"/>
      <c r="E3" s="288" t="s">
        <v>10</v>
      </c>
      <c r="F3" s="288"/>
      <c r="G3" s="288"/>
      <c r="H3" s="289"/>
      <c r="I3" s="287" t="s">
        <v>50</v>
      </c>
      <c r="J3" s="288"/>
      <c r="K3" s="288"/>
      <c r="L3" s="288"/>
      <c r="M3" s="288"/>
      <c r="N3" s="289"/>
      <c r="O3" s="287" t="s">
        <v>23</v>
      </c>
      <c r="P3" s="288"/>
      <c r="Q3" s="288"/>
      <c r="R3" s="288"/>
      <c r="S3" s="288"/>
      <c r="T3" s="289"/>
      <c r="U3" s="287" t="s">
        <v>22</v>
      </c>
      <c r="V3" s="288"/>
      <c r="W3" s="288"/>
      <c r="X3" s="288"/>
      <c r="Y3" s="288"/>
      <c r="Z3" s="289"/>
      <c r="AA3" s="287" t="s">
        <v>51</v>
      </c>
      <c r="AB3" s="288"/>
      <c r="AC3" s="288"/>
      <c r="AD3" s="288"/>
      <c r="AE3" s="288"/>
      <c r="AF3" s="289"/>
      <c r="AG3" s="287"/>
      <c r="AH3" s="288" t="s">
        <v>104</v>
      </c>
      <c r="AI3" s="288"/>
      <c r="AJ3" s="288"/>
      <c r="AK3" s="288"/>
      <c r="AL3" s="289"/>
      <c r="AM3" s="73"/>
      <c r="AN3" s="73"/>
      <c r="AO3" s="73"/>
      <c r="AX3" s="73"/>
      <c r="AY3" s="73"/>
      <c r="AZ3" s="73"/>
      <c r="BA3" s="73"/>
      <c r="BB3" s="73"/>
      <c r="BC3" s="73"/>
      <c r="BD3" s="73"/>
      <c r="BE3" s="73"/>
      <c r="BF3" s="73"/>
      <c r="BG3" s="73"/>
      <c r="BH3" s="73"/>
      <c r="BI3" s="73"/>
      <c r="BJ3" s="73"/>
      <c r="BK3" s="73"/>
      <c r="BL3" s="73"/>
      <c r="BM3" s="73"/>
      <c r="BN3" s="73"/>
      <c r="BO3" s="73"/>
      <c r="BP3" s="73"/>
      <c r="BQ3" s="73"/>
      <c r="BR3" s="73"/>
      <c r="BS3" s="73"/>
      <c r="BT3" s="73"/>
      <c r="BU3" s="73"/>
      <c r="BV3" s="73"/>
      <c r="BW3" s="73"/>
      <c r="BX3" s="73"/>
      <c r="BY3" s="73"/>
      <c r="BZ3" s="73"/>
      <c r="CA3" s="73"/>
      <c r="CB3" s="73"/>
      <c r="CC3" s="73"/>
      <c r="CD3" s="73"/>
      <c r="CE3" s="73"/>
      <c r="CF3" s="73"/>
      <c r="CG3" s="73"/>
      <c r="CH3" s="19"/>
      <c r="CI3" s="19"/>
      <c r="DD3" s="214"/>
      <c r="DE3" s="214"/>
      <c r="DF3" s="214"/>
      <c r="DG3" s="214"/>
      <c r="DH3" s="214"/>
      <c r="DI3" s="214"/>
      <c r="DJ3" s="214"/>
      <c r="DK3" s="214"/>
      <c r="DL3" s="214"/>
      <c r="DM3" s="214"/>
      <c r="DN3" s="214"/>
      <c r="DO3" s="214"/>
      <c r="DP3" s="214"/>
      <c r="DQ3" s="214"/>
      <c r="DR3" s="214"/>
      <c r="DS3" s="214"/>
      <c r="DT3" s="214"/>
      <c r="DU3" s="214"/>
      <c r="DV3" s="214"/>
      <c r="DW3" s="214"/>
      <c r="DX3" s="214"/>
      <c r="DY3" s="214"/>
      <c r="DZ3" s="214"/>
      <c r="EA3" s="214"/>
      <c r="EB3" s="214"/>
      <c r="EC3" s="214"/>
      <c r="ED3" s="214"/>
      <c r="EE3" s="214"/>
      <c r="EK3" s="215"/>
      <c r="EL3" s="216"/>
      <c r="EM3" s="216"/>
      <c r="EN3" s="216"/>
      <c r="EO3" s="217"/>
      <c r="EP3" s="63"/>
      <c r="EQ3" s="63"/>
      <c r="ER3" s="216"/>
      <c r="ES3" s="216"/>
      <c r="ET3" s="216"/>
      <c r="EU3" s="217"/>
      <c r="EV3" s="63"/>
      <c r="EW3" s="63"/>
      <c r="EX3" s="216"/>
      <c r="EY3" s="216"/>
      <c r="EZ3" s="216"/>
      <c r="FA3" s="217"/>
      <c r="FB3" s="63"/>
      <c r="FC3" s="63"/>
    </row>
    <row r="4" spans="1:161" ht="20.100000000000001" customHeight="1" x14ac:dyDescent="0.2">
      <c r="A4" s="1035"/>
      <c r="B4" s="380" t="s">
        <v>9</v>
      </c>
      <c r="C4" s="1033">
        <f>Q2</f>
        <v>45622.375</v>
      </c>
      <c r="D4" s="1031"/>
      <c r="E4" s="1031">
        <f>C4+1</f>
        <v>45623.375</v>
      </c>
      <c r="F4" s="1031"/>
      <c r="G4" s="1031">
        <f>E4+1</f>
        <v>45624.375</v>
      </c>
      <c r="H4" s="1032"/>
      <c r="I4" s="1033">
        <f>C4</f>
        <v>45622.375</v>
      </c>
      <c r="J4" s="1031"/>
      <c r="K4" s="1031">
        <f>E4</f>
        <v>45623.375</v>
      </c>
      <c r="L4" s="1031"/>
      <c r="M4" s="1031">
        <f>G4</f>
        <v>45624.375</v>
      </c>
      <c r="N4" s="1032"/>
      <c r="O4" s="1033">
        <f>I4</f>
        <v>45622.375</v>
      </c>
      <c r="P4" s="1031"/>
      <c r="Q4" s="1031">
        <f>K4</f>
        <v>45623.375</v>
      </c>
      <c r="R4" s="1031"/>
      <c r="S4" s="1031">
        <f>M4</f>
        <v>45624.375</v>
      </c>
      <c r="T4" s="1032"/>
      <c r="U4" s="1033">
        <f>O4</f>
        <v>45622.375</v>
      </c>
      <c r="V4" s="1031"/>
      <c r="W4" s="1031">
        <f>Q4</f>
        <v>45623.375</v>
      </c>
      <c r="X4" s="1031"/>
      <c r="Y4" s="1031">
        <f>S4</f>
        <v>45624.375</v>
      </c>
      <c r="Z4" s="1032"/>
      <c r="AA4" s="1033">
        <f>U4</f>
        <v>45622.375</v>
      </c>
      <c r="AB4" s="1031"/>
      <c r="AC4" s="1031">
        <f>W4</f>
        <v>45623.375</v>
      </c>
      <c r="AD4" s="1031"/>
      <c r="AE4" s="1031">
        <f>Y4</f>
        <v>45624.375</v>
      </c>
      <c r="AF4" s="1032"/>
      <c r="AG4" s="1033">
        <f>AA4</f>
        <v>45622.375</v>
      </c>
      <c r="AH4" s="1031"/>
      <c r="AI4" s="1031">
        <f>AC4</f>
        <v>45623.375</v>
      </c>
      <c r="AJ4" s="1031"/>
      <c r="AK4" s="1031">
        <f>AE4</f>
        <v>45624.375</v>
      </c>
      <c r="AL4" s="1032"/>
      <c r="AM4" s="74"/>
      <c r="AN4" s="74"/>
      <c r="AO4" s="74"/>
      <c r="AX4" s="74"/>
      <c r="AY4" s="74"/>
      <c r="AZ4" s="74"/>
      <c r="BA4" s="74"/>
      <c r="BB4" s="74"/>
      <c r="BC4" s="74"/>
      <c r="BD4" s="74"/>
      <c r="BE4" s="74"/>
      <c r="BF4" s="74"/>
      <c r="BG4" s="74"/>
      <c r="BH4" s="74"/>
      <c r="BI4" s="74"/>
      <c r="BJ4" s="74"/>
      <c r="BK4" s="74"/>
      <c r="BL4" s="74"/>
      <c r="BM4" s="74"/>
      <c r="BN4" s="74"/>
      <c r="BO4" s="74"/>
      <c r="BP4" s="74"/>
      <c r="BQ4" s="74"/>
      <c r="BR4" s="74"/>
      <c r="BS4" s="74"/>
      <c r="BT4" s="74"/>
      <c r="BU4" s="74"/>
      <c r="BV4" s="74"/>
      <c r="BW4" s="74"/>
      <c r="BX4" s="74"/>
      <c r="BY4" s="74"/>
      <c r="BZ4" s="74"/>
      <c r="CA4" s="74"/>
      <c r="CB4" s="74"/>
      <c r="CC4" s="74"/>
      <c r="CD4" s="74"/>
      <c r="CE4" s="74"/>
      <c r="CF4" s="74"/>
      <c r="CG4" s="74"/>
      <c r="CH4" s="36"/>
      <c r="CI4" s="36"/>
      <c r="DA4" s="218"/>
      <c r="DB4" s="55"/>
      <c r="DC4" s="219"/>
      <c r="DD4" s="220"/>
      <c r="DE4" s="221"/>
      <c r="DF4" s="221"/>
      <c r="DG4" s="221"/>
      <c r="DH4" s="221"/>
      <c r="DI4" s="221"/>
      <c r="DJ4" s="221"/>
      <c r="DK4" s="220"/>
      <c r="DL4" s="221"/>
      <c r="DM4" s="221"/>
      <c r="DN4" s="221"/>
      <c r="DO4" s="221"/>
      <c r="DP4" s="221"/>
      <c r="DQ4" s="221"/>
      <c r="DR4" s="220"/>
      <c r="DS4" s="221"/>
      <c r="DT4" s="221"/>
      <c r="DU4" s="221"/>
      <c r="DV4" s="221"/>
      <c r="DW4" s="221"/>
      <c r="DX4" s="221"/>
      <c r="DY4" s="220"/>
      <c r="DZ4" s="221"/>
      <c r="EA4" s="221"/>
      <c r="EB4" s="221"/>
      <c r="EC4" s="221"/>
      <c r="ED4" s="221"/>
      <c r="EE4" s="221"/>
      <c r="EH4" s="218"/>
      <c r="EI4" s="55"/>
      <c r="EJ4" s="219"/>
      <c r="EK4" s="215"/>
      <c r="EL4" s="217"/>
      <c r="EM4" s="217"/>
      <c r="EN4" s="217"/>
      <c r="EO4" s="217"/>
      <c r="EP4" s="63"/>
      <c r="EQ4" s="63"/>
      <c r="ER4" s="217"/>
      <c r="ES4" s="217"/>
      <c r="ET4" s="217"/>
      <c r="EU4" s="217"/>
      <c r="EV4" s="63"/>
      <c r="EW4" s="63"/>
      <c r="EX4" s="217"/>
      <c r="EY4" s="217"/>
      <c r="EZ4" s="217"/>
      <c r="FA4" s="217"/>
      <c r="FB4" s="63"/>
      <c r="FC4" s="63"/>
    </row>
    <row r="5" spans="1:161" ht="12" customHeight="1" x14ac:dyDescent="0.2">
      <c r="A5" s="7"/>
      <c r="B5" s="7"/>
      <c r="C5" s="41" t="s">
        <v>28</v>
      </c>
      <c r="D5" s="38" t="s">
        <v>44</v>
      </c>
      <c r="E5" s="41" t="s">
        <v>28</v>
      </c>
      <c r="F5" s="38" t="s">
        <v>44</v>
      </c>
      <c r="G5" s="41" t="s">
        <v>28</v>
      </c>
      <c r="H5" s="38" t="s">
        <v>44</v>
      </c>
      <c r="I5" s="41" t="s">
        <v>28</v>
      </c>
      <c r="J5" s="38" t="s">
        <v>44</v>
      </c>
      <c r="K5" s="41" t="s">
        <v>28</v>
      </c>
      <c r="L5" s="38" t="s">
        <v>44</v>
      </c>
      <c r="M5" s="41" t="s">
        <v>28</v>
      </c>
      <c r="N5" s="38" t="s">
        <v>44</v>
      </c>
      <c r="O5" s="41" t="s">
        <v>28</v>
      </c>
      <c r="P5" s="183" t="s">
        <v>44</v>
      </c>
      <c r="Q5" s="41" t="s">
        <v>28</v>
      </c>
      <c r="R5" s="183" t="s">
        <v>44</v>
      </c>
      <c r="S5" s="41" t="s">
        <v>28</v>
      </c>
      <c r="T5" s="183" t="s">
        <v>44</v>
      </c>
      <c r="U5" s="41" t="s">
        <v>28</v>
      </c>
      <c r="V5" s="183" t="s">
        <v>44</v>
      </c>
      <c r="W5" s="41" t="s">
        <v>28</v>
      </c>
      <c r="X5" s="183" t="s">
        <v>44</v>
      </c>
      <c r="Y5" s="41" t="s">
        <v>28</v>
      </c>
      <c r="Z5" s="183" t="s">
        <v>44</v>
      </c>
      <c r="AA5" s="41" t="s">
        <v>28</v>
      </c>
      <c r="AB5" s="183" t="s">
        <v>44</v>
      </c>
      <c r="AC5" s="41" t="s">
        <v>28</v>
      </c>
      <c r="AD5" s="183" t="s">
        <v>44</v>
      </c>
      <c r="AE5" s="41" t="s">
        <v>28</v>
      </c>
      <c r="AF5" s="183" t="s">
        <v>44</v>
      </c>
      <c r="AG5" s="41" t="s">
        <v>28</v>
      </c>
      <c r="AH5" s="183" t="s">
        <v>44</v>
      </c>
      <c r="AI5" s="41" t="s">
        <v>28</v>
      </c>
      <c r="AJ5" s="183" t="s">
        <v>44</v>
      </c>
      <c r="AK5" s="41" t="s">
        <v>28</v>
      </c>
      <c r="AL5" s="183" t="s">
        <v>44</v>
      </c>
      <c r="AM5" s="40"/>
      <c r="AN5" s="40"/>
      <c r="AO5" s="40"/>
      <c r="AP5" s="213"/>
      <c r="AQ5" s="213"/>
      <c r="AR5" s="213"/>
      <c r="AS5" s="213"/>
      <c r="AT5" s="213"/>
      <c r="AU5" s="213"/>
      <c r="AV5" s="213"/>
      <c r="AW5" s="213"/>
      <c r="AX5" s="40"/>
      <c r="AY5" s="40"/>
      <c r="AZ5" s="40"/>
      <c r="BA5" s="40"/>
      <c r="BB5" s="40"/>
      <c r="BC5" s="40"/>
      <c r="BD5" s="40"/>
      <c r="BE5" s="40"/>
      <c r="BF5" s="40"/>
      <c r="BG5" s="40"/>
      <c r="BH5" s="40"/>
      <c r="BI5" s="40"/>
      <c r="BJ5" s="40"/>
      <c r="BK5" s="40"/>
      <c r="BL5" s="40"/>
      <c r="BM5" s="40"/>
      <c r="BN5" s="40"/>
      <c r="BO5" s="40"/>
      <c r="BP5" s="40"/>
      <c r="BQ5" s="40"/>
      <c r="BR5" s="40"/>
      <c r="BS5" s="40"/>
      <c r="BT5" s="40"/>
      <c r="BU5" s="40"/>
      <c r="BV5" s="40"/>
      <c r="BW5" s="40"/>
      <c r="BX5" s="40"/>
      <c r="BY5" s="40"/>
      <c r="BZ5" s="40"/>
      <c r="CA5" s="40"/>
      <c r="CB5" s="40"/>
      <c r="CC5" s="40"/>
      <c r="CD5" s="40"/>
      <c r="CE5" s="40"/>
      <c r="CF5" s="40"/>
      <c r="CG5" s="40"/>
      <c r="CH5" s="40"/>
      <c r="CI5" s="40"/>
      <c r="CK5" s="222"/>
      <c r="CL5" s="222"/>
      <c r="CM5" s="222"/>
      <c r="CN5" s="95"/>
      <c r="CO5" s="95"/>
      <c r="CP5" s="95"/>
      <c r="CQ5" s="95"/>
      <c r="CR5" s="95"/>
      <c r="CS5" s="55"/>
      <c r="DC5" s="223"/>
      <c r="DD5" s="64"/>
      <c r="DE5" s="64"/>
      <c r="DF5" s="64"/>
      <c r="DG5" s="64"/>
      <c r="DH5" s="64"/>
      <c r="DI5" s="64"/>
      <c r="DJ5" s="64"/>
      <c r="DK5" s="64"/>
      <c r="DL5" s="64"/>
      <c r="DM5" s="64"/>
      <c r="DN5" s="64"/>
      <c r="DO5" s="64"/>
      <c r="DP5" s="64"/>
      <c r="DQ5" s="64"/>
      <c r="DR5" s="64"/>
      <c r="DS5" s="64"/>
      <c r="DT5" s="64"/>
      <c r="DU5" s="64"/>
      <c r="DV5" s="64"/>
      <c r="DW5" s="64"/>
      <c r="DX5" s="64"/>
      <c r="DY5" s="64"/>
      <c r="DZ5" s="64"/>
      <c r="EA5" s="64"/>
      <c r="EB5" s="64"/>
      <c r="EC5" s="64"/>
      <c r="ED5" s="64"/>
      <c r="EE5" s="64"/>
      <c r="EJ5" s="223"/>
      <c r="EK5" s="215"/>
      <c r="EL5" s="224"/>
      <c r="EM5" s="224"/>
      <c r="EN5" s="224"/>
      <c r="EO5" s="224"/>
      <c r="EP5" s="224"/>
      <c r="EQ5" s="224"/>
      <c r="ER5" s="224"/>
      <c r="ES5" s="224"/>
      <c r="ET5" s="224"/>
      <c r="EU5" s="224"/>
      <c r="EV5" s="224"/>
      <c r="EW5" s="224"/>
      <c r="EX5" s="224"/>
      <c r="EY5" s="224"/>
      <c r="EZ5" s="224"/>
      <c r="FA5" s="224"/>
      <c r="FB5" s="224"/>
      <c r="FC5" s="224"/>
    </row>
    <row r="6" spans="1:161" ht="12.95" customHeight="1" x14ac:dyDescent="0.2">
      <c r="A6" s="581" t="s">
        <v>1321</v>
      </c>
      <c r="B6" s="578" t="str">
        <f>Про_2!AO6</f>
        <v>Москва</v>
      </c>
      <c r="C6" s="415" t="str">
        <f>CHOOSE(Про_2!$FG$5,Про_2!AP6,Про_2!AV6,Про_2!BB6)</f>
        <v/>
      </c>
      <c r="D6" s="709" t="str">
        <f>CHOOSE(Про_2!$FG$5,Про_2!AQ6,Про_2!AW6,Про_2!BC6)</f>
        <v/>
      </c>
      <c r="E6" s="710" t="str">
        <f>CHOOSE(Про_2!$FG$5,Про_2!AR6,Про_2!AX6,Про_2!BD6)</f>
        <v/>
      </c>
      <c r="F6" s="709" t="str">
        <f>CHOOSE(Про_2!$FG$5,Про_2!AS6,Про_2!AY6,Про_2!BE6)</f>
        <v/>
      </c>
      <c r="G6" s="710" t="str">
        <f>CHOOSE(Про_2!$FG$5,Про_2!AT6,Про_2!AZ6,Про_2!BF6)</f>
        <v>*</v>
      </c>
      <c r="H6" s="418" t="str">
        <f>CHOOSE(Про_2!$FG$5,Про_2!AU6,Про_2!BA6,Про_2!BG6)</f>
        <v>· *</v>
      </c>
      <c r="I6" s="398">
        <f>CHOOSE(Про_2!$FG$5,Про_2!BJ6,Про_2!BP6,Про_2!BV6)</f>
        <v>0</v>
      </c>
      <c r="J6" s="296">
        <f>CHOOSE(Про_2!$FG$5,Про_2!BK6,Про_2!BQ6,Про_2!BW6)</f>
        <v>0</v>
      </c>
      <c r="K6" s="414">
        <f>CHOOSE(Про_2!$FG$5,Про_2!BL6,Про_2!BR6,Про_2!BX6)</f>
        <v>0</v>
      </c>
      <c r="L6" s="296">
        <f>CHOOSE(Про_2!$FG$5,Про_2!BM6,Про_2!BS6,Про_2!BY6)</f>
        <v>0</v>
      </c>
      <c r="M6" s="414">
        <f>CHOOSE(Про_2!$FG$5,Про_2!BN6,Про_2!BT6,Про_2!BZ6)</f>
        <v>1</v>
      </c>
      <c r="N6" s="297">
        <f>CHOOSE(Про_2!$FG$5,Про_2!BO6,Про_2!BU6,Про_2!CA6)</f>
        <v>2</v>
      </c>
      <c r="O6" s="589">
        <f>CHOOSE(Про_2!$FG$5,Про_2!CD6,Про_2!CJ6,Про_2!CP6)</f>
        <v>-4.4000000000000004</v>
      </c>
      <c r="P6" s="590">
        <f>CHOOSE(Про_2!$FG$5,Про_2!CE6,Про_2!CK6,Про_2!CQ6)</f>
        <v>0.2</v>
      </c>
      <c r="Q6" s="591">
        <f>CHOOSE(Про_2!$FG$5,Про_2!CF6,Про_2!CL6,Про_2!CR6)</f>
        <v>-5.7</v>
      </c>
      <c r="R6" s="590">
        <f>CHOOSE(Про_2!$FG$5,Про_2!CG6,Про_2!CM6,Про_2!CS6)</f>
        <v>-0.7</v>
      </c>
      <c r="S6" s="591">
        <f>CHOOSE(Про_2!$FG$5,Про_2!CH6,Про_2!CN6,Про_2!CT6)</f>
        <v>-4.2</v>
      </c>
      <c r="T6" s="592">
        <f>CHOOSE(Про_2!$FG$5,Про_2!CI6,Про_2!CO6,Про_2!CU6)</f>
        <v>0.3</v>
      </c>
      <c r="U6" s="593">
        <f>CHOOSE(Про_2!$FG$5,Про_2!CX6,Про_2!DD6,Про_2!DJ6)</f>
        <v>-6.4</v>
      </c>
      <c r="V6" s="590">
        <f>CHOOSE(Про_2!$FG$5,Про_2!CY6,Про_2!DE6,Про_2!DK6)</f>
        <v>9.1999999999999993</v>
      </c>
      <c r="W6" s="591">
        <f>CHOOSE(Про_2!$FG$5,Про_2!CZ6,Про_2!DF6,Про_2!DL6)</f>
        <v>-7.7</v>
      </c>
      <c r="X6" s="590">
        <f>CHOOSE(Про_2!$FG$5,Про_2!DA6,Про_2!DG6,Про_2!DM6)</f>
        <v>16.3</v>
      </c>
      <c r="Y6" s="591">
        <f>CHOOSE(Про_2!$FG$5,Про_2!DB6,Про_2!DH6,Про_2!DN6)</f>
        <v>-6.2</v>
      </c>
      <c r="Z6" s="594">
        <f>CHOOSE(Про_2!$FG$5,Про_2!DC6,Про_2!DI6,Про_2!DO6)</f>
        <v>6.3</v>
      </c>
      <c r="AA6" s="595">
        <f>CHOOSE(Про_2!$FG$5,Про_2!DR6,Про_2!DX6,Про_2!ED6)</f>
        <v>12</v>
      </c>
      <c r="AB6" s="596">
        <f>CHOOSE(Про_2!$FG$5,Про_2!DS6,Про_2!DY6,Про_2!EE6)</f>
        <v>9</v>
      </c>
      <c r="AC6" s="597">
        <f>CHOOSE(Про_2!$FG$5,Про_2!DT6,Про_2!DZ6,Про_2!EF6)</f>
        <v>7</v>
      </c>
      <c r="AD6" s="596">
        <f>CHOOSE(Про_2!$FG$5,Про_2!DU6,Про_2!EA6,Про_2!EG6)</f>
        <v>4</v>
      </c>
      <c r="AE6" s="597">
        <f>CHOOSE(Про_2!$FG$5,Про_2!DV6,Про_2!EB6,Про_2!EH6)</f>
        <v>3</v>
      </c>
      <c r="AF6" s="598">
        <f>CHOOSE(Про_2!$FG$5,Про_2!DW6,Про_2!EC6,Про_2!EI6)</f>
        <v>3</v>
      </c>
      <c r="AG6" s="401">
        <f>CHOOSE(Про_2!$FG$5,Про_2!EL6,Про_2!ER6,Про_2!EX6)</f>
        <v>0</v>
      </c>
      <c r="AH6" s="569">
        <f>CHOOSE(Про_2!$FG$5,Про_2!EM6,Про_2!ES6,Про_2!EY6)</f>
        <v>0</v>
      </c>
      <c r="AI6" s="568">
        <f>CHOOSE(Про_2!$FG$5,Про_2!EN6,Про_2!ET6,Про_2!EZ6)</f>
        <v>0</v>
      </c>
      <c r="AJ6" s="569">
        <f>CHOOSE(Про_2!$FG$5,Про_2!EO6,Про_2!EU6,Про_2!FA6)</f>
        <v>0</v>
      </c>
      <c r="AK6" s="568">
        <f>CHOOSE(Про_2!$FG$5,Про_2!EP6,Про_2!EV6,Про_2!FB6)</f>
        <v>0</v>
      </c>
      <c r="AL6" s="402">
        <f>CHOOSE(Про_2!$FG$5,Про_2!EQ6,Про_2!EW6,Про_2!FC6)</f>
        <v>0</v>
      </c>
      <c r="AM6" s="88"/>
      <c r="AN6" s="88"/>
      <c r="AO6" s="88"/>
      <c r="AP6" s="73"/>
      <c r="AQ6" s="73"/>
      <c r="AR6" s="73"/>
      <c r="AS6" s="73"/>
      <c r="AT6" s="73"/>
      <c r="AU6" s="73"/>
      <c r="AV6" s="73"/>
      <c r="AW6" s="73"/>
      <c r="AX6" s="88"/>
      <c r="AY6" s="88"/>
      <c r="AZ6" s="88"/>
      <c r="BA6" s="88"/>
      <c r="BB6" s="88"/>
      <c r="BC6" s="88"/>
      <c r="BD6" s="88"/>
      <c r="BE6" s="88"/>
      <c r="BF6" s="88"/>
      <c r="BG6" s="88"/>
      <c r="BH6" s="88"/>
      <c r="BI6" s="88"/>
      <c r="BJ6" s="88"/>
      <c r="BK6" s="88"/>
      <c r="BL6" s="88"/>
      <c r="BM6" s="88"/>
      <c r="BN6" s="88"/>
      <c r="BO6" s="88"/>
      <c r="BP6" s="88"/>
      <c r="BQ6" s="88"/>
      <c r="BR6" s="88"/>
      <c r="BS6" s="88"/>
      <c r="BT6" s="88"/>
      <c r="BU6" s="88"/>
      <c r="BV6" s="88"/>
      <c r="BW6" s="88"/>
      <c r="BX6" s="88"/>
      <c r="BY6" s="88"/>
      <c r="BZ6" s="88"/>
      <c r="CA6" s="88"/>
      <c r="CB6" s="88"/>
      <c r="CC6" s="88"/>
      <c r="CD6" s="88"/>
      <c r="CE6" s="88"/>
      <c r="CF6" s="88"/>
      <c r="CG6" s="88"/>
      <c r="CH6" s="32"/>
      <c r="CI6" s="32"/>
      <c r="CK6" s="225"/>
      <c r="CL6" s="225"/>
      <c r="CM6" s="225"/>
      <c r="CN6" s="225"/>
      <c r="CO6" s="225"/>
      <c r="CP6" s="225"/>
      <c r="CQ6" s="225"/>
      <c r="CR6" s="225"/>
      <c r="CS6" s="55"/>
      <c r="DA6" s="55"/>
      <c r="DB6" s="226"/>
      <c r="DD6" s="61"/>
      <c r="DE6" s="61"/>
      <c r="DF6" s="61"/>
      <c r="DG6" s="61"/>
      <c r="DH6" s="61"/>
      <c r="DI6" s="61"/>
      <c r="DJ6" s="61"/>
      <c r="DK6" s="62"/>
      <c r="DL6" s="62"/>
      <c r="DM6" s="62"/>
      <c r="DN6" s="62"/>
      <c r="DO6" s="62"/>
      <c r="DP6" s="62"/>
      <c r="DQ6" s="62"/>
      <c r="DR6" s="62"/>
      <c r="DS6" s="62"/>
      <c r="DT6" s="62"/>
      <c r="DU6" s="62"/>
      <c r="DV6" s="62"/>
      <c r="DW6" s="62"/>
      <c r="DX6" s="62"/>
      <c r="DY6" s="62"/>
      <c r="DZ6" s="62"/>
      <c r="EA6" s="62"/>
      <c r="EB6" s="62"/>
      <c r="EC6" s="62"/>
      <c r="ED6" s="62"/>
      <c r="EE6" s="62"/>
      <c r="EH6" s="55"/>
      <c r="EI6" s="226"/>
      <c r="EL6" s="227"/>
      <c r="EM6" s="228"/>
      <c r="EN6" s="229"/>
      <c r="EO6" s="229"/>
      <c r="EP6" s="229"/>
      <c r="EQ6" s="229"/>
      <c r="ER6" s="227"/>
      <c r="ES6" s="228"/>
      <c r="ET6" s="229"/>
      <c r="EU6" s="229"/>
      <c r="EV6" s="229"/>
      <c r="EW6" s="229"/>
      <c r="EX6" s="227"/>
      <c r="EY6" s="228"/>
      <c r="EZ6" s="229"/>
      <c r="FA6" s="229"/>
      <c r="FB6" s="229"/>
      <c r="FC6" s="229"/>
    </row>
    <row r="7" spans="1:161" ht="12.95" customHeight="1" x14ac:dyDescent="0.2">
      <c r="A7" s="582" t="s">
        <v>1321</v>
      </c>
      <c r="B7" s="579" t="str">
        <f>Про_2!AO7</f>
        <v>Тверь</v>
      </c>
      <c r="C7" s="416" t="str">
        <f>CHOOSE(Про_2!$FG$5,Про_2!AP7,Про_2!AV7,Про_2!BB7)</f>
        <v>·</v>
      </c>
      <c r="D7" s="298" t="str">
        <f>CHOOSE(Про_2!$FG$5,Про_2!AQ7,Про_2!AW7,Про_2!BC7)</f>
        <v/>
      </c>
      <c r="E7" s="711" t="str">
        <f>CHOOSE(Про_2!$FG$5,Про_2!AR7,Про_2!AX7,Про_2!BD7)</f>
        <v/>
      </c>
      <c r="F7" s="298" t="str">
        <f>CHOOSE(Про_2!$FG$5,Про_2!AS7,Про_2!AY7,Про_2!BE7)</f>
        <v>*</v>
      </c>
      <c r="G7" s="711" t="str">
        <f>CHOOSE(Про_2!$FG$5,Про_2!AT7,Про_2!AZ7,Про_2!BF7)</f>
        <v/>
      </c>
      <c r="H7" s="419" t="str">
        <f>CHOOSE(Про_2!$FG$5,Про_2!AU7,Про_2!BA7,Про_2!BG7)</f>
        <v>· *</v>
      </c>
      <c r="I7" s="399">
        <f>CHOOSE(Про_2!$FG$5,Про_2!BJ7,Про_2!BP7,Про_2!BV7)</f>
        <v>2</v>
      </c>
      <c r="J7" s="299">
        <f>CHOOSE(Про_2!$FG$5,Про_2!BK7,Про_2!BQ7,Про_2!BW7)</f>
        <v>0</v>
      </c>
      <c r="K7" s="570">
        <f>CHOOSE(Про_2!$FG$5,Про_2!BL7,Про_2!BR7,Про_2!BX7)</f>
        <v>0</v>
      </c>
      <c r="L7" s="299">
        <f>CHOOSE(Про_2!$FG$5,Про_2!BM7,Про_2!BS7,Про_2!BY7)</f>
        <v>1</v>
      </c>
      <c r="M7" s="570">
        <f>CHOOSE(Про_2!$FG$5,Про_2!BN7,Про_2!BT7,Про_2!BZ7)</f>
        <v>0</v>
      </c>
      <c r="N7" s="300">
        <f>CHOOSE(Про_2!$FG$5,Про_2!BO7,Про_2!BU7,Про_2!CA7)</f>
        <v>1</v>
      </c>
      <c r="O7" s="599">
        <f>CHOOSE(Про_2!$FG$5,Про_2!CD7,Про_2!CJ7,Про_2!CP7)</f>
        <v>-3.3</v>
      </c>
      <c r="P7" s="600">
        <f>CHOOSE(Про_2!$FG$5,Про_2!CE7,Про_2!CK7,Про_2!CQ7)</f>
        <v>1.1000000000000001</v>
      </c>
      <c r="Q7" s="601">
        <f>CHOOSE(Про_2!$FG$5,Про_2!CF7,Про_2!CL7,Про_2!CR7)</f>
        <v>-6.2</v>
      </c>
      <c r="R7" s="600">
        <f>CHOOSE(Про_2!$FG$5,Про_2!CG7,Про_2!CM7,Про_2!CS7)</f>
        <v>-1.5</v>
      </c>
      <c r="S7" s="601">
        <f>CHOOSE(Про_2!$FG$5,Про_2!CH7,Про_2!CN7,Про_2!CT7)</f>
        <v>-8.9</v>
      </c>
      <c r="T7" s="602">
        <f>CHOOSE(Про_2!$FG$5,Про_2!CI7,Про_2!CO7,Про_2!CU7)</f>
        <v>0.1</v>
      </c>
      <c r="U7" s="603">
        <f>CHOOSE(Про_2!$FG$5,Про_2!CX7,Про_2!DD7,Про_2!DJ7)</f>
        <v>-5.3</v>
      </c>
      <c r="V7" s="600">
        <f>CHOOSE(Про_2!$FG$5,Про_2!CY7,Про_2!DE7,Про_2!DK7)</f>
        <v>10.1</v>
      </c>
      <c r="W7" s="601">
        <f>CHOOSE(Про_2!$FG$5,Про_2!CZ7,Про_2!DF7,Про_2!DL7)</f>
        <v>-8.1999999999999993</v>
      </c>
      <c r="X7" s="600">
        <f>CHOOSE(Про_2!$FG$5,Про_2!DA7,Про_2!DG7,Про_2!DM7)</f>
        <v>6.9</v>
      </c>
      <c r="Y7" s="601">
        <f>CHOOSE(Про_2!$FG$5,Про_2!DB7,Про_2!DH7,Про_2!DN7)</f>
        <v>-10.9</v>
      </c>
      <c r="Z7" s="604">
        <f>CHOOSE(Про_2!$FG$5,Про_2!DC7,Про_2!DI7,Про_2!DO7)</f>
        <v>6.1</v>
      </c>
      <c r="AA7" s="605">
        <f>CHOOSE(Про_2!$FG$5,Про_2!DR7,Про_2!DX7,Про_2!ED7)</f>
        <v>13</v>
      </c>
      <c r="AB7" s="606">
        <f>CHOOSE(Про_2!$FG$5,Про_2!DS7,Про_2!DY7,Про_2!EE7)</f>
        <v>13</v>
      </c>
      <c r="AC7" s="607">
        <f>CHOOSE(Про_2!$FG$5,Про_2!DT7,Про_2!DZ7,Про_2!EF7)</f>
        <v>13</v>
      </c>
      <c r="AD7" s="606">
        <f>CHOOSE(Про_2!$FG$5,Про_2!DU7,Про_2!EA7,Про_2!EG7)</f>
        <v>8</v>
      </c>
      <c r="AE7" s="607">
        <f>CHOOSE(Про_2!$FG$5,Про_2!DV7,Про_2!EB7,Про_2!EH7)</f>
        <v>3</v>
      </c>
      <c r="AF7" s="608">
        <f>CHOOSE(Про_2!$FG$5,Про_2!DW7,Про_2!EC7,Про_2!EI7)</f>
        <v>2</v>
      </c>
      <c r="AG7" s="575">
        <f>CHOOSE(Про_2!$FG$5,Про_2!EL7,Про_2!ER7,Про_2!EX7)</f>
        <v>0</v>
      </c>
      <c r="AH7" s="572">
        <f>CHOOSE(Про_2!$FG$5,Про_2!EM7,Про_2!ES7,Про_2!EY7)</f>
        <v>0</v>
      </c>
      <c r="AI7" s="571">
        <f>CHOOSE(Про_2!$FG$5,Про_2!EN7,Про_2!ET7,Про_2!EZ7)</f>
        <v>0</v>
      </c>
      <c r="AJ7" s="572">
        <f>CHOOSE(Про_2!$FG$5,Про_2!EO7,Про_2!EU7,Про_2!FA7)</f>
        <v>0</v>
      </c>
      <c r="AK7" s="571">
        <f>CHOOSE(Про_2!$FG$5,Про_2!EP7,Про_2!EV7,Про_2!FB7)</f>
        <v>0</v>
      </c>
      <c r="AL7" s="573">
        <f>CHOOSE(Про_2!$FG$5,Про_2!EQ7,Про_2!EW7,Про_2!FC7)</f>
        <v>0</v>
      </c>
      <c r="AM7" s="88"/>
      <c r="AN7" s="88"/>
      <c r="AO7" s="88"/>
      <c r="AP7" s="74"/>
      <c r="AQ7" s="74"/>
      <c r="AR7" s="74"/>
      <c r="AS7" s="74"/>
      <c r="AT7" s="74"/>
      <c r="AU7" s="74"/>
      <c r="AV7" s="74"/>
      <c r="AW7" s="74"/>
      <c r="AX7" s="88"/>
      <c r="AY7" s="88"/>
      <c r="AZ7" s="88"/>
      <c r="BA7" s="88"/>
      <c r="BB7" s="88"/>
      <c r="BC7" s="88"/>
      <c r="BD7" s="88"/>
      <c r="BE7" s="88"/>
      <c r="BF7" s="88"/>
      <c r="BG7" s="88"/>
      <c r="BH7" s="88"/>
      <c r="BI7" s="88"/>
      <c r="BJ7" s="88"/>
      <c r="BK7" s="88"/>
      <c r="BL7" s="88"/>
      <c r="BM7" s="88"/>
      <c r="BN7" s="88"/>
      <c r="BO7" s="88"/>
      <c r="BP7" s="88"/>
      <c r="BQ7" s="88"/>
      <c r="BR7" s="88"/>
      <c r="BS7" s="88"/>
      <c r="BT7" s="88"/>
      <c r="BU7" s="88"/>
      <c r="BV7" s="88"/>
      <c r="BW7" s="88"/>
      <c r="BX7" s="88"/>
      <c r="BY7" s="88"/>
      <c r="BZ7" s="88"/>
      <c r="CA7" s="88"/>
      <c r="CB7" s="88"/>
      <c r="CC7" s="88"/>
      <c r="CD7" s="88"/>
      <c r="CE7" s="88"/>
      <c r="CF7" s="88"/>
      <c r="CG7" s="88"/>
      <c r="CH7" s="32"/>
      <c r="CI7" s="32"/>
      <c r="CK7" s="230"/>
      <c r="CL7" s="55"/>
      <c r="CM7" s="55"/>
      <c r="CN7" s="55"/>
      <c r="CO7" s="55"/>
      <c r="CP7" s="55"/>
      <c r="CQ7" s="55"/>
      <c r="CR7" s="55"/>
      <c r="CS7" s="55"/>
      <c r="DA7" s="55"/>
      <c r="DB7" s="226"/>
      <c r="DD7" s="61"/>
      <c r="DE7" s="61"/>
      <c r="DF7" s="61"/>
      <c r="DG7" s="61"/>
      <c r="DH7" s="61"/>
      <c r="DI7" s="61"/>
      <c r="DJ7" s="61"/>
      <c r="DK7" s="62"/>
      <c r="DL7" s="62"/>
      <c r="DM7" s="62"/>
      <c r="DN7" s="62"/>
      <c r="DO7" s="62"/>
      <c r="DP7" s="62"/>
      <c r="DQ7" s="62"/>
      <c r="DR7" s="62"/>
      <c r="DS7" s="62"/>
      <c r="DT7" s="62"/>
      <c r="DU7" s="62"/>
      <c r="DV7" s="62"/>
      <c r="DW7" s="62"/>
      <c r="DX7" s="62"/>
      <c r="DY7" s="62"/>
      <c r="DZ7" s="62"/>
      <c r="EA7" s="62"/>
      <c r="EB7" s="62"/>
      <c r="EC7" s="62"/>
      <c r="ED7" s="62"/>
      <c r="EE7" s="62"/>
      <c r="EL7" s="204"/>
      <c r="EM7" s="228"/>
      <c r="EN7" s="229"/>
      <c r="EO7" s="229"/>
      <c r="EP7" s="229"/>
      <c r="EQ7" s="229"/>
      <c r="ER7" s="204"/>
      <c r="ES7" s="228"/>
      <c r="ET7" s="229"/>
      <c r="EU7" s="229"/>
      <c r="EV7" s="229"/>
      <c r="EW7" s="229"/>
      <c r="EX7" s="204"/>
      <c r="EY7" s="228"/>
      <c r="EZ7" s="229"/>
      <c r="FA7" s="229"/>
      <c r="FB7" s="229"/>
      <c r="FC7" s="229"/>
    </row>
    <row r="8" spans="1:161" ht="12.95" customHeight="1" x14ac:dyDescent="0.2">
      <c r="A8" s="582" t="s">
        <v>1321</v>
      </c>
      <c r="B8" s="579" t="str">
        <f>Про_2!AO8</f>
        <v>Бологое</v>
      </c>
      <c r="C8" s="416" t="str">
        <f>CHOOSE(Про_2!$FG$5,Про_2!AP8,Про_2!AV8,Про_2!BB8)</f>
        <v/>
      </c>
      <c r="D8" s="298" t="str">
        <f>CHOOSE(Про_2!$FG$5,Про_2!AQ8,Про_2!AW8,Про_2!BC8)</f>
        <v/>
      </c>
      <c r="E8" s="711" t="str">
        <f>CHOOSE(Про_2!$FG$5,Про_2!AR8,Про_2!AX8,Про_2!BD8)</f>
        <v>· *</v>
      </c>
      <c r="F8" s="298" t="str">
        <f>CHOOSE(Про_2!$FG$5,Про_2!AS8,Про_2!AY8,Про_2!BE8)</f>
        <v/>
      </c>
      <c r="G8" s="711" t="str">
        <f>CHOOSE(Про_2!$FG$5,Про_2!AT8,Про_2!AZ8,Про_2!BF8)</f>
        <v>· *</v>
      </c>
      <c r="H8" s="419" t="str">
        <f>CHOOSE(Про_2!$FG$5,Про_2!AU8,Про_2!BA8,Про_2!BG8)</f>
        <v>· *</v>
      </c>
      <c r="I8" s="399">
        <f>CHOOSE(Про_2!$FG$5,Про_2!BJ8,Про_2!BP8,Про_2!BV8)</f>
        <v>0</v>
      </c>
      <c r="J8" s="299">
        <f>CHOOSE(Про_2!$FG$5,Про_2!BK8,Про_2!BQ8,Про_2!BW8)</f>
        <v>0</v>
      </c>
      <c r="K8" s="570">
        <f>CHOOSE(Про_2!$FG$5,Про_2!BL8,Про_2!BR8,Про_2!BX8)</f>
        <v>1</v>
      </c>
      <c r="L8" s="299">
        <f>CHOOSE(Про_2!$FG$5,Про_2!BM8,Про_2!BS8,Про_2!BY8)</f>
        <v>0</v>
      </c>
      <c r="M8" s="570">
        <f>CHOOSE(Про_2!$FG$5,Про_2!BN8,Про_2!BT8,Про_2!BZ8)</f>
        <v>1</v>
      </c>
      <c r="N8" s="300">
        <f>CHOOSE(Про_2!$FG$5,Про_2!BO8,Про_2!BU8,Про_2!CA8)</f>
        <v>1</v>
      </c>
      <c r="O8" s="599">
        <f>CHOOSE(Про_2!$FG$5,Про_2!CD8,Про_2!CJ8,Про_2!CP8)</f>
        <v>-2.1</v>
      </c>
      <c r="P8" s="600">
        <f>CHOOSE(Про_2!$FG$5,Про_2!CE8,Про_2!CK8,Про_2!CQ8)</f>
        <v>3</v>
      </c>
      <c r="Q8" s="601">
        <f>CHOOSE(Про_2!$FG$5,Про_2!CF8,Про_2!CL8,Про_2!CR8)</f>
        <v>-0.7</v>
      </c>
      <c r="R8" s="600">
        <f>CHOOSE(Про_2!$FG$5,Про_2!CG8,Про_2!CM8,Про_2!CS8)</f>
        <v>1.3</v>
      </c>
      <c r="S8" s="601">
        <f>CHOOSE(Про_2!$FG$5,Про_2!CH8,Про_2!CN8,Про_2!CT8)</f>
        <v>-1.3</v>
      </c>
      <c r="T8" s="602">
        <f>CHOOSE(Про_2!$FG$5,Про_2!CI8,Про_2!CO8,Про_2!CU8)</f>
        <v>0.8</v>
      </c>
      <c r="U8" s="603">
        <f>CHOOSE(Про_2!$FG$5,Про_2!CX8,Про_2!DD8,Про_2!DJ8)</f>
        <v>-4.0999999999999996</v>
      </c>
      <c r="V8" s="600">
        <f>CHOOSE(Про_2!$FG$5,Про_2!CY8,Про_2!DE8,Про_2!DK8)</f>
        <v>12</v>
      </c>
      <c r="W8" s="601">
        <f>CHOOSE(Про_2!$FG$5,Про_2!CZ8,Про_2!DF8,Про_2!DL8)</f>
        <v>-2.7</v>
      </c>
      <c r="X8" s="600">
        <f>CHOOSE(Про_2!$FG$5,Про_2!DA8,Про_2!DG8,Про_2!DM8)</f>
        <v>9.8000000000000007</v>
      </c>
      <c r="Y8" s="601">
        <f>CHOOSE(Про_2!$FG$5,Про_2!DB8,Про_2!DH8,Про_2!DN8)</f>
        <v>-3.3</v>
      </c>
      <c r="Z8" s="604">
        <f>CHOOSE(Про_2!$FG$5,Про_2!DC8,Про_2!DI8,Про_2!DO8)</f>
        <v>6.8</v>
      </c>
      <c r="AA8" s="605">
        <f>CHOOSE(Про_2!$FG$5,Про_2!DR8,Про_2!DX8,Про_2!ED8)</f>
        <v>14</v>
      </c>
      <c r="AB8" s="606">
        <f>CHOOSE(Про_2!$FG$5,Про_2!DS8,Про_2!DY8,Про_2!EE8)</f>
        <v>14</v>
      </c>
      <c r="AC8" s="607">
        <f>CHOOSE(Про_2!$FG$5,Про_2!DT8,Про_2!DZ8,Про_2!EF8)</f>
        <v>11</v>
      </c>
      <c r="AD8" s="606">
        <f>CHOOSE(Про_2!$FG$5,Про_2!DU8,Про_2!EA8,Про_2!EG8)</f>
        <v>6</v>
      </c>
      <c r="AE8" s="607">
        <f>CHOOSE(Про_2!$FG$5,Про_2!DV8,Про_2!EB8,Про_2!EH8)</f>
        <v>2</v>
      </c>
      <c r="AF8" s="608">
        <f>CHOOSE(Про_2!$FG$5,Про_2!DW8,Про_2!EC8,Про_2!EI8)</f>
        <v>3</v>
      </c>
      <c r="AG8" s="575">
        <f>CHOOSE(Про_2!$FG$5,Про_2!EL8,Про_2!ER8,Про_2!EX8)</f>
        <v>0</v>
      </c>
      <c r="AH8" s="572">
        <f>CHOOSE(Про_2!$FG$5,Про_2!EM8,Про_2!ES8,Про_2!EY8)</f>
        <v>0</v>
      </c>
      <c r="AI8" s="571">
        <f>CHOOSE(Про_2!$FG$5,Про_2!EN8,Про_2!ET8,Про_2!EZ8)</f>
        <v>0</v>
      </c>
      <c r="AJ8" s="572">
        <f>CHOOSE(Про_2!$FG$5,Про_2!EO8,Про_2!EU8,Про_2!FA8)</f>
        <v>0</v>
      </c>
      <c r="AK8" s="571">
        <f>CHOOSE(Про_2!$FG$5,Про_2!EP8,Про_2!EV8,Про_2!FB8)</f>
        <v>0</v>
      </c>
      <c r="AL8" s="573">
        <f>CHOOSE(Про_2!$FG$5,Про_2!EQ8,Про_2!EW8,Про_2!FC8)</f>
        <v>0</v>
      </c>
      <c r="AM8" s="88"/>
      <c r="AN8" s="88"/>
      <c r="AO8" s="88"/>
      <c r="AP8" s="40"/>
      <c r="AQ8" s="40"/>
      <c r="AR8" s="40"/>
      <c r="AS8" s="40"/>
      <c r="AT8" s="40"/>
      <c r="AU8" s="40"/>
      <c r="AV8" s="40"/>
      <c r="AW8" s="40"/>
      <c r="AX8" s="88"/>
      <c r="AY8" s="88"/>
      <c r="AZ8" s="88"/>
      <c r="BA8" s="88"/>
      <c r="BB8" s="88"/>
      <c r="BC8" s="88"/>
      <c r="BD8" s="88"/>
      <c r="BE8" s="88"/>
      <c r="BF8" s="88"/>
      <c r="BG8" s="88"/>
      <c r="BH8" s="88"/>
      <c r="BI8" s="88"/>
      <c r="BJ8" s="88"/>
      <c r="BK8" s="88"/>
      <c r="BL8" s="88"/>
      <c r="BM8" s="88"/>
      <c r="BN8" s="88"/>
      <c r="BO8" s="88"/>
      <c r="BP8" s="88"/>
      <c r="BQ8" s="88"/>
      <c r="BR8" s="88"/>
      <c r="BS8" s="88"/>
      <c r="BT8" s="88"/>
      <c r="BU8" s="88"/>
      <c r="BV8" s="88"/>
      <c r="BW8" s="88"/>
      <c r="BX8" s="88"/>
      <c r="BY8" s="88"/>
      <c r="BZ8" s="88"/>
      <c r="CA8" s="88"/>
      <c r="CB8" s="88"/>
      <c r="CC8" s="88"/>
      <c r="CD8" s="88"/>
      <c r="CE8" s="88"/>
      <c r="CF8" s="88"/>
      <c r="CG8" s="88"/>
      <c r="CH8" s="32"/>
      <c r="CI8" s="32"/>
      <c r="CK8" s="230"/>
      <c r="CL8" s="55"/>
      <c r="CM8" s="55"/>
      <c r="CN8" s="55"/>
      <c r="CO8" s="55"/>
      <c r="CP8" s="55"/>
      <c r="CQ8" s="55"/>
      <c r="CR8" s="55"/>
      <c r="CS8" s="55"/>
      <c r="DA8" s="55"/>
      <c r="DB8" s="226"/>
      <c r="DD8" s="61"/>
      <c r="DE8" s="61"/>
      <c r="DF8" s="61"/>
      <c r="DG8" s="61"/>
      <c r="DH8" s="61"/>
      <c r="DI8" s="61"/>
      <c r="DJ8" s="61"/>
      <c r="DK8" s="62"/>
      <c r="DL8" s="62"/>
      <c r="DM8" s="62"/>
      <c r="DN8" s="62"/>
      <c r="DO8" s="62"/>
      <c r="DP8" s="62"/>
      <c r="DQ8" s="62"/>
      <c r="DR8" s="62"/>
      <c r="DS8" s="62"/>
      <c r="DT8" s="62"/>
      <c r="DU8" s="62"/>
      <c r="DV8" s="62"/>
      <c r="DW8" s="62"/>
      <c r="DX8" s="62"/>
      <c r="DY8" s="62"/>
      <c r="DZ8" s="62"/>
      <c r="EA8" s="62"/>
      <c r="EB8" s="62"/>
      <c r="EC8" s="62"/>
      <c r="ED8" s="62"/>
      <c r="EE8" s="62"/>
      <c r="EH8" s="55"/>
      <c r="EI8" s="226"/>
      <c r="EL8" s="227"/>
      <c r="EM8" s="228"/>
      <c r="EN8" s="229"/>
      <c r="EO8" s="229"/>
      <c r="EP8" s="229"/>
      <c r="EQ8" s="229"/>
      <c r="ER8" s="227"/>
      <c r="ES8" s="228"/>
      <c r="ET8" s="229"/>
      <c r="EU8" s="229"/>
      <c r="EV8" s="229"/>
      <c r="EW8" s="229"/>
      <c r="EX8" s="227"/>
      <c r="EY8" s="228"/>
      <c r="EZ8" s="229"/>
      <c r="FA8" s="229"/>
      <c r="FB8" s="229"/>
      <c r="FC8" s="229"/>
    </row>
    <row r="9" spans="1:161" ht="12.95" customHeight="1" x14ac:dyDescent="0.2">
      <c r="A9" s="582" t="s">
        <v>1321</v>
      </c>
      <c r="B9" s="579" t="str">
        <f>Про_2!AO9</f>
        <v>Сонково</v>
      </c>
      <c r="C9" s="416" t="str">
        <f>CHOOSE(Про_2!$FG$5,Про_2!AP9,Про_2!AV9,Про_2!BB9)</f>
        <v>**</v>
      </c>
      <c r="D9" s="298" t="str">
        <f>CHOOSE(Про_2!$FG$5,Про_2!AQ9,Про_2!AW9,Про_2!BC9)</f>
        <v/>
      </c>
      <c r="E9" s="711" t="str">
        <f>CHOOSE(Про_2!$FG$5,Про_2!AR9,Про_2!AX9,Про_2!BD9)</f>
        <v/>
      </c>
      <c r="F9" s="298" t="str">
        <f>CHOOSE(Про_2!$FG$5,Про_2!AS9,Про_2!AY9,Про_2!BE9)</f>
        <v/>
      </c>
      <c r="G9" s="711" t="str">
        <f>CHOOSE(Про_2!$FG$5,Про_2!AT9,Про_2!AZ9,Про_2!BF9)</f>
        <v>*</v>
      </c>
      <c r="H9" s="419" t="str">
        <f>CHOOSE(Про_2!$FG$5,Про_2!AU9,Про_2!BA9,Про_2!BG9)</f>
        <v>· *</v>
      </c>
      <c r="I9" s="399">
        <f>CHOOSE(Про_2!$FG$5,Про_2!BJ9,Про_2!BP9,Про_2!BV9)</f>
        <v>2</v>
      </c>
      <c r="J9" s="299">
        <f>CHOOSE(Про_2!$FG$5,Про_2!BK9,Про_2!BQ9,Про_2!BW9)</f>
        <v>0</v>
      </c>
      <c r="K9" s="570">
        <f>CHOOSE(Про_2!$FG$5,Про_2!BL9,Про_2!BR9,Про_2!BX9)</f>
        <v>0</v>
      </c>
      <c r="L9" s="299">
        <f>CHOOSE(Про_2!$FG$5,Про_2!BM9,Про_2!BS9,Про_2!BY9)</f>
        <v>0</v>
      </c>
      <c r="M9" s="570">
        <f>CHOOSE(Про_2!$FG$5,Про_2!BN9,Про_2!BT9,Про_2!BZ9)</f>
        <v>1</v>
      </c>
      <c r="N9" s="300">
        <f>CHOOSE(Про_2!$FG$5,Про_2!BO9,Про_2!BU9,Про_2!CA9)</f>
        <v>1</v>
      </c>
      <c r="O9" s="599">
        <f>CHOOSE(Про_2!$FG$5,Про_2!CD9,Про_2!CJ9,Про_2!CP9)</f>
        <v>-3.8</v>
      </c>
      <c r="P9" s="600">
        <f>CHOOSE(Про_2!$FG$5,Про_2!CE9,Про_2!CK9,Про_2!CQ9)</f>
        <v>1</v>
      </c>
      <c r="Q9" s="601">
        <f>CHOOSE(Про_2!$FG$5,Про_2!CF9,Про_2!CL9,Про_2!CR9)</f>
        <v>-4.9000000000000004</v>
      </c>
      <c r="R9" s="600">
        <f>CHOOSE(Про_2!$FG$5,Про_2!CG9,Про_2!CM9,Про_2!CS9)</f>
        <v>-1.3</v>
      </c>
      <c r="S9" s="601">
        <f>CHOOSE(Про_2!$FG$5,Про_2!CH9,Про_2!CN9,Про_2!CT9)</f>
        <v>-4.7</v>
      </c>
      <c r="T9" s="602">
        <f>CHOOSE(Про_2!$FG$5,Про_2!CI9,Про_2!CO9,Про_2!CU9)</f>
        <v>-0.6</v>
      </c>
      <c r="U9" s="603">
        <f>CHOOSE(Про_2!$FG$5,Про_2!CX9,Про_2!DD9,Про_2!DJ9)</f>
        <v>-5.8</v>
      </c>
      <c r="V9" s="600">
        <f>CHOOSE(Про_2!$FG$5,Про_2!CY9,Про_2!DE9,Про_2!DK9)</f>
        <v>12</v>
      </c>
      <c r="W9" s="601">
        <f>CHOOSE(Про_2!$FG$5,Про_2!CZ9,Про_2!DF9,Про_2!DL9)</f>
        <v>-6.9</v>
      </c>
      <c r="X9" s="600">
        <f>CHOOSE(Про_2!$FG$5,Про_2!DA9,Про_2!DG9,Про_2!DM9)</f>
        <v>9.1</v>
      </c>
      <c r="Y9" s="601">
        <f>CHOOSE(Про_2!$FG$5,Про_2!DB9,Про_2!DH9,Про_2!DN9)</f>
        <v>-6.7</v>
      </c>
      <c r="Z9" s="604">
        <f>CHOOSE(Про_2!$FG$5,Про_2!DC9,Про_2!DI9,Про_2!DO9)</f>
        <v>5.4</v>
      </c>
      <c r="AA9" s="605">
        <f>CHOOSE(Про_2!$FG$5,Про_2!DR9,Про_2!DX9,Про_2!ED9)</f>
        <v>14</v>
      </c>
      <c r="AB9" s="606">
        <f>CHOOSE(Про_2!$FG$5,Про_2!DS9,Про_2!DY9,Про_2!EE9)</f>
        <v>14</v>
      </c>
      <c r="AC9" s="607">
        <f>CHOOSE(Про_2!$FG$5,Про_2!DT9,Про_2!DZ9,Про_2!EF9)</f>
        <v>13</v>
      </c>
      <c r="AD9" s="606">
        <f>CHOOSE(Про_2!$FG$5,Про_2!DU9,Про_2!EA9,Про_2!EG9)</f>
        <v>9</v>
      </c>
      <c r="AE9" s="607">
        <f>CHOOSE(Про_2!$FG$5,Про_2!DV9,Про_2!EB9,Про_2!EH9)</f>
        <v>4</v>
      </c>
      <c r="AF9" s="608">
        <f>CHOOSE(Про_2!$FG$5,Про_2!DW9,Про_2!EC9,Про_2!EI9)</f>
        <v>2</v>
      </c>
      <c r="AG9" s="575">
        <f>CHOOSE(Про_2!$FG$5,Про_2!EL9,Про_2!ER9,Про_2!EX9)</f>
        <v>0</v>
      </c>
      <c r="AH9" s="572">
        <f>CHOOSE(Про_2!$FG$5,Про_2!EM9,Про_2!ES9,Про_2!EY9)</f>
        <v>0</v>
      </c>
      <c r="AI9" s="571">
        <f>CHOOSE(Про_2!$FG$5,Про_2!EN9,Про_2!ET9,Про_2!EZ9)</f>
        <v>0</v>
      </c>
      <c r="AJ9" s="572">
        <f>CHOOSE(Про_2!$FG$5,Про_2!EO9,Про_2!EU9,Про_2!FA9)</f>
        <v>0</v>
      </c>
      <c r="AK9" s="571">
        <f>CHOOSE(Про_2!$FG$5,Про_2!EP9,Про_2!EV9,Про_2!FB9)</f>
        <v>0</v>
      </c>
      <c r="AL9" s="573">
        <f>CHOOSE(Про_2!$FG$5,Про_2!EQ9,Про_2!EW9,Про_2!FC9)</f>
        <v>0</v>
      </c>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88"/>
      <c r="BO9" s="88"/>
      <c r="BP9" s="88"/>
      <c r="BQ9" s="88"/>
      <c r="BR9" s="88"/>
      <c r="BS9" s="88"/>
      <c r="BT9" s="88"/>
      <c r="BU9" s="88"/>
      <c r="BV9" s="88"/>
      <c r="BW9" s="88"/>
      <c r="BX9" s="88"/>
      <c r="BY9" s="88"/>
      <c r="BZ9" s="88"/>
      <c r="CA9" s="88"/>
      <c r="CB9" s="88"/>
      <c r="CC9" s="88"/>
      <c r="CD9" s="88"/>
      <c r="CE9" s="88"/>
      <c r="CF9" s="88"/>
      <c r="CG9" s="88"/>
      <c r="CH9" s="32"/>
      <c r="CI9" s="32"/>
      <c r="CK9" s="230"/>
      <c r="CL9" s="55"/>
      <c r="CM9" s="55"/>
      <c r="CN9" s="55"/>
      <c r="CO9" s="55"/>
      <c r="CP9" s="55"/>
      <c r="CQ9" s="55"/>
      <c r="CR9" s="55"/>
      <c r="CS9" s="55"/>
      <c r="DA9" s="55"/>
      <c r="DB9" s="226"/>
      <c r="DD9" s="61"/>
      <c r="DE9" s="61"/>
      <c r="DF9" s="61"/>
      <c r="DG9" s="61"/>
      <c r="DH9" s="61"/>
      <c r="DI9" s="61"/>
      <c r="DJ9" s="61"/>
      <c r="DK9" s="62"/>
      <c r="DL9" s="62"/>
      <c r="DM9" s="62"/>
      <c r="DN9" s="62"/>
      <c r="DO9" s="62"/>
      <c r="DP9" s="62"/>
      <c r="DQ9" s="62"/>
      <c r="DR9" s="62"/>
      <c r="DS9" s="62"/>
      <c r="DT9" s="62"/>
      <c r="DU9" s="62"/>
      <c r="DV9" s="62"/>
      <c r="DW9" s="62"/>
      <c r="DX9" s="62"/>
      <c r="DY9" s="62"/>
      <c r="DZ9" s="62"/>
      <c r="EA9" s="62"/>
      <c r="EB9" s="62"/>
      <c r="EC9" s="62"/>
      <c r="ED9" s="62"/>
      <c r="EE9" s="62"/>
      <c r="EL9" s="204"/>
      <c r="EM9" s="228"/>
      <c r="EN9" s="229"/>
      <c r="EO9" s="229"/>
      <c r="EP9" s="229"/>
      <c r="EQ9" s="229"/>
      <c r="ER9" s="204"/>
      <c r="ES9" s="228"/>
      <c r="ET9" s="229"/>
      <c r="EU9" s="229"/>
      <c r="EV9" s="229"/>
      <c r="EW9" s="229"/>
      <c r="EX9" s="204"/>
      <c r="EY9" s="228"/>
      <c r="EZ9" s="229"/>
      <c r="FA9" s="229"/>
      <c r="FB9" s="229"/>
      <c r="FC9" s="229"/>
    </row>
    <row r="10" spans="1:161" ht="12.95" customHeight="1" x14ac:dyDescent="0.2">
      <c r="A10" s="588" t="s">
        <v>1321</v>
      </c>
      <c r="B10" s="580" t="str">
        <f>Про_2!AO10</f>
        <v>Ржев</v>
      </c>
      <c r="C10" s="417" t="str">
        <f>CHOOSE(Про_2!$FG$5,Про_2!AP10,Про_2!AV10,Про_2!BB10)</f>
        <v>·</v>
      </c>
      <c r="D10" s="304" t="str">
        <f>CHOOSE(Про_2!$FG$5,Про_2!AQ10,Про_2!AW10,Про_2!BC10)</f>
        <v/>
      </c>
      <c r="E10" s="712" t="str">
        <f>CHOOSE(Про_2!$FG$5,Про_2!AR10,Про_2!AX10,Про_2!BD10)</f>
        <v/>
      </c>
      <c r="F10" s="304" t="str">
        <f>CHOOSE(Про_2!$FG$5,Про_2!AS10,Про_2!AY10,Про_2!BE10)</f>
        <v>*</v>
      </c>
      <c r="G10" s="712" t="str">
        <f>CHOOSE(Про_2!$FG$5,Про_2!AT10,Про_2!AZ10,Про_2!BF10)</f>
        <v>*</v>
      </c>
      <c r="H10" s="420" t="str">
        <f>CHOOSE(Про_2!$FG$5,Про_2!AU10,Про_2!BA10,Про_2!BG10)</f>
        <v>· *</v>
      </c>
      <c r="I10" s="400">
        <f>CHOOSE(Про_2!$FG$5,Про_2!BJ10,Про_2!BP10,Про_2!BV10)</f>
        <v>1</v>
      </c>
      <c r="J10" s="305">
        <f>CHOOSE(Про_2!$FG$5,Про_2!BK10,Про_2!BQ10,Про_2!BW10)</f>
        <v>0</v>
      </c>
      <c r="K10" s="574">
        <f>CHOOSE(Про_2!$FG$5,Про_2!BL10,Про_2!BR10,Про_2!BX10)</f>
        <v>0</v>
      </c>
      <c r="L10" s="305">
        <f>CHOOSE(Про_2!$FG$5,Про_2!BM10,Про_2!BS10,Про_2!BY10)</f>
        <v>1</v>
      </c>
      <c r="M10" s="574">
        <f>CHOOSE(Про_2!$FG$5,Про_2!BN10,Про_2!BT10,Про_2!BZ10)</f>
        <v>1</v>
      </c>
      <c r="N10" s="306">
        <f>CHOOSE(Про_2!$FG$5,Про_2!BO10,Про_2!BU10,Про_2!CA10)</f>
        <v>2</v>
      </c>
      <c r="O10" s="609">
        <f>CHOOSE(Про_2!$FG$5,Про_2!CD10,Про_2!CJ10,Про_2!CP10)</f>
        <v>-3.4</v>
      </c>
      <c r="P10" s="610">
        <f>CHOOSE(Про_2!$FG$5,Про_2!CE10,Про_2!CK10,Про_2!CQ10)</f>
        <v>0.8</v>
      </c>
      <c r="Q10" s="611">
        <f>CHOOSE(Про_2!$FG$5,Про_2!CF10,Про_2!CL10,Про_2!CR10)</f>
        <v>-5.6</v>
      </c>
      <c r="R10" s="610">
        <f>CHOOSE(Про_2!$FG$5,Про_2!CG10,Про_2!CM10,Про_2!CS10)</f>
        <v>-1.3</v>
      </c>
      <c r="S10" s="611">
        <f>CHOOSE(Про_2!$FG$5,Про_2!CH10,Про_2!CN10,Про_2!CT10)</f>
        <v>-7.5</v>
      </c>
      <c r="T10" s="612">
        <f>CHOOSE(Про_2!$FG$5,Про_2!CI10,Про_2!CO10,Про_2!CU10)</f>
        <v>-0.1</v>
      </c>
      <c r="U10" s="613">
        <f>CHOOSE(Про_2!$FG$5,Про_2!CX10,Про_2!DD10,Про_2!DJ10)</f>
        <v>-5.4</v>
      </c>
      <c r="V10" s="610">
        <f>CHOOSE(Про_2!$FG$5,Про_2!CY10,Про_2!DE10,Про_2!DK10)</f>
        <v>13.8</v>
      </c>
      <c r="W10" s="611">
        <f>CHOOSE(Про_2!$FG$5,Про_2!CZ10,Про_2!DF10,Про_2!DL10)</f>
        <v>-7.6</v>
      </c>
      <c r="X10" s="610">
        <f>CHOOSE(Про_2!$FG$5,Про_2!DA10,Про_2!DG10,Про_2!DM10)</f>
        <v>7.6</v>
      </c>
      <c r="Y10" s="611">
        <f>CHOOSE(Про_2!$FG$5,Про_2!DB10,Про_2!DH10,Про_2!DN10)</f>
        <v>-9.5</v>
      </c>
      <c r="Z10" s="614">
        <f>CHOOSE(Про_2!$FG$5,Про_2!DC10,Про_2!DI10,Про_2!DO10)</f>
        <v>5.9</v>
      </c>
      <c r="AA10" s="615">
        <f>CHOOSE(Про_2!$FG$5,Про_2!DR10,Про_2!DX10,Про_2!ED10)</f>
        <v>13</v>
      </c>
      <c r="AB10" s="616">
        <f>CHOOSE(Про_2!$FG$5,Про_2!DS10,Про_2!DY10,Про_2!EE10)</f>
        <v>13</v>
      </c>
      <c r="AC10" s="617">
        <f>CHOOSE(Про_2!$FG$5,Про_2!DT10,Про_2!DZ10,Про_2!EF10)</f>
        <v>12</v>
      </c>
      <c r="AD10" s="616">
        <f>CHOOSE(Про_2!$FG$5,Про_2!DU10,Про_2!EA10,Про_2!EG10)</f>
        <v>7</v>
      </c>
      <c r="AE10" s="617">
        <f>CHOOSE(Про_2!$FG$5,Про_2!DV10,Про_2!EB10,Про_2!EH10)</f>
        <v>4</v>
      </c>
      <c r="AF10" s="618">
        <f>CHOOSE(Про_2!$FG$5,Про_2!DW10,Про_2!EC10,Про_2!EI10)</f>
        <v>2</v>
      </c>
      <c r="AG10" s="411">
        <f>CHOOSE(Про_2!$FG$5,Про_2!EL10,Про_2!ER10,Про_2!EX10)</f>
        <v>0</v>
      </c>
      <c r="AH10" s="576">
        <f>CHOOSE(Про_2!$FG$5,Про_2!EM10,Про_2!ES10,Про_2!EY10)</f>
        <v>0</v>
      </c>
      <c r="AI10" s="577">
        <f>CHOOSE(Про_2!$FG$5,Про_2!EN10,Про_2!ET10,Про_2!EZ10)</f>
        <v>0</v>
      </c>
      <c r="AJ10" s="576">
        <f>CHOOSE(Про_2!$FG$5,Про_2!EO10,Про_2!EU10,Про_2!FA10)</f>
        <v>0</v>
      </c>
      <c r="AK10" s="577">
        <f>CHOOSE(Про_2!$FG$5,Про_2!EP10,Про_2!EV10,Про_2!FB10)</f>
        <v>0</v>
      </c>
      <c r="AL10" s="412">
        <f>CHOOSE(Про_2!$FG$5,Про_2!EQ10,Про_2!EW10,Про_2!FC10)</f>
        <v>0</v>
      </c>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88"/>
      <c r="BO10" s="88"/>
      <c r="BP10" s="88"/>
      <c r="BQ10" s="88"/>
      <c r="BR10" s="88"/>
      <c r="BS10" s="88"/>
      <c r="BT10" s="88"/>
      <c r="BU10" s="88"/>
      <c r="BV10" s="88"/>
      <c r="BW10" s="88"/>
      <c r="BX10" s="88"/>
      <c r="BY10" s="88"/>
      <c r="BZ10" s="88"/>
      <c r="CA10" s="88"/>
      <c r="CB10" s="88"/>
      <c r="CC10" s="88"/>
      <c r="CD10" s="88"/>
      <c r="CE10" s="88"/>
      <c r="CF10" s="88"/>
      <c r="CG10" s="88"/>
      <c r="CH10" s="32"/>
      <c r="CI10" s="32"/>
      <c r="CK10" s="230"/>
      <c r="CL10" s="55"/>
      <c r="CM10" s="55"/>
      <c r="CN10" s="55"/>
      <c r="CO10" s="55"/>
      <c r="CP10" s="55"/>
      <c r="CQ10" s="55"/>
      <c r="CR10" s="55"/>
      <c r="CS10" s="55"/>
      <c r="DA10" s="55"/>
      <c r="DB10" s="226"/>
      <c r="DD10" s="61"/>
      <c r="DE10" s="61"/>
      <c r="DF10" s="61"/>
      <c r="DG10" s="61"/>
      <c r="DH10" s="61"/>
      <c r="DI10" s="61"/>
      <c r="DJ10" s="61"/>
      <c r="DK10" s="62"/>
      <c r="DL10" s="62"/>
      <c r="DM10" s="62"/>
      <c r="DN10" s="62"/>
      <c r="DO10" s="62"/>
      <c r="DP10" s="62"/>
      <c r="DQ10" s="62"/>
      <c r="DR10" s="62"/>
      <c r="DS10" s="62"/>
      <c r="DT10" s="62"/>
      <c r="DU10" s="62"/>
      <c r="DV10" s="62"/>
      <c r="DW10" s="62"/>
      <c r="DX10" s="62"/>
      <c r="DY10" s="62"/>
      <c r="DZ10" s="62"/>
      <c r="EA10" s="62"/>
      <c r="EB10" s="62"/>
      <c r="EC10" s="62"/>
      <c r="ED10" s="62"/>
      <c r="EE10" s="62"/>
      <c r="EH10" s="55"/>
      <c r="EI10" s="226"/>
      <c r="EL10" s="227"/>
      <c r="EM10" s="228"/>
      <c r="EN10" s="229"/>
      <c r="EO10" s="229"/>
      <c r="EP10" s="229"/>
      <c r="EQ10" s="229"/>
      <c r="ER10" s="227"/>
      <c r="ES10" s="228"/>
      <c r="ET10" s="229"/>
      <c r="EU10" s="229"/>
      <c r="EV10" s="229"/>
      <c r="EW10" s="229"/>
      <c r="EX10" s="227"/>
      <c r="EY10" s="228"/>
      <c r="EZ10" s="229"/>
      <c r="FA10" s="229"/>
      <c r="FB10" s="229"/>
      <c r="FC10" s="229"/>
    </row>
    <row r="11" spans="1:161" ht="12.95" customHeight="1" x14ac:dyDescent="0.2">
      <c r="A11" s="583" t="s">
        <v>1322</v>
      </c>
      <c r="B11" s="584" t="str">
        <f>Про_2!AO11</f>
        <v>Чудово</v>
      </c>
      <c r="C11" s="421" t="str">
        <f>CHOOSE(Про_2!$FG$5,Про_2!AP11,Про_2!AV11,Про_2!BB11)</f>
        <v/>
      </c>
      <c r="D11" s="301" t="str">
        <f>CHOOSE(Про_2!$FG$5,Про_2!AQ11,Про_2!AW11,Про_2!BC11)</f>
        <v>· *</v>
      </c>
      <c r="E11" s="713" t="str">
        <f>CHOOSE(Про_2!$FG$5,Про_2!AR11,Про_2!AX11,Про_2!BD11)</f>
        <v>· *</v>
      </c>
      <c r="F11" s="301" t="str">
        <f>CHOOSE(Про_2!$FG$5,Про_2!AS11,Про_2!AY11,Про_2!BE11)</f>
        <v/>
      </c>
      <c r="G11" s="713" t="str">
        <f>CHOOSE(Про_2!$FG$5,Про_2!AT11,Про_2!AZ11,Про_2!BF11)</f>
        <v/>
      </c>
      <c r="H11" s="422" t="str">
        <f>CHOOSE(Про_2!$FG$5,Про_2!AU11,Про_2!BA11,Про_2!BG11)</f>
        <v>· *</v>
      </c>
      <c r="I11" s="410">
        <f>CHOOSE(Про_2!$FG$5,Про_2!BJ11,Про_2!BP11,Про_2!BV11)</f>
        <v>0</v>
      </c>
      <c r="J11" s="302">
        <f>CHOOSE(Про_2!$FG$5,Про_2!BK11,Про_2!BQ11,Про_2!BW11)</f>
        <v>1</v>
      </c>
      <c r="K11" s="585">
        <f>CHOOSE(Про_2!$FG$5,Про_2!BL11,Про_2!BR11,Про_2!BX11)</f>
        <v>1</v>
      </c>
      <c r="L11" s="302">
        <f>CHOOSE(Про_2!$FG$5,Про_2!BM11,Про_2!BS11,Про_2!BY11)</f>
        <v>0</v>
      </c>
      <c r="M11" s="585">
        <f>CHOOSE(Про_2!$FG$5,Про_2!BN11,Про_2!BT11,Про_2!BZ11)</f>
        <v>0</v>
      </c>
      <c r="N11" s="303">
        <f>CHOOSE(Про_2!$FG$5,Про_2!BO11,Про_2!BU11,Про_2!CA11)</f>
        <v>1</v>
      </c>
      <c r="O11" s="619">
        <f>CHOOSE(Про_2!$FG$5,Про_2!CD11,Про_2!CJ11,Про_2!CP11)</f>
        <v>-0.7</v>
      </c>
      <c r="P11" s="620">
        <f>CHOOSE(Про_2!$FG$5,Про_2!CE11,Про_2!CK11,Про_2!CQ11)</f>
        <v>4</v>
      </c>
      <c r="Q11" s="621">
        <f>CHOOSE(Про_2!$FG$5,Про_2!CF11,Про_2!CL11,Про_2!CR11)</f>
        <v>0.39999999999999991</v>
      </c>
      <c r="R11" s="620">
        <f>CHOOSE(Про_2!$FG$5,Про_2!CG11,Про_2!CM11,Про_2!CS11)</f>
        <v>2.5</v>
      </c>
      <c r="S11" s="621">
        <f>CHOOSE(Про_2!$FG$5,Про_2!CH11,Про_2!CN11,Про_2!CT11)</f>
        <v>-0.19999999999999996</v>
      </c>
      <c r="T11" s="622">
        <f>CHOOSE(Про_2!$FG$5,Про_2!CI11,Про_2!CO11,Про_2!CU11)</f>
        <v>3.2</v>
      </c>
      <c r="U11" s="623">
        <f>CHOOSE(Про_2!$FG$5,Про_2!CX11,Про_2!DD11,Про_2!DJ11)</f>
        <v>-2.7</v>
      </c>
      <c r="V11" s="620">
        <f>CHOOSE(Про_2!$FG$5,Про_2!CY11,Про_2!DE11,Про_2!DK11)</f>
        <v>13</v>
      </c>
      <c r="W11" s="621">
        <f>CHOOSE(Про_2!$FG$5,Про_2!CZ11,Про_2!DF11,Про_2!DL11)</f>
        <v>-1.6</v>
      </c>
      <c r="X11" s="620">
        <f>CHOOSE(Про_2!$FG$5,Про_2!DA11,Про_2!DG11,Про_2!DM11)</f>
        <v>11.5</v>
      </c>
      <c r="Y11" s="621">
        <f>CHOOSE(Про_2!$FG$5,Про_2!DB11,Про_2!DH11,Про_2!DN11)</f>
        <v>-2.2000000000000002</v>
      </c>
      <c r="Z11" s="624">
        <f>CHOOSE(Про_2!$FG$5,Про_2!DC11,Про_2!DI11,Про_2!DO11)</f>
        <v>12.2</v>
      </c>
      <c r="AA11" s="625">
        <f>CHOOSE(Про_2!$FG$5,Про_2!DR11,Про_2!DX11,Про_2!ED11)</f>
        <v>14</v>
      </c>
      <c r="AB11" s="626">
        <f>CHOOSE(Про_2!$FG$5,Про_2!DS11,Про_2!DY11,Про_2!EE11)</f>
        <v>16</v>
      </c>
      <c r="AC11" s="627">
        <f>CHOOSE(Про_2!$FG$5,Про_2!DT11,Про_2!DZ11,Про_2!EF11)</f>
        <v>11</v>
      </c>
      <c r="AD11" s="626">
        <f>CHOOSE(Про_2!$FG$5,Про_2!DU11,Про_2!EA11,Про_2!EG11)</f>
        <v>8</v>
      </c>
      <c r="AE11" s="627">
        <f>CHOOSE(Про_2!$FG$5,Про_2!DV11,Про_2!EB11,Про_2!EH11)</f>
        <v>4</v>
      </c>
      <c r="AF11" s="628">
        <f>CHOOSE(Про_2!$FG$5,Про_2!DW11,Про_2!EC11,Про_2!EI11)</f>
        <v>4</v>
      </c>
      <c r="AG11" s="403">
        <f>CHOOSE(Про_2!$FG$5,Про_2!EL11,Про_2!ER11,Про_2!EX11)</f>
        <v>0</v>
      </c>
      <c r="AH11" s="586">
        <f>CHOOSE(Про_2!$FG$5,Про_2!EM11,Про_2!ES11,Про_2!EY11)</f>
        <v>0</v>
      </c>
      <c r="AI11" s="587">
        <f>CHOOSE(Про_2!$FG$5,Про_2!EN11,Про_2!ET11,Про_2!EZ11)</f>
        <v>0</v>
      </c>
      <c r="AJ11" s="586">
        <f>CHOOSE(Про_2!$FG$5,Про_2!EO11,Про_2!EU11,Про_2!FA11)</f>
        <v>0</v>
      </c>
      <c r="AK11" s="587">
        <f>CHOOSE(Про_2!$FG$5,Про_2!EP11,Про_2!EV11,Про_2!FB11)</f>
        <v>0</v>
      </c>
      <c r="AL11" s="404">
        <f>CHOOSE(Про_2!$FG$5,Про_2!EQ11,Про_2!EW11,Про_2!FC11)</f>
        <v>0</v>
      </c>
      <c r="AM11" s="88"/>
      <c r="AN11" s="88"/>
      <c r="AO11" s="88"/>
      <c r="AP11" s="88"/>
      <c r="AQ11" s="88"/>
      <c r="AR11" s="88"/>
      <c r="AS11" s="88"/>
      <c r="AT11" s="88"/>
      <c r="AU11" s="88"/>
      <c r="AV11" s="88"/>
      <c r="AW11" s="88"/>
      <c r="AX11" s="88"/>
      <c r="AY11" s="88"/>
      <c r="AZ11" s="88"/>
      <c r="BA11" s="88"/>
      <c r="BB11" s="88"/>
      <c r="BC11" s="88"/>
      <c r="BD11" s="88"/>
      <c r="BE11" s="88"/>
      <c r="BF11" s="88"/>
      <c r="BG11" s="88"/>
      <c r="BH11" s="88"/>
      <c r="BI11" s="88"/>
      <c r="BJ11" s="88"/>
      <c r="BK11" s="88"/>
      <c r="BL11" s="88"/>
      <c r="BM11" s="88"/>
      <c r="BN11" s="88"/>
      <c r="BO11" s="88"/>
      <c r="BP11" s="88"/>
      <c r="BQ11" s="88"/>
      <c r="BR11" s="88"/>
      <c r="BS11" s="88"/>
      <c r="BT11" s="88"/>
      <c r="BU11" s="88"/>
      <c r="BV11" s="88"/>
      <c r="BW11" s="88"/>
      <c r="BX11" s="88"/>
      <c r="BY11" s="88"/>
      <c r="BZ11" s="88"/>
      <c r="CA11" s="88"/>
      <c r="CB11" s="88"/>
      <c r="CC11" s="88"/>
      <c r="CD11" s="88"/>
      <c r="CE11" s="88"/>
      <c r="CF11" s="88"/>
      <c r="CG11" s="88"/>
      <c r="CH11" s="32"/>
      <c r="CI11" s="32"/>
      <c r="CK11" s="230"/>
      <c r="CL11" s="55"/>
      <c r="CM11" s="55"/>
      <c r="CN11" s="55"/>
      <c r="CO11" s="55"/>
      <c r="CP11" s="55"/>
      <c r="CQ11" s="55"/>
      <c r="CR11" s="55"/>
      <c r="CS11" s="55"/>
      <c r="DA11" s="55"/>
      <c r="DB11" s="226"/>
      <c r="DD11" s="61"/>
      <c r="DE11" s="61"/>
      <c r="DF11" s="61"/>
      <c r="DG11" s="61"/>
      <c r="DH11" s="61"/>
      <c r="DI11" s="61"/>
      <c r="DJ11" s="61"/>
      <c r="DK11" s="62"/>
      <c r="DL11" s="62"/>
      <c r="DM11" s="62"/>
      <c r="DN11" s="62"/>
      <c r="DO11" s="62"/>
      <c r="DP11" s="62"/>
      <c r="DQ11" s="62"/>
      <c r="DR11" s="62"/>
      <c r="DS11" s="62"/>
      <c r="DT11" s="62"/>
      <c r="DU11" s="62"/>
      <c r="DV11" s="62"/>
      <c r="DW11" s="62"/>
      <c r="DX11" s="62"/>
      <c r="DY11" s="62"/>
      <c r="DZ11" s="62"/>
      <c r="EA11" s="62"/>
      <c r="EB11" s="62"/>
      <c r="EC11" s="62"/>
      <c r="ED11" s="62"/>
      <c r="EE11" s="62"/>
      <c r="EL11" s="204"/>
      <c r="EM11" s="228"/>
      <c r="EN11" s="229"/>
      <c r="EO11" s="229"/>
      <c r="EP11" s="229"/>
      <c r="EQ11" s="229"/>
      <c r="ER11" s="204"/>
      <c r="ES11" s="228"/>
      <c r="ET11" s="229"/>
      <c r="EU11" s="229"/>
      <c r="EV11" s="229"/>
      <c r="EW11" s="229"/>
      <c r="EX11" s="204"/>
      <c r="EY11" s="228"/>
      <c r="EZ11" s="229"/>
      <c r="FA11" s="229"/>
      <c r="FB11" s="229"/>
      <c r="FC11" s="229"/>
    </row>
    <row r="12" spans="1:161" ht="12.95" customHeight="1" x14ac:dyDescent="0.2">
      <c r="A12" s="582" t="s">
        <v>1322</v>
      </c>
      <c r="B12" s="579" t="str">
        <f>Про_2!AO12</f>
        <v>Малая Вишера</v>
      </c>
      <c r="C12" s="416" t="str">
        <f>CHOOSE(Про_2!$FG$5,Про_2!AP12,Про_2!AV12,Про_2!BB12)</f>
        <v/>
      </c>
      <c r="D12" s="298" t="str">
        <f>CHOOSE(Про_2!$FG$5,Про_2!AQ12,Про_2!AW12,Про_2!BC12)</f>
        <v>·</v>
      </c>
      <c r="E12" s="711" t="str">
        <f>CHOOSE(Про_2!$FG$5,Про_2!AR12,Про_2!AX12,Про_2!BD12)</f>
        <v>· *</v>
      </c>
      <c r="F12" s="298" t="str">
        <f>CHOOSE(Про_2!$FG$5,Про_2!AS12,Про_2!AY12,Про_2!BE12)</f>
        <v/>
      </c>
      <c r="G12" s="711" t="str">
        <f>CHOOSE(Про_2!$FG$5,Про_2!AT12,Про_2!AZ12,Про_2!BF12)</f>
        <v/>
      </c>
      <c r="H12" s="419" t="str">
        <f>CHOOSE(Про_2!$FG$5,Про_2!AU12,Про_2!BA12,Про_2!BG12)</f>
        <v>· *</v>
      </c>
      <c r="I12" s="399">
        <f>CHOOSE(Про_2!$FG$5,Про_2!BJ12,Про_2!BP12,Про_2!BV12)</f>
        <v>0</v>
      </c>
      <c r="J12" s="299">
        <f>CHOOSE(Про_2!$FG$5,Про_2!BK12,Про_2!BQ12,Про_2!BW12)</f>
        <v>1</v>
      </c>
      <c r="K12" s="570">
        <f>CHOOSE(Про_2!$FG$5,Про_2!BL12,Про_2!BR12,Про_2!BX12)</f>
        <v>1</v>
      </c>
      <c r="L12" s="299">
        <f>CHOOSE(Про_2!$FG$5,Про_2!BM12,Про_2!BS12,Про_2!BY12)</f>
        <v>0</v>
      </c>
      <c r="M12" s="570">
        <f>CHOOSE(Про_2!$FG$5,Про_2!BN12,Про_2!BT12,Про_2!BZ12)</f>
        <v>0</v>
      </c>
      <c r="N12" s="300">
        <f>CHOOSE(Про_2!$FG$5,Про_2!BO12,Про_2!BU12,Про_2!CA12)</f>
        <v>2</v>
      </c>
      <c r="O12" s="599">
        <f>CHOOSE(Про_2!$FG$5,Про_2!CD12,Про_2!CJ12,Про_2!CP12)</f>
        <v>-0.8</v>
      </c>
      <c r="P12" s="600">
        <f>CHOOSE(Про_2!$FG$5,Про_2!CE12,Про_2!CK12,Про_2!CQ12)</f>
        <v>4.2</v>
      </c>
      <c r="Q12" s="601">
        <f>CHOOSE(Про_2!$FG$5,Про_2!CF12,Про_2!CL12,Про_2!CR12)</f>
        <v>0.39999999999999991</v>
      </c>
      <c r="R12" s="600">
        <f>CHOOSE(Про_2!$FG$5,Про_2!CG12,Про_2!CM12,Про_2!CS12)</f>
        <v>2.4</v>
      </c>
      <c r="S12" s="601">
        <f>CHOOSE(Про_2!$FG$5,Про_2!CH12,Про_2!CN12,Про_2!CT12)</f>
        <v>-0.10000000000000009</v>
      </c>
      <c r="T12" s="602">
        <f>CHOOSE(Про_2!$FG$5,Про_2!CI12,Про_2!CO12,Про_2!CU12)</f>
        <v>2.9</v>
      </c>
      <c r="U12" s="603">
        <f>CHOOSE(Про_2!$FG$5,Про_2!CX12,Про_2!DD12,Про_2!DJ12)</f>
        <v>-2.8</v>
      </c>
      <c r="V12" s="600">
        <f>CHOOSE(Про_2!$FG$5,Про_2!CY12,Про_2!DE12,Про_2!DK12)</f>
        <v>13.1</v>
      </c>
      <c r="W12" s="601">
        <f>CHOOSE(Про_2!$FG$5,Про_2!CZ12,Про_2!DF12,Про_2!DL12)</f>
        <v>-1.6</v>
      </c>
      <c r="X12" s="600">
        <f>CHOOSE(Про_2!$FG$5,Про_2!DA12,Про_2!DG12,Про_2!DM12)</f>
        <v>11.2</v>
      </c>
      <c r="Y12" s="601">
        <f>CHOOSE(Про_2!$FG$5,Про_2!DB12,Про_2!DH12,Про_2!DN12)</f>
        <v>-2.1</v>
      </c>
      <c r="Z12" s="604">
        <f>CHOOSE(Про_2!$FG$5,Про_2!DC12,Про_2!DI12,Про_2!DO12)</f>
        <v>11.9</v>
      </c>
      <c r="AA12" s="605">
        <f>CHOOSE(Про_2!$FG$5,Про_2!DR12,Про_2!DX12,Про_2!ED12)</f>
        <v>14</v>
      </c>
      <c r="AB12" s="606">
        <f>CHOOSE(Про_2!$FG$5,Про_2!DS12,Про_2!DY12,Про_2!EE12)</f>
        <v>15</v>
      </c>
      <c r="AC12" s="607">
        <f>CHOOSE(Про_2!$FG$5,Про_2!DT12,Про_2!DZ12,Про_2!EF12)</f>
        <v>11</v>
      </c>
      <c r="AD12" s="606">
        <f>CHOOSE(Про_2!$FG$5,Про_2!DU12,Про_2!EA12,Про_2!EG12)</f>
        <v>8</v>
      </c>
      <c r="AE12" s="607">
        <f>CHOOSE(Про_2!$FG$5,Про_2!DV12,Про_2!EB12,Про_2!EH12)</f>
        <v>3</v>
      </c>
      <c r="AF12" s="608">
        <f>CHOOSE(Про_2!$FG$5,Про_2!DW12,Про_2!EC12,Про_2!EI12)</f>
        <v>3</v>
      </c>
      <c r="AG12" s="575">
        <f>CHOOSE(Про_2!$FG$5,Про_2!EL12,Про_2!ER12,Про_2!EX12)</f>
        <v>0</v>
      </c>
      <c r="AH12" s="572">
        <f>CHOOSE(Про_2!$FG$5,Про_2!EM12,Про_2!ES12,Про_2!EY12)</f>
        <v>0</v>
      </c>
      <c r="AI12" s="571">
        <f>CHOOSE(Про_2!$FG$5,Про_2!EN12,Про_2!ET12,Про_2!EZ12)</f>
        <v>0</v>
      </c>
      <c r="AJ12" s="572">
        <f>CHOOSE(Про_2!$FG$5,Про_2!EO12,Про_2!EU12,Про_2!FA12)</f>
        <v>0</v>
      </c>
      <c r="AK12" s="571">
        <f>CHOOSE(Про_2!$FG$5,Про_2!EP12,Про_2!EV12,Про_2!FB12)</f>
        <v>0</v>
      </c>
      <c r="AL12" s="573">
        <f>CHOOSE(Про_2!$FG$5,Про_2!EQ12,Про_2!EW12,Про_2!FC12)</f>
        <v>0</v>
      </c>
      <c r="AM12" s="88"/>
      <c r="AN12" s="88"/>
      <c r="AO12" s="88"/>
      <c r="AP12" s="88"/>
      <c r="AQ12" s="88"/>
      <c r="AR12" s="88"/>
      <c r="AS12" s="88"/>
      <c r="AT12" s="88"/>
      <c r="AU12" s="88"/>
      <c r="AV12" s="88"/>
      <c r="AW12" s="88"/>
      <c r="AX12" s="88"/>
      <c r="AY12" s="88"/>
      <c r="AZ12" s="88"/>
      <c r="BA12" s="88"/>
      <c r="BB12" s="88"/>
      <c r="BC12" s="88"/>
      <c r="BD12" s="88"/>
      <c r="BE12" s="88"/>
      <c r="BF12" s="88"/>
      <c r="BG12" s="88"/>
      <c r="BH12" s="88"/>
      <c r="BI12" s="88"/>
      <c r="BJ12" s="88"/>
      <c r="BK12" s="88"/>
      <c r="BL12" s="88"/>
      <c r="BM12" s="88"/>
      <c r="BN12" s="88"/>
      <c r="BO12" s="88"/>
      <c r="BP12" s="88"/>
      <c r="BQ12" s="88"/>
      <c r="BR12" s="88"/>
      <c r="BS12" s="88"/>
      <c r="BT12" s="88"/>
      <c r="BU12" s="88"/>
      <c r="BV12" s="88"/>
      <c r="BW12" s="88"/>
      <c r="BX12" s="88"/>
      <c r="BY12" s="88"/>
      <c r="BZ12" s="88"/>
      <c r="CA12" s="88"/>
      <c r="CB12" s="88"/>
      <c r="CC12" s="88"/>
      <c r="CD12" s="88"/>
      <c r="CE12" s="88"/>
      <c r="CF12" s="88"/>
      <c r="CG12" s="88"/>
      <c r="CH12" s="32"/>
      <c r="CI12" s="32"/>
      <c r="CK12" s="230"/>
      <c r="CL12" s="55"/>
      <c r="CM12" s="55"/>
      <c r="CN12" s="55"/>
      <c r="CO12" s="55"/>
      <c r="CP12" s="55"/>
      <c r="CQ12" s="55"/>
      <c r="CR12" s="55"/>
      <c r="CS12" s="55"/>
      <c r="DA12" s="55"/>
      <c r="DB12" s="226"/>
      <c r="DD12" s="61"/>
      <c r="DE12" s="61"/>
      <c r="DF12" s="61"/>
      <c r="DG12" s="61"/>
      <c r="DH12" s="61"/>
      <c r="DI12" s="61"/>
      <c r="DJ12" s="61"/>
      <c r="DK12" s="62"/>
      <c r="DL12" s="62"/>
      <c r="DM12" s="62"/>
      <c r="DN12" s="62"/>
      <c r="DO12" s="62"/>
      <c r="DP12" s="62"/>
      <c r="DQ12" s="62"/>
      <c r="DR12" s="62"/>
      <c r="DS12" s="62"/>
      <c r="DT12" s="62"/>
      <c r="DU12" s="62"/>
      <c r="DV12" s="62"/>
      <c r="DW12" s="62"/>
      <c r="DX12" s="62"/>
      <c r="DY12" s="62"/>
      <c r="DZ12" s="62"/>
      <c r="EA12" s="62"/>
      <c r="EB12" s="62"/>
      <c r="EC12" s="62"/>
      <c r="ED12" s="62"/>
      <c r="EE12" s="62"/>
      <c r="EH12" s="55"/>
      <c r="EI12" s="226"/>
      <c r="EL12" s="227"/>
      <c r="EM12" s="228"/>
      <c r="EN12" s="229"/>
      <c r="EO12" s="229"/>
      <c r="EP12" s="229"/>
      <c r="EQ12" s="229"/>
      <c r="ER12" s="227"/>
      <c r="ES12" s="228"/>
      <c r="ET12" s="229"/>
      <c r="EU12" s="229"/>
      <c r="EV12" s="229"/>
      <c r="EW12" s="229"/>
      <c r="EX12" s="227"/>
      <c r="EY12" s="228"/>
      <c r="EZ12" s="229"/>
      <c r="FA12" s="229"/>
      <c r="FB12" s="229"/>
      <c r="FC12" s="229"/>
    </row>
    <row r="13" spans="1:161" ht="12.95" customHeight="1" x14ac:dyDescent="0.2">
      <c r="A13" s="582" t="s">
        <v>1322</v>
      </c>
      <c r="B13" s="579" t="str">
        <f>Про_2!AO13</f>
        <v>Тосно</v>
      </c>
      <c r="C13" s="416" t="str">
        <f>CHOOSE(Про_2!$FG$5,Про_2!AP13,Про_2!AV13,Про_2!BB13)</f>
        <v/>
      </c>
      <c r="D13" s="298" t="str">
        <f>CHOOSE(Про_2!$FG$5,Про_2!AQ13,Про_2!AW13,Про_2!BC13)</f>
        <v/>
      </c>
      <c r="E13" s="711" t="str">
        <f>CHOOSE(Про_2!$FG$5,Про_2!AR13,Про_2!AX13,Про_2!BD13)</f>
        <v>· *</v>
      </c>
      <c r="F13" s="298" t="str">
        <f>CHOOSE(Про_2!$FG$5,Про_2!AS13,Про_2!AY13,Про_2!BE13)</f>
        <v/>
      </c>
      <c r="G13" s="711" t="str">
        <f>CHOOSE(Про_2!$FG$5,Про_2!AT13,Про_2!AZ13,Про_2!BF13)</f>
        <v/>
      </c>
      <c r="H13" s="419" t="str">
        <f>CHOOSE(Про_2!$FG$5,Про_2!AU13,Про_2!BA13,Про_2!BG13)</f>
        <v/>
      </c>
      <c r="I13" s="399">
        <f>CHOOSE(Про_2!$FG$5,Про_2!BJ13,Про_2!BP13,Про_2!BV13)</f>
        <v>0</v>
      </c>
      <c r="J13" s="299">
        <f>CHOOSE(Про_2!$FG$5,Про_2!BK13,Про_2!BQ13,Про_2!BW13)</f>
        <v>0</v>
      </c>
      <c r="K13" s="570">
        <f>CHOOSE(Про_2!$FG$5,Про_2!BL13,Про_2!BR13,Про_2!BX13)</f>
        <v>1</v>
      </c>
      <c r="L13" s="299">
        <f>CHOOSE(Про_2!$FG$5,Про_2!BM13,Про_2!BS13,Про_2!BY13)</f>
        <v>0</v>
      </c>
      <c r="M13" s="570">
        <f>CHOOSE(Про_2!$FG$5,Про_2!BN13,Про_2!BT13,Про_2!BZ13)</f>
        <v>0</v>
      </c>
      <c r="N13" s="300">
        <f>CHOOSE(Про_2!$FG$5,Про_2!BO13,Про_2!BU13,Про_2!CA13)</f>
        <v>0</v>
      </c>
      <c r="O13" s="599">
        <f>CHOOSE(Про_2!$FG$5,Про_2!CD13,Про_2!CJ13,Про_2!CP13)</f>
        <v>-0.10000000000000009</v>
      </c>
      <c r="P13" s="600">
        <f>CHOOSE(Про_2!$FG$5,Про_2!CE13,Про_2!CK13,Про_2!CQ13)</f>
        <v>4.3</v>
      </c>
      <c r="Q13" s="601">
        <f>CHOOSE(Про_2!$FG$5,Про_2!CF13,Про_2!CL13,Про_2!CR13)</f>
        <v>1</v>
      </c>
      <c r="R13" s="600">
        <f>CHOOSE(Про_2!$FG$5,Про_2!CG13,Про_2!CM13,Про_2!CS13)</f>
        <v>3.4</v>
      </c>
      <c r="S13" s="601">
        <f>CHOOSE(Про_2!$FG$5,Про_2!CH13,Про_2!CN13,Про_2!CT13)</f>
        <v>-0.10000000000000009</v>
      </c>
      <c r="T13" s="602">
        <f>CHOOSE(Про_2!$FG$5,Про_2!CI13,Про_2!CO13,Про_2!CU13)</f>
        <v>3.3</v>
      </c>
      <c r="U13" s="603">
        <f>CHOOSE(Про_2!$FG$5,Про_2!CX13,Про_2!DD13,Про_2!DJ13)</f>
        <v>-2.1</v>
      </c>
      <c r="V13" s="600">
        <f>CHOOSE(Про_2!$FG$5,Про_2!CY13,Про_2!DE13,Про_2!DK13)</f>
        <v>13.3</v>
      </c>
      <c r="W13" s="601">
        <f>CHOOSE(Про_2!$FG$5,Про_2!CZ13,Про_2!DF13,Про_2!DL13)</f>
        <v>-1</v>
      </c>
      <c r="X13" s="600">
        <f>CHOOSE(Про_2!$FG$5,Про_2!DA13,Про_2!DG13,Про_2!DM13)</f>
        <v>12.2</v>
      </c>
      <c r="Y13" s="601">
        <f>CHOOSE(Про_2!$FG$5,Про_2!DB13,Про_2!DH13,Про_2!DN13)</f>
        <v>-2.1</v>
      </c>
      <c r="Z13" s="604">
        <f>CHOOSE(Про_2!$FG$5,Про_2!DC13,Про_2!DI13,Про_2!DO13)</f>
        <v>12.3</v>
      </c>
      <c r="AA13" s="605">
        <f>CHOOSE(Про_2!$FG$5,Про_2!DR13,Про_2!DX13,Про_2!ED13)</f>
        <v>15</v>
      </c>
      <c r="AB13" s="606">
        <f>CHOOSE(Про_2!$FG$5,Про_2!DS13,Про_2!DY13,Про_2!EE13)</f>
        <v>17</v>
      </c>
      <c r="AC13" s="607">
        <f>CHOOSE(Про_2!$FG$5,Про_2!DT13,Про_2!DZ13,Про_2!EF13)</f>
        <v>10</v>
      </c>
      <c r="AD13" s="606">
        <f>CHOOSE(Про_2!$FG$5,Про_2!DU13,Про_2!EA13,Про_2!EG13)</f>
        <v>7</v>
      </c>
      <c r="AE13" s="607">
        <f>CHOOSE(Про_2!$FG$5,Про_2!DV13,Про_2!EB13,Про_2!EH13)</f>
        <v>4</v>
      </c>
      <c r="AF13" s="608">
        <f>CHOOSE(Про_2!$FG$5,Про_2!DW13,Про_2!EC13,Про_2!EI13)</f>
        <v>2</v>
      </c>
      <c r="AG13" s="575">
        <f>CHOOSE(Про_2!$FG$5,Про_2!EL13,Про_2!ER13,Про_2!EX13)</f>
        <v>0</v>
      </c>
      <c r="AH13" s="572">
        <f>CHOOSE(Про_2!$FG$5,Про_2!EM13,Про_2!ES13,Про_2!EY13)</f>
        <v>0</v>
      </c>
      <c r="AI13" s="571">
        <f>CHOOSE(Про_2!$FG$5,Про_2!EN13,Про_2!ET13,Про_2!EZ13)</f>
        <v>0</v>
      </c>
      <c r="AJ13" s="572">
        <f>CHOOSE(Про_2!$FG$5,Про_2!EO13,Про_2!EU13,Про_2!FA13)</f>
        <v>0</v>
      </c>
      <c r="AK13" s="571">
        <f>CHOOSE(Про_2!$FG$5,Про_2!EP13,Про_2!EV13,Про_2!FB13)</f>
        <v>0</v>
      </c>
      <c r="AL13" s="573">
        <f>CHOOSE(Про_2!$FG$5,Про_2!EQ13,Про_2!EW13,Про_2!FC13)</f>
        <v>0</v>
      </c>
      <c r="AM13" s="88"/>
      <c r="AN13" s="88"/>
      <c r="AO13" s="88"/>
      <c r="AP13" s="88"/>
      <c r="AQ13" s="88"/>
      <c r="AR13" s="88"/>
      <c r="AS13" s="88"/>
      <c r="AT13" s="88"/>
      <c r="AU13" s="88"/>
      <c r="AV13" s="88"/>
      <c r="AW13" s="88"/>
      <c r="AX13" s="88"/>
      <c r="AY13" s="88"/>
      <c r="AZ13" s="88"/>
      <c r="BA13" s="88"/>
      <c r="BB13" s="88"/>
      <c r="BC13" s="88"/>
      <c r="BD13" s="88"/>
      <c r="BE13" s="88"/>
      <c r="BF13" s="88"/>
      <c r="BG13" s="88"/>
      <c r="BH13" s="88"/>
      <c r="BI13" s="88"/>
      <c r="BJ13" s="88"/>
      <c r="BK13" s="88"/>
      <c r="BL13" s="88"/>
      <c r="BM13" s="88"/>
      <c r="BN13" s="88"/>
      <c r="BO13" s="88"/>
      <c r="BP13" s="88"/>
      <c r="BQ13" s="88"/>
      <c r="BR13" s="88"/>
      <c r="BS13" s="88"/>
      <c r="BT13" s="88"/>
      <c r="BU13" s="88"/>
      <c r="BV13" s="88"/>
      <c r="BW13" s="88"/>
      <c r="BX13" s="88"/>
      <c r="BY13" s="88"/>
      <c r="BZ13" s="88"/>
      <c r="CA13" s="88"/>
      <c r="CB13" s="88"/>
      <c r="CC13" s="88"/>
      <c r="CD13" s="88"/>
      <c r="CE13" s="88"/>
      <c r="CF13" s="88"/>
      <c r="CG13" s="88"/>
      <c r="CH13" s="32"/>
      <c r="CI13" s="32"/>
      <c r="CK13" s="230"/>
      <c r="CL13" s="55"/>
      <c r="CM13" s="55"/>
      <c r="CN13" s="55"/>
      <c r="CO13" s="55"/>
      <c r="CP13" s="55"/>
      <c r="CQ13" s="55"/>
      <c r="CR13" s="55"/>
      <c r="CS13" s="55"/>
      <c r="DA13" s="55"/>
      <c r="DB13" s="226"/>
      <c r="DD13" s="61"/>
      <c r="DE13" s="61"/>
      <c r="DF13" s="61"/>
      <c r="DG13" s="61"/>
      <c r="DH13" s="61"/>
      <c r="DI13" s="61"/>
      <c r="DJ13" s="61"/>
      <c r="DK13" s="62"/>
      <c r="DL13" s="62"/>
      <c r="DM13" s="62"/>
      <c r="DN13" s="62"/>
      <c r="DO13" s="62"/>
      <c r="DP13" s="62"/>
      <c r="DQ13" s="62"/>
      <c r="DR13" s="62"/>
      <c r="DS13" s="62"/>
      <c r="DT13" s="62"/>
      <c r="DU13" s="62"/>
      <c r="DV13" s="62"/>
      <c r="DW13" s="62"/>
      <c r="DX13" s="62"/>
      <c r="DY13" s="62"/>
      <c r="DZ13" s="62"/>
      <c r="EA13" s="62"/>
      <c r="EB13" s="62"/>
      <c r="EC13" s="62"/>
      <c r="ED13" s="62"/>
      <c r="EE13" s="62"/>
      <c r="EL13" s="204"/>
      <c r="EM13" s="228"/>
      <c r="EN13" s="229"/>
      <c r="EO13" s="229"/>
      <c r="EP13" s="229"/>
      <c r="EQ13" s="229"/>
      <c r="ER13" s="204"/>
      <c r="ES13" s="228"/>
      <c r="ET13" s="229"/>
      <c r="EU13" s="229"/>
      <c r="EV13" s="229"/>
      <c r="EW13" s="229"/>
      <c r="EX13" s="204"/>
      <c r="EY13" s="228"/>
      <c r="EZ13" s="229"/>
      <c r="FA13" s="229"/>
      <c r="FB13" s="229"/>
      <c r="FC13" s="229"/>
    </row>
    <row r="14" spans="1:161" ht="12.95" customHeight="1" x14ac:dyDescent="0.2">
      <c r="A14" s="582" t="s">
        <v>1322</v>
      </c>
      <c r="B14" s="579" t="str">
        <f>Про_2!AO14</f>
        <v>Санкт-Петербург</v>
      </c>
      <c r="C14" s="416" t="str">
        <f>CHOOSE(Про_2!$FG$5,Про_2!AP14,Про_2!AV14,Про_2!BB14)</f>
        <v>·</v>
      </c>
      <c r="D14" s="298" t="str">
        <f>CHOOSE(Про_2!$FG$5,Про_2!AQ14,Про_2!AW14,Про_2!BC14)</f>
        <v>·</v>
      </c>
      <c r="E14" s="711" t="str">
        <f>CHOOSE(Про_2!$FG$5,Про_2!AR14,Про_2!AX14,Про_2!BD14)</f>
        <v>· *</v>
      </c>
      <c r="F14" s="298" t="str">
        <f>CHOOSE(Про_2!$FG$5,Про_2!AS14,Про_2!AY14,Про_2!BE14)</f>
        <v/>
      </c>
      <c r="G14" s="711" t="str">
        <f>CHOOSE(Про_2!$FG$5,Про_2!AT14,Про_2!AZ14,Про_2!BF14)</f>
        <v/>
      </c>
      <c r="H14" s="419" t="str">
        <f>CHOOSE(Про_2!$FG$5,Про_2!AU14,Про_2!BA14,Про_2!BG14)</f>
        <v/>
      </c>
      <c r="I14" s="399">
        <f>CHOOSE(Про_2!$FG$5,Про_2!BJ14,Про_2!BP14,Про_2!BV14)</f>
        <v>1</v>
      </c>
      <c r="J14" s="299">
        <f>CHOOSE(Про_2!$FG$5,Про_2!BK14,Про_2!BQ14,Про_2!BW14)</f>
        <v>1</v>
      </c>
      <c r="K14" s="570">
        <f>CHOOSE(Про_2!$FG$5,Про_2!BL14,Про_2!BR14,Про_2!BX14)</f>
        <v>1</v>
      </c>
      <c r="L14" s="299">
        <f>CHOOSE(Про_2!$FG$5,Про_2!BM14,Про_2!BS14,Про_2!BY14)</f>
        <v>0</v>
      </c>
      <c r="M14" s="570">
        <f>CHOOSE(Про_2!$FG$5,Про_2!BN14,Про_2!BT14,Про_2!BZ14)</f>
        <v>0</v>
      </c>
      <c r="N14" s="300">
        <f>CHOOSE(Про_2!$FG$5,Про_2!BO14,Про_2!BU14,Про_2!CA14)</f>
        <v>0</v>
      </c>
      <c r="O14" s="599">
        <f>CHOOSE(Про_2!$FG$5,Про_2!CD14,Про_2!CJ14,Про_2!CP14)</f>
        <v>1</v>
      </c>
      <c r="P14" s="600">
        <f>CHOOSE(Про_2!$FG$5,Про_2!CE14,Про_2!CK14,Про_2!CQ14)</f>
        <v>5.7</v>
      </c>
      <c r="Q14" s="601">
        <f>CHOOSE(Про_2!$FG$5,Про_2!CF14,Про_2!CL14,Про_2!CR14)</f>
        <v>1.9</v>
      </c>
      <c r="R14" s="600">
        <f>CHOOSE(Про_2!$FG$5,Про_2!CG14,Про_2!CM14,Про_2!CS14)</f>
        <v>4.3</v>
      </c>
      <c r="S14" s="601">
        <f>CHOOSE(Про_2!$FG$5,Про_2!CH14,Про_2!CN14,Про_2!CT14)</f>
        <v>0.39999999999999991</v>
      </c>
      <c r="T14" s="602">
        <f>CHOOSE(Про_2!$FG$5,Про_2!CI14,Про_2!CO14,Про_2!CU14)</f>
        <v>3.9</v>
      </c>
      <c r="U14" s="603">
        <f>CHOOSE(Про_2!$FG$5,Про_2!CX14,Про_2!DD14,Про_2!DJ14)</f>
        <v>-1</v>
      </c>
      <c r="V14" s="600">
        <f>CHOOSE(Про_2!$FG$5,Про_2!CY14,Про_2!DE14,Про_2!DK14)</f>
        <v>11.7</v>
      </c>
      <c r="W14" s="601">
        <f>CHOOSE(Про_2!$FG$5,Про_2!CZ14,Про_2!DF14,Про_2!DL14)</f>
        <v>-0.10000000000000009</v>
      </c>
      <c r="X14" s="600">
        <f>CHOOSE(Про_2!$FG$5,Про_2!DA14,Про_2!DG14,Про_2!DM14)</f>
        <v>13.3</v>
      </c>
      <c r="Y14" s="601">
        <f>CHOOSE(Про_2!$FG$5,Про_2!DB14,Про_2!DH14,Про_2!DN14)</f>
        <v>-1.6</v>
      </c>
      <c r="Z14" s="604">
        <f>CHOOSE(Про_2!$FG$5,Про_2!DC14,Про_2!DI14,Про_2!DO14)</f>
        <v>12.9</v>
      </c>
      <c r="AA14" s="605">
        <f>CHOOSE(Про_2!$FG$5,Про_2!DR14,Про_2!DX14,Про_2!ED14)</f>
        <v>14</v>
      </c>
      <c r="AB14" s="606">
        <f>CHOOSE(Про_2!$FG$5,Про_2!DS14,Про_2!DY14,Про_2!EE14)</f>
        <v>19</v>
      </c>
      <c r="AC14" s="607">
        <f>CHOOSE(Про_2!$FG$5,Про_2!DT14,Про_2!DZ14,Про_2!EF14)</f>
        <v>12</v>
      </c>
      <c r="AD14" s="606">
        <f>CHOOSE(Про_2!$FG$5,Про_2!DU14,Про_2!EA14,Про_2!EG14)</f>
        <v>7</v>
      </c>
      <c r="AE14" s="607">
        <f>CHOOSE(Про_2!$FG$5,Про_2!DV14,Про_2!EB14,Про_2!EH14)</f>
        <v>4</v>
      </c>
      <c r="AF14" s="608">
        <f>CHOOSE(Про_2!$FG$5,Про_2!DW14,Про_2!EC14,Про_2!EI14)</f>
        <v>1</v>
      </c>
      <c r="AG14" s="575">
        <f>CHOOSE(Про_2!$FG$5,Про_2!EL14,Про_2!ER14,Про_2!EX14)</f>
        <v>0</v>
      </c>
      <c r="AH14" s="572">
        <f>CHOOSE(Про_2!$FG$5,Про_2!EM14,Про_2!ES14,Про_2!EY14)</f>
        <v>0</v>
      </c>
      <c r="AI14" s="571">
        <f>CHOOSE(Про_2!$FG$5,Про_2!EN14,Про_2!ET14,Про_2!EZ14)</f>
        <v>0</v>
      </c>
      <c r="AJ14" s="572">
        <f>CHOOSE(Про_2!$FG$5,Про_2!EO14,Про_2!EU14,Про_2!FA14)</f>
        <v>0</v>
      </c>
      <c r="AK14" s="571">
        <f>CHOOSE(Про_2!$FG$5,Про_2!EP14,Про_2!EV14,Про_2!FB14)</f>
        <v>0</v>
      </c>
      <c r="AL14" s="573">
        <f>CHOOSE(Про_2!$FG$5,Про_2!EQ14,Про_2!EW14,Про_2!FC14)</f>
        <v>0</v>
      </c>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88"/>
      <c r="BX14" s="88"/>
      <c r="BY14" s="88"/>
      <c r="BZ14" s="88"/>
      <c r="CA14" s="88"/>
      <c r="CB14" s="88"/>
      <c r="CC14" s="88"/>
      <c r="CD14" s="88"/>
      <c r="CE14" s="88"/>
      <c r="CF14" s="88"/>
      <c r="CG14" s="88"/>
      <c r="CH14" s="32"/>
      <c r="CI14" s="32"/>
      <c r="CK14" s="230"/>
      <c r="CL14" s="55"/>
      <c r="CM14" s="55"/>
      <c r="CN14" s="55"/>
      <c r="CO14" s="55"/>
      <c r="CP14" s="55"/>
      <c r="CQ14" s="55"/>
      <c r="CR14" s="55"/>
      <c r="CS14" s="55"/>
      <c r="DA14" s="55"/>
      <c r="DB14" s="226"/>
      <c r="DD14" s="61"/>
      <c r="DE14" s="61"/>
      <c r="DF14" s="61"/>
      <c r="DG14" s="61"/>
      <c r="DH14" s="61"/>
      <c r="DI14" s="61"/>
      <c r="DJ14" s="61"/>
      <c r="DK14" s="62"/>
      <c r="DL14" s="62"/>
      <c r="DM14" s="62"/>
      <c r="DN14" s="62"/>
      <c r="DO14" s="62"/>
      <c r="DP14" s="62"/>
      <c r="DQ14" s="62"/>
      <c r="DR14" s="62"/>
      <c r="DS14" s="62"/>
      <c r="DT14" s="62"/>
      <c r="DU14" s="62"/>
      <c r="DV14" s="62"/>
      <c r="DW14" s="62"/>
      <c r="DX14" s="62"/>
      <c r="DY14" s="62"/>
      <c r="DZ14" s="62"/>
      <c r="EA14" s="62"/>
      <c r="EB14" s="62"/>
      <c r="EC14" s="62"/>
      <c r="ED14" s="62"/>
      <c r="EE14" s="62"/>
      <c r="EH14" s="55"/>
      <c r="EI14" s="226"/>
      <c r="EL14" s="227"/>
      <c r="EM14" s="228"/>
      <c r="EN14" s="229"/>
      <c r="EO14" s="229"/>
      <c r="EP14" s="229"/>
      <c r="EQ14" s="229"/>
      <c r="ER14" s="227"/>
      <c r="ES14" s="228"/>
      <c r="ET14" s="229"/>
      <c r="EU14" s="229"/>
      <c r="EV14" s="229"/>
      <c r="EW14" s="229"/>
      <c r="EX14" s="227"/>
      <c r="EY14" s="228"/>
      <c r="EZ14" s="229"/>
      <c r="FA14" s="229"/>
      <c r="FB14" s="229"/>
      <c r="FC14" s="229"/>
    </row>
    <row r="15" spans="1:161" ht="12.95" customHeight="1" x14ac:dyDescent="0.2">
      <c r="A15" s="582" t="s">
        <v>1322</v>
      </c>
      <c r="B15" s="579" t="str">
        <f>Про_2!AO15</f>
        <v>Мга</v>
      </c>
      <c r="C15" s="416" t="str">
        <f>CHOOSE(Про_2!$FG$5,Про_2!AP15,Про_2!AV15,Про_2!BB15)</f>
        <v>·</v>
      </c>
      <c r="D15" s="298" t="str">
        <f>CHOOSE(Про_2!$FG$5,Про_2!AQ15,Про_2!AW15,Про_2!BC15)</f>
        <v>·</v>
      </c>
      <c r="E15" s="711" t="str">
        <f>CHOOSE(Про_2!$FG$5,Про_2!AR15,Про_2!AX15,Про_2!BD15)</f>
        <v>· *</v>
      </c>
      <c r="F15" s="298" t="str">
        <f>CHOOSE(Про_2!$FG$5,Про_2!AS15,Про_2!AY15,Про_2!BE15)</f>
        <v/>
      </c>
      <c r="G15" s="711" t="str">
        <f>CHOOSE(Про_2!$FG$5,Про_2!AT15,Про_2!AZ15,Про_2!BF15)</f>
        <v/>
      </c>
      <c r="H15" s="419" t="str">
        <f>CHOOSE(Про_2!$FG$5,Про_2!AU15,Про_2!BA15,Про_2!BG15)</f>
        <v>· *</v>
      </c>
      <c r="I15" s="399">
        <f>CHOOSE(Про_2!$FG$5,Про_2!BJ15,Про_2!BP15,Про_2!BV15)</f>
        <v>1</v>
      </c>
      <c r="J15" s="299">
        <f>CHOOSE(Про_2!$FG$5,Про_2!BK15,Про_2!BQ15,Про_2!BW15)</f>
        <v>1</v>
      </c>
      <c r="K15" s="570">
        <f>CHOOSE(Про_2!$FG$5,Про_2!BL15,Про_2!BR15,Про_2!BX15)</f>
        <v>1</v>
      </c>
      <c r="L15" s="299">
        <f>CHOOSE(Про_2!$FG$5,Про_2!BM15,Про_2!BS15,Про_2!BY15)</f>
        <v>0</v>
      </c>
      <c r="M15" s="570">
        <f>CHOOSE(Про_2!$FG$5,Про_2!BN15,Про_2!BT15,Про_2!BZ15)</f>
        <v>0</v>
      </c>
      <c r="N15" s="300">
        <f>CHOOSE(Про_2!$FG$5,Про_2!BO15,Про_2!BU15,Про_2!CA15)</f>
        <v>1</v>
      </c>
      <c r="O15" s="599">
        <f>CHOOSE(Про_2!$FG$5,Про_2!CD15,Про_2!CJ15,Про_2!CP15)</f>
        <v>0</v>
      </c>
      <c r="P15" s="600">
        <f>CHOOSE(Про_2!$FG$5,Про_2!CE15,Про_2!CK15,Про_2!CQ15)</f>
        <v>4.8</v>
      </c>
      <c r="Q15" s="601">
        <f>CHOOSE(Про_2!$FG$5,Про_2!CF15,Про_2!CL15,Про_2!CR15)</f>
        <v>1.2999999999999998</v>
      </c>
      <c r="R15" s="600">
        <f>CHOOSE(Про_2!$FG$5,Про_2!CG15,Про_2!CM15,Про_2!CS15)</f>
        <v>3.5</v>
      </c>
      <c r="S15" s="601">
        <f>CHOOSE(Про_2!$FG$5,Про_2!CH15,Про_2!CN15,Про_2!CT15)</f>
        <v>0</v>
      </c>
      <c r="T15" s="602">
        <f>CHOOSE(Про_2!$FG$5,Про_2!CI15,Про_2!CO15,Про_2!CU15)</f>
        <v>3.4</v>
      </c>
      <c r="U15" s="603">
        <f>CHOOSE(Про_2!$FG$5,Про_2!CX15,Про_2!DD15,Про_2!DJ15)</f>
        <v>-2</v>
      </c>
      <c r="V15" s="600">
        <f>CHOOSE(Про_2!$FG$5,Про_2!CY15,Про_2!DE15,Про_2!DK15)</f>
        <v>10.8</v>
      </c>
      <c r="W15" s="601">
        <f>CHOOSE(Про_2!$FG$5,Про_2!CZ15,Про_2!DF15,Про_2!DL15)</f>
        <v>-0.70000000000000018</v>
      </c>
      <c r="X15" s="600">
        <f>CHOOSE(Про_2!$FG$5,Про_2!DA15,Про_2!DG15,Про_2!DM15)</f>
        <v>12.5</v>
      </c>
      <c r="Y15" s="601">
        <f>CHOOSE(Про_2!$FG$5,Про_2!DB15,Про_2!DH15,Про_2!DN15)</f>
        <v>-2</v>
      </c>
      <c r="Z15" s="604">
        <f>CHOOSE(Про_2!$FG$5,Про_2!DC15,Про_2!DI15,Про_2!DO15)</f>
        <v>9.4</v>
      </c>
      <c r="AA15" s="605">
        <f>CHOOSE(Про_2!$FG$5,Про_2!DR15,Про_2!DX15,Про_2!ED15)</f>
        <v>15</v>
      </c>
      <c r="AB15" s="606">
        <f>CHOOSE(Про_2!$FG$5,Про_2!DS15,Про_2!DY15,Про_2!EE15)</f>
        <v>18</v>
      </c>
      <c r="AC15" s="607">
        <f>CHOOSE(Про_2!$FG$5,Про_2!DT15,Про_2!DZ15,Про_2!EF15)</f>
        <v>11</v>
      </c>
      <c r="AD15" s="606">
        <f>CHOOSE(Про_2!$FG$5,Про_2!DU15,Про_2!EA15,Про_2!EG15)</f>
        <v>8</v>
      </c>
      <c r="AE15" s="607">
        <f>CHOOSE(Про_2!$FG$5,Про_2!DV15,Про_2!EB15,Про_2!EH15)</f>
        <v>5</v>
      </c>
      <c r="AF15" s="608">
        <f>CHOOSE(Про_2!$FG$5,Про_2!DW15,Про_2!EC15,Про_2!EI15)</f>
        <v>2</v>
      </c>
      <c r="AG15" s="575">
        <f>CHOOSE(Про_2!$FG$5,Про_2!EL15,Про_2!ER15,Про_2!EX15)</f>
        <v>0</v>
      </c>
      <c r="AH15" s="572">
        <f>CHOOSE(Про_2!$FG$5,Про_2!EM15,Про_2!ES15,Про_2!EY15)</f>
        <v>0</v>
      </c>
      <c r="AI15" s="571">
        <f>CHOOSE(Про_2!$FG$5,Про_2!EN15,Про_2!ET15,Про_2!EZ15)</f>
        <v>0</v>
      </c>
      <c r="AJ15" s="572">
        <f>CHOOSE(Про_2!$FG$5,Про_2!EO15,Про_2!EU15,Про_2!FA15)</f>
        <v>0</v>
      </c>
      <c r="AK15" s="571">
        <f>CHOOSE(Про_2!$FG$5,Про_2!EP15,Про_2!EV15,Про_2!FB15)</f>
        <v>0</v>
      </c>
      <c r="AL15" s="573">
        <f>CHOOSE(Про_2!$FG$5,Про_2!EQ15,Про_2!EW15,Про_2!FC15)</f>
        <v>0</v>
      </c>
      <c r="AM15" s="88"/>
      <c r="AN15" s="88"/>
      <c r="AO15" s="88"/>
      <c r="AP15" s="88"/>
      <c r="AQ15" s="88"/>
      <c r="AR15" s="88"/>
      <c r="AS15" s="88"/>
      <c r="AT15" s="88"/>
      <c r="AU15" s="88"/>
      <c r="AV15" s="88"/>
      <c r="AW15" s="88"/>
      <c r="AX15" s="88"/>
      <c r="AY15" s="88"/>
      <c r="AZ15" s="88"/>
      <c r="BA15" s="88"/>
      <c r="BB15" s="88"/>
      <c r="BC15" s="88"/>
      <c r="BD15" s="88"/>
      <c r="BE15" s="88"/>
      <c r="BF15" s="88"/>
      <c r="BG15" s="88"/>
      <c r="BH15" s="88"/>
      <c r="BI15" s="88"/>
      <c r="BJ15" s="88"/>
      <c r="BK15" s="88"/>
      <c r="BL15" s="88"/>
      <c r="BM15" s="88"/>
      <c r="BN15" s="88"/>
      <c r="BO15" s="88"/>
      <c r="BP15" s="88"/>
      <c r="BQ15" s="88"/>
      <c r="BR15" s="88"/>
      <c r="BS15" s="88"/>
      <c r="BT15" s="88"/>
      <c r="BU15" s="88"/>
      <c r="BV15" s="88"/>
      <c r="BW15" s="88"/>
      <c r="BX15" s="88"/>
      <c r="BY15" s="88"/>
      <c r="BZ15" s="88"/>
      <c r="CA15" s="88"/>
      <c r="CB15" s="88"/>
      <c r="CC15" s="88"/>
      <c r="CD15" s="88"/>
      <c r="CE15" s="88"/>
      <c r="CF15" s="88"/>
      <c r="CG15" s="88"/>
      <c r="CH15" s="32"/>
      <c r="CI15" s="32"/>
      <c r="CK15" s="230"/>
      <c r="CL15" s="55"/>
      <c r="CM15" s="55"/>
      <c r="CN15" s="55"/>
      <c r="CO15" s="55"/>
      <c r="CP15" s="55"/>
      <c r="CQ15" s="55"/>
      <c r="CR15" s="55"/>
      <c r="CS15" s="55"/>
      <c r="EL15" s="204"/>
      <c r="EM15" s="228"/>
      <c r="EN15" s="229"/>
      <c r="EO15" s="229"/>
      <c r="EP15" s="229"/>
      <c r="EQ15" s="229"/>
      <c r="ER15" s="204"/>
      <c r="ES15" s="228"/>
      <c r="ET15" s="229"/>
      <c r="EU15" s="229"/>
      <c r="EV15" s="229"/>
      <c r="EW15" s="229"/>
      <c r="EX15" s="204"/>
      <c r="EY15" s="228"/>
      <c r="EZ15" s="229"/>
      <c r="FA15" s="229"/>
      <c r="FB15" s="229"/>
      <c r="FC15" s="229"/>
    </row>
    <row r="16" spans="1:161" ht="12.95" customHeight="1" x14ac:dyDescent="0.2">
      <c r="A16" s="582" t="s">
        <v>1322</v>
      </c>
      <c r="B16" s="579" t="str">
        <f>Про_2!AO16</f>
        <v>Зеленогорск</v>
      </c>
      <c r="C16" s="416" t="str">
        <f>CHOOSE(Про_2!$FG$5,Про_2!AP16,Про_2!AV16,Про_2!BB16)</f>
        <v>·</v>
      </c>
      <c r="D16" s="298" t="str">
        <f>CHOOSE(Про_2!$FG$5,Про_2!AQ16,Про_2!AW16,Про_2!BC16)</f>
        <v>·</v>
      </c>
      <c r="E16" s="711" t="str">
        <f>CHOOSE(Про_2!$FG$5,Про_2!AR16,Про_2!AX16,Про_2!BD16)</f>
        <v/>
      </c>
      <c r="F16" s="298" t="str">
        <f>CHOOSE(Про_2!$FG$5,Про_2!AS16,Про_2!AY16,Про_2!BE16)</f>
        <v>·</v>
      </c>
      <c r="G16" s="711" t="str">
        <f>CHOOSE(Про_2!$FG$5,Про_2!AT16,Про_2!AZ16,Про_2!BF16)</f>
        <v/>
      </c>
      <c r="H16" s="419" t="str">
        <f>CHOOSE(Про_2!$FG$5,Про_2!AU16,Про_2!BA16,Про_2!BG16)</f>
        <v/>
      </c>
      <c r="I16" s="399">
        <f>CHOOSE(Про_2!$FG$5,Про_2!BJ16,Про_2!BP16,Про_2!BV16)</f>
        <v>1</v>
      </c>
      <c r="J16" s="299">
        <f>CHOOSE(Про_2!$FG$5,Про_2!BK16,Про_2!BQ16,Про_2!BW16)</f>
        <v>1</v>
      </c>
      <c r="K16" s="570">
        <f>CHOOSE(Про_2!$FG$5,Про_2!BL16,Про_2!BR16,Про_2!BX16)</f>
        <v>0</v>
      </c>
      <c r="L16" s="299">
        <f>CHOOSE(Про_2!$FG$5,Про_2!BM16,Про_2!BS16,Про_2!BY16)</f>
        <v>1</v>
      </c>
      <c r="M16" s="570">
        <f>CHOOSE(Про_2!$FG$5,Про_2!BN16,Про_2!BT16,Про_2!BZ16)</f>
        <v>0</v>
      </c>
      <c r="N16" s="300">
        <f>CHOOSE(Про_2!$FG$5,Про_2!BO16,Про_2!BU16,Про_2!CA16)</f>
        <v>0</v>
      </c>
      <c r="O16" s="599">
        <f>CHOOSE(Про_2!$FG$5,Про_2!CD16,Про_2!CJ16,Про_2!CP16)</f>
        <v>2</v>
      </c>
      <c r="P16" s="600">
        <f>CHOOSE(Про_2!$FG$5,Про_2!CE16,Про_2!CK16,Про_2!CQ16)</f>
        <v>6.2</v>
      </c>
      <c r="Q16" s="601">
        <f>CHOOSE(Про_2!$FG$5,Про_2!CF16,Про_2!CL16,Про_2!CR16)</f>
        <v>2.5</v>
      </c>
      <c r="R16" s="600">
        <f>CHOOSE(Про_2!$FG$5,Про_2!CG16,Про_2!CM16,Про_2!CS16)</f>
        <v>4.8</v>
      </c>
      <c r="S16" s="601">
        <f>CHOOSE(Про_2!$FG$5,Про_2!CH16,Про_2!CN16,Про_2!CT16)</f>
        <v>1.6</v>
      </c>
      <c r="T16" s="602">
        <f>CHOOSE(Про_2!$FG$5,Про_2!CI16,Про_2!CO16,Про_2!CU16)</f>
        <v>4.2</v>
      </c>
      <c r="U16" s="603">
        <f>CHOOSE(Про_2!$FG$5,Про_2!CX16,Про_2!DD16,Про_2!DJ16)</f>
        <v>0</v>
      </c>
      <c r="V16" s="600">
        <f>CHOOSE(Про_2!$FG$5,Про_2!CY16,Про_2!DE16,Про_2!DK16)</f>
        <v>15.2</v>
      </c>
      <c r="W16" s="601">
        <f>CHOOSE(Про_2!$FG$5,Про_2!CZ16,Про_2!DF16,Про_2!DL16)</f>
        <v>0.5</v>
      </c>
      <c r="X16" s="600">
        <f>CHOOSE(Про_2!$FG$5,Про_2!DA16,Про_2!DG16,Про_2!DM16)</f>
        <v>13.7</v>
      </c>
      <c r="Y16" s="601">
        <f>CHOOSE(Про_2!$FG$5,Про_2!DB16,Про_2!DH16,Про_2!DN16)</f>
        <v>-0.39999999999999991</v>
      </c>
      <c r="Z16" s="604">
        <f>CHOOSE(Про_2!$FG$5,Про_2!DC16,Про_2!DI16,Про_2!DO16)</f>
        <v>13.2</v>
      </c>
      <c r="AA16" s="605">
        <f>CHOOSE(Про_2!$FG$5,Про_2!DR16,Про_2!DX16,Про_2!ED16)</f>
        <v>16</v>
      </c>
      <c r="AB16" s="606">
        <f>CHOOSE(Про_2!$FG$5,Про_2!DS16,Про_2!DY16,Про_2!EE16)</f>
        <v>18</v>
      </c>
      <c r="AC16" s="607">
        <f>CHOOSE(Про_2!$FG$5,Про_2!DT16,Про_2!DZ16,Про_2!EF16)</f>
        <v>12</v>
      </c>
      <c r="AD16" s="606">
        <f>CHOOSE(Про_2!$FG$5,Про_2!DU16,Про_2!EA16,Про_2!EG16)</f>
        <v>8</v>
      </c>
      <c r="AE16" s="607">
        <f>CHOOSE(Про_2!$FG$5,Про_2!DV16,Про_2!EB16,Про_2!EH16)</f>
        <v>3</v>
      </c>
      <c r="AF16" s="608">
        <f>CHOOSE(Про_2!$FG$5,Про_2!DW16,Про_2!EC16,Про_2!EI16)</f>
        <v>1</v>
      </c>
      <c r="AG16" s="575">
        <f>CHOOSE(Про_2!$FG$5,Про_2!EL16,Про_2!ER16,Про_2!EX16)</f>
        <v>0</v>
      </c>
      <c r="AH16" s="572">
        <f>CHOOSE(Про_2!$FG$5,Про_2!EM16,Про_2!ES16,Про_2!EY16)</f>
        <v>0</v>
      </c>
      <c r="AI16" s="571">
        <f>CHOOSE(Про_2!$FG$5,Про_2!EN16,Про_2!ET16,Про_2!EZ16)</f>
        <v>0</v>
      </c>
      <c r="AJ16" s="572">
        <f>CHOOSE(Про_2!$FG$5,Про_2!EO16,Про_2!EU16,Про_2!FA16)</f>
        <v>0</v>
      </c>
      <c r="AK16" s="571">
        <f>CHOOSE(Про_2!$FG$5,Про_2!EP16,Про_2!EV16,Про_2!FB16)</f>
        <v>0</v>
      </c>
      <c r="AL16" s="573">
        <f>CHOOSE(Про_2!$FG$5,Про_2!EQ16,Про_2!EW16,Про_2!FC16)</f>
        <v>0</v>
      </c>
      <c r="AM16" s="88"/>
      <c r="AN16" s="88"/>
      <c r="AO16" s="88"/>
      <c r="AP16" s="88"/>
      <c r="AQ16" s="88"/>
      <c r="AR16" s="88"/>
      <c r="AS16" s="88"/>
      <c r="AT16" s="88"/>
      <c r="AU16" s="88"/>
      <c r="AV16" s="88"/>
      <c r="AW16" s="88"/>
      <c r="AX16" s="88"/>
      <c r="AY16" s="88"/>
      <c r="AZ16" s="88"/>
      <c r="BA16" s="88"/>
      <c r="BB16" s="88"/>
      <c r="BC16" s="88"/>
      <c r="BD16" s="88"/>
      <c r="BE16" s="88"/>
      <c r="BF16" s="88"/>
      <c r="BG16" s="88"/>
      <c r="BH16" s="88"/>
      <c r="BI16" s="88"/>
      <c r="BJ16" s="88"/>
      <c r="BK16" s="88"/>
      <c r="BL16" s="88"/>
      <c r="BM16" s="88"/>
      <c r="BN16" s="88"/>
      <c r="BO16" s="88"/>
      <c r="BP16" s="88"/>
      <c r="BQ16" s="88"/>
      <c r="BR16" s="88"/>
      <c r="BS16" s="88"/>
      <c r="BT16" s="88"/>
      <c r="BU16" s="88"/>
      <c r="BV16" s="88"/>
      <c r="BW16" s="88"/>
      <c r="BX16" s="88"/>
      <c r="BY16" s="88"/>
      <c r="BZ16" s="88"/>
      <c r="CA16" s="88"/>
      <c r="CB16" s="88"/>
      <c r="CC16" s="88"/>
      <c r="CD16" s="88"/>
      <c r="CE16" s="88"/>
      <c r="CF16" s="88"/>
      <c r="CG16" s="88"/>
      <c r="CH16" s="32"/>
      <c r="CI16" s="32"/>
      <c r="CK16" s="230"/>
      <c r="CL16" s="55"/>
      <c r="CM16" s="55"/>
      <c r="CN16" s="55"/>
      <c r="CO16" s="55"/>
      <c r="CP16" s="55"/>
      <c r="CQ16" s="55"/>
      <c r="CR16" s="55"/>
      <c r="CS16" s="55"/>
      <c r="DD16" s="214"/>
      <c r="DE16" s="214"/>
      <c r="DF16" s="214"/>
      <c r="DG16" s="214"/>
      <c r="DH16" s="214"/>
      <c r="DI16" s="214"/>
      <c r="DJ16" s="214"/>
      <c r="DK16" s="214"/>
      <c r="DL16" s="214"/>
      <c r="DM16" s="214"/>
      <c r="DN16" s="214"/>
      <c r="DO16" s="214"/>
      <c r="DP16" s="214"/>
      <c r="DQ16" s="214"/>
      <c r="DR16" s="214"/>
      <c r="DS16" s="214"/>
      <c r="DT16" s="214"/>
      <c r="DU16" s="214"/>
      <c r="DV16" s="214"/>
      <c r="DW16" s="214"/>
      <c r="DX16" s="214"/>
      <c r="DY16" s="214"/>
      <c r="DZ16" s="214"/>
      <c r="EA16" s="214"/>
      <c r="EB16" s="214"/>
      <c r="EC16" s="214"/>
      <c r="ED16" s="214"/>
      <c r="EE16" s="214"/>
      <c r="EH16" s="55"/>
      <c r="EI16" s="226"/>
      <c r="EL16" s="227"/>
      <c r="EM16" s="228"/>
      <c r="EN16" s="229"/>
      <c r="EO16" s="229"/>
      <c r="EP16" s="229"/>
      <c r="EQ16" s="229"/>
      <c r="ER16" s="227"/>
      <c r="ES16" s="228"/>
      <c r="ET16" s="229"/>
      <c r="EU16" s="229"/>
      <c r="EV16" s="229"/>
      <c r="EW16" s="229"/>
      <c r="EX16" s="227"/>
      <c r="EY16" s="228"/>
      <c r="EZ16" s="229"/>
      <c r="FA16" s="229"/>
      <c r="FB16" s="229"/>
      <c r="FC16" s="229"/>
    </row>
    <row r="17" spans="1:159" ht="12.95" customHeight="1" x14ac:dyDescent="0.2">
      <c r="A17" s="582" t="s">
        <v>1322</v>
      </c>
      <c r="B17" s="579" t="str">
        <f>Про_2!AO17</f>
        <v>Выборг</v>
      </c>
      <c r="C17" s="416" t="str">
        <f>CHOOSE(Про_2!$FG$5,Про_2!AP17,Про_2!AV17,Про_2!BB17)</f>
        <v/>
      </c>
      <c r="D17" s="298" t="str">
        <f>CHOOSE(Про_2!$FG$5,Про_2!AQ17,Про_2!AW17,Про_2!BC17)</f>
        <v>·</v>
      </c>
      <c r="E17" s="711" t="str">
        <f>CHOOSE(Про_2!$FG$5,Про_2!AR17,Про_2!AX17,Про_2!BD17)</f>
        <v>·</v>
      </c>
      <c r="F17" s="298" t="str">
        <f>CHOOSE(Про_2!$FG$5,Про_2!AS17,Про_2!AY17,Про_2!BE17)</f>
        <v>·</v>
      </c>
      <c r="G17" s="711" t="str">
        <f>CHOOSE(Про_2!$FG$5,Про_2!AT17,Про_2!AZ17,Про_2!BF17)</f>
        <v>·</v>
      </c>
      <c r="H17" s="419" t="str">
        <f>CHOOSE(Про_2!$FG$5,Про_2!AU17,Про_2!BA17,Про_2!BG17)</f>
        <v/>
      </c>
      <c r="I17" s="399">
        <f>CHOOSE(Про_2!$FG$5,Про_2!BJ17,Про_2!BP17,Про_2!BV17)</f>
        <v>0</v>
      </c>
      <c r="J17" s="299">
        <f>CHOOSE(Про_2!$FG$5,Про_2!BK17,Про_2!BQ17,Про_2!BW17)</f>
        <v>1</v>
      </c>
      <c r="K17" s="570">
        <f>CHOOSE(Про_2!$FG$5,Про_2!BL17,Про_2!BR17,Про_2!BX17)</f>
        <v>1</v>
      </c>
      <c r="L17" s="299">
        <f>CHOOSE(Про_2!$FG$5,Про_2!BM17,Про_2!BS17,Про_2!BY17)</f>
        <v>1</v>
      </c>
      <c r="M17" s="570">
        <f>CHOOSE(Про_2!$FG$5,Про_2!BN17,Про_2!BT17,Про_2!BZ17)</f>
        <v>1</v>
      </c>
      <c r="N17" s="300">
        <f>CHOOSE(Про_2!$FG$5,Про_2!BO17,Про_2!BU17,Про_2!CA17)</f>
        <v>0</v>
      </c>
      <c r="O17" s="599">
        <f>CHOOSE(Про_2!$FG$5,Про_2!CD17,Про_2!CJ17,Про_2!CP17)</f>
        <v>3.0999999999999996</v>
      </c>
      <c r="P17" s="600">
        <f>CHOOSE(Про_2!$FG$5,Про_2!CE17,Про_2!CK17,Про_2!CQ17)</f>
        <v>6.6</v>
      </c>
      <c r="Q17" s="601">
        <f>CHOOSE(Про_2!$FG$5,Про_2!CF17,Про_2!CL17,Про_2!CR17)</f>
        <v>3.7</v>
      </c>
      <c r="R17" s="600">
        <f>CHOOSE(Про_2!$FG$5,Про_2!CG17,Про_2!CM17,Про_2!CS17)</f>
        <v>6.5</v>
      </c>
      <c r="S17" s="601">
        <f>CHOOSE(Про_2!$FG$5,Про_2!CH17,Про_2!CN17,Про_2!CT17)</f>
        <v>2.7</v>
      </c>
      <c r="T17" s="602">
        <f>CHOOSE(Про_2!$FG$5,Про_2!CI17,Про_2!CO17,Про_2!CU17)</f>
        <v>5.2</v>
      </c>
      <c r="U17" s="603">
        <f>CHOOSE(Про_2!$FG$5,Про_2!CX17,Про_2!DD17,Про_2!DJ17)</f>
        <v>1.0999999999999996</v>
      </c>
      <c r="V17" s="600">
        <f>CHOOSE(Про_2!$FG$5,Про_2!CY17,Про_2!DE17,Про_2!DK17)</f>
        <v>15.6</v>
      </c>
      <c r="W17" s="601">
        <f>CHOOSE(Про_2!$FG$5,Про_2!CZ17,Про_2!DF17,Про_2!DL17)</f>
        <v>1.7000000000000002</v>
      </c>
      <c r="X17" s="600">
        <f>CHOOSE(Про_2!$FG$5,Про_2!DA17,Про_2!DG17,Про_2!DM17)</f>
        <v>14.6</v>
      </c>
      <c r="Y17" s="601">
        <f>CHOOSE(Про_2!$FG$5,Про_2!DB17,Про_2!DH17,Про_2!DN17)</f>
        <v>0.70000000000000018</v>
      </c>
      <c r="Z17" s="604">
        <f>CHOOSE(Про_2!$FG$5,Про_2!DC17,Про_2!DI17,Про_2!DO17)</f>
        <v>14.2</v>
      </c>
      <c r="AA17" s="605">
        <f>CHOOSE(Про_2!$FG$5,Про_2!DR17,Про_2!DX17,Про_2!ED17)</f>
        <v>17</v>
      </c>
      <c r="AB17" s="606">
        <f>CHOOSE(Про_2!$FG$5,Про_2!DS17,Про_2!DY17,Про_2!EE17)</f>
        <v>18</v>
      </c>
      <c r="AC17" s="607">
        <f>CHOOSE(Про_2!$FG$5,Про_2!DT17,Про_2!DZ17,Про_2!EF17)</f>
        <v>12</v>
      </c>
      <c r="AD17" s="606">
        <f>CHOOSE(Про_2!$FG$5,Про_2!DU17,Про_2!EA17,Про_2!EG17)</f>
        <v>9</v>
      </c>
      <c r="AE17" s="607">
        <f>CHOOSE(Про_2!$FG$5,Про_2!DV17,Про_2!EB17,Про_2!EH17)</f>
        <v>4</v>
      </c>
      <c r="AF17" s="608">
        <f>CHOOSE(Про_2!$FG$5,Про_2!DW17,Про_2!EC17,Про_2!EI17)</f>
        <v>1</v>
      </c>
      <c r="AG17" s="575">
        <f>CHOOSE(Про_2!$FG$5,Про_2!EL17,Про_2!ER17,Про_2!EX17)</f>
        <v>0</v>
      </c>
      <c r="AH17" s="572">
        <f>CHOOSE(Про_2!$FG$5,Про_2!EM17,Про_2!ES17,Про_2!EY17)</f>
        <v>0</v>
      </c>
      <c r="AI17" s="571">
        <f>CHOOSE(Про_2!$FG$5,Про_2!EN17,Про_2!ET17,Про_2!EZ17)</f>
        <v>0</v>
      </c>
      <c r="AJ17" s="572">
        <f>CHOOSE(Про_2!$FG$5,Про_2!EO17,Про_2!EU17,Про_2!FA17)</f>
        <v>0</v>
      </c>
      <c r="AK17" s="571">
        <f>CHOOSE(Про_2!$FG$5,Про_2!EP17,Про_2!EV17,Про_2!FB17)</f>
        <v>0</v>
      </c>
      <c r="AL17" s="573">
        <f>CHOOSE(Про_2!$FG$5,Про_2!EQ17,Про_2!EW17,Про_2!FC17)</f>
        <v>0</v>
      </c>
      <c r="AM17" s="88"/>
      <c r="AN17" s="88"/>
      <c r="AO17" s="88"/>
      <c r="AP17" s="88"/>
      <c r="AQ17" s="88"/>
      <c r="AR17" s="88"/>
      <c r="AS17" s="88"/>
      <c r="AT17" s="88"/>
      <c r="AU17" s="88"/>
      <c r="AV17" s="88"/>
      <c r="AW17" s="88"/>
      <c r="AX17" s="88"/>
      <c r="AY17" s="88"/>
      <c r="AZ17" s="88"/>
      <c r="BA17" s="88"/>
      <c r="BB17" s="88"/>
      <c r="BC17" s="88"/>
      <c r="BD17" s="88"/>
      <c r="BE17" s="88"/>
      <c r="BF17" s="88"/>
      <c r="BG17" s="88"/>
      <c r="BH17" s="88"/>
      <c r="BI17" s="88"/>
      <c r="BJ17" s="88"/>
      <c r="BK17" s="88"/>
      <c r="BL17" s="88"/>
      <c r="BM17" s="88"/>
      <c r="BN17" s="88"/>
      <c r="BO17" s="88"/>
      <c r="BP17" s="88"/>
      <c r="BQ17" s="88"/>
      <c r="BR17" s="88"/>
      <c r="BS17" s="88"/>
      <c r="BT17" s="88"/>
      <c r="BU17" s="88"/>
      <c r="BV17" s="88"/>
      <c r="BW17" s="88"/>
      <c r="BX17" s="88"/>
      <c r="BY17" s="88"/>
      <c r="BZ17" s="88"/>
      <c r="CA17" s="88"/>
      <c r="CB17" s="88"/>
      <c r="CC17" s="88"/>
      <c r="CD17" s="88"/>
      <c r="CE17" s="88"/>
      <c r="CF17" s="88"/>
      <c r="CG17" s="88"/>
      <c r="CH17" s="32"/>
      <c r="CI17" s="32"/>
      <c r="CK17" s="230"/>
      <c r="CL17" s="55"/>
      <c r="CM17" s="55"/>
      <c r="CN17" s="55"/>
      <c r="CO17" s="55"/>
      <c r="CP17" s="55"/>
      <c r="CQ17" s="55"/>
      <c r="CR17" s="55"/>
      <c r="CS17" s="55"/>
      <c r="DA17" s="55"/>
      <c r="DB17" s="226"/>
      <c r="DD17" s="62"/>
      <c r="DE17" s="62"/>
      <c r="DF17" s="62"/>
      <c r="DG17" s="62"/>
      <c r="DH17" s="62"/>
      <c r="DI17" s="62"/>
      <c r="DJ17" s="62"/>
      <c r="DK17" s="62"/>
      <c r="DL17" s="62"/>
      <c r="DM17" s="62"/>
      <c r="DN17" s="62"/>
      <c r="DO17" s="62"/>
      <c r="DP17" s="62"/>
      <c r="DQ17" s="62"/>
      <c r="DR17" s="62"/>
      <c r="DS17" s="62"/>
      <c r="DT17" s="62"/>
      <c r="DU17" s="62"/>
      <c r="DV17" s="62"/>
      <c r="DW17" s="62"/>
      <c r="DX17" s="62"/>
      <c r="DY17" s="62"/>
      <c r="DZ17" s="62"/>
      <c r="EA17" s="62"/>
      <c r="EB17" s="62"/>
      <c r="EC17" s="62"/>
      <c r="ED17" s="62"/>
      <c r="EE17" s="62"/>
      <c r="EL17" s="204"/>
      <c r="EM17" s="228"/>
      <c r="EN17" s="229"/>
      <c r="EO17" s="229"/>
      <c r="EP17" s="229"/>
      <c r="EQ17" s="229"/>
      <c r="ER17" s="204"/>
      <c r="ES17" s="228"/>
      <c r="ET17" s="229"/>
      <c r="EU17" s="229"/>
      <c r="EV17" s="229"/>
      <c r="EW17" s="229"/>
      <c r="EX17" s="204"/>
      <c r="EY17" s="228"/>
      <c r="EZ17" s="229"/>
      <c r="FA17" s="229"/>
      <c r="FB17" s="229"/>
      <c r="FC17" s="229"/>
    </row>
    <row r="18" spans="1:159" ht="12.95" customHeight="1" x14ac:dyDescent="0.2">
      <c r="A18" s="588" t="s">
        <v>1322</v>
      </c>
      <c r="B18" s="580" t="str">
        <f>Про_2!AO18</f>
        <v>Приозерск</v>
      </c>
      <c r="C18" s="417" t="str">
        <f>CHOOSE(Про_2!$FG$5,Про_2!AP18,Про_2!AV18,Про_2!BB18)</f>
        <v/>
      </c>
      <c r="D18" s="304" t="str">
        <f>CHOOSE(Про_2!$FG$5,Про_2!AQ18,Про_2!AW18,Про_2!BC18)</f>
        <v/>
      </c>
      <c r="E18" s="712" t="str">
        <f>CHOOSE(Про_2!$FG$5,Про_2!AR18,Про_2!AX18,Про_2!BD18)</f>
        <v/>
      </c>
      <c r="F18" s="304" t="str">
        <f>CHOOSE(Про_2!$FG$5,Про_2!AS18,Про_2!AY18,Про_2!BE18)</f>
        <v>·</v>
      </c>
      <c r="G18" s="712" t="str">
        <f>CHOOSE(Про_2!$FG$5,Про_2!AT18,Про_2!AZ18,Про_2!BF18)</f>
        <v>· *</v>
      </c>
      <c r="H18" s="420" t="str">
        <f>CHOOSE(Про_2!$FG$5,Про_2!AU18,Про_2!BA18,Про_2!BG18)</f>
        <v/>
      </c>
      <c r="I18" s="400">
        <f>CHOOSE(Про_2!$FG$5,Про_2!BJ18,Про_2!BP18,Про_2!BV18)</f>
        <v>0</v>
      </c>
      <c r="J18" s="305">
        <f>CHOOSE(Про_2!$FG$5,Про_2!BK18,Про_2!BQ18,Про_2!BW18)</f>
        <v>0</v>
      </c>
      <c r="K18" s="574">
        <f>CHOOSE(Про_2!$FG$5,Про_2!BL18,Про_2!BR18,Про_2!BX18)</f>
        <v>0</v>
      </c>
      <c r="L18" s="305">
        <f>CHOOSE(Про_2!$FG$5,Про_2!BM18,Про_2!BS18,Про_2!BY18)</f>
        <v>1</v>
      </c>
      <c r="M18" s="574">
        <f>CHOOSE(Про_2!$FG$5,Про_2!BN18,Про_2!BT18,Про_2!BZ18)</f>
        <v>1</v>
      </c>
      <c r="N18" s="306">
        <f>CHOOSE(Про_2!$FG$5,Про_2!BO18,Про_2!BU18,Про_2!CA18)</f>
        <v>0</v>
      </c>
      <c r="O18" s="609">
        <f>CHOOSE(Про_2!$FG$5,Про_2!CD18,Про_2!CJ18,Про_2!CP18)</f>
        <v>1</v>
      </c>
      <c r="P18" s="610">
        <f>CHOOSE(Про_2!$FG$5,Про_2!CE18,Про_2!CK18,Про_2!CQ18)</f>
        <v>5.9</v>
      </c>
      <c r="Q18" s="611">
        <f>CHOOSE(Про_2!$FG$5,Про_2!CF18,Про_2!CL18,Про_2!CR18)</f>
        <v>2.5</v>
      </c>
      <c r="R18" s="610">
        <f>CHOOSE(Про_2!$FG$5,Про_2!CG18,Про_2!CM18,Про_2!CS18)</f>
        <v>5.0999999999999996</v>
      </c>
      <c r="S18" s="611">
        <f>CHOOSE(Про_2!$FG$5,Про_2!CH18,Про_2!CN18,Про_2!CT18)</f>
        <v>1.5</v>
      </c>
      <c r="T18" s="612">
        <f>CHOOSE(Про_2!$FG$5,Про_2!CI18,Про_2!CO18,Про_2!CU18)</f>
        <v>4.0999999999999996</v>
      </c>
      <c r="U18" s="613">
        <f>CHOOSE(Про_2!$FG$5,Про_2!CX18,Про_2!DD18,Про_2!DJ18)</f>
        <v>-1</v>
      </c>
      <c r="V18" s="610">
        <f>CHOOSE(Про_2!$FG$5,Про_2!CY18,Про_2!DE18,Про_2!DK18)</f>
        <v>16.899999999999999</v>
      </c>
      <c r="W18" s="611">
        <f>CHOOSE(Про_2!$FG$5,Про_2!CZ18,Про_2!DF18,Про_2!DL18)</f>
        <v>0.5</v>
      </c>
      <c r="X18" s="610">
        <f>CHOOSE(Про_2!$FG$5,Про_2!DA18,Про_2!DG18,Про_2!DM18)</f>
        <v>13.6</v>
      </c>
      <c r="Y18" s="611">
        <f>CHOOSE(Про_2!$FG$5,Про_2!DB18,Про_2!DH18,Про_2!DN18)</f>
        <v>-0.5</v>
      </c>
      <c r="Z18" s="614">
        <f>CHOOSE(Про_2!$FG$5,Про_2!DC18,Про_2!DI18,Про_2!DO18)</f>
        <v>13.1</v>
      </c>
      <c r="AA18" s="615">
        <f>CHOOSE(Про_2!$FG$5,Про_2!DR18,Про_2!DX18,Про_2!ED18)</f>
        <v>17</v>
      </c>
      <c r="AB18" s="616">
        <f>CHOOSE(Про_2!$FG$5,Про_2!DS18,Про_2!DY18,Про_2!EE18)</f>
        <v>15</v>
      </c>
      <c r="AC18" s="617">
        <f>CHOOSE(Про_2!$FG$5,Про_2!DT18,Про_2!DZ18,Про_2!EF18)</f>
        <v>13</v>
      </c>
      <c r="AD18" s="616">
        <f>CHOOSE(Про_2!$FG$5,Про_2!DU18,Про_2!EA18,Про_2!EG18)</f>
        <v>7</v>
      </c>
      <c r="AE18" s="617">
        <f>CHOOSE(Про_2!$FG$5,Про_2!DV18,Про_2!EB18,Про_2!EH18)</f>
        <v>4</v>
      </c>
      <c r="AF18" s="618">
        <f>CHOOSE(Про_2!$FG$5,Про_2!DW18,Про_2!EC18,Про_2!EI18)</f>
        <v>0</v>
      </c>
      <c r="AG18" s="411">
        <f>CHOOSE(Про_2!$FG$5,Про_2!EL18,Про_2!ER18,Про_2!EX18)</f>
        <v>0</v>
      </c>
      <c r="AH18" s="576">
        <f>CHOOSE(Про_2!$FG$5,Про_2!EM18,Про_2!ES18,Про_2!EY18)</f>
        <v>0</v>
      </c>
      <c r="AI18" s="577">
        <f>CHOOSE(Про_2!$FG$5,Про_2!EN18,Про_2!ET18,Про_2!EZ18)</f>
        <v>0</v>
      </c>
      <c r="AJ18" s="576">
        <f>CHOOSE(Про_2!$FG$5,Про_2!EO18,Про_2!EU18,Про_2!FA18)</f>
        <v>0</v>
      </c>
      <c r="AK18" s="577">
        <f>CHOOSE(Про_2!$FG$5,Про_2!EP18,Про_2!EV18,Про_2!FB18)</f>
        <v>0</v>
      </c>
      <c r="AL18" s="412">
        <f>CHOOSE(Про_2!$FG$5,Про_2!EQ18,Про_2!EW18,Про_2!FC18)</f>
        <v>0</v>
      </c>
      <c r="AM18" s="88"/>
      <c r="AN18" s="88"/>
      <c r="AO18" s="88"/>
      <c r="AP18" s="88"/>
      <c r="AQ18" s="88"/>
      <c r="AR18" s="88"/>
      <c r="AS18" s="88"/>
      <c r="AT18" s="88"/>
      <c r="AU18" s="88"/>
      <c r="AV18" s="88"/>
      <c r="AW18" s="88"/>
      <c r="AX18" s="88"/>
      <c r="AY18" s="88"/>
      <c r="AZ18" s="88"/>
      <c r="BA18" s="88"/>
      <c r="BB18" s="88"/>
      <c r="BC18" s="88"/>
      <c r="BD18" s="88"/>
      <c r="BE18" s="88"/>
      <c r="BF18" s="88"/>
      <c r="BG18" s="88"/>
      <c r="BH18" s="88"/>
      <c r="BI18" s="88"/>
      <c r="BJ18" s="88"/>
      <c r="BK18" s="88"/>
      <c r="BL18" s="88"/>
      <c r="BM18" s="88"/>
      <c r="BN18" s="88"/>
      <c r="BO18" s="88"/>
      <c r="BP18" s="88"/>
      <c r="BQ18" s="88"/>
      <c r="BR18" s="88"/>
      <c r="BS18" s="88"/>
      <c r="BT18" s="88"/>
      <c r="BU18" s="88"/>
      <c r="BV18" s="88"/>
      <c r="BW18" s="88"/>
      <c r="BX18" s="88"/>
      <c r="BY18" s="88"/>
      <c r="BZ18" s="88"/>
      <c r="CA18" s="88"/>
      <c r="CB18" s="88"/>
      <c r="CC18" s="88"/>
      <c r="CD18" s="88"/>
      <c r="CE18" s="88"/>
      <c r="CF18" s="88"/>
      <c r="CG18" s="88"/>
      <c r="CH18" s="32"/>
      <c r="CI18" s="32"/>
      <c r="CK18" s="230"/>
      <c r="CL18" s="55"/>
      <c r="CM18" s="55"/>
      <c r="CN18" s="55"/>
      <c r="CO18" s="55"/>
      <c r="CP18" s="55"/>
      <c r="CQ18" s="55"/>
      <c r="CR18" s="55"/>
      <c r="CS18" s="55"/>
      <c r="DA18" s="55"/>
      <c r="DB18" s="226"/>
      <c r="DD18" s="62"/>
      <c r="DE18" s="62"/>
      <c r="DF18" s="62"/>
      <c r="DG18" s="62"/>
      <c r="DH18" s="62"/>
      <c r="DI18" s="62"/>
      <c r="DJ18" s="62"/>
      <c r="DK18" s="62"/>
      <c r="DL18" s="62"/>
      <c r="DM18" s="62"/>
      <c r="DN18" s="62"/>
      <c r="DO18" s="62"/>
      <c r="DP18" s="62"/>
      <c r="DQ18" s="62"/>
      <c r="DR18" s="62"/>
      <c r="DS18" s="62"/>
      <c r="DT18" s="62"/>
      <c r="DU18" s="62"/>
      <c r="DV18" s="62"/>
      <c r="DW18" s="62"/>
      <c r="DX18" s="62"/>
      <c r="DY18" s="62"/>
      <c r="DZ18" s="62"/>
      <c r="EA18" s="62"/>
      <c r="EB18" s="62"/>
      <c r="EC18" s="62"/>
      <c r="ED18" s="62"/>
      <c r="EE18" s="62"/>
      <c r="EH18" s="55"/>
      <c r="EI18" s="226"/>
      <c r="EL18" s="227"/>
      <c r="EM18" s="228"/>
      <c r="EN18" s="229"/>
      <c r="EO18" s="229"/>
      <c r="EP18" s="229"/>
      <c r="EQ18" s="229"/>
      <c r="ER18" s="227"/>
      <c r="ES18" s="228"/>
      <c r="ET18" s="229"/>
      <c r="EU18" s="229"/>
      <c r="EV18" s="229"/>
      <c r="EW18" s="229"/>
      <c r="EX18" s="227"/>
      <c r="EY18" s="228"/>
      <c r="EZ18" s="229"/>
      <c r="FA18" s="229"/>
      <c r="FB18" s="229"/>
      <c r="FC18" s="229"/>
    </row>
    <row r="19" spans="1:159" ht="12.95" customHeight="1" x14ac:dyDescent="0.2">
      <c r="A19" s="583" t="s">
        <v>1323</v>
      </c>
      <c r="B19" s="584" t="str">
        <f>Про_2!AO19</f>
        <v>Дно</v>
      </c>
      <c r="C19" s="421" t="str">
        <f>CHOOSE(Про_2!$FG$5,Про_2!AP19,Про_2!AV19,Про_2!BB19)</f>
        <v>·</v>
      </c>
      <c r="D19" s="301" t="str">
        <f>CHOOSE(Про_2!$FG$5,Про_2!AQ19,Про_2!AW19,Про_2!BC19)</f>
        <v/>
      </c>
      <c r="E19" s="713" t="str">
        <f>CHOOSE(Про_2!$FG$5,Про_2!AR19,Про_2!AX19,Про_2!BD19)</f>
        <v>· *</v>
      </c>
      <c r="F19" s="301" t="str">
        <f>CHOOSE(Про_2!$FG$5,Про_2!AS19,Про_2!AY19,Про_2!BE19)</f>
        <v/>
      </c>
      <c r="G19" s="713" t="str">
        <f>CHOOSE(Про_2!$FG$5,Про_2!AT19,Про_2!AZ19,Про_2!BF19)</f>
        <v/>
      </c>
      <c r="H19" s="422" t="str">
        <f>CHOOSE(Про_2!$FG$5,Про_2!AU19,Про_2!BA19,Про_2!BG19)</f>
        <v>· *</v>
      </c>
      <c r="I19" s="410">
        <f>CHOOSE(Про_2!$FG$5,Про_2!BJ19,Про_2!BP19,Про_2!BV19)</f>
        <v>1</v>
      </c>
      <c r="J19" s="302">
        <f>CHOOSE(Про_2!$FG$5,Про_2!BK19,Про_2!BQ19,Про_2!BW19)</f>
        <v>0</v>
      </c>
      <c r="K19" s="585">
        <f>CHOOSE(Про_2!$FG$5,Про_2!BL19,Про_2!BR19,Про_2!BX19)</f>
        <v>2</v>
      </c>
      <c r="L19" s="302">
        <f>CHOOSE(Про_2!$FG$5,Про_2!BM19,Про_2!BS19,Про_2!BY19)</f>
        <v>0</v>
      </c>
      <c r="M19" s="585">
        <f>CHOOSE(Про_2!$FG$5,Про_2!BN19,Про_2!BT19,Про_2!BZ19)</f>
        <v>0</v>
      </c>
      <c r="N19" s="303">
        <f>CHOOSE(Про_2!$FG$5,Про_2!BO19,Про_2!BU19,Про_2!CA19)</f>
        <v>3</v>
      </c>
      <c r="O19" s="619">
        <f>CHOOSE(Про_2!$FG$5,Про_2!CD19,Про_2!CJ19,Про_2!CP19)</f>
        <v>0.39999999999999991</v>
      </c>
      <c r="P19" s="620">
        <f>CHOOSE(Про_2!$FG$5,Про_2!CE19,Про_2!CK19,Про_2!CQ19)</f>
        <v>4.0999999999999996</v>
      </c>
      <c r="Q19" s="621">
        <f>CHOOSE(Про_2!$FG$5,Про_2!CF19,Про_2!CL19,Про_2!CR19)</f>
        <v>0.39999999999999991</v>
      </c>
      <c r="R19" s="620">
        <f>CHOOSE(Про_2!$FG$5,Про_2!CG19,Про_2!CM19,Про_2!CS19)</f>
        <v>3.8</v>
      </c>
      <c r="S19" s="621">
        <f>CHOOSE(Про_2!$FG$5,Про_2!CH19,Про_2!CN19,Про_2!CT19)</f>
        <v>0.60000000000000009</v>
      </c>
      <c r="T19" s="622">
        <f>CHOOSE(Про_2!$FG$5,Про_2!CI19,Про_2!CO19,Про_2!CU19)</f>
        <v>3.2</v>
      </c>
      <c r="U19" s="623">
        <f>CHOOSE(Про_2!$FG$5,Про_2!CX19,Про_2!DD19,Про_2!DJ19)</f>
        <v>-1.6</v>
      </c>
      <c r="V19" s="620">
        <f>CHOOSE(Про_2!$FG$5,Про_2!CY19,Про_2!DE19,Про_2!DK19)</f>
        <v>13.1</v>
      </c>
      <c r="W19" s="621">
        <f>CHOOSE(Про_2!$FG$5,Про_2!CZ19,Про_2!DF19,Про_2!DL19)</f>
        <v>-1.6</v>
      </c>
      <c r="X19" s="620">
        <f>CHOOSE(Про_2!$FG$5,Про_2!DA19,Про_2!DG19,Про_2!DM19)</f>
        <v>12.4</v>
      </c>
      <c r="Y19" s="621">
        <f>CHOOSE(Про_2!$FG$5,Про_2!DB19,Про_2!DH19,Про_2!DN19)</f>
        <v>-1.4</v>
      </c>
      <c r="Z19" s="624">
        <f>CHOOSE(Про_2!$FG$5,Про_2!DC19,Про_2!DI19,Про_2!DO19)</f>
        <v>9.1999999999999993</v>
      </c>
      <c r="AA19" s="625">
        <f>CHOOSE(Про_2!$FG$5,Про_2!DR19,Про_2!DX19,Про_2!ED19)</f>
        <v>14</v>
      </c>
      <c r="AB19" s="626">
        <f>CHOOSE(Про_2!$FG$5,Про_2!DS19,Про_2!DY19,Про_2!EE19)</f>
        <v>15</v>
      </c>
      <c r="AC19" s="627">
        <f>CHOOSE(Про_2!$FG$5,Про_2!DT19,Про_2!DZ19,Про_2!EF19)</f>
        <v>9</v>
      </c>
      <c r="AD19" s="626">
        <f>CHOOSE(Про_2!$FG$5,Про_2!DU19,Про_2!EA19,Про_2!EG19)</f>
        <v>7</v>
      </c>
      <c r="AE19" s="627">
        <f>CHOOSE(Про_2!$FG$5,Про_2!DV19,Про_2!EB19,Про_2!EH19)</f>
        <v>2</v>
      </c>
      <c r="AF19" s="628">
        <f>CHOOSE(Про_2!$FG$5,Про_2!DW19,Про_2!EC19,Про_2!EI19)</f>
        <v>3</v>
      </c>
      <c r="AG19" s="403">
        <f>CHOOSE(Про_2!$FG$5,Про_2!EL19,Про_2!ER19,Про_2!EX19)</f>
        <v>0</v>
      </c>
      <c r="AH19" s="586">
        <f>CHOOSE(Про_2!$FG$5,Про_2!EM19,Про_2!ES19,Про_2!EY19)</f>
        <v>0</v>
      </c>
      <c r="AI19" s="587">
        <f>CHOOSE(Про_2!$FG$5,Про_2!EN19,Про_2!ET19,Про_2!EZ19)</f>
        <v>0</v>
      </c>
      <c r="AJ19" s="586">
        <f>CHOOSE(Про_2!$FG$5,Про_2!EO19,Про_2!EU19,Про_2!FA19)</f>
        <v>0</v>
      </c>
      <c r="AK19" s="587">
        <f>CHOOSE(Про_2!$FG$5,Про_2!EP19,Про_2!EV19,Про_2!FB19)</f>
        <v>0</v>
      </c>
      <c r="AL19" s="404">
        <f>CHOOSE(Про_2!$FG$5,Про_2!EQ19,Про_2!EW19,Про_2!FC19)</f>
        <v>0</v>
      </c>
      <c r="AM19" s="88"/>
      <c r="AN19" s="88"/>
      <c r="AO19" s="88"/>
      <c r="AP19" s="88"/>
      <c r="AQ19" s="88"/>
      <c r="AR19" s="88"/>
      <c r="AS19" s="88"/>
      <c r="AT19" s="88"/>
      <c r="AU19" s="88"/>
      <c r="AV19" s="88"/>
      <c r="AW19" s="88"/>
      <c r="AX19" s="88"/>
      <c r="AY19" s="88"/>
      <c r="AZ19" s="88"/>
      <c r="BA19" s="88"/>
      <c r="BB19" s="88"/>
      <c r="BC19" s="88"/>
      <c r="BD19" s="88"/>
      <c r="BE19" s="88"/>
      <c r="BF19" s="88"/>
      <c r="BG19" s="88"/>
      <c r="BH19" s="88"/>
      <c r="BI19" s="88"/>
      <c r="BJ19" s="88"/>
      <c r="BK19" s="88"/>
      <c r="BL19" s="88"/>
      <c r="BM19" s="88"/>
      <c r="BN19" s="88"/>
      <c r="BO19" s="88"/>
      <c r="BP19" s="88"/>
      <c r="BQ19" s="88"/>
      <c r="BR19" s="88"/>
      <c r="BS19" s="88"/>
      <c r="BT19" s="88"/>
      <c r="BU19" s="88"/>
      <c r="BV19" s="88"/>
      <c r="BW19" s="88"/>
      <c r="BX19" s="88"/>
      <c r="BY19" s="88"/>
      <c r="BZ19" s="88"/>
      <c r="CA19" s="88"/>
      <c r="CB19" s="88"/>
      <c r="CC19" s="88"/>
      <c r="CD19" s="88"/>
      <c r="CE19" s="88"/>
      <c r="CF19" s="88"/>
      <c r="CG19" s="88"/>
      <c r="CH19" s="32"/>
      <c r="CI19" s="32"/>
      <c r="CK19" s="230"/>
      <c r="CL19" s="55"/>
      <c r="CM19" s="55"/>
      <c r="CN19" s="55"/>
      <c r="CO19" s="55"/>
      <c r="CP19" s="55"/>
      <c r="CQ19" s="55"/>
      <c r="CR19" s="55"/>
      <c r="CS19" s="55"/>
      <c r="DA19" s="55"/>
      <c r="DB19" s="226"/>
      <c r="DD19" s="62"/>
      <c r="DE19" s="62"/>
      <c r="DF19" s="62"/>
      <c r="DG19" s="62"/>
      <c r="DH19" s="62"/>
      <c r="DI19" s="62"/>
      <c r="DJ19" s="62"/>
      <c r="DK19" s="62"/>
      <c r="DL19" s="62"/>
      <c r="DM19" s="62"/>
      <c r="DN19" s="62"/>
      <c r="DO19" s="62"/>
      <c r="DP19" s="62"/>
      <c r="DQ19" s="62"/>
      <c r="DR19" s="62"/>
      <c r="DS19" s="62"/>
      <c r="DT19" s="62"/>
      <c r="DU19" s="62"/>
      <c r="DV19" s="62"/>
      <c r="DW19" s="62"/>
      <c r="DX19" s="62"/>
      <c r="DY19" s="62"/>
      <c r="DZ19" s="62"/>
      <c r="EA19" s="62"/>
      <c r="EB19" s="62"/>
      <c r="EC19" s="62"/>
      <c r="ED19" s="62"/>
      <c r="EE19" s="62"/>
      <c r="EL19" s="204"/>
      <c r="EM19" s="228"/>
      <c r="EN19" s="229"/>
      <c r="EO19" s="229"/>
      <c r="EP19" s="229"/>
      <c r="EQ19" s="229"/>
      <c r="ER19" s="204"/>
      <c r="ES19" s="228"/>
      <c r="ET19" s="229"/>
      <c r="EU19" s="229"/>
      <c r="EV19" s="229"/>
      <c r="EW19" s="229"/>
      <c r="EX19" s="204"/>
      <c r="EY19" s="228"/>
      <c r="EZ19" s="229"/>
      <c r="FA19" s="229"/>
      <c r="FB19" s="229"/>
      <c r="FC19" s="229"/>
    </row>
    <row r="20" spans="1:159" ht="12.95" customHeight="1" x14ac:dyDescent="0.2">
      <c r="A20" s="582" t="s">
        <v>1323</v>
      </c>
      <c r="B20" s="579" t="str">
        <f>Про_2!AO20</f>
        <v>Великие Луки</v>
      </c>
      <c r="C20" s="416" t="str">
        <f>CHOOSE(Про_2!$FG$5,Про_2!AP20,Про_2!AV20,Про_2!BB20)</f>
        <v/>
      </c>
      <c r="D20" s="298" t="str">
        <f>CHOOSE(Про_2!$FG$5,Про_2!AQ20,Про_2!AW20,Про_2!BC20)</f>
        <v>· *</v>
      </c>
      <c r="E20" s="711" t="str">
        <f>CHOOSE(Про_2!$FG$5,Про_2!AR20,Про_2!AX20,Про_2!BD20)</f>
        <v>· *</v>
      </c>
      <c r="F20" s="298" t="str">
        <f>CHOOSE(Про_2!$FG$5,Про_2!AS20,Про_2!AY20,Про_2!BE20)</f>
        <v/>
      </c>
      <c r="G20" s="711" t="str">
        <f>CHOOSE(Про_2!$FG$5,Про_2!AT20,Про_2!AZ20,Про_2!BF20)</f>
        <v>· *</v>
      </c>
      <c r="H20" s="419" t="str">
        <f>CHOOSE(Про_2!$FG$5,Про_2!AU20,Про_2!BA20,Про_2!BG20)</f>
        <v>· *</v>
      </c>
      <c r="I20" s="399">
        <f>CHOOSE(Про_2!$FG$5,Про_2!BJ20,Про_2!BP20,Про_2!BV20)</f>
        <v>0</v>
      </c>
      <c r="J20" s="299">
        <f>CHOOSE(Про_2!$FG$5,Про_2!BK20,Про_2!BQ20,Про_2!BW20)</f>
        <v>1</v>
      </c>
      <c r="K20" s="570">
        <f>CHOOSE(Про_2!$FG$5,Про_2!BL20,Про_2!BR20,Про_2!BX20)</f>
        <v>1</v>
      </c>
      <c r="L20" s="299">
        <f>CHOOSE(Про_2!$FG$5,Про_2!BM20,Про_2!BS20,Про_2!BY20)</f>
        <v>0</v>
      </c>
      <c r="M20" s="570">
        <f>CHOOSE(Про_2!$FG$5,Про_2!BN20,Про_2!BT20,Про_2!BZ20)</f>
        <v>2</v>
      </c>
      <c r="N20" s="300">
        <f>CHOOSE(Про_2!$FG$5,Про_2!BO20,Про_2!BU20,Про_2!CA20)</f>
        <v>4</v>
      </c>
      <c r="O20" s="599">
        <f>CHOOSE(Про_2!$FG$5,Про_2!CD20,Про_2!CJ20,Про_2!CP20)</f>
        <v>-0.8</v>
      </c>
      <c r="P20" s="600">
        <f>CHOOSE(Про_2!$FG$5,Про_2!CE20,Про_2!CK20,Про_2!CQ20)</f>
        <v>2.8</v>
      </c>
      <c r="Q20" s="601">
        <f>CHOOSE(Про_2!$FG$5,Про_2!CF20,Про_2!CL20,Про_2!CR20)</f>
        <v>-0.89999999999999991</v>
      </c>
      <c r="R20" s="600">
        <f>CHOOSE(Про_2!$FG$5,Про_2!CG20,Про_2!CM20,Про_2!CS20)</f>
        <v>2.2000000000000002</v>
      </c>
      <c r="S20" s="601">
        <f>CHOOSE(Про_2!$FG$5,Про_2!CH20,Про_2!CN20,Про_2!CT20)</f>
        <v>-0.10000000000000009</v>
      </c>
      <c r="T20" s="602">
        <f>CHOOSE(Про_2!$FG$5,Про_2!CI20,Про_2!CO20,Про_2!CU20)</f>
        <v>1.9</v>
      </c>
      <c r="U20" s="603">
        <f>CHOOSE(Про_2!$FG$5,Про_2!CX20,Про_2!DD20,Про_2!DJ20)</f>
        <v>-2.8</v>
      </c>
      <c r="V20" s="600">
        <f>CHOOSE(Про_2!$FG$5,Про_2!CY20,Про_2!DE20,Про_2!DK20)</f>
        <v>11.8</v>
      </c>
      <c r="W20" s="601">
        <f>CHOOSE(Про_2!$FG$5,Про_2!CZ20,Про_2!DF20,Про_2!DL20)</f>
        <v>-2.9</v>
      </c>
      <c r="X20" s="600">
        <f>CHOOSE(Про_2!$FG$5,Про_2!DA20,Про_2!DG20,Про_2!DM20)</f>
        <v>11.2</v>
      </c>
      <c r="Y20" s="601">
        <f>CHOOSE(Про_2!$FG$5,Про_2!DB20,Про_2!DH20,Про_2!DN20)</f>
        <v>-2.1</v>
      </c>
      <c r="Z20" s="604">
        <f>CHOOSE(Про_2!$FG$5,Про_2!DC20,Про_2!DI20,Про_2!DO20)</f>
        <v>7.4</v>
      </c>
      <c r="AA20" s="605">
        <f>CHOOSE(Про_2!$FG$5,Про_2!DR20,Про_2!DX20,Про_2!ED20)</f>
        <v>14</v>
      </c>
      <c r="AB20" s="606">
        <f>CHOOSE(Про_2!$FG$5,Про_2!DS20,Про_2!DY20,Про_2!EE20)</f>
        <v>13</v>
      </c>
      <c r="AC20" s="607">
        <f>CHOOSE(Про_2!$FG$5,Про_2!DT20,Про_2!DZ20,Про_2!EF20)</f>
        <v>10</v>
      </c>
      <c r="AD20" s="606">
        <f>CHOOSE(Про_2!$FG$5,Про_2!DU20,Про_2!EA20,Про_2!EG20)</f>
        <v>6</v>
      </c>
      <c r="AE20" s="607">
        <f>CHOOSE(Про_2!$FG$5,Про_2!DV20,Про_2!EB20,Про_2!EH20)</f>
        <v>2</v>
      </c>
      <c r="AF20" s="608">
        <f>CHOOSE(Про_2!$FG$5,Про_2!DW20,Про_2!EC20,Про_2!EI20)</f>
        <v>2</v>
      </c>
      <c r="AG20" s="575">
        <f>CHOOSE(Про_2!$FG$5,Про_2!EL20,Про_2!ER20,Про_2!EX20)</f>
        <v>0</v>
      </c>
      <c r="AH20" s="572">
        <f>CHOOSE(Про_2!$FG$5,Про_2!EM20,Про_2!ES20,Про_2!EY20)</f>
        <v>0</v>
      </c>
      <c r="AI20" s="571">
        <f>CHOOSE(Про_2!$FG$5,Про_2!EN20,Про_2!ET20,Про_2!EZ20)</f>
        <v>0</v>
      </c>
      <c r="AJ20" s="572">
        <f>CHOOSE(Про_2!$FG$5,Про_2!EO20,Про_2!EU20,Про_2!FA20)</f>
        <v>0</v>
      </c>
      <c r="AK20" s="571">
        <f>CHOOSE(Про_2!$FG$5,Про_2!EP20,Про_2!EV20,Про_2!FB20)</f>
        <v>0</v>
      </c>
      <c r="AL20" s="573">
        <f>CHOOSE(Про_2!$FG$5,Про_2!EQ20,Про_2!EW20,Про_2!FC20)</f>
        <v>0</v>
      </c>
      <c r="AM20" s="88"/>
      <c r="AN20" s="88"/>
      <c r="AO20" s="88"/>
      <c r="AP20" s="88"/>
      <c r="AQ20" s="88"/>
      <c r="AR20" s="88"/>
      <c r="AS20" s="88"/>
      <c r="AT20" s="88"/>
      <c r="AU20" s="88"/>
      <c r="AV20" s="88"/>
      <c r="AW20" s="88"/>
      <c r="AX20" s="88"/>
      <c r="AY20" s="88"/>
      <c r="AZ20" s="88"/>
      <c r="BA20" s="88"/>
      <c r="BB20" s="88"/>
      <c r="BC20" s="88"/>
      <c r="BD20" s="88"/>
      <c r="BE20" s="88"/>
      <c r="BF20" s="88"/>
      <c r="BG20" s="88"/>
      <c r="BH20" s="88"/>
      <c r="BI20" s="88"/>
      <c r="BJ20" s="88"/>
      <c r="BK20" s="88"/>
      <c r="BL20" s="88"/>
      <c r="BM20" s="88"/>
      <c r="BN20" s="88"/>
      <c r="BO20" s="88"/>
      <c r="BP20" s="88"/>
      <c r="BQ20" s="88"/>
      <c r="BR20" s="88"/>
      <c r="BS20" s="88"/>
      <c r="BT20" s="88"/>
      <c r="BU20" s="88"/>
      <c r="BV20" s="88"/>
      <c r="BW20" s="88"/>
      <c r="BX20" s="88"/>
      <c r="BY20" s="88"/>
      <c r="BZ20" s="88"/>
      <c r="CA20" s="88"/>
      <c r="CB20" s="88"/>
      <c r="CC20" s="88"/>
      <c r="CD20" s="88"/>
      <c r="CE20" s="88"/>
      <c r="CF20" s="88"/>
      <c r="CG20" s="88"/>
      <c r="CH20" s="32"/>
      <c r="CI20" s="32"/>
      <c r="CK20" s="230"/>
      <c r="CL20" s="55"/>
      <c r="CM20" s="55"/>
      <c r="CN20" s="55"/>
      <c r="CO20" s="55"/>
      <c r="CP20" s="55"/>
      <c r="CQ20" s="55"/>
      <c r="CR20" s="55"/>
      <c r="CS20" s="55"/>
      <c r="DA20" s="55"/>
      <c r="DB20" s="226"/>
      <c r="DD20" s="62"/>
      <c r="DE20" s="62"/>
      <c r="DF20" s="62"/>
      <c r="DG20" s="62"/>
      <c r="DH20" s="62"/>
      <c r="DI20" s="62"/>
      <c r="DJ20" s="62"/>
      <c r="DK20" s="62"/>
      <c r="DL20" s="62"/>
      <c r="DM20" s="62"/>
      <c r="DN20" s="62"/>
      <c r="DO20" s="62"/>
      <c r="DP20" s="62"/>
      <c r="DQ20" s="62"/>
      <c r="DR20" s="62"/>
      <c r="DS20" s="62"/>
      <c r="DT20" s="62"/>
      <c r="DU20" s="62"/>
      <c r="DV20" s="62"/>
      <c r="DW20" s="62"/>
      <c r="DX20" s="62"/>
      <c r="DY20" s="62"/>
      <c r="DZ20" s="62"/>
      <c r="EA20" s="62"/>
      <c r="EB20" s="62"/>
      <c r="EC20" s="62"/>
      <c r="ED20" s="62"/>
      <c r="EE20" s="62"/>
      <c r="EH20" s="55"/>
      <c r="EI20" s="226"/>
      <c r="EL20" s="227"/>
      <c r="EM20" s="228"/>
      <c r="EN20" s="229"/>
      <c r="EO20" s="229"/>
      <c r="EP20" s="229"/>
      <c r="EQ20" s="229"/>
      <c r="ER20" s="227"/>
      <c r="ES20" s="228"/>
      <c r="ET20" s="229"/>
      <c r="EU20" s="229"/>
      <c r="EV20" s="229"/>
      <c r="EW20" s="229"/>
      <c r="EX20" s="227"/>
      <c r="EY20" s="228"/>
      <c r="EZ20" s="229"/>
      <c r="FA20" s="229"/>
      <c r="FB20" s="229"/>
      <c r="FC20" s="229"/>
    </row>
    <row r="21" spans="1:159" ht="12.95" customHeight="1" x14ac:dyDescent="0.2">
      <c r="A21" s="582" t="s">
        <v>1323</v>
      </c>
      <c r="B21" s="579" t="str">
        <f>Про_2!AO21</f>
        <v>Псков</v>
      </c>
      <c r="C21" s="416" t="str">
        <f>CHOOSE(Про_2!$FG$5,Про_2!AP21,Про_2!AV21,Про_2!BB21)</f>
        <v>·</v>
      </c>
      <c r="D21" s="298" t="str">
        <f>CHOOSE(Про_2!$FG$5,Про_2!AQ21,Про_2!AW21,Про_2!BC21)</f>
        <v>·</v>
      </c>
      <c r="E21" s="711" t="str">
        <f>CHOOSE(Про_2!$FG$5,Про_2!AR21,Про_2!AX21,Про_2!BD21)</f>
        <v>·</v>
      </c>
      <c r="F21" s="298" t="str">
        <f>CHOOSE(Про_2!$FG$5,Про_2!AS21,Про_2!AY21,Про_2!BE21)</f>
        <v/>
      </c>
      <c r="G21" s="711" t="str">
        <f>CHOOSE(Про_2!$FG$5,Про_2!AT21,Про_2!AZ21,Про_2!BF21)</f>
        <v>· *</v>
      </c>
      <c r="H21" s="419" t="str">
        <f>CHOOSE(Про_2!$FG$5,Про_2!AU21,Про_2!BA21,Про_2!BG21)</f>
        <v>· *</v>
      </c>
      <c r="I21" s="399">
        <f>CHOOSE(Про_2!$FG$5,Про_2!BJ21,Про_2!BP21,Про_2!BV21)</f>
        <v>1</v>
      </c>
      <c r="J21" s="299">
        <f>CHOOSE(Про_2!$FG$5,Про_2!BK21,Про_2!BQ21,Про_2!BW21)</f>
        <v>1</v>
      </c>
      <c r="K21" s="570">
        <f>CHOOSE(Про_2!$FG$5,Про_2!BL21,Про_2!BR21,Про_2!BX21)</f>
        <v>1</v>
      </c>
      <c r="L21" s="299">
        <f>CHOOSE(Про_2!$FG$5,Про_2!BM21,Про_2!BS21,Про_2!BY21)</f>
        <v>0</v>
      </c>
      <c r="M21" s="570">
        <f>CHOOSE(Про_2!$FG$5,Про_2!BN21,Про_2!BT21,Про_2!BZ21)</f>
        <v>1</v>
      </c>
      <c r="N21" s="300">
        <f>CHOOSE(Про_2!$FG$5,Про_2!BO21,Про_2!BU21,Про_2!CA21)</f>
        <v>2</v>
      </c>
      <c r="O21" s="599">
        <f>CHOOSE(Про_2!$FG$5,Про_2!CD21,Про_2!CJ21,Про_2!CP21)</f>
        <v>0.89999999999999991</v>
      </c>
      <c r="P21" s="600">
        <f>CHOOSE(Про_2!$FG$5,Про_2!CE21,Про_2!CK21,Про_2!CQ21)</f>
        <v>4.7</v>
      </c>
      <c r="Q21" s="601">
        <f>CHOOSE(Про_2!$FG$5,Про_2!CF21,Про_2!CL21,Про_2!CR21)</f>
        <v>1</v>
      </c>
      <c r="R21" s="600">
        <f>CHOOSE(Про_2!$FG$5,Про_2!CG21,Про_2!CM21,Про_2!CS21)</f>
        <v>4.0999999999999996</v>
      </c>
      <c r="S21" s="601">
        <f>CHOOSE(Про_2!$FG$5,Про_2!CH21,Про_2!CN21,Про_2!CT21)</f>
        <v>1.2999999999999998</v>
      </c>
      <c r="T21" s="602">
        <f>CHOOSE(Про_2!$FG$5,Про_2!CI21,Про_2!CO21,Про_2!CU21)</f>
        <v>3.6</v>
      </c>
      <c r="U21" s="603">
        <f>CHOOSE(Про_2!$FG$5,Про_2!CX21,Про_2!DD21,Про_2!DJ21)</f>
        <v>-1.1000000000000001</v>
      </c>
      <c r="V21" s="600">
        <f>CHOOSE(Про_2!$FG$5,Про_2!CY21,Про_2!DE21,Про_2!DK21)</f>
        <v>13.7</v>
      </c>
      <c r="W21" s="601">
        <f>CHOOSE(Про_2!$FG$5,Про_2!CZ21,Про_2!DF21,Про_2!DL21)</f>
        <v>-1</v>
      </c>
      <c r="X21" s="600">
        <f>CHOOSE(Про_2!$FG$5,Про_2!DA21,Про_2!DG21,Про_2!DM21)</f>
        <v>13.1</v>
      </c>
      <c r="Y21" s="601">
        <f>CHOOSE(Про_2!$FG$5,Про_2!DB21,Про_2!DH21,Про_2!DN21)</f>
        <v>-0.70000000000000018</v>
      </c>
      <c r="Z21" s="604">
        <f>CHOOSE(Про_2!$FG$5,Про_2!DC21,Про_2!DI21,Про_2!DO21)</f>
        <v>12.6</v>
      </c>
      <c r="AA21" s="605">
        <f>CHOOSE(Про_2!$FG$5,Про_2!DR21,Про_2!DX21,Про_2!ED21)</f>
        <v>14</v>
      </c>
      <c r="AB21" s="606">
        <f>CHOOSE(Про_2!$FG$5,Про_2!DS21,Про_2!DY21,Про_2!EE21)</f>
        <v>15</v>
      </c>
      <c r="AC21" s="607">
        <f>CHOOSE(Про_2!$FG$5,Про_2!DT21,Про_2!DZ21,Про_2!EF21)</f>
        <v>9</v>
      </c>
      <c r="AD21" s="606">
        <f>CHOOSE(Про_2!$FG$5,Про_2!DU21,Про_2!EA21,Про_2!EG21)</f>
        <v>6</v>
      </c>
      <c r="AE21" s="607">
        <f>CHOOSE(Про_2!$FG$5,Про_2!DV21,Про_2!EB21,Про_2!EH21)</f>
        <v>3</v>
      </c>
      <c r="AF21" s="608">
        <f>CHOOSE(Про_2!$FG$5,Про_2!DW21,Про_2!EC21,Про_2!EI21)</f>
        <v>4</v>
      </c>
      <c r="AG21" s="575">
        <f>CHOOSE(Про_2!$FG$5,Про_2!EL21,Про_2!ER21,Про_2!EX21)</f>
        <v>0</v>
      </c>
      <c r="AH21" s="572">
        <f>CHOOSE(Про_2!$FG$5,Про_2!EM21,Про_2!ES21,Про_2!EY21)</f>
        <v>0</v>
      </c>
      <c r="AI21" s="571">
        <f>CHOOSE(Про_2!$FG$5,Про_2!EN21,Про_2!ET21,Про_2!EZ21)</f>
        <v>0</v>
      </c>
      <c r="AJ21" s="572">
        <f>CHOOSE(Про_2!$FG$5,Про_2!EO21,Про_2!EU21,Про_2!FA21)</f>
        <v>0</v>
      </c>
      <c r="AK21" s="571">
        <f>CHOOSE(Про_2!$FG$5,Про_2!EP21,Про_2!EV21,Про_2!FB21)</f>
        <v>0</v>
      </c>
      <c r="AL21" s="573">
        <f>CHOOSE(Про_2!$FG$5,Про_2!EQ21,Про_2!EW21,Про_2!FC21)</f>
        <v>0</v>
      </c>
      <c r="AM21" s="88"/>
      <c r="AN21" s="88"/>
      <c r="AO21" s="88"/>
      <c r="AP21" s="88"/>
      <c r="AQ21" s="88"/>
      <c r="AR21" s="88"/>
      <c r="AS21" s="88"/>
      <c r="AT21" s="88"/>
      <c r="AU21" s="88"/>
      <c r="AV21" s="88"/>
      <c r="AW21" s="88"/>
      <c r="AX21" s="88"/>
      <c r="AY21" s="88"/>
      <c r="AZ21" s="88"/>
      <c r="BA21" s="88"/>
      <c r="BB21" s="88"/>
      <c r="BC21" s="88"/>
      <c r="BD21" s="88"/>
      <c r="BE21" s="88"/>
      <c r="BF21" s="88"/>
      <c r="BG21" s="88"/>
      <c r="BH21" s="88"/>
      <c r="BI21" s="88"/>
      <c r="BJ21" s="88"/>
      <c r="BK21" s="88"/>
      <c r="BL21" s="88"/>
      <c r="BM21" s="88"/>
      <c r="BN21" s="88"/>
      <c r="BO21" s="88"/>
      <c r="BP21" s="88"/>
      <c r="BQ21" s="88"/>
      <c r="BR21" s="88"/>
      <c r="BS21" s="88"/>
      <c r="BT21" s="88"/>
      <c r="BU21" s="88"/>
      <c r="BV21" s="88"/>
      <c r="BW21" s="88"/>
      <c r="BX21" s="88"/>
      <c r="BY21" s="88"/>
      <c r="BZ21" s="88"/>
      <c r="CA21" s="88"/>
      <c r="CB21" s="88"/>
      <c r="CC21" s="88"/>
      <c r="CD21" s="88"/>
      <c r="CE21" s="88"/>
      <c r="CF21" s="88"/>
      <c r="CG21" s="88"/>
      <c r="CH21" s="32"/>
      <c r="CI21" s="32"/>
      <c r="CK21" s="230"/>
      <c r="CL21" s="55"/>
      <c r="CM21" s="55"/>
      <c r="CN21" s="55"/>
      <c r="CO21" s="55"/>
      <c r="CP21" s="55"/>
      <c r="CQ21" s="55"/>
      <c r="CR21" s="55"/>
      <c r="CS21" s="55"/>
      <c r="DA21" s="55"/>
      <c r="DB21" s="226"/>
      <c r="DD21" s="62"/>
      <c r="DE21" s="62"/>
      <c r="DF21" s="62"/>
      <c r="DG21" s="62"/>
      <c r="DH21" s="62"/>
      <c r="DI21" s="62"/>
      <c r="DJ21" s="62"/>
      <c r="DK21" s="62"/>
      <c r="DL21" s="62"/>
      <c r="DM21" s="62"/>
      <c r="DN21" s="62"/>
      <c r="DO21" s="62"/>
      <c r="DP21" s="62"/>
      <c r="DQ21" s="62"/>
      <c r="DR21" s="62"/>
      <c r="DS21" s="62"/>
      <c r="DT21" s="62"/>
      <c r="DU21" s="62"/>
      <c r="DV21" s="62"/>
      <c r="DW21" s="62"/>
      <c r="DX21" s="62"/>
      <c r="DY21" s="62"/>
      <c r="DZ21" s="62"/>
      <c r="EA21" s="62"/>
      <c r="EB21" s="62"/>
      <c r="EC21" s="62"/>
      <c r="ED21" s="62"/>
      <c r="EE21" s="62"/>
      <c r="EL21" s="204"/>
      <c r="EM21" s="228"/>
      <c r="EN21" s="229"/>
      <c r="EO21" s="229"/>
      <c r="EP21" s="229"/>
      <c r="EQ21" s="229"/>
      <c r="ER21" s="204"/>
      <c r="ES21" s="228"/>
      <c r="ET21" s="229"/>
      <c r="EU21" s="229"/>
      <c r="EV21" s="229"/>
      <c r="EW21" s="229"/>
      <c r="EX21" s="204"/>
      <c r="EY21" s="228"/>
      <c r="EZ21" s="229"/>
      <c r="FA21" s="229"/>
      <c r="FB21" s="229"/>
      <c r="FC21" s="229"/>
    </row>
    <row r="22" spans="1:159" ht="12.95" customHeight="1" x14ac:dyDescent="0.2">
      <c r="A22" s="582" t="s">
        <v>1323</v>
      </c>
      <c r="B22" s="579" t="str">
        <f>Про_2!AO22</f>
        <v>Гатчина</v>
      </c>
      <c r="C22" s="416" t="str">
        <f>CHOOSE(Про_2!$FG$5,Про_2!AP22,Про_2!AV22,Про_2!BB22)</f>
        <v/>
      </c>
      <c r="D22" s="298" t="str">
        <f>CHOOSE(Про_2!$FG$5,Про_2!AQ22,Про_2!AW22,Про_2!BC22)</f>
        <v>·</v>
      </c>
      <c r="E22" s="711" t="str">
        <f>CHOOSE(Про_2!$FG$5,Про_2!AR22,Про_2!AX22,Про_2!BD22)</f>
        <v>· *</v>
      </c>
      <c r="F22" s="298" t="str">
        <f>CHOOSE(Про_2!$FG$5,Про_2!AS22,Про_2!AY22,Про_2!BE22)</f>
        <v/>
      </c>
      <c r="G22" s="711" t="str">
        <f>CHOOSE(Про_2!$FG$5,Про_2!AT22,Про_2!AZ22,Про_2!BF22)</f>
        <v/>
      </c>
      <c r="H22" s="419" t="str">
        <f>CHOOSE(Про_2!$FG$5,Про_2!AU22,Про_2!BA22,Про_2!BG22)</f>
        <v/>
      </c>
      <c r="I22" s="399">
        <f>CHOOSE(Про_2!$FG$5,Про_2!BJ22,Про_2!BP22,Про_2!BV22)</f>
        <v>0</v>
      </c>
      <c r="J22" s="299">
        <f>CHOOSE(Про_2!$FG$5,Про_2!BK22,Про_2!BQ22,Про_2!BW22)</f>
        <v>1</v>
      </c>
      <c r="K22" s="570">
        <f>CHOOSE(Про_2!$FG$5,Про_2!BL22,Про_2!BR22,Про_2!BX22)</f>
        <v>1</v>
      </c>
      <c r="L22" s="299">
        <f>CHOOSE(Про_2!$FG$5,Про_2!BM22,Про_2!BS22,Про_2!BY22)</f>
        <v>0</v>
      </c>
      <c r="M22" s="570">
        <f>CHOOSE(Про_2!$FG$5,Про_2!BN22,Про_2!BT22,Про_2!BZ22)</f>
        <v>0</v>
      </c>
      <c r="N22" s="300">
        <f>CHOOSE(Про_2!$FG$5,Про_2!BO22,Про_2!BU22,Про_2!CA22)</f>
        <v>0</v>
      </c>
      <c r="O22" s="599">
        <f>CHOOSE(Про_2!$FG$5,Про_2!CD22,Про_2!CJ22,Про_2!CP22)</f>
        <v>0.60000000000000009</v>
      </c>
      <c r="P22" s="600">
        <f>CHOOSE(Про_2!$FG$5,Про_2!CE22,Про_2!CK22,Про_2!CQ22)</f>
        <v>4.9000000000000004</v>
      </c>
      <c r="Q22" s="601">
        <f>CHOOSE(Про_2!$FG$5,Про_2!CF22,Про_2!CL22,Про_2!CR22)</f>
        <v>1</v>
      </c>
      <c r="R22" s="600">
        <f>CHOOSE(Про_2!$FG$5,Про_2!CG22,Про_2!CM22,Про_2!CS22)</f>
        <v>3.7</v>
      </c>
      <c r="S22" s="601">
        <f>CHOOSE(Про_2!$FG$5,Про_2!CH22,Про_2!CN22,Про_2!CT22)</f>
        <v>-0.30000000000000004</v>
      </c>
      <c r="T22" s="602">
        <f>CHOOSE(Про_2!$FG$5,Про_2!CI22,Про_2!CO22,Про_2!CU22)</f>
        <v>3.5</v>
      </c>
      <c r="U22" s="603">
        <f>CHOOSE(Про_2!$FG$5,Про_2!CX22,Про_2!DD22,Про_2!DJ22)</f>
        <v>-1.4</v>
      </c>
      <c r="V22" s="600">
        <f>CHOOSE(Про_2!$FG$5,Про_2!CY22,Про_2!DE22,Про_2!DK22)</f>
        <v>13.9</v>
      </c>
      <c r="W22" s="601">
        <f>CHOOSE(Про_2!$FG$5,Про_2!CZ22,Про_2!DF22,Про_2!DL22)</f>
        <v>-1</v>
      </c>
      <c r="X22" s="600">
        <f>CHOOSE(Про_2!$FG$5,Про_2!DA22,Про_2!DG22,Про_2!DM22)</f>
        <v>12.7</v>
      </c>
      <c r="Y22" s="601">
        <f>CHOOSE(Про_2!$FG$5,Про_2!DB22,Про_2!DH22,Про_2!DN22)</f>
        <v>-2.2999999999999998</v>
      </c>
      <c r="Z22" s="604">
        <f>CHOOSE(Про_2!$FG$5,Про_2!DC22,Про_2!DI22,Про_2!DO22)</f>
        <v>12.5</v>
      </c>
      <c r="AA22" s="605">
        <f>CHOOSE(Про_2!$FG$5,Про_2!DR22,Про_2!DX22,Про_2!ED22)</f>
        <v>16</v>
      </c>
      <c r="AB22" s="606">
        <f>CHOOSE(Про_2!$FG$5,Про_2!DS22,Про_2!DY22,Про_2!EE22)</f>
        <v>17</v>
      </c>
      <c r="AC22" s="607">
        <f>CHOOSE(Про_2!$FG$5,Про_2!DT22,Про_2!DZ22,Про_2!EF22)</f>
        <v>11</v>
      </c>
      <c r="AD22" s="606">
        <f>CHOOSE(Про_2!$FG$5,Про_2!DU22,Про_2!EA22,Про_2!EG22)</f>
        <v>7</v>
      </c>
      <c r="AE22" s="607">
        <f>CHOOSE(Про_2!$FG$5,Про_2!DV22,Про_2!EB22,Про_2!EH22)</f>
        <v>5</v>
      </c>
      <c r="AF22" s="608">
        <f>CHOOSE(Про_2!$FG$5,Про_2!DW22,Про_2!EC22,Про_2!EI22)</f>
        <v>2</v>
      </c>
      <c r="AG22" s="575">
        <f>CHOOSE(Про_2!$FG$5,Про_2!EL22,Про_2!ER22,Про_2!EX22)</f>
        <v>0</v>
      </c>
      <c r="AH22" s="572">
        <f>CHOOSE(Про_2!$FG$5,Про_2!EM22,Про_2!ES22,Про_2!EY22)</f>
        <v>0</v>
      </c>
      <c r="AI22" s="571">
        <f>CHOOSE(Про_2!$FG$5,Про_2!EN22,Про_2!ET22,Про_2!EZ22)</f>
        <v>0</v>
      </c>
      <c r="AJ22" s="572">
        <f>CHOOSE(Про_2!$FG$5,Про_2!EO22,Про_2!EU22,Про_2!FA22)</f>
        <v>0</v>
      </c>
      <c r="AK22" s="571">
        <f>CHOOSE(Про_2!$FG$5,Про_2!EP22,Про_2!EV22,Про_2!FB22)</f>
        <v>0</v>
      </c>
      <c r="AL22" s="573">
        <f>CHOOSE(Про_2!$FG$5,Про_2!EQ22,Про_2!EW22,Про_2!FC22)</f>
        <v>0</v>
      </c>
      <c r="AM22" s="88"/>
      <c r="AN22" s="88"/>
      <c r="AO22" s="88"/>
      <c r="AP22" s="88"/>
      <c r="AQ22" s="88"/>
      <c r="AR22" s="88"/>
      <c r="AS22" s="88"/>
      <c r="AT22" s="88"/>
      <c r="AU22" s="88"/>
      <c r="AV22" s="88"/>
      <c r="AW22" s="88"/>
      <c r="AX22" s="88"/>
      <c r="AY22" s="88"/>
      <c r="AZ22" s="88"/>
      <c r="BA22" s="88"/>
      <c r="BB22" s="88"/>
      <c r="BC22" s="88"/>
      <c r="BD22" s="88"/>
      <c r="BE22" s="88"/>
      <c r="BF22" s="88"/>
      <c r="BG22" s="88"/>
      <c r="BH22" s="88"/>
      <c r="BI22" s="88"/>
      <c r="BJ22" s="88"/>
      <c r="BK22" s="88"/>
      <c r="BL22" s="88"/>
      <c r="BM22" s="88"/>
      <c r="BN22" s="88"/>
      <c r="BO22" s="88"/>
      <c r="BP22" s="88"/>
      <c r="BQ22" s="88"/>
      <c r="BR22" s="88"/>
      <c r="BS22" s="88"/>
      <c r="BT22" s="88"/>
      <c r="BU22" s="88"/>
      <c r="BV22" s="88"/>
      <c r="BW22" s="88"/>
      <c r="BX22" s="88"/>
      <c r="BY22" s="88"/>
      <c r="BZ22" s="88"/>
      <c r="CA22" s="88"/>
      <c r="CB22" s="88"/>
      <c r="CC22" s="88"/>
      <c r="CD22" s="88"/>
      <c r="CE22" s="88"/>
      <c r="CF22" s="88"/>
      <c r="CG22" s="88"/>
      <c r="CH22" s="32"/>
      <c r="CI22" s="32"/>
      <c r="CK22" s="230"/>
      <c r="CL22" s="55"/>
      <c r="CM22" s="55"/>
      <c r="CN22" s="55"/>
      <c r="CO22" s="55"/>
      <c r="CP22" s="55"/>
      <c r="CQ22" s="55"/>
      <c r="CR22" s="55"/>
      <c r="CS22" s="55"/>
      <c r="DA22" s="55"/>
      <c r="DB22" s="226"/>
      <c r="DD22" s="62"/>
      <c r="DE22" s="62"/>
      <c r="DF22" s="62"/>
      <c r="DG22" s="62"/>
      <c r="DH22" s="62"/>
      <c r="DI22" s="62"/>
      <c r="DJ22" s="62"/>
      <c r="DK22" s="62"/>
      <c r="DL22" s="62"/>
      <c r="DM22" s="62"/>
      <c r="DN22" s="62"/>
      <c r="DO22" s="62"/>
      <c r="DP22" s="62"/>
      <c r="DQ22" s="62"/>
      <c r="DR22" s="62"/>
      <c r="DS22" s="62"/>
      <c r="DT22" s="62"/>
      <c r="DU22" s="62"/>
      <c r="DV22" s="62"/>
      <c r="DW22" s="62"/>
      <c r="DX22" s="62"/>
      <c r="DY22" s="62"/>
      <c r="DZ22" s="62"/>
      <c r="EA22" s="62"/>
      <c r="EB22" s="62"/>
      <c r="EC22" s="62"/>
      <c r="ED22" s="62"/>
      <c r="EE22" s="62"/>
      <c r="EH22" s="55"/>
      <c r="EI22" s="226"/>
      <c r="EL22" s="227"/>
      <c r="EM22" s="228"/>
      <c r="EN22" s="229"/>
      <c r="EO22" s="229"/>
      <c r="EP22" s="229"/>
      <c r="EQ22" s="229"/>
      <c r="ER22" s="227"/>
      <c r="ES22" s="228"/>
      <c r="ET22" s="229"/>
      <c r="EU22" s="229"/>
      <c r="EV22" s="229"/>
      <c r="EW22" s="229"/>
      <c r="EX22" s="227"/>
      <c r="EY22" s="228"/>
      <c r="EZ22" s="229"/>
      <c r="FA22" s="229"/>
      <c r="FB22" s="229"/>
      <c r="FC22" s="229"/>
    </row>
    <row r="23" spans="1:159" ht="12.95" customHeight="1" x14ac:dyDescent="0.2">
      <c r="A23" s="588" t="s">
        <v>1323</v>
      </c>
      <c r="B23" s="580" t="str">
        <f>Про_2!AO23</f>
        <v>Усть-Луга</v>
      </c>
      <c r="C23" s="417" t="str">
        <f>CHOOSE(Про_2!$FG$5,Про_2!AP23,Про_2!AV23,Про_2!BB23)</f>
        <v/>
      </c>
      <c r="D23" s="304" t="str">
        <f>CHOOSE(Про_2!$FG$5,Про_2!AQ23,Про_2!AW23,Про_2!BC23)</f>
        <v>·</v>
      </c>
      <c r="E23" s="712" t="str">
        <f>CHOOSE(Про_2!$FG$5,Про_2!AR23,Про_2!AX23,Про_2!BD23)</f>
        <v/>
      </c>
      <c r="F23" s="304" t="str">
        <f>CHOOSE(Про_2!$FG$5,Про_2!AS23,Про_2!AY23,Про_2!BE23)</f>
        <v/>
      </c>
      <c r="G23" s="712" t="str">
        <f>CHOOSE(Про_2!$FG$5,Про_2!AT23,Про_2!AZ23,Про_2!BF23)</f>
        <v/>
      </c>
      <c r="H23" s="420" t="str">
        <f>CHOOSE(Про_2!$FG$5,Про_2!AU23,Про_2!BA23,Про_2!BG23)</f>
        <v/>
      </c>
      <c r="I23" s="400">
        <f>CHOOSE(Про_2!$FG$5,Про_2!BJ23,Про_2!BP23,Про_2!BV23)</f>
        <v>0</v>
      </c>
      <c r="J23" s="305">
        <f>CHOOSE(Про_2!$FG$5,Про_2!BK23,Про_2!BQ23,Про_2!BW23)</f>
        <v>1</v>
      </c>
      <c r="K23" s="574">
        <f>CHOOSE(Про_2!$FG$5,Про_2!BL23,Про_2!BR23,Про_2!BX23)</f>
        <v>0</v>
      </c>
      <c r="L23" s="305">
        <f>CHOOSE(Про_2!$FG$5,Про_2!BM23,Про_2!BS23,Про_2!BY23)</f>
        <v>0</v>
      </c>
      <c r="M23" s="574">
        <f>CHOOSE(Про_2!$FG$5,Про_2!BN23,Про_2!BT23,Про_2!BZ23)</f>
        <v>0</v>
      </c>
      <c r="N23" s="306">
        <f>CHOOSE(Про_2!$FG$5,Про_2!BO23,Про_2!BU23,Про_2!CA23)</f>
        <v>0</v>
      </c>
      <c r="O23" s="609">
        <f>CHOOSE(Про_2!$FG$5,Про_2!CD23,Про_2!CJ23,Про_2!CP23)</f>
        <v>2.8</v>
      </c>
      <c r="P23" s="610">
        <f>CHOOSE(Про_2!$FG$5,Про_2!CE23,Про_2!CK23,Про_2!CQ23)</f>
        <v>6.7</v>
      </c>
      <c r="Q23" s="611">
        <f>CHOOSE(Про_2!$FG$5,Про_2!CF23,Про_2!CL23,Про_2!CR23)</f>
        <v>3.3</v>
      </c>
      <c r="R23" s="610">
        <f>CHOOSE(Про_2!$FG$5,Про_2!CG23,Про_2!CM23,Про_2!CS23)</f>
        <v>5.7</v>
      </c>
      <c r="S23" s="611">
        <f>CHOOSE(Про_2!$FG$5,Про_2!CH23,Про_2!CN23,Про_2!CT23)</f>
        <v>2.2999999999999998</v>
      </c>
      <c r="T23" s="612">
        <f>CHOOSE(Про_2!$FG$5,Про_2!CI23,Про_2!CO23,Про_2!CU23)</f>
        <v>4.9000000000000004</v>
      </c>
      <c r="U23" s="613">
        <f>CHOOSE(Про_2!$FG$5,Про_2!CX23,Про_2!DD23,Про_2!DJ23)</f>
        <v>0.79999999999999982</v>
      </c>
      <c r="V23" s="610">
        <f>CHOOSE(Про_2!$FG$5,Про_2!CY23,Про_2!DE23,Про_2!DK23)</f>
        <v>15.7</v>
      </c>
      <c r="W23" s="611">
        <f>CHOOSE(Про_2!$FG$5,Про_2!CZ23,Про_2!DF23,Про_2!DL23)</f>
        <v>1.2999999999999998</v>
      </c>
      <c r="X23" s="610">
        <f>CHOOSE(Про_2!$FG$5,Про_2!DA23,Про_2!DG23,Про_2!DM23)</f>
        <v>14.1</v>
      </c>
      <c r="Y23" s="611">
        <f>CHOOSE(Про_2!$FG$5,Про_2!DB23,Про_2!DH23,Про_2!DN23)</f>
        <v>0.29999999999999982</v>
      </c>
      <c r="Z23" s="614">
        <f>CHOOSE(Про_2!$FG$5,Про_2!DC23,Про_2!DI23,Про_2!DO23)</f>
        <v>13.9</v>
      </c>
      <c r="AA23" s="615">
        <f>CHOOSE(Про_2!$FG$5,Про_2!DR23,Про_2!DX23,Про_2!ED23)</f>
        <v>18</v>
      </c>
      <c r="AB23" s="616">
        <f>CHOOSE(Про_2!$FG$5,Про_2!DS23,Про_2!DY23,Про_2!EE23)</f>
        <v>17</v>
      </c>
      <c r="AC23" s="617">
        <f>CHOOSE(Про_2!$FG$5,Про_2!DT23,Про_2!DZ23,Про_2!EF23)</f>
        <v>11</v>
      </c>
      <c r="AD23" s="616">
        <f>CHOOSE(Про_2!$FG$5,Про_2!DU23,Про_2!EA23,Про_2!EG23)</f>
        <v>9</v>
      </c>
      <c r="AE23" s="617">
        <f>CHOOSE(Про_2!$FG$5,Про_2!DV23,Про_2!EB23,Про_2!EH23)</f>
        <v>4</v>
      </c>
      <c r="AF23" s="618">
        <f>CHOOSE(Про_2!$FG$5,Про_2!DW23,Про_2!EC23,Про_2!EI23)</f>
        <v>2</v>
      </c>
      <c r="AG23" s="411">
        <f>CHOOSE(Про_2!$FG$5,Про_2!EL23,Про_2!ER23,Про_2!EX23)</f>
        <v>0</v>
      </c>
      <c r="AH23" s="576">
        <f>CHOOSE(Про_2!$FG$5,Про_2!EM23,Про_2!ES23,Про_2!EY23)</f>
        <v>0</v>
      </c>
      <c r="AI23" s="577">
        <f>CHOOSE(Про_2!$FG$5,Про_2!EN23,Про_2!ET23,Про_2!EZ23)</f>
        <v>0</v>
      </c>
      <c r="AJ23" s="576">
        <f>CHOOSE(Про_2!$FG$5,Про_2!EO23,Про_2!EU23,Про_2!FA23)</f>
        <v>0</v>
      </c>
      <c r="AK23" s="577">
        <f>CHOOSE(Про_2!$FG$5,Про_2!EP23,Про_2!EV23,Про_2!FB23)</f>
        <v>0</v>
      </c>
      <c r="AL23" s="412">
        <f>CHOOSE(Про_2!$FG$5,Про_2!EQ23,Про_2!EW23,Про_2!FC23)</f>
        <v>0</v>
      </c>
      <c r="AM23" s="88"/>
      <c r="AN23" s="88"/>
      <c r="AO23" s="88"/>
      <c r="AP23" s="88"/>
      <c r="AQ23" s="88"/>
      <c r="AR23" s="88"/>
      <c r="AS23" s="88"/>
      <c r="AT23" s="88"/>
      <c r="AU23" s="88"/>
      <c r="AV23" s="88"/>
      <c r="AW23" s="88"/>
      <c r="AX23" s="88"/>
      <c r="AY23" s="88"/>
      <c r="AZ23" s="88"/>
      <c r="BA23" s="88"/>
      <c r="BB23" s="88"/>
      <c r="BC23" s="88"/>
      <c r="BD23" s="88"/>
      <c r="BE23" s="88"/>
      <c r="BF23" s="88"/>
      <c r="BG23" s="88"/>
      <c r="BH23" s="88"/>
      <c r="BI23" s="88"/>
      <c r="BJ23" s="88"/>
      <c r="BK23" s="88"/>
      <c r="BL23" s="88"/>
      <c r="BM23" s="88"/>
      <c r="BN23" s="88"/>
      <c r="BO23" s="88"/>
      <c r="BP23" s="88"/>
      <c r="BQ23" s="88"/>
      <c r="BR23" s="88"/>
      <c r="BS23" s="88"/>
      <c r="BT23" s="88"/>
      <c r="BU23" s="88"/>
      <c r="BV23" s="88"/>
      <c r="BW23" s="88"/>
      <c r="BX23" s="88"/>
      <c r="BY23" s="88"/>
      <c r="BZ23" s="88"/>
      <c r="CA23" s="88"/>
      <c r="CB23" s="88"/>
      <c r="CC23" s="88"/>
      <c r="CD23" s="88"/>
      <c r="CE23" s="88"/>
      <c r="CF23" s="88"/>
      <c r="CG23" s="88"/>
      <c r="CH23" s="32"/>
      <c r="CI23" s="32"/>
      <c r="CK23" s="230"/>
      <c r="CL23" s="55"/>
      <c r="CM23" s="55"/>
      <c r="CN23" s="55"/>
      <c r="CO23" s="55"/>
      <c r="CP23" s="55"/>
      <c r="CQ23" s="55"/>
      <c r="CR23" s="55"/>
      <c r="CS23" s="55"/>
      <c r="DA23" s="55"/>
      <c r="DB23" s="226"/>
      <c r="DD23" s="62"/>
      <c r="DE23" s="62"/>
      <c r="DF23" s="62"/>
      <c r="DG23" s="62"/>
      <c r="DH23" s="62"/>
      <c r="DI23" s="62"/>
      <c r="DJ23" s="62"/>
      <c r="DK23" s="62"/>
      <c r="DL23" s="62"/>
      <c r="DM23" s="62"/>
      <c r="DN23" s="62"/>
      <c r="DO23" s="62"/>
      <c r="DP23" s="62"/>
      <c r="DQ23" s="62"/>
      <c r="DR23" s="62"/>
      <c r="DS23" s="62"/>
      <c r="DT23" s="62"/>
      <c r="DU23" s="62"/>
      <c r="DV23" s="62"/>
      <c r="DW23" s="62"/>
      <c r="DX23" s="62"/>
      <c r="DY23" s="62"/>
      <c r="DZ23" s="62"/>
      <c r="EA23" s="62"/>
      <c r="EB23" s="62"/>
      <c r="EC23" s="62"/>
      <c r="ED23" s="62"/>
      <c r="EE23" s="62"/>
      <c r="EL23" s="204"/>
      <c r="EM23" s="228"/>
      <c r="EN23" s="229"/>
      <c r="EO23" s="229"/>
      <c r="EP23" s="229"/>
      <c r="EQ23" s="229"/>
      <c r="ER23" s="204"/>
      <c r="ES23" s="228"/>
      <c r="ET23" s="229"/>
      <c r="EU23" s="229"/>
      <c r="EV23" s="229"/>
      <c r="EW23" s="229"/>
      <c r="EX23" s="204"/>
      <c r="EY23" s="228"/>
      <c r="EZ23" s="229"/>
      <c r="FA23" s="229"/>
      <c r="FB23" s="229"/>
      <c r="FC23" s="229"/>
    </row>
    <row r="24" spans="1:159" ht="12.95" customHeight="1" x14ac:dyDescent="0.2">
      <c r="A24" s="583" t="s">
        <v>796</v>
      </c>
      <c r="B24" s="584" t="str">
        <f>Про_2!AO24</f>
        <v>Волховстрой</v>
      </c>
      <c r="C24" s="421" t="str">
        <f>CHOOSE(Про_2!$FG$5,Про_2!AP24,Про_2!AV24,Про_2!BB24)</f>
        <v>·</v>
      </c>
      <c r="D24" s="301" t="str">
        <f>CHOOSE(Про_2!$FG$5,Про_2!AQ24,Про_2!AW24,Про_2!BC24)</f>
        <v>·</v>
      </c>
      <c r="E24" s="713" t="str">
        <f>CHOOSE(Про_2!$FG$5,Про_2!AR24,Про_2!AX24,Про_2!BD24)</f>
        <v>· *</v>
      </c>
      <c r="F24" s="301" t="str">
        <f>CHOOSE(Про_2!$FG$5,Про_2!AS24,Про_2!AY24,Про_2!BE24)</f>
        <v/>
      </c>
      <c r="G24" s="713" t="str">
        <f>CHOOSE(Про_2!$FG$5,Про_2!AT24,Про_2!AZ24,Про_2!BF24)</f>
        <v/>
      </c>
      <c r="H24" s="422" t="str">
        <f>CHOOSE(Про_2!$FG$5,Про_2!AU24,Про_2!BA24,Про_2!BG24)</f>
        <v/>
      </c>
      <c r="I24" s="410">
        <f>CHOOSE(Про_2!$FG$5,Про_2!BJ24,Про_2!BP24,Про_2!BV24)</f>
        <v>1</v>
      </c>
      <c r="J24" s="302">
        <f>CHOOSE(Про_2!$FG$5,Про_2!BK24,Про_2!BQ24,Про_2!BW24)</f>
        <v>1</v>
      </c>
      <c r="K24" s="585">
        <f>CHOOSE(Про_2!$FG$5,Про_2!BL24,Про_2!BR24,Про_2!BX24)</f>
        <v>1</v>
      </c>
      <c r="L24" s="302">
        <f>CHOOSE(Про_2!$FG$5,Про_2!BM24,Про_2!BS24,Про_2!BY24)</f>
        <v>0</v>
      </c>
      <c r="M24" s="585">
        <f>CHOOSE(Про_2!$FG$5,Про_2!BN24,Про_2!BT24,Про_2!BZ24)</f>
        <v>0</v>
      </c>
      <c r="N24" s="303">
        <f>CHOOSE(Про_2!$FG$5,Про_2!BO24,Про_2!BU24,Про_2!CA24)</f>
        <v>0</v>
      </c>
      <c r="O24" s="619">
        <f>CHOOSE(Про_2!$FG$5,Про_2!CD24,Про_2!CJ24,Про_2!CP24)</f>
        <v>-0.7</v>
      </c>
      <c r="P24" s="620">
        <f>CHOOSE(Про_2!$FG$5,Про_2!CE24,Про_2!CK24,Про_2!CQ24)</f>
        <v>4.8</v>
      </c>
      <c r="Q24" s="621">
        <f>CHOOSE(Про_2!$FG$5,Про_2!CF24,Про_2!CL24,Про_2!CR24)</f>
        <v>1</v>
      </c>
      <c r="R24" s="620">
        <f>CHOOSE(Про_2!$FG$5,Про_2!CG24,Про_2!CM24,Про_2!CS24)</f>
        <v>3</v>
      </c>
      <c r="S24" s="621">
        <f>CHOOSE(Про_2!$FG$5,Про_2!CH24,Про_2!CN24,Про_2!CT24)</f>
        <v>0.39999999999999991</v>
      </c>
      <c r="T24" s="622">
        <f>CHOOSE(Про_2!$FG$5,Про_2!CI24,Про_2!CO24,Про_2!CU24)</f>
        <v>3.3</v>
      </c>
      <c r="U24" s="623">
        <f>CHOOSE(Про_2!$FG$5,Про_2!CX24,Про_2!DD24,Про_2!DJ24)</f>
        <v>-2.7</v>
      </c>
      <c r="V24" s="620">
        <f>CHOOSE(Про_2!$FG$5,Про_2!CY24,Про_2!DE24,Про_2!DK24)</f>
        <v>10.4</v>
      </c>
      <c r="W24" s="621">
        <f>CHOOSE(Про_2!$FG$5,Про_2!CZ24,Про_2!DF24,Про_2!DL24)</f>
        <v>-1</v>
      </c>
      <c r="X24" s="620">
        <f>CHOOSE(Про_2!$FG$5,Про_2!DA24,Про_2!DG24,Про_2!DM24)</f>
        <v>11.9</v>
      </c>
      <c r="Y24" s="621">
        <f>CHOOSE(Про_2!$FG$5,Про_2!DB24,Про_2!DH24,Про_2!DN24)</f>
        <v>-1.6</v>
      </c>
      <c r="Z24" s="624">
        <f>CHOOSE(Про_2!$FG$5,Про_2!DC24,Про_2!DI24,Про_2!DO24)</f>
        <v>12.3</v>
      </c>
      <c r="AA24" s="625">
        <f>CHOOSE(Про_2!$FG$5,Про_2!DR24,Про_2!DX24,Про_2!ED24)</f>
        <v>16</v>
      </c>
      <c r="AB24" s="626">
        <f>CHOOSE(Про_2!$FG$5,Про_2!DS24,Про_2!DY24,Про_2!EE24)</f>
        <v>16</v>
      </c>
      <c r="AC24" s="627">
        <f>CHOOSE(Про_2!$FG$5,Про_2!DT24,Про_2!DZ24,Про_2!EF24)</f>
        <v>11</v>
      </c>
      <c r="AD24" s="626">
        <f>CHOOSE(Про_2!$FG$5,Про_2!DU24,Про_2!EA24,Про_2!EG24)</f>
        <v>8</v>
      </c>
      <c r="AE24" s="627">
        <f>CHOOSE(Про_2!$FG$5,Про_2!DV24,Про_2!EB24,Про_2!EH24)</f>
        <v>4</v>
      </c>
      <c r="AF24" s="628">
        <f>CHOOSE(Про_2!$FG$5,Про_2!DW24,Про_2!EC24,Про_2!EI24)</f>
        <v>1</v>
      </c>
      <c r="AG24" s="403">
        <f>CHOOSE(Про_2!$FG$5,Про_2!EL24,Про_2!ER24,Про_2!EX24)</f>
        <v>0</v>
      </c>
      <c r="AH24" s="586">
        <f>CHOOSE(Про_2!$FG$5,Про_2!EM24,Про_2!ES24,Про_2!EY24)</f>
        <v>0</v>
      </c>
      <c r="AI24" s="587">
        <f>CHOOSE(Про_2!$FG$5,Про_2!EN24,Про_2!ET24,Про_2!EZ24)</f>
        <v>0</v>
      </c>
      <c r="AJ24" s="586">
        <f>CHOOSE(Про_2!$FG$5,Про_2!EO24,Про_2!EU24,Про_2!FA24)</f>
        <v>0</v>
      </c>
      <c r="AK24" s="587">
        <f>CHOOSE(Про_2!$FG$5,Про_2!EP24,Про_2!EV24,Про_2!FB24)</f>
        <v>0</v>
      </c>
      <c r="AL24" s="404">
        <f>CHOOSE(Про_2!$FG$5,Про_2!EQ24,Про_2!EW24,Про_2!FC24)</f>
        <v>0</v>
      </c>
      <c r="AM24" s="88"/>
      <c r="AN24" s="88"/>
      <c r="AO24" s="88"/>
      <c r="AP24" s="88"/>
      <c r="AQ24" s="88"/>
      <c r="AR24" s="88"/>
      <c r="AS24" s="88"/>
      <c r="AT24" s="88"/>
      <c r="AU24" s="88"/>
      <c r="AV24" s="88"/>
      <c r="AW24" s="88"/>
      <c r="AX24" s="88"/>
      <c r="AY24" s="88"/>
      <c r="AZ24" s="88"/>
      <c r="BA24" s="88"/>
      <c r="BB24" s="88"/>
      <c r="BC24" s="88"/>
      <c r="BD24" s="88"/>
      <c r="BE24" s="88"/>
      <c r="BF24" s="88"/>
      <c r="BG24" s="88"/>
      <c r="BH24" s="88"/>
      <c r="BI24" s="88"/>
      <c r="BJ24" s="88"/>
      <c r="BK24" s="88"/>
      <c r="BL24" s="88"/>
      <c r="BM24" s="88"/>
      <c r="BN24" s="88"/>
      <c r="BO24" s="88"/>
      <c r="BP24" s="88"/>
      <c r="BQ24" s="88"/>
      <c r="BR24" s="88"/>
      <c r="BS24" s="88"/>
      <c r="BT24" s="88"/>
      <c r="BU24" s="88"/>
      <c r="BV24" s="88"/>
      <c r="BW24" s="88"/>
      <c r="BX24" s="88"/>
      <c r="BY24" s="88"/>
      <c r="BZ24" s="88"/>
      <c r="CA24" s="88"/>
      <c r="CB24" s="88"/>
      <c r="CC24" s="88"/>
      <c r="CD24" s="88"/>
      <c r="CE24" s="88"/>
      <c r="CF24" s="88"/>
      <c r="CG24" s="88"/>
      <c r="CH24" s="32"/>
      <c r="CI24" s="32"/>
      <c r="CK24" s="230"/>
      <c r="CL24" s="55"/>
      <c r="CM24" s="55"/>
      <c r="CN24" s="55"/>
      <c r="CO24" s="55"/>
      <c r="CP24" s="55"/>
      <c r="CQ24" s="55"/>
      <c r="CR24" s="55"/>
      <c r="CS24" s="55"/>
      <c r="DA24" s="55"/>
      <c r="DB24" s="226"/>
      <c r="DD24" s="62"/>
      <c r="DE24" s="62"/>
      <c r="DF24" s="62"/>
      <c r="DG24" s="62"/>
      <c r="DH24" s="62"/>
      <c r="DI24" s="62"/>
      <c r="DJ24" s="62"/>
      <c r="DK24" s="62"/>
      <c r="DL24" s="62"/>
      <c r="DM24" s="62"/>
      <c r="DN24" s="62"/>
      <c r="DO24" s="62"/>
      <c r="DP24" s="62"/>
      <c r="DQ24" s="62"/>
      <c r="DR24" s="62"/>
      <c r="DS24" s="62"/>
      <c r="DT24" s="62"/>
      <c r="DU24" s="62"/>
      <c r="DV24" s="62"/>
      <c r="DW24" s="62"/>
      <c r="DX24" s="62"/>
      <c r="DY24" s="62"/>
      <c r="DZ24" s="62"/>
      <c r="EA24" s="62"/>
      <c r="EB24" s="62"/>
      <c r="EC24" s="62"/>
      <c r="ED24" s="62"/>
      <c r="EE24" s="62"/>
    </row>
    <row r="25" spans="1:159" ht="12.95" customHeight="1" x14ac:dyDescent="0.2">
      <c r="A25" s="582" t="s">
        <v>796</v>
      </c>
      <c r="B25" s="579" t="str">
        <f>Про_2!AO25</f>
        <v>Тихвин</v>
      </c>
      <c r="C25" s="416" t="str">
        <f>CHOOSE(Про_2!$FG$5,Про_2!AP25,Про_2!AV25,Про_2!BB25)</f>
        <v>·</v>
      </c>
      <c r="D25" s="298" t="str">
        <f>CHOOSE(Про_2!$FG$5,Про_2!AQ25,Про_2!AW25,Про_2!BC25)</f>
        <v>·</v>
      </c>
      <c r="E25" s="711" t="str">
        <f>CHOOSE(Про_2!$FG$5,Про_2!AR25,Про_2!AX25,Про_2!BD25)</f>
        <v>· *</v>
      </c>
      <c r="F25" s="298" t="str">
        <f>CHOOSE(Про_2!$FG$5,Про_2!AS25,Про_2!AY25,Про_2!BE25)</f>
        <v>· *</v>
      </c>
      <c r="G25" s="711" t="str">
        <f>CHOOSE(Про_2!$FG$5,Про_2!AT25,Про_2!AZ25,Про_2!BF25)</f>
        <v/>
      </c>
      <c r="H25" s="419" t="str">
        <f>CHOOSE(Про_2!$FG$5,Про_2!AU25,Про_2!BA25,Про_2!BG25)</f>
        <v>· *</v>
      </c>
      <c r="I25" s="399">
        <f>CHOOSE(Про_2!$FG$5,Про_2!BJ25,Про_2!BP25,Про_2!BV25)</f>
        <v>1</v>
      </c>
      <c r="J25" s="299">
        <f>CHOOSE(Про_2!$FG$5,Про_2!BK25,Про_2!BQ25,Про_2!BW25)</f>
        <v>1</v>
      </c>
      <c r="K25" s="570">
        <f>CHOOSE(Про_2!$FG$5,Про_2!BL25,Про_2!BR25,Про_2!BX25)</f>
        <v>1</v>
      </c>
      <c r="L25" s="299">
        <f>CHOOSE(Про_2!$FG$5,Про_2!BM25,Про_2!BS25,Про_2!BY25)</f>
        <v>1</v>
      </c>
      <c r="M25" s="570">
        <f>CHOOSE(Про_2!$FG$5,Про_2!BN25,Про_2!BT25,Про_2!BZ25)</f>
        <v>0</v>
      </c>
      <c r="N25" s="300">
        <f>CHOOSE(Про_2!$FG$5,Про_2!BO25,Про_2!BU25,Про_2!CA25)</f>
        <v>1</v>
      </c>
      <c r="O25" s="599">
        <f>CHOOSE(Про_2!$FG$5,Про_2!CD25,Про_2!CJ25,Про_2!CP25)</f>
        <v>-1</v>
      </c>
      <c r="P25" s="600">
        <f>CHOOSE(Про_2!$FG$5,Про_2!CE25,Про_2!CK25,Про_2!CQ25)</f>
        <v>4.7</v>
      </c>
      <c r="Q25" s="601">
        <f>CHOOSE(Про_2!$FG$5,Про_2!CF25,Про_2!CL25,Про_2!CR25)</f>
        <v>1</v>
      </c>
      <c r="R25" s="600">
        <f>CHOOSE(Про_2!$FG$5,Про_2!CG25,Про_2!CM25,Про_2!CS25)</f>
        <v>3</v>
      </c>
      <c r="S25" s="601">
        <f>CHOOSE(Про_2!$FG$5,Про_2!CH25,Про_2!CN25,Про_2!CT25)</f>
        <v>0.10000000000000009</v>
      </c>
      <c r="T25" s="602">
        <f>CHOOSE(Про_2!$FG$5,Про_2!CI25,Про_2!CO25,Про_2!CU25)</f>
        <v>3</v>
      </c>
      <c r="U25" s="603">
        <f>CHOOSE(Про_2!$FG$5,Про_2!CX25,Про_2!DD25,Про_2!DJ25)</f>
        <v>-3</v>
      </c>
      <c r="V25" s="600">
        <f>CHOOSE(Про_2!$FG$5,Про_2!CY25,Про_2!DE25,Про_2!DK25)</f>
        <v>10.3</v>
      </c>
      <c r="W25" s="601">
        <f>CHOOSE(Про_2!$FG$5,Про_2!CZ25,Про_2!DF25,Про_2!DL25)</f>
        <v>-1</v>
      </c>
      <c r="X25" s="600">
        <f>CHOOSE(Про_2!$FG$5,Про_2!DA25,Про_2!DG25,Про_2!DM25)</f>
        <v>8.1999999999999993</v>
      </c>
      <c r="Y25" s="601">
        <f>CHOOSE(Про_2!$FG$5,Про_2!DB25,Про_2!DH25,Про_2!DN25)</f>
        <v>-1.9</v>
      </c>
      <c r="Z25" s="604">
        <f>CHOOSE(Про_2!$FG$5,Про_2!DC25,Про_2!DI25,Про_2!DO25)</f>
        <v>12</v>
      </c>
      <c r="AA25" s="605">
        <f>CHOOSE(Про_2!$FG$5,Про_2!DR25,Про_2!DX25,Про_2!ED25)</f>
        <v>14</v>
      </c>
      <c r="AB25" s="606">
        <f>CHOOSE(Про_2!$FG$5,Про_2!DS25,Про_2!DY25,Про_2!EE25)</f>
        <v>14</v>
      </c>
      <c r="AC25" s="607">
        <f>CHOOSE(Про_2!$FG$5,Про_2!DT25,Про_2!DZ25,Про_2!EF25)</f>
        <v>11</v>
      </c>
      <c r="AD25" s="606">
        <f>CHOOSE(Про_2!$FG$5,Про_2!DU25,Про_2!EA25,Про_2!EG25)</f>
        <v>7</v>
      </c>
      <c r="AE25" s="607">
        <f>CHOOSE(Про_2!$FG$5,Про_2!DV25,Про_2!EB25,Про_2!EH25)</f>
        <v>3</v>
      </c>
      <c r="AF25" s="608">
        <f>CHOOSE(Про_2!$FG$5,Про_2!DW25,Про_2!EC25,Про_2!EI25)</f>
        <v>2</v>
      </c>
      <c r="AG25" s="575">
        <f>CHOOSE(Про_2!$FG$5,Про_2!EL25,Про_2!ER25,Про_2!EX25)</f>
        <v>0</v>
      </c>
      <c r="AH25" s="572">
        <f>CHOOSE(Про_2!$FG$5,Про_2!EM25,Про_2!ES25,Про_2!EY25)</f>
        <v>0</v>
      </c>
      <c r="AI25" s="571">
        <f>CHOOSE(Про_2!$FG$5,Про_2!EN25,Про_2!ET25,Про_2!EZ25)</f>
        <v>0</v>
      </c>
      <c r="AJ25" s="572">
        <f>CHOOSE(Про_2!$FG$5,Про_2!EO25,Про_2!EU25,Про_2!FA25)</f>
        <v>0</v>
      </c>
      <c r="AK25" s="571">
        <f>CHOOSE(Про_2!$FG$5,Про_2!EP25,Про_2!EV25,Про_2!FB25)</f>
        <v>0</v>
      </c>
      <c r="AL25" s="573">
        <f>CHOOSE(Про_2!$FG$5,Про_2!EQ25,Про_2!EW25,Про_2!FC25)</f>
        <v>0</v>
      </c>
      <c r="AM25" s="88"/>
      <c r="AN25" s="88"/>
      <c r="AO25" s="88"/>
      <c r="AP25" s="88"/>
      <c r="AQ25" s="88"/>
      <c r="AR25" s="88"/>
      <c r="AS25" s="88"/>
      <c r="AT25" s="88"/>
      <c r="AU25" s="88"/>
      <c r="AV25" s="88"/>
      <c r="AW25" s="88"/>
      <c r="AX25" s="88"/>
      <c r="AY25" s="88"/>
      <c r="AZ25" s="88"/>
      <c r="BA25" s="88"/>
      <c r="BB25" s="88"/>
      <c r="BC25" s="88"/>
      <c r="BD25" s="88"/>
      <c r="BE25" s="88"/>
      <c r="BF25" s="88"/>
      <c r="BG25" s="88"/>
      <c r="BH25" s="88"/>
      <c r="BI25" s="88"/>
      <c r="BJ25" s="88"/>
      <c r="BK25" s="88"/>
      <c r="BL25" s="88"/>
      <c r="BM25" s="88"/>
      <c r="BN25" s="88"/>
      <c r="BO25" s="88"/>
      <c r="BP25" s="88"/>
      <c r="BQ25" s="88"/>
      <c r="BR25" s="88"/>
      <c r="BS25" s="88"/>
      <c r="BT25" s="88"/>
      <c r="BU25" s="88"/>
      <c r="BV25" s="88"/>
      <c r="BW25" s="88"/>
      <c r="BX25" s="88"/>
      <c r="BY25" s="88"/>
      <c r="BZ25" s="88"/>
      <c r="CA25" s="88"/>
      <c r="CB25" s="88"/>
      <c r="CC25" s="88"/>
      <c r="CD25" s="88"/>
      <c r="CE25" s="88"/>
      <c r="CF25" s="88"/>
      <c r="CG25" s="88"/>
      <c r="CH25" s="32"/>
      <c r="CI25" s="32"/>
      <c r="CK25" s="230"/>
      <c r="CL25" s="55"/>
      <c r="CM25" s="55"/>
      <c r="CN25" s="55"/>
      <c r="CO25" s="55"/>
      <c r="CP25" s="55"/>
      <c r="CQ25" s="55"/>
      <c r="CR25" s="55"/>
      <c r="CS25" s="55"/>
      <c r="DA25" s="55"/>
      <c r="DB25" s="226"/>
      <c r="DD25" s="62"/>
      <c r="DE25" s="62"/>
      <c r="DF25" s="62"/>
      <c r="DG25" s="62"/>
      <c r="DH25" s="62"/>
      <c r="DI25" s="62"/>
      <c r="DJ25" s="62"/>
      <c r="DK25" s="62"/>
      <c r="DL25" s="62"/>
      <c r="DM25" s="62"/>
      <c r="DN25" s="62"/>
      <c r="DO25" s="62"/>
      <c r="DP25" s="62"/>
      <c r="DQ25" s="62"/>
      <c r="DR25" s="62"/>
      <c r="DS25" s="62"/>
      <c r="DT25" s="62"/>
      <c r="DU25" s="62"/>
      <c r="DV25" s="62"/>
      <c r="DW25" s="62"/>
      <c r="DX25" s="62"/>
      <c r="DY25" s="62"/>
      <c r="DZ25" s="62"/>
      <c r="EA25" s="62"/>
      <c r="EB25" s="62"/>
      <c r="EC25" s="62"/>
      <c r="ED25" s="62"/>
      <c r="EE25" s="62"/>
    </row>
    <row r="26" spans="1:159" ht="12.95" customHeight="1" x14ac:dyDescent="0.2">
      <c r="A26" s="582" t="s">
        <v>796</v>
      </c>
      <c r="B26" s="579" t="str">
        <f>Про_2!AO26</f>
        <v>Бабаево</v>
      </c>
      <c r="C26" s="416" t="str">
        <f>CHOOSE(Про_2!$FG$5,Про_2!AP26,Про_2!AV26,Про_2!BB26)</f>
        <v>**</v>
      </c>
      <c r="D26" s="298" t="str">
        <f>CHOOSE(Про_2!$FG$5,Про_2!AQ26,Про_2!AW26,Про_2!BC26)</f>
        <v/>
      </c>
      <c r="E26" s="711" t="str">
        <f>CHOOSE(Про_2!$FG$5,Про_2!AR26,Про_2!AX26,Про_2!BD26)</f>
        <v>· *</v>
      </c>
      <c r="F26" s="298" t="str">
        <f>CHOOSE(Про_2!$FG$5,Про_2!AS26,Про_2!AY26,Про_2!BE26)</f>
        <v>· *</v>
      </c>
      <c r="G26" s="711" t="str">
        <f>CHOOSE(Про_2!$FG$5,Про_2!AT26,Про_2!AZ26,Про_2!BF26)</f>
        <v/>
      </c>
      <c r="H26" s="419" t="str">
        <f>CHOOSE(Про_2!$FG$5,Про_2!AU26,Про_2!BA26,Про_2!BG26)</f>
        <v>· *</v>
      </c>
      <c r="I26" s="399">
        <f>CHOOSE(Про_2!$FG$5,Про_2!BJ26,Про_2!BP26,Про_2!BV26)</f>
        <v>3</v>
      </c>
      <c r="J26" s="299">
        <f>CHOOSE(Про_2!$FG$5,Про_2!BK26,Про_2!BQ26,Про_2!BW26)</f>
        <v>0</v>
      </c>
      <c r="K26" s="570">
        <f>CHOOSE(Про_2!$FG$5,Про_2!BL26,Про_2!BR26,Про_2!BX26)</f>
        <v>1</v>
      </c>
      <c r="L26" s="299">
        <f>CHOOSE(Про_2!$FG$5,Про_2!BM26,Про_2!BS26,Про_2!BY26)</f>
        <v>1</v>
      </c>
      <c r="M26" s="570">
        <f>CHOOSE(Про_2!$FG$5,Про_2!BN26,Про_2!BT26,Про_2!BZ26)</f>
        <v>0</v>
      </c>
      <c r="N26" s="300">
        <f>CHOOSE(Про_2!$FG$5,Про_2!BO26,Про_2!BU26,Про_2!CA26)</f>
        <v>1</v>
      </c>
      <c r="O26" s="599">
        <f>CHOOSE(Про_2!$FG$5,Про_2!CD26,Про_2!CJ26,Про_2!CP26)</f>
        <v>-3.5</v>
      </c>
      <c r="P26" s="600">
        <f>CHOOSE(Про_2!$FG$5,Про_2!CE26,Про_2!CK26,Про_2!CQ26)</f>
        <v>2</v>
      </c>
      <c r="Q26" s="601">
        <f>CHOOSE(Про_2!$FG$5,Про_2!CF26,Про_2!CL26,Про_2!CR26)</f>
        <v>-1</v>
      </c>
      <c r="R26" s="600">
        <f>CHOOSE(Про_2!$FG$5,Про_2!CG26,Про_2!CM26,Про_2!CS26)</f>
        <v>1</v>
      </c>
      <c r="S26" s="601">
        <f>CHOOSE(Про_2!$FG$5,Про_2!CH26,Про_2!CN26,Про_2!CT26)</f>
        <v>-1.8</v>
      </c>
      <c r="T26" s="602">
        <f>CHOOSE(Про_2!$FG$5,Про_2!CI26,Про_2!CO26,Про_2!CU26)</f>
        <v>0.6</v>
      </c>
      <c r="U26" s="603">
        <f>CHOOSE(Про_2!$FG$5,Про_2!CX26,Про_2!DD26,Про_2!DJ26)</f>
        <v>-5.5</v>
      </c>
      <c r="V26" s="600">
        <f>CHOOSE(Про_2!$FG$5,Про_2!CY26,Про_2!DE26,Про_2!DK26)</f>
        <v>11</v>
      </c>
      <c r="W26" s="601">
        <f>CHOOSE(Про_2!$FG$5,Про_2!CZ26,Про_2!DF26,Про_2!DL26)</f>
        <v>-3</v>
      </c>
      <c r="X26" s="600">
        <f>CHOOSE(Про_2!$FG$5,Про_2!DA26,Про_2!DG26,Про_2!DM26)</f>
        <v>6.6</v>
      </c>
      <c r="Y26" s="601">
        <f>CHOOSE(Про_2!$FG$5,Про_2!DB26,Про_2!DH26,Про_2!DN26)</f>
        <v>-3.8</v>
      </c>
      <c r="Z26" s="604">
        <f>CHOOSE(Про_2!$FG$5,Про_2!DC26,Про_2!DI26,Про_2!DO26)</f>
        <v>9.6</v>
      </c>
      <c r="AA26" s="605">
        <f>CHOOSE(Про_2!$FG$5,Про_2!DR26,Про_2!DX26,Про_2!ED26)</f>
        <v>14</v>
      </c>
      <c r="AB26" s="606">
        <f>CHOOSE(Про_2!$FG$5,Про_2!DS26,Про_2!DY26,Про_2!EE26)</f>
        <v>13</v>
      </c>
      <c r="AC26" s="607">
        <f>CHOOSE(Про_2!$FG$5,Про_2!DT26,Про_2!DZ26,Про_2!EF26)</f>
        <v>12</v>
      </c>
      <c r="AD26" s="606">
        <f>CHOOSE(Про_2!$FG$5,Про_2!DU26,Про_2!EA26,Про_2!EG26)</f>
        <v>7</v>
      </c>
      <c r="AE26" s="607">
        <f>CHOOSE(Про_2!$FG$5,Про_2!DV26,Про_2!EB26,Про_2!EH26)</f>
        <v>2</v>
      </c>
      <c r="AF26" s="608">
        <f>CHOOSE(Про_2!$FG$5,Про_2!DW26,Про_2!EC26,Про_2!EI26)</f>
        <v>2</v>
      </c>
      <c r="AG26" s="575">
        <f>CHOOSE(Про_2!$FG$5,Про_2!EL26,Про_2!ER26,Про_2!EX26)</f>
        <v>0</v>
      </c>
      <c r="AH26" s="572">
        <f>CHOOSE(Про_2!$FG$5,Про_2!EM26,Про_2!ES26,Про_2!EY26)</f>
        <v>0</v>
      </c>
      <c r="AI26" s="571">
        <f>CHOOSE(Про_2!$FG$5,Про_2!EN26,Про_2!ET26,Про_2!EZ26)</f>
        <v>0</v>
      </c>
      <c r="AJ26" s="572">
        <f>CHOOSE(Про_2!$FG$5,Про_2!EO26,Про_2!EU26,Про_2!FA26)</f>
        <v>0</v>
      </c>
      <c r="AK26" s="571">
        <f>CHOOSE(Про_2!$FG$5,Про_2!EP26,Про_2!EV26,Про_2!FB26)</f>
        <v>0</v>
      </c>
      <c r="AL26" s="573">
        <f>CHOOSE(Про_2!$FG$5,Про_2!EQ26,Про_2!EW26,Про_2!FC26)</f>
        <v>0</v>
      </c>
      <c r="AM26" s="88"/>
      <c r="AN26" s="88"/>
      <c r="AO26" s="88"/>
      <c r="AP26" s="88"/>
      <c r="AQ26" s="88"/>
      <c r="AR26" s="88"/>
      <c r="AS26" s="88"/>
      <c r="AT26" s="88"/>
      <c r="AU26" s="88"/>
      <c r="AV26" s="88"/>
      <c r="AW26" s="88"/>
      <c r="AX26" s="88"/>
      <c r="AY26" s="88"/>
      <c r="AZ26" s="88"/>
      <c r="BA26" s="88"/>
      <c r="BB26" s="88"/>
      <c r="BC26" s="88"/>
      <c r="BD26" s="88"/>
      <c r="BE26" s="88"/>
      <c r="BF26" s="88"/>
      <c r="BG26" s="88"/>
      <c r="BH26" s="88"/>
      <c r="BI26" s="88"/>
      <c r="BJ26" s="88"/>
      <c r="BK26" s="88"/>
      <c r="BL26" s="88"/>
      <c r="BM26" s="88"/>
      <c r="BN26" s="88"/>
      <c r="BO26" s="88"/>
      <c r="BP26" s="88"/>
      <c r="BQ26" s="88"/>
      <c r="BR26" s="88"/>
      <c r="BS26" s="88"/>
      <c r="BT26" s="88"/>
      <c r="BU26" s="88"/>
      <c r="BV26" s="88"/>
      <c r="BW26" s="88"/>
      <c r="BX26" s="88"/>
      <c r="BY26" s="88"/>
      <c r="BZ26" s="88"/>
      <c r="CA26" s="88"/>
      <c r="CB26" s="88"/>
      <c r="CC26" s="88"/>
      <c r="CD26" s="88"/>
      <c r="CE26" s="88"/>
      <c r="CF26" s="88"/>
      <c r="CG26" s="88"/>
      <c r="CH26" s="32"/>
      <c r="CI26" s="32"/>
      <c r="CK26" s="230"/>
      <c r="CL26" s="55"/>
      <c r="CM26" s="55"/>
      <c r="CN26" s="55"/>
      <c r="CO26" s="55"/>
      <c r="CP26" s="55"/>
      <c r="CQ26" s="55"/>
      <c r="CR26" s="55"/>
      <c r="CS26" s="55"/>
    </row>
    <row r="27" spans="1:159" ht="12.95" customHeight="1" x14ac:dyDescent="0.2">
      <c r="A27" s="582" t="s">
        <v>796</v>
      </c>
      <c r="B27" s="579" t="str">
        <f>Про_2!AO27</f>
        <v>Нелазское</v>
      </c>
      <c r="C27" s="416" t="str">
        <f>CHOOSE(Про_2!$FG$5,Про_2!AP27,Про_2!AV27,Про_2!BB27)</f>
        <v>**</v>
      </c>
      <c r="D27" s="298" t="str">
        <f>CHOOSE(Про_2!$FG$5,Про_2!AQ27,Про_2!AW27,Про_2!BC27)</f>
        <v/>
      </c>
      <c r="E27" s="711" t="str">
        <f>CHOOSE(Про_2!$FG$5,Про_2!AR27,Про_2!AX27,Про_2!BD27)</f>
        <v>· *</v>
      </c>
      <c r="F27" s="298" t="str">
        <f>CHOOSE(Про_2!$FG$5,Про_2!AS27,Про_2!AY27,Про_2!BE27)</f>
        <v>· *</v>
      </c>
      <c r="G27" s="711" t="str">
        <f>CHOOSE(Про_2!$FG$5,Про_2!AT27,Про_2!AZ27,Про_2!BF27)</f>
        <v/>
      </c>
      <c r="H27" s="419" t="str">
        <f>CHOOSE(Про_2!$FG$5,Про_2!AU27,Про_2!BA27,Про_2!BG27)</f>
        <v>· *</v>
      </c>
      <c r="I27" s="399">
        <f>CHOOSE(Про_2!$FG$5,Про_2!BJ27,Про_2!BP27,Про_2!BV27)</f>
        <v>4</v>
      </c>
      <c r="J27" s="299">
        <f>CHOOSE(Про_2!$FG$5,Про_2!BK27,Про_2!BQ27,Про_2!BW27)</f>
        <v>0</v>
      </c>
      <c r="K27" s="570">
        <f>CHOOSE(Про_2!$FG$5,Про_2!BL27,Про_2!BR27,Про_2!BX27)</f>
        <v>1</v>
      </c>
      <c r="L27" s="299">
        <f>CHOOSE(Про_2!$FG$5,Про_2!BM27,Про_2!BS27,Про_2!BY27)</f>
        <v>1</v>
      </c>
      <c r="M27" s="570">
        <f>CHOOSE(Про_2!$FG$5,Про_2!BN27,Про_2!BT27,Про_2!BZ27)</f>
        <v>0</v>
      </c>
      <c r="N27" s="300">
        <f>CHOOSE(Про_2!$FG$5,Про_2!BO27,Про_2!BU27,Про_2!CA27)</f>
        <v>1</v>
      </c>
      <c r="O27" s="599">
        <f>CHOOSE(Про_2!$FG$5,Про_2!CD27,Про_2!CJ27,Про_2!CP27)</f>
        <v>-3.3</v>
      </c>
      <c r="P27" s="600">
        <f>CHOOSE(Про_2!$FG$5,Про_2!CE27,Про_2!CK27,Про_2!CQ27)</f>
        <v>1.7</v>
      </c>
      <c r="Q27" s="601">
        <f>CHOOSE(Про_2!$FG$5,Про_2!CF27,Про_2!CL27,Про_2!CR27)</f>
        <v>-2.1</v>
      </c>
      <c r="R27" s="600">
        <f>CHOOSE(Про_2!$FG$5,Про_2!CG27,Про_2!CM27,Про_2!CS27)</f>
        <v>-0.1</v>
      </c>
      <c r="S27" s="601">
        <f>CHOOSE(Про_2!$FG$5,Про_2!CH27,Про_2!CN27,Про_2!CT27)</f>
        <v>-2.7</v>
      </c>
      <c r="T27" s="602">
        <f>CHOOSE(Про_2!$FG$5,Про_2!CI27,Про_2!CO27,Про_2!CU27)</f>
        <v>0.5</v>
      </c>
      <c r="U27" s="603">
        <f>CHOOSE(Про_2!$FG$5,Про_2!CX27,Про_2!DD27,Про_2!DJ27)</f>
        <v>-5.3</v>
      </c>
      <c r="V27" s="600">
        <f>CHOOSE(Про_2!$FG$5,Про_2!CY27,Про_2!DE27,Про_2!DK27)</f>
        <v>10.7</v>
      </c>
      <c r="W27" s="601">
        <f>CHOOSE(Про_2!$FG$5,Про_2!CZ27,Про_2!DF27,Про_2!DL27)</f>
        <v>-4.0999999999999996</v>
      </c>
      <c r="X27" s="600">
        <f>CHOOSE(Про_2!$FG$5,Про_2!DA27,Про_2!DG27,Про_2!DM27)</f>
        <v>5.7</v>
      </c>
      <c r="Y27" s="601">
        <f>CHOOSE(Про_2!$FG$5,Про_2!DB27,Про_2!DH27,Про_2!DN27)</f>
        <v>-4.7</v>
      </c>
      <c r="Z27" s="604">
        <f>CHOOSE(Про_2!$FG$5,Про_2!DC27,Про_2!DI27,Про_2!DO27)</f>
        <v>6.5</v>
      </c>
      <c r="AA27" s="605">
        <f>CHOOSE(Про_2!$FG$5,Про_2!DR27,Про_2!DX27,Про_2!ED27)</f>
        <v>13</v>
      </c>
      <c r="AB27" s="606">
        <f>CHOOSE(Про_2!$FG$5,Про_2!DS27,Про_2!DY27,Про_2!EE27)</f>
        <v>14</v>
      </c>
      <c r="AC27" s="607">
        <f>CHOOSE(Про_2!$FG$5,Про_2!DT27,Про_2!DZ27,Про_2!EF27)</f>
        <v>12</v>
      </c>
      <c r="AD27" s="606">
        <f>CHOOSE(Про_2!$FG$5,Про_2!DU27,Про_2!EA27,Про_2!EG27)</f>
        <v>7</v>
      </c>
      <c r="AE27" s="607">
        <f>CHOOSE(Про_2!$FG$5,Про_2!DV27,Про_2!EB27,Про_2!EH27)</f>
        <v>3</v>
      </c>
      <c r="AF27" s="608">
        <f>CHOOSE(Про_2!$FG$5,Про_2!DW27,Про_2!EC27,Про_2!EI27)</f>
        <v>2</v>
      </c>
      <c r="AG27" s="575">
        <f>CHOOSE(Про_2!$FG$5,Про_2!EL27,Про_2!ER27,Про_2!EX27)</f>
        <v>0</v>
      </c>
      <c r="AH27" s="572">
        <f>CHOOSE(Про_2!$FG$5,Про_2!EM27,Про_2!ES27,Про_2!EY27)</f>
        <v>0</v>
      </c>
      <c r="AI27" s="571">
        <f>CHOOSE(Про_2!$FG$5,Про_2!EN27,Про_2!ET27,Про_2!EZ27)</f>
        <v>0</v>
      </c>
      <c r="AJ27" s="572">
        <f>CHOOSE(Про_2!$FG$5,Про_2!EO27,Про_2!EU27,Про_2!FA27)</f>
        <v>0</v>
      </c>
      <c r="AK27" s="571">
        <f>CHOOSE(Про_2!$FG$5,Про_2!EP27,Про_2!EV27,Про_2!FB27)</f>
        <v>0</v>
      </c>
      <c r="AL27" s="573">
        <f>CHOOSE(Про_2!$FG$5,Про_2!EQ27,Про_2!EW27,Про_2!FC27)</f>
        <v>0</v>
      </c>
      <c r="AM27" s="88"/>
      <c r="AN27" s="88"/>
      <c r="AO27" s="88"/>
      <c r="AP27" s="88"/>
      <c r="AQ27" s="88"/>
      <c r="AR27" s="88"/>
      <c r="AS27" s="88"/>
      <c r="AT27" s="88"/>
      <c r="AU27" s="88"/>
      <c r="AV27" s="88"/>
      <c r="AW27" s="88"/>
      <c r="AX27" s="88"/>
      <c r="AY27" s="88"/>
      <c r="AZ27" s="88"/>
      <c r="BA27" s="88"/>
      <c r="BB27" s="88"/>
      <c r="BC27" s="88"/>
      <c r="BD27" s="88"/>
      <c r="BE27" s="88"/>
      <c r="BF27" s="88"/>
      <c r="BG27" s="88"/>
      <c r="BH27" s="88"/>
      <c r="BI27" s="88"/>
      <c r="BJ27" s="88"/>
      <c r="BK27" s="88"/>
      <c r="BL27" s="88"/>
      <c r="BM27" s="88"/>
      <c r="BN27" s="88"/>
      <c r="BO27" s="88"/>
      <c r="BP27" s="88"/>
      <c r="BQ27" s="88"/>
      <c r="BR27" s="88"/>
      <c r="BS27" s="88"/>
      <c r="BT27" s="88"/>
      <c r="BU27" s="88"/>
      <c r="BV27" s="88"/>
      <c r="BW27" s="88"/>
      <c r="BX27" s="88"/>
      <c r="BY27" s="88"/>
      <c r="BZ27" s="88"/>
      <c r="CA27" s="88"/>
      <c r="CB27" s="88"/>
      <c r="CC27" s="88"/>
      <c r="CD27" s="88"/>
      <c r="CE27" s="88"/>
      <c r="CF27" s="88"/>
      <c r="CG27" s="88"/>
      <c r="CH27" s="32"/>
      <c r="CI27" s="32"/>
      <c r="CK27" s="230"/>
      <c r="CL27" s="55"/>
      <c r="CM27" s="55"/>
      <c r="CN27" s="55"/>
      <c r="CO27" s="55"/>
      <c r="CP27" s="55"/>
      <c r="CQ27" s="55"/>
      <c r="CR27" s="55"/>
      <c r="CS27" s="55"/>
    </row>
    <row r="28" spans="1:159" ht="12.95" customHeight="1" x14ac:dyDescent="0.2">
      <c r="A28" s="582" t="s">
        <v>796</v>
      </c>
      <c r="B28" s="579" t="str">
        <f>Про_2!AO28</f>
        <v>Хвойная</v>
      </c>
      <c r="C28" s="416" t="str">
        <f>CHOOSE(Про_2!$FG$5,Про_2!AP28,Про_2!AV28,Про_2!BB28)</f>
        <v>· *</v>
      </c>
      <c r="D28" s="298" t="str">
        <f>CHOOSE(Про_2!$FG$5,Про_2!AQ28,Про_2!AW28,Про_2!BC28)</f>
        <v>· *</v>
      </c>
      <c r="E28" s="711" t="str">
        <f>CHOOSE(Про_2!$FG$5,Про_2!AR28,Про_2!AX28,Про_2!BD28)</f>
        <v>· *</v>
      </c>
      <c r="F28" s="298" t="str">
        <f>CHOOSE(Про_2!$FG$5,Про_2!AS28,Про_2!AY28,Про_2!BE28)</f>
        <v>· *</v>
      </c>
      <c r="G28" s="711" t="str">
        <f>CHOOSE(Про_2!$FG$5,Про_2!AT28,Про_2!AZ28,Про_2!BF28)</f>
        <v/>
      </c>
      <c r="H28" s="419" t="str">
        <f>CHOOSE(Про_2!$FG$5,Про_2!AU28,Про_2!BA28,Про_2!BG28)</f>
        <v>· *</v>
      </c>
      <c r="I28" s="399">
        <f>CHOOSE(Про_2!$FG$5,Про_2!BJ28,Про_2!BP28,Про_2!BV28)</f>
        <v>1</v>
      </c>
      <c r="J28" s="299">
        <f>CHOOSE(Про_2!$FG$5,Про_2!BK28,Про_2!BQ28,Про_2!BW28)</f>
        <v>1</v>
      </c>
      <c r="K28" s="570">
        <f>CHOOSE(Про_2!$FG$5,Про_2!BL28,Про_2!BR28,Про_2!BX28)</f>
        <v>1</v>
      </c>
      <c r="L28" s="299">
        <f>CHOOSE(Про_2!$FG$5,Про_2!BM28,Про_2!BS28,Про_2!BY28)</f>
        <v>1</v>
      </c>
      <c r="M28" s="570">
        <f>CHOOSE(Про_2!$FG$5,Про_2!BN28,Про_2!BT28,Про_2!BZ28)</f>
        <v>0</v>
      </c>
      <c r="N28" s="300">
        <f>CHOOSE(Про_2!$FG$5,Про_2!BO28,Про_2!BU28,Про_2!CA28)</f>
        <v>1</v>
      </c>
      <c r="O28" s="599">
        <f>CHOOSE(Про_2!$FG$5,Про_2!CD28,Про_2!CJ28,Про_2!CP28)</f>
        <v>-2.5</v>
      </c>
      <c r="P28" s="600">
        <f>CHOOSE(Про_2!$FG$5,Про_2!CE28,Про_2!CK28,Про_2!CQ28)</f>
        <v>3.1</v>
      </c>
      <c r="Q28" s="601">
        <f>CHOOSE(Про_2!$FG$5,Про_2!CF28,Про_2!CL28,Про_2!CR28)</f>
        <v>-0.30000000000000004</v>
      </c>
      <c r="R28" s="600">
        <f>CHOOSE(Про_2!$FG$5,Про_2!CG28,Про_2!CM28,Про_2!CS28)</f>
        <v>1.7</v>
      </c>
      <c r="S28" s="601">
        <f>CHOOSE(Про_2!$FG$5,Про_2!CH28,Про_2!CN28,Про_2!CT28)</f>
        <v>-1.5</v>
      </c>
      <c r="T28" s="602">
        <f>CHOOSE(Про_2!$FG$5,Про_2!CI28,Про_2!CO28,Про_2!CU28)</f>
        <v>0.6</v>
      </c>
      <c r="U28" s="603">
        <f>CHOOSE(Про_2!$FG$5,Про_2!CX28,Про_2!DD28,Про_2!DJ28)</f>
        <v>-4.5</v>
      </c>
      <c r="V28" s="600">
        <f>CHOOSE(Про_2!$FG$5,Про_2!CY28,Про_2!DE28,Про_2!DK28)</f>
        <v>11.9</v>
      </c>
      <c r="W28" s="601">
        <f>CHOOSE(Про_2!$FG$5,Про_2!CZ28,Про_2!DF28,Про_2!DL28)</f>
        <v>-2.2999999999999998</v>
      </c>
      <c r="X28" s="600">
        <f>CHOOSE(Про_2!$FG$5,Про_2!DA28,Про_2!DG28,Про_2!DM28)</f>
        <v>6.7</v>
      </c>
      <c r="Y28" s="601">
        <f>CHOOSE(Про_2!$FG$5,Про_2!DB28,Про_2!DH28,Про_2!DN28)</f>
        <v>-3.5</v>
      </c>
      <c r="Z28" s="604">
        <f>CHOOSE(Про_2!$FG$5,Про_2!DC28,Про_2!DI28,Про_2!DO28)</f>
        <v>6.6</v>
      </c>
      <c r="AA28" s="605">
        <f>CHOOSE(Про_2!$FG$5,Про_2!DR28,Про_2!DX28,Про_2!ED28)</f>
        <v>14</v>
      </c>
      <c r="AB28" s="606">
        <f>CHOOSE(Про_2!$FG$5,Про_2!DS28,Про_2!DY28,Про_2!EE28)</f>
        <v>13</v>
      </c>
      <c r="AC28" s="607">
        <f>CHOOSE(Про_2!$FG$5,Про_2!DT28,Про_2!DZ28,Про_2!EF28)</f>
        <v>12</v>
      </c>
      <c r="AD28" s="606">
        <f>CHOOSE(Про_2!$FG$5,Про_2!DU28,Про_2!EA28,Про_2!EG28)</f>
        <v>6</v>
      </c>
      <c r="AE28" s="607">
        <f>CHOOSE(Про_2!$FG$5,Про_2!DV28,Про_2!EB28,Про_2!EH28)</f>
        <v>2</v>
      </c>
      <c r="AF28" s="608">
        <f>CHOOSE(Про_2!$FG$5,Про_2!DW28,Про_2!EC28,Про_2!EI28)</f>
        <v>2</v>
      </c>
      <c r="AG28" s="575">
        <f>CHOOSE(Про_2!$FG$5,Про_2!EL28,Про_2!ER28,Про_2!EX28)</f>
        <v>0</v>
      </c>
      <c r="AH28" s="572">
        <f>CHOOSE(Про_2!$FG$5,Про_2!EM28,Про_2!ES28,Про_2!EY28)</f>
        <v>0</v>
      </c>
      <c r="AI28" s="571">
        <f>CHOOSE(Про_2!$FG$5,Про_2!EN28,Про_2!ET28,Про_2!EZ28)</f>
        <v>0</v>
      </c>
      <c r="AJ28" s="572">
        <f>CHOOSE(Про_2!$FG$5,Про_2!EO28,Про_2!EU28,Про_2!FA28)</f>
        <v>0</v>
      </c>
      <c r="AK28" s="571">
        <f>CHOOSE(Про_2!$FG$5,Про_2!EP28,Про_2!EV28,Про_2!FB28)</f>
        <v>0</v>
      </c>
      <c r="AL28" s="573">
        <f>CHOOSE(Про_2!$FG$5,Про_2!EQ28,Про_2!EW28,Про_2!FC28)</f>
        <v>0</v>
      </c>
      <c r="AM28" s="88"/>
      <c r="AN28" s="88"/>
      <c r="AO28" s="88"/>
      <c r="AP28" s="88"/>
      <c r="AQ28" s="88"/>
      <c r="AR28" s="88"/>
      <c r="AS28" s="88"/>
      <c r="AT28" s="88"/>
      <c r="AU28" s="88"/>
      <c r="AV28" s="88"/>
      <c r="AW28" s="88"/>
      <c r="AX28" s="88"/>
      <c r="AY28" s="88"/>
      <c r="AZ28" s="88"/>
      <c r="BA28" s="88"/>
      <c r="BB28" s="88"/>
      <c r="BC28" s="88"/>
      <c r="BD28" s="88"/>
      <c r="BE28" s="88"/>
      <c r="BF28" s="88"/>
      <c r="BG28" s="88"/>
      <c r="BH28" s="88"/>
      <c r="BI28" s="88"/>
      <c r="BJ28" s="88"/>
      <c r="BK28" s="88"/>
      <c r="BL28" s="88"/>
      <c r="BM28" s="88"/>
      <c r="BN28" s="88"/>
      <c r="BO28" s="88"/>
      <c r="BP28" s="88"/>
      <c r="BQ28" s="88"/>
      <c r="BR28" s="88"/>
      <c r="BS28" s="88"/>
      <c r="BT28" s="88"/>
      <c r="BU28" s="88"/>
      <c r="BV28" s="88"/>
      <c r="BW28" s="88"/>
      <c r="BX28" s="88"/>
      <c r="BY28" s="88"/>
      <c r="BZ28" s="88"/>
      <c r="CA28" s="88"/>
      <c r="CB28" s="88"/>
      <c r="CC28" s="88"/>
      <c r="CD28" s="88"/>
      <c r="CE28" s="88"/>
      <c r="CF28" s="88"/>
      <c r="CG28" s="88"/>
      <c r="CH28" s="32"/>
      <c r="CI28" s="32"/>
      <c r="CK28" s="230"/>
      <c r="CL28" s="55"/>
      <c r="CM28" s="55"/>
      <c r="CN28" s="55"/>
      <c r="CO28" s="55"/>
      <c r="CP28" s="55"/>
      <c r="CQ28" s="55"/>
      <c r="CR28" s="55"/>
      <c r="CS28" s="55"/>
    </row>
    <row r="29" spans="1:159" ht="12.95" customHeight="1" x14ac:dyDescent="0.2">
      <c r="A29" s="588" t="s">
        <v>796</v>
      </c>
      <c r="B29" s="580" t="str">
        <f>Про_2!AO29</f>
        <v>Лодейное Поле</v>
      </c>
      <c r="C29" s="417" t="str">
        <f>CHOOSE(Про_2!$FG$5,Про_2!AP29,Про_2!AV29,Про_2!BB29)</f>
        <v>··</v>
      </c>
      <c r="D29" s="304" t="str">
        <f>CHOOSE(Про_2!$FG$5,Про_2!AQ29,Про_2!AW29,Про_2!BC29)</f>
        <v>·</v>
      </c>
      <c r="E29" s="712" t="str">
        <f>CHOOSE(Про_2!$FG$5,Про_2!AR29,Про_2!AX29,Про_2!BD29)</f>
        <v>· *</v>
      </c>
      <c r="F29" s="304" t="str">
        <f>CHOOSE(Про_2!$FG$5,Про_2!AS29,Про_2!AY29,Про_2!BE29)</f>
        <v/>
      </c>
      <c r="G29" s="712" t="str">
        <f>CHOOSE(Про_2!$FG$5,Про_2!AT29,Про_2!AZ29,Про_2!BF29)</f>
        <v/>
      </c>
      <c r="H29" s="420" t="str">
        <f>CHOOSE(Про_2!$FG$5,Про_2!AU29,Про_2!BA29,Про_2!BG29)</f>
        <v/>
      </c>
      <c r="I29" s="400">
        <f>CHOOSE(Про_2!$FG$5,Про_2!BJ29,Про_2!BP29,Про_2!BV29)</f>
        <v>6</v>
      </c>
      <c r="J29" s="305">
        <f>CHOOSE(Про_2!$FG$5,Про_2!BK29,Про_2!BQ29,Про_2!BW29)</f>
        <v>2</v>
      </c>
      <c r="K29" s="574">
        <f>CHOOSE(Про_2!$FG$5,Про_2!BL29,Про_2!BR29,Про_2!BX29)</f>
        <v>1</v>
      </c>
      <c r="L29" s="305">
        <f>CHOOSE(Про_2!$FG$5,Про_2!BM29,Про_2!BS29,Про_2!BY29)</f>
        <v>0</v>
      </c>
      <c r="M29" s="574">
        <f>CHOOSE(Про_2!$FG$5,Про_2!BN29,Про_2!BT29,Про_2!BZ29)</f>
        <v>0</v>
      </c>
      <c r="N29" s="306">
        <f>CHOOSE(Про_2!$FG$5,Про_2!BO29,Про_2!BU29,Про_2!CA29)</f>
        <v>0</v>
      </c>
      <c r="O29" s="609">
        <f>CHOOSE(Про_2!$FG$5,Про_2!CD29,Про_2!CJ29,Про_2!CP29)</f>
        <v>-1.7</v>
      </c>
      <c r="P29" s="610">
        <f>CHOOSE(Про_2!$FG$5,Про_2!CE29,Про_2!CK29,Про_2!CQ29)</f>
        <v>4.5999999999999996</v>
      </c>
      <c r="Q29" s="611">
        <f>CHOOSE(Про_2!$FG$5,Про_2!CF29,Про_2!CL29,Про_2!CR29)</f>
        <v>1</v>
      </c>
      <c r="R29" s="610">
        <f>CHOOSE(Про_2!$FG$5,Про_2!CG29,Про_2!CM29,Про_2!CS29)</f>
        <v>3</v>
      </c>
      <c r="S29" s="611">
        <f>CHOOSE(Про_2!$FG$5,Про_2!CH29,Про_2!CN29,Про_2!CT29)</f>
        <v>0</v>
      </c>
      <c r="T29" s="612">
        <f>CHOOSE(Про_2!$FG$5,Про_2!CI29,Про_2!CO29,Про_2!CU29)</f>
        <v>2.5</v>
      </c>
      <c r="U29" s="613">
        <f>CHOOSE(Про_2!$FG$5,Про_2!CX29,Про_2!DD29,Про_2!DJ29)</f>
        <v>-3.7</v>
      </c>
      <c r="V29" s="610">
        <f>CHOOSE(Про_2!$FG$5,Про_2!CY29,Про_2!DE29,Про_2!DK29)</f>
        <v>10.199999999999999</v>
      </c>
      <c r="W29" s="611">
        <f>CHOOSE(Про_2!$FG$5,Про_2!CZ29,Про_2!DF29,Про_2!DL29)</f>
        <v>-1</v>
      </c>
      <c r="X29" s="610">
        <f>CHOOSE(Про_2!$FG$5,Про_2!DA29,Про_2!DG29,Про_2!DM29)</f>
        <v>11.5</v>
      </c>
      <c r="Y29" s="611">
        <f>CHOOSE(Про_2!$FG$5,Про_2!DB29,Про_2!DH29,Про_2!DN29)</f>
        <v>-2</v>
      </c>
      <c r="Z29" s="614">
        <f>CHOOSE(Про_2!$FG$5,Про_2!DC29,Про_2!DI29,Про_2!DO29)</f>
        <v>11.5</v>
      </c>
      <c r="AA29" s="615">
        <f>CHOOSE(Про_2!$FG$5,Про_2!DR29,Про_2!DX29,Про_2!ED29)</f>
        <v>13</v>
      </c>
      <c r="AB29" s="616">
        <f>CHOOSE(Про_2!$FG$5,Про_2!DS29,Про_2!DY29,Про_2!EE29)</f>
        <v>15</v>
      </c>
      <c r="AC29" s="617">
        <f>CHOOSE(Про_2!$FG$5,Про_2!DT29,Про_2!DZ29,Про_2!EF29)</f>
        <v>12</v>
      </c>
      <c r="AD29" s="616">
        <f>CHOOSE(Про_2!$FG$5,Про_2!DU29,Про_2!EA29,Про_2!EG29)</f>
        <v>7</v>
      </c>
      <c r="AE29" s="617">
        <f>CHOOSE(Про_2!$FG$5,Про_2!DV29,Про_2!EB29,Про_2!EH29)</f>
        <v>3</v>
      </c>
      <c r="AF29" s="618">
        <f>CHOOSE(Про_2!$FG$5,Про_2!DW29,Про_2!EC29,Про_2!EI29)</f>
        <v>1</v>
      </c>
      <c r="AG29" s="411">
        <f>CHOOSE(Про_2!$FG$5,Про_2!EL29,Про_2!ER29,Про_2!EX29)</f>
        <v>0</v>
      </c>
      <c r="AH29" s="576">
        <f>CHOOSE(Про_2!$FG$5,Про_2!EM29,Про_2!ES29,Про_2!EY29)</f>
        <v>0</v>
      </c>
      <c r="AI29" s="577">
        <f>CHOOSE(Про_2!$FG$5,Про_2!EN29,Про_2!ET29,Про_2!EZ29)</f>
        <v>0</v>
      </c>
      <c r="AJ29" s="576">
        <f>CHOOSE(Про_2!$FG$5,Про_2!EO29,Про_2!EU29,Про_2!FA29)</f>
        <v>0</v>
      </c>
      <c r="AK29" s="577">
        <f>CHOOSE(Про_2!$FG$5,Про_2!EP29,Про_2!EV29,Про_2!FB29)</f>
        <v>0</v>
      </c>
      <c r="AL29" s="412">
        <f>CHOOSE(Про_2!$FG$5,Про_2!EQ29,Про_2!EW29,Про_2!FC29)</f>
        <v>0</v>
      </c>
      <c r="AM29" s="88"/>
      <c r="AN29" s="88"/>
      <c r="AO29" s="88"/>
      <c r="AP29" s="88"/>
      <c r="AQ29" s="88"/>
      <c r="AR29" s="88"/>
      <c r="AS29" s="88"/>
      <c r="AT29" s="88"/>
      <c r="AU29" s="88"/>
      <c r="AV29" s="88"/>
      <c r="AW29" s="88"/>
      <c r="AX29" s="88"/>
      <c r="AY29" s="88"/>
      <c r="AZ29" s="88"/>
      <c r="BA29" s="88"/>
      <c r="BB29" s="88"/>
      <c r="BC29" s="88"/>
      <c r="BD29" s="88"/>
      <c r="BE29" s="88"/>
      <c r="BF29" s="88"/>
      <c r="BG29" s="88"/>
      <c r="BH29" s="88"/>
      <c r="BI29" s="88"/>
      <c r="BJ29" s="88"/>
      <c r="BK29" s="88"/>
      <c r="BL29" s="88"/>
      <c r="BM29" s="88"/>
      <c r="BN29" s="88"/>
      <c r="BO29" s="88"/>
      <c r="BP29" s="88"/>
      <c r="BQ29" s="88"/>
      <c r="BR29" s="88"/>
      <c r="BS29" s="88"/>
      <c r="BT29" s="88"/>
      <c r="BU29" s="88"/>
      <c r="BV29" s="88"/>
      <c r="BW29" s="88"/>
      <c r="BX29" s="88"/>
      <c r="BY29" s="88"/>
      <c r="BZ29" s="88"/>
      <c r="CA29" s="88"/>
      <c r="CB29" s="88"/>
      <c r="CC29" s="88"/>
      <c r="CD29" s="88"/>
      <c r="CE29" s="88"/>
      <c r="CF29" s="88"/>
      <c r="CG29" s="88"/>
      <c r="CH29" s="32"/>
      <c r="CI29" s="32"/>
      <c r="CK29" s="230"/>
      <c r="CL29" s="55"/>
      <c r="CM29" s="55"/>
      <c r="CN29" s="55"/>
      <c r="CO29" s="55"/>
      <c r="CP29" s="55"/>
      <c r="CQ29" s="55"/>
      <c r="CR29" s="55"/>
      <c r="CS29" s="55"/>
    </row>
    <row r="30" spans="1:159" ht="12.95" customHeight="1" x14ac:dyDescent="0.2">
      <c r="A30" s="583" t="s">
        <v>794</v>
      </c>
      <c r="B30" s="584" t="str">
        <f>Про_2!AO30</f>
        <v>Петрозаводск</v>
      </c>
      <c r="C30" s="421" t="str">
        <f>CHOOSE(Про_2!$FG$5,Про_2!AP30,Про_2!AV30,Про_2!BB30)</f>
        <v>·</v>
      </c>
      <c r="D30" s="301" t="str">
        <f>CHOOSE(Про_2!$FG$5,Про_2!AQ30,Про_2!AW30,Про_2!BC30)</f>
        <v>·</v>
      </c>
      <c r="E30" s="713" t="str">
        <f>CHOOSE(Про_2!$FG$5,Про_2!AR30,Про_2!AX30,Про_2!BD30)</f>
        <v>· *</v>
      </c>
      <c r="F30" s="301" t="str">
        <f>CHOOSE(Про_2!$FG$5,Про_2!AS30,Про_2!AY30,Про_2!BE30)</f>
        <v/>
      </c>
      <c r="G30" s="713" t="str">
        <f>CHOOSE(Про_2!$FG$5,Про_2!AT30,Про_2!AZ30,Про_2!BF30)</f>
        <v/>
      </c>
      <c r="H30" s="422" t="str">
        <f>CHOOSE(Про_2!$FG$5,Про_2!AU30,Про_2!BA30,Про_2!BG30)</f>
        <v/>
      </c>
      <c r="I30" s="410">
        <f>CHOOSE(Про_2!$FG$5,Про_2!BJ30,Про_2!BP30,Про_2!BV30)</f>
        <v>1</v>
      </c>
      <c r="J30" s="302">
        <f>CHOOSE(Про_2!$FG$5,Про_2!BK30,Про_2!BQ30,Про_2!BW30)</f>
        <v>1</v>
      </c>
      <c r="K30" s="585">
        <f>CHOOSE(Про_2!$FG$5,Про_2!BL30,Про_2!BR30,Про_2!BX30)</f>
        <v>1</v>
      </c>
      <c r="L30" s="302">
        <f>CHOOSE(Про_2!$FG$5,Про_2!BM30,Про_2!BS30,Про_2!BY30)</f>
        <v>0</v>
      </c>
      <c r="M30" s="585">
        <f>CHOOSE(Про_2!$FG$5,Про_2!BN30,Про_2!BT30,Про_2!BZ30)</f>
        <v>0</v>
      </c>
      <c r="N30" s="303">
        <f>CHOOSE(Про_2!$FG$5,Про_2!BO30,Про_2!BU30,Про_2!CA30)</f>
        <v>0</v>
      </c>
      <c r="O30" s="619">
        <f>CHOOSE(Про_2!$FG$5,Про_2!CD30,Про_2!CJ30,Про_2!CP30)</f>
        <v>-1.7</v>
      </c>
      <c r="P30" s="620">
        <f>CHOOSE(Про_2!$FG$5,Про_2!CE30,Про_2!CK30,Про_2!CQ30)</f>
        <v>4.7</v>
      </c>
      <c r="Q30" s="621">
        <f>CHOOSE(Про_2!$FG$5,Про_2!CF30,Про_2!CL30,Про_2!CR30)</f>
        <v>0.89999999999999991</v>
      </c>
      <c r="R30" s="620">
        <f>CHOOSE(Про_2!$FG$5,Про_2!CG30,Про_2!CM30,Про_2!CS30)</f>
        <v>2.9</v>
      </c>
      <c r="S30" s="621">
        <f>CHOOSE(Про_2!$FG$5,Про_2!CH30,Про_2!CN30,Про_2!CT30)</f>
        <v>-0.10000000000000009</v>
      </c>
      <c r="T30" s="622">
        <f>CHOOSE(Про_2!$FG$5,Про_2!CI30,Про_2!CO30,Про_2!CU30)</f>
        <v>2.1</v>
      </c>
      <c r="U30" s="623">
        <f>CHOOSE(Про_2!$FG$5,Про_2!CX30,Про_2!DD30,Про_2!DJ30)</f>
        <v>-3.7</v>
      </c>
      <c r="V30" s="620">
        <f>CHOOSE(Про_2!$FG$5,Про_2!CY30,Про_2!DE30,Про_2!DK30)</f>
        <v>10.5</v>
      </c>
      <c r="W30" s="621">
        <f>CHOOSE(Про_2!$FG$5,Про_2!CZ30,Про_2!DF30,Про_2!DL30)</f>
        <v>-1.1000000000000001</v>
      </c>
      <c r="X30" s="620">
        <f>CHOOSE(Про_2!$FG$5,Про_2!DA30,Про_2!DG30,Про_2!DM30)</f>
        <v>11.7</v>
      </c>
      <c r="Y30" s="621">
        <f>CHOOSE(Про_2!$FG$5,Про_2!DB30,Про_2!DH30,Про_2!DN30)</f>
        <v>-2.1</v>
      </c>
      <c r="Z30" s="624">
        <f>CHOOSE(Про_2!$FG$5,Про_2!DC30,Про_2!DI30,Про_2!DO30)</f>
        <v>11.1</v>
      </c>
      <c r="AA30" s="625">
        <f>CHOOSE(Про_2!$FG$5,Про_2!DR30,Про_2!DX30,Про_2!ED30)</f>
        <v>16</v>
      </c>
      <c r="AB30" s="626">
        <f>CHOOSE(Про_2!$FG$5,Про_2!DS30,Про_2!DY30,Про_2!EE30)</f>
        <v>17</v>
      </c>
      <c r="AC30" s="627">
        <f>CHOOSE(Про_2!$FG$5,Про_2!DT30,Про_2!DZ30,Про_2!EF30)</f>
        <v>13</v>
      </c>
      <c r="AD30" s="626">
        <f>CHOOSE(Про_2!$FG$5,Про_2!DU30,Про_2!EA30,Про_2!EG30)</f>
        <v>9</v>
      </c>
      <c r="AE30" s="627">
        <f>CHOOSE(Про_2!$FG$5,Про_2!DV30,Про_2!EB30,Про_2!EH30)</f>
        <v>4</v>
      </c>
      <c r="AF30" s="628">
        <f>CHOOSE(Про_2!$FG$5,Про_2!DW30,Про_2!EC30,Про_2!EI30)</f>
        <v>0</v>
      </c>
      <c r="AG30" s="403">
        <f>CHOOSE(Про_2!$FG$5,Про_2!EL30,Про_2!ER30,Про_2!EX30)</f>
        <v>0</v>
      </c>
      <c r="AH30" s="586">
        <f>CHOOSE(Про_2!$FG$5,Про_2!EM30,Про_2!ES30,Про_2!EY30)</f>
        <v>0</v>
      </c>
      <c r="AI30" s="587">
        <f>CHOOSE(Про_2!$FG$5,Про_2!EN30,Про_2!ET30,Про_2!EZ30)</f>
        <v>0</v>
      </c>
      <c r="AJ30" s="586">
        <f>CHOOSE(Про_2!$FG$5,Про_2!EO30,Про_2!EU30,Про_2!FA30)</f>
        <v>0</v>
      </c>
      <c r="AK30" s="587">
        <f>CHOOSE(Про_2!$FG$5,Про_2!EP30,Про_2!EV30,Про_2!FB30)</f>
        <v>0</v>
      </c>
      <c r="AL30" s="404">
        <f>CHOOSE(Про_2!$FG$5,Про_2!EQ30,Про_2!EW30,Про_2!FC30)</f>
        <v>0</v>
      </c>
      <c r="AM30" s="88"/>
      <c r="AN30" s="88"/>
      <c r="AO30" s="88"/>
      <c r="AP30" s="88"/>
      <c r="AQ30" s="88"/>
      <c r="AR30" s="88"/>
      <c r="AS30" s="88"/>
      <c r="AT30" s="88"/>
      <c r="AU30" s="88"/>
      <c r="AV30" s="88"/>
      <c r="AW30" s="88"/>
      <c r="AX30" s="88"/>
      <c r="AY30" s="88"/>
      <c r="AZ30" s="88"/>
      <c r="BA30" s="88"/>
      <c r="BB30" s="88"/>
      <c r="BC30" s="88"/>
      <c r="BD30" s="88"/>
      <c r="BE30" s="88"/>
      <c r="BF30" s="88"/>
      <c r="BG30" s="88"/>
      <c r="BH30" s="88"/>
      <c r="BI30" s="88"/>
      <c r="BJ30" s="88"/>
      <c r="BK30" s="88"/>
      <c r="BL30" s="88"/>
      <c r="BM30" s="88"/>
      <c r="BN30" s="88"/>
      <c r="BO30" s="88"/>
      <c r="BP30" s="88"/>
      <c r="BQ30" s="88"/>
      <c r="BR30" s="88"/>
      <c r="BS30" s="88"/>
      <c r="BT30" s="88"/>
      <c r="BU30" s="88"/>
      <c r="BV30" s="88"/>
      <c r="BW30" s="88"/>
      <c r="BX30" s="88"/>
      <c r="BY30" s="88"/>
      <c r="BZ30" s="88"/>
      <c r="CA30" s="88"/>
      <c r="CB30" s="88"/>
      <c r="CC30" s="88"/>
      <c r="CD30" s="88"/>
      <c r="CE30" s="88"/>
      <c r="CF30" s="88"/>
      <c r="CG30" s="88"/>
      <c r="CH30" s="32"/>
      <c r="CI30" s="32"/>
      <c r="CK30" s="230"/>
      <c r="CL30" s="55"/>
      <c r="CM30" s="55"/>
      <c r="CN30" s="55"/>
      <c r="CO30" s="55"/>
      <c r="CP30" s="55"/>
      <c r="CQ30" s="55"/>
      <c r="CR30" s="55"/>
      <c r="CS30" s="55"/>
    </row>
    <row r="31" spans="1:159" ht="12.95" customHeight="1" x14ac:dyDescent="0.2">
      <c r="A31" s="582" t="s">
        <v>794</v>
      </c>
      <c r="B31" s="579" t="str">
        <f>Про_2!AO31</f>
        <v>Медвежья Гора</v>
      </c>
      <c r="C31" s="416" t="str">
        <f>CHOOSE(Про_2!$FG$5,Про_2!AP31,Про_2!AV31,Про_2!BB31)</f>
        <v>· *</v>
      </c>
      <c r="D31" s="298" t="str">
        <f>CHOOSE(Про_2!$FG$5,Про_2!AQ31,Про_2!AW31,Про_2!BC31)</f>
        <v>·</v>
      </c>
      <c r="E31" s="711" t="str">
        <f>CHOOSE(Про_2!$FG$5,Про_2!AR31,Про_2!AX31,Про_2!BD31)</f>
        <v/>
      </c>
      <c r="F31" s="298" t="str">
        <f>CHOOSE(Про_2!$FG$5,Про_2!AS31,Про_2!AY31,Про_2!BE31)</f>
        <v/>
      </c>
      <c r="G31" s="711" t="str">
        <f>CHOOSE(Про_2!$FG$5,Про_2!AT31,Про_2!AZ31,Про_2!BF31)</f>
        <v/>
      </c>
      <c r="H31" s="419" t="str">
        <f>CHOOSE(Про_2!$FG$5,Про_2!AU31,Про_2!BA31,Про_2!BG31)</f>
        <v>· *</v>
      </c>
      <c r="I31" s="399">
        <f>CHOOSE(Про_2!$FG$5,Про_2!BJ31,Про_2!BP31,Про_2!BV31)</f>
        <v>2</v>
      </c>
      <c r="J31" s="299">
        <f>CHOOSE(Про_2!$FG$5,Про_2!BK31,Про_2!BQ31,Про_2!BW31)</f>
        <v>1</v>
      </c>
      <c r="K31" s="570">
        <f>CHOOSE(Про_2!$FG$5,Про_2!BL31,Про_2!BR31,Про_2!BX31)</f>
        <v>0</v>
      </c>
      <c r="L31" s="299">
        <f>CHOOSE(Про_2!$FG$5,Про_2!BM31,Про_2!BS31,Про_2!BY31)</f>
        <v>0</v>
      </c>
      <c r="M31" s="570">
        <f>CHOOSE(Про_2!$FG$5,Про_2!BN31,Про_2!BT31,Про_2!BZ31)</f>
        <v>0</v>
      </c>
      <c r="N31" s="300">
        <f>CHOOSE(Про_2!$FG$5,Про_2!BO31,Про_2!BU31,Про_2!CA31)</f>
        <v>1</v>
      </c>
      <c r="O31" s="599">
        <f>CHOOSE(Про_2!$FG$5,Про_2!CD31,Про_2!CJ31,Про_2!CP31)</f>
        <v>-2.9</v>
      </c>
      <c r="P31" s="600">
        <f>CHOOSE(Про_2!$FG$5,Про_2!CE31,Про_2!CK31,Про_2!CQ31)</f>
        <v>4.3</v>
      </c>
      <c r="Q31" s="601">
        <f>CHOOSE(Про_2!$FG$5,Про_2!CF31,Про_2!CL31,Про_2!CR31)</f>
        <v>0.79999999999999982</v>
      </c>
      <c r="R31" s="600">
        <f>CHOOSE(Про_2!$FG$5,Про_2!CG31,Про_2!CM31,Про_2!CS31)</f>
        <v>3.4</v>
      </c>
      <c r="S31" s="601">
        <f>CHOOSE(Про_2!$FG$5,Про_2!CH31,Про_2!CN31,Про_2!CT31)</f>
        <v>-0.8</v>
      </c>
      <c r="T31" s="602">
        <f>CHOOSE(Про_2!$FG$5,Про_2!CI31,Про_2!CO31,Про_2!CU31)</f>
        <v>1.2</v>
      </c>
      <c r="U31" s="603">
        <f>CHOOSE(Про_2!$FG$5,Про_2!CX31,Про_2!DD31,Про_2!DJ31)</f>
        <v>-4.9000000000000004</v>
      </c>
      <c r="V31" s="600">
        <f>CHOOSE(Про_2!$FG$5,Про_2!CY31,Про_2!DE31,Про_2!DK31)</f>
        <v>12.2</v>
      </c>
      <c r="W31" s="601">
        <f>CHOOSE(Про_2!$FG$5,Про_2!CZ31,Про_2!DF31,Про_2!DL31)</f>
        <v>-1.2000000000000002</v>
      </c>
      <c r="X31" s="600">
        <f>CHOOSE(Про_2!$FG$5,Про_2!DA31,Про_2!DG31,Про_2!DM31)</f>
        <v>12.2</v>
      </c>
      <c r="Y31" s="601">
        <f>CHOOSE(Про_2!$FG$5,Про_2!DB31,Про_2!DH31,Про_2!DN31)</f>
        <v>-2.8</v>
      </c>
      <c r="Z31" s="604">
        <f>CHOOSE(Про_2!$FG$5,Про_2!DC31,Про_2!DI31,Про_2!DO31)</f>
        <v>7.2</v>
      </c>
      <c r="AA31" s="605">
        <f>CHOOSE(Про_2!$FG$5,Про_2!DR31,Про_2!DX31,Про_2!ED31)</f>
        <v>15</v>
      </c>
      <c r="AB31" s="606">
        <f>CHOOSE(Про_2!$FG$5,Про_2!DS31,Про_2!DY31,Про_2!EE31)</f>
        <v>17</v>
      </c>
      <c r="AC31" s="607">
        <f>CHOOSE(Про_2!$FG$5,Про_2!DT31,Про_2!DZ31,Про_2!EF31)</f>
        <v>14</v>
      </c>
      <c r="AD31" s="606">
        <f>CHOOSE(Про_2!$FG$5,Про_2!DU31,Про_2!EA31,Про_2!EG31)</f>
        <v>10</v>
      </c>
      <c r="AE31" s="607">
        <f>CHOOSE(Про_2!$FG$5,Про_2!DV31,Про_2!EB31,Про_2!EH31)</f>
        <v>5</v>
      </c>
      <c r="AF31" s="608">
        <f>CHOOSE(Про_2!$FG$5,Про_2!DW31,Про_2!EC31,Про_2!EI31)</f>
        <v>2</v>
      </c>
      <c r="AG31" s="575">
        <f>CHOOSE(Про_2!$FG$5,Про_2!EL31,Про_2!ER31,Про_2!EX31)</f>
        <v>0</v>
      </c>
      <c r="AH31" s="572">
        <f>CHOOSE(Про_2!$FG$5,Про_2!EM31,Про_2!ES31,Про_2!EY31)</f>
        <v>0</v>
      </c>
      <c r="AI31" s="571">
        <f>CHOOSE(Про_2!$FG$5,Про_2!EN31,Про_2!ET31,Про_2!EZ31)</f>
        <v>0</v>
      </c>
      <c r="AJ31" s="572">
        <f>CHOOSE(Про_2!$FG$5,Про_2!EO31,Про_2!EU31,Про_2!FA31)</f>
        <v>0</v>
      </c>
      <c r="AK31" s="571">
        <f>CHOOSE(Про_2!$FG$5,Про_2!EP31,Про_2!EV31,Про_2!FB31)</f>
        <v>0</v>
      </c>
      <c r="AL31" s="573">
        <f>CHOOSE(Про_2!$FG$5,Про_2!EQ31,Про_2!EW31,Про_2!FC31)</f>
        <v>0</v>
      </c>
      <c r="AM31" s="88"/>
      <c r="AN31" s="88"/>
      <c r="AO31" s="88"/>
      <c r="AP31" s="88"/>
      <c r="AQ31" s="88"/>
      <c r="AR31" s="88"/>
      <c r="AS31" s="88"/>
      <c r="AT31" s="88"/>
      <c r="AU31" s="88"/>
      <c r="AV31" s="88"/>
      <c r="AW31" s="88"/>
      <c r="AX31" s="88"/>
      <c r="AY31" s="88"/>
      <c r="AZ31" s="88"/>
      <c r="BA31" s="88"/>
      <c r="BB31" s="88"/>
      <c r="BC31" s="88"/>
      <c r="BD31" s="88"/>
      <c r="BE31" s="88"/>
      <c r="BF31" s="88"/>
      <c r="BG31" s="88"/>
      <c r="BH31" s="88"/>
      <c r="BI31" s="88"/>
      <c r="BJ31" s="88"/>
      <c r="BK31" s="88"/>
      <c r="BL31" s="88"/>
      <c r="BM31" s="88"/>
      <c r="BN31" s="88"/>
      <c r="BO31" s="88"/>
      <c r="BP31" s="88"/>
      <c r="BQ31" s="88"/>
      <c r="BR31" s="88"/>
      <c r="BS31" s="88"/>
      <c r="BT31" s="88"/>
      <c r="BU31" s="88"/>
      <c r="BV31" s="88"/>
      <c r="BW31" s="88"/>
      <c r="BX31" s="88"/>
      <c r="BY31" s="88"/>
      <c r="BZ31" s="88"/>
      <c r="CA31" s="88"/>
      <c r="CB31" s="88"/>
      <c r="CC31" s="88"/>
      <c r="CD31" s="88"/>
      <c r="CE31" s="88"/>
      <c r="CF31" s="88"/>
      <c r="CG31" s="88"/>
      <c r="CH31" s="32"/>
      <c r="CI31" s="32"/>
      <c r="CK31" s="230"/>
      <c r="CL31" s="55"/>
      <c r="CM31" s="55"/>
      <c r="CN31" s="55"/>
      <c r="CO31" s="55"/>
      <c r="CP31" s="55"/>
      <c r="CQ31" s="55"/>
      <c r="CR31" s="55"/>
      <c r="CS31" s="55"/>
    </row>
    <row r="32" spans="1:159" ht="12.95" customHeight="1" x14ac:dyDescent="0.2">
      <c r="A32" s="582" t="s">
        <v>794</v>
      </c>
      <c r="B32" s="579" t="str">
        <f>Про_2!AO32</f>
        <v>Беломорск</v>
      </c>
      <c r="C32" s="416" t="str">
        <f>CHOOSE(Про_2!$FG$5,Про_2!AP32,Про_2!AV32,Про_2!BB32)</f>
        <v>· *</v>
      </c>
      <c r="D32" s="298" t="str">
        <f>CHOOSE(Про_2!$FG$5,Про_2!AQ32,Про_2!AW32,Про_2!BC32)</f>
        <v>·</v>
      </c>
      <c r="E32" s="711" t="str">
        <f>CHOOSE(Про_2!$FG$5,Про_2!AR32,Про_2!AX32,Про_2!BD32)</f>
        <v>· *</v>
      </c>
      <c r="F32" s="298" t="str">
        <f>CHOOSE(Про_2!$FG$5,Про_2!AS32,Про_2!AY32,Про_2!BE32)</f>
        <v>·</v>
      </c>
      <c r="G32" s="711" t="str">
        <f>CHOOSE(Про_2!$FG$5,Про_2!AT32,Про_2!AZ32,Про_2!BF32)</f>
        <v>· *</v>
      </c>
      <c r="H32" s="419" t="str">
        <f>CHOOSE(Про_2!$FG$5,Про_2!AU32,Про_2!BA32,Про_2!BG32)</f>
        <v/>
      </c>
      <c r="I32" s="399">
        <f>CHOOSE(Про_2!$FG$5,Про_2!BJ32,Про_2!BP32,Про_2!BV32)</f>
        <v>4</v>
      </c>
      <c r="J32" s="299">
        <f>CHOOSE(Про_2!$FG$5,Про_2!BK32,Про_2!BQ32,Про_2!BW32)</f>
        <v>1</v>
      </c>
      <c r="K32" s="570">
        <f>CHOOSE(Про_2!$FG$5,Про_2!BL32,Про_2!BR32,Про_2!BX32)</f>
        <v>1</v>
      </c>
      <c r="L32" s="299">
        <f>CHOOSE(Про_2!$FG$5,Про_2!BM32,Про_2!BS32,Про_2!BY32)</f>
        <v>1</v>
      </c>
      <c r="M32" s="570">
        <f>CHOOSE(Про_2!$FG$5,Про_2!BN32,Про_2!BT32,Про_2!BZ32)</f>
        <v>1</v>
      </c>
      <c r="N32" s="300">
        <f>CHOOSE(Про_2!$FG$5,Про_2!BO32,Про_2!BU32,Про_2!CA32)</f>
        <v>0</v>
      </c>
      <c r="O32" s="599">
        <f>CHOOSE(Про_2!$FG$5,Про_2!CD32,Про_2!CJ32,Про_2!CP32)</f>
        <v>-2.2000000000000002</v>
      </c>
      <c r="P32" s="600">
        <f>CHOOSE(Про_2!$FG$5,Про_2!CE32,Про_2!CK32,Про_2!CQ32)</f>
        <v>4.5</v>
      </c>
      <c r="Q32" s="601">
        <f>CHOOSE(Про_2!$FG$5,Про_2!CF32,Про_2!CL32,Про_2!CR32)</f>
        <v>2</v>
      </c>
      <c r="R32" s="600">
        <f>CHOOSE(Про_2!$FG$5,Про_2!CG32,Про_2!CM32,Про_2!CS32)</f>
        <v>4.9000000000000004</v>
      </c>
      <c r="S32" s="601">
        <f>CHOOSE(Про_2!$FG$5,Про_2!CH32,Про_2!CN32,Про_2!CT32)</f>
        <v>-0.19999999999999996</v>
      </c>
      <c r="T32" s="602">
        <f>CHOOSE(Про_2!$FG$5,Про_2!CI32,Про_2!CO32,Про_2!CU32)</f>
        <v>1.8</v>
      </c>
      <c r="U32" s="603">
        <f>CHOOSE(Про_2!$FG$5,Про_2!CX32,Про_2!DD32,Про_2!DJ32)</f>
        <v>-4.2</v>
      </c>
      <c r="V32" s="600">
        <f>CHOOSE(Про_2!$FG$5,Про_2!CY32,Про_2!DE32,Про_2!DK32)</f>
        <v>10.1</v>
      </c>
      <c r="W32" s="601">
        <f>CHOOSE(Про_2!$FG$5,Про_2!CZ32,Про_2!DF32,Про_2!DL32)</f>
        <v>0</v>
      </c>
      <c r="X32" s="600">
        <f>CHOOSE(Про_2!$FG$5,Про_2!DA32,Про_2!DG32,Про_2!DM32)</f>
        <v>10.5</v>
      </c>
      <c r="Y32" s="601">
        <f>CHOOSE(Про_2!$FG$5,Про_2!DB32,Про_2!DH32,Про_2!DN32)</f>
        <v>-2.2000000000000002</v>
      </c>
      <c r="Z32" s="604">
        <f>CHOOSE(Про_2!$FG$5,Про_2!DC32,Про_2!DI32,Про_2!DO32)</f>
        <v>13.8</v>
      </c>
      <c r="AA32" s="605">
        <f>CHOOSE(Про_2!$FG$5,Про_2!DR32,Про_2!DX32,Про_2!ED32)</f>
        <v>17</v>
      </c>
      <c r="AB32" s="606">
        <f>CHOOSE(Про_2!$FG$5,Про_2!DS32,Про_2!DY32,Про_2!EE32)</f>
        <v>16</v>
      </c>
      <c r="AC32" s="607">
        <f>CHOOSE(Про_2!$FG$5,Про_2!DT32,Про_2!DZ32,Про_2!EF32)</f>
        <v>17</v>
      </c>
      <c r="AD32" s="606">
        <f>CHOOSE(Про_2!$FG$5,Про_2!DU32,Про_2!EA32,Про_2!EG32)</f>
        <v>11</v>
      </c>
      <c r="AE32" s="607">
        <f>CHOOSE(Про_2!$FG$5,Про_2!DV32,Про_2!EB32,Про_2!EH32)</f>
        <v>3</v>
      </c>
      <c r="AF32" s="608">
        <f>CHOOSE(Про_2!$FG$5,Про_2!DW32,Про_2!EC32,Про_2!EI32)</f>
        <v>3</v>
      </c>
      <c r="AG32" s="575">
        <f>CHOOSE(Про_2!$FG$5,Про_2!EL32,Про_2!ER32,Про_2!EX32)</f>
        <v>0</v>
      </c>
      <c r="AH32" s="572">
        <f>CHOOSE(Про_2!$FG$5,Про_2!EM32,Про_2!ES32,Про_2!EY32)</f>
        <v>0</v>
      </c>
      <c r="AI32" s="571">
        <f>CHOOSE(Про_2!$FG$5,Про_2!EN32,Про_2!ET32,Про_2!EZ32)</f>
        <v>0</v>
      </c>
      <c r="AJ32" s="572">
        <f>CHOOSE(Про_2!$FG$5,Про_2!EO32,Про_2!EU32,Про_2!FA32)</f>
        <v>0</v>
      </c>
      <c r="AK32" s="571">
        <f>CHOOSE(Про_2!$FG$5,Про_2!EP32,Про_2!EV32,Про_2!FB32)</f>
        <v>0</v>
      </c>
      <c r="AL32" s="573">
        <f>CHOOSE(Про_2!$FG$5,Про_2!EQ32,Про_2!EW32,Про_2!FC32)</f>
        <v>0</v>
      </c>
      <c r="AM32" s="88"/>
      <c r="AN32" s="88"/>
      <c r="AO32" s="88"/>
      <c r="AP32" s="88"/>
      <c r="AQ32" s="88"/>
      <c r="AR32" s="88"/>
      <c r="AS32" s="88"/>
      <c r="AT32" s="88"/>
      <c r="AU32" s="88"/>
      <c r="AV32" s="88"/>
      <c r="AW32" s="88"/>
      <c r="AX32" s="88"/>
      <c r="AY32" s="88"/>
      <c r="AZ32" s="88"/>
      <c r="BA32" s="88"/>
      <c r="BB32" s="88"/>
      <c r="BC32" s="88"/>
      <c r="BD32" s="88"/>
      <c r="BE32" s="88"/>
      <c r="BF32" s="88"/>
      <c r="BG32" s="88"/>
      <c r="BH32" s="88"/>
      <c r="BI32" s="88"/>
      <c r="BJ32" s="88"/>
      <c r="BK32" s="88"/>
      <c r="BL32" s="88"/>
      <c r="BM32" s="88"/>
      <c r="BN32" s="88"/>
      <c r="BO32" s="88"/>
      <c r="BP32" s="88"/>
      <c r="BQ32" s="88"/>
      <c r="BR32" s="88"/>
      <c r="BS32" s="88"/>
      <c r="BT32" s="88"/>
      <c r="BU32" s="88"/>
      <c r="BV32" s="88"/>
      <c r="BW32" s="88"/>
      <c r="BX32" s="88"/>
      <c r="BY32" s="88"/>
      <c r="BZ32" s="88"/>
      <c r="CA32" s="88"/>
      <c r="CB32" s="88"/>
      <c r="CC32" s="88"/>
      <c r="CD32" s="88"/>
      <c r="CE32" s="88"/>
      <c r="CF32" s="88"/>
      <c r="CG32" s="88"/>
      <c r="CH32" s="32"/>
      <c r="CI32" s="32"/>
      <c r="CK32" s="230"/>
      <c r="CL32" s="55"/>
      <c r="CM32" s="55"/>
      <c r="CN32" s="55"/>
      <c r="CO32" s="55"/>
      <c r="CP32" s="55"/>
      <c r="CQ32" s="55"/>
      <c r="CR32" s="55"/>
      <c r="CS32" s="55"/>
    </row>
    <row r="33" spans="1:102" ht="12.95" customHeight="1" x14ac:dyDescent="0.2">
      <c r="A33" s="582" t="s">
        <v>794</v>
      </c>
      <c r="B33" s="579" t="str">
        <f>Про_2!AO33</f>
        <v>Кемь</v>
      </c>
      <c r="C33" s="416" t="str">
        <f>CHOOSE(Про_2!$FG$5,Про_2!AP33,Про_2!AV33,Про_2!BB33)</f>
        <v>· *</v>
      </c>
      <c r="D33" s="298" t="str">
        <f>CHOOSE(Про_2!$FG$5,Про_2!AQ33,Про_2!AW33,Про_2!BC33)</f>
        <v>· *</v>
      </c>
      <c r="E33" s="711" t="str">
        <f>CHOOSE(Про_2!$FG$5,Про_2!AR33,Про_2!AX33,Про_2!BD33)</f>
        <v>· *</v>
      </c>
      <c r="F33" s="298" t="str">
        <f>CHOOSE(Про_2!$FG$5,Про_2!AS33,Про_2!AY33,Про_2!BE33)</f>
        <v>·</v>
      </c>
      <c r="G33" s="711" t="str">
        <f>CHOOSE(Про_2!$FG$5,Про_2!AT33,Про_2!AZ33,Про_2!BF33)</f>
        <v>· *</v>
      </c>
      <c r="H33" s="419" t="str">
        <f>CHOOSE(Про_2!$FG$5,Про_2!AU33,Про_2!BA33,Про_2!BG33)</f>
        <v/>
      </c>
      <c r="I33" s="399">
        <f>CHOOSE(Про_2!$FG$5,Про_2!BJ33,Про_2!BP33,Про_2!BV33)</f>
        <v>4</v>
      </c>
      <c r="J33" s="299">
        <f>CHOOSE(Про_2!$FG$5,Про_2!BK33,Про_2!BQ33,Про_2!BW33)</f>
        <v>1</v>
      </c>
      <c r="K33" s="570">
        <f>CHOOSE(Про_2!$FG$5,Про_2!BL33,Про_2!BR33,Про_2!BX33)</f>
        <v>2</v>
      </c>
      <c r="L33" s="299">
        <f>CHOOSE(Про_2!$FG$5,Про_2!BM33,Про_2!BS33,Про_2!BY33)</f>
        <v>1</v>
      </c>
      <c r="M33" s="570">
        <f>CHOOSE(Про_2!$FG$5,Про_2!BN33,Про_2!BT33,Про_2!BZ33)</f>
        <v>1</v>
      </c>
      <c r="N33" s="300">
        <f>CHOOSE(Про_2!$FG$5,Про_2!BO33,Про_2!BU33,Про_2!CA33)</f>
        <v>0</v>
      </c>
      <c r="O33" s="599">
        <f>CHOOSE(Про_2!$FG$5,Про_2!CD33,Про_2!CJ33,Про_2!CP33)</f>
        <v>-2.7</v>
      </c>
      <c r="P33" s="600">
        <f>CHOOSE(Про_2!$FG$5,Про_2!CE33,Про_2!CK33,Про_2!CQ33)</f>
        <v>4</v>
      </c>
      <c r="Q33" s="601">
        <f>CHOOSE(Про_2!$FG$5,Про_2!CF33,Про_2!CL33,Про_2!CR33)</f>
        <v>1.7000000000000002</v>
      </c>
      <c r="R33" s="600">
        <f>CHOOSE(Про_2!$FG$5,Про_2!CG33,Про_2!CM33,Про_2!CS33)</f>
        <v>5.2</v>
      </c>
      <c r="S33" s="601">
        <f>CHOOSE(Про_2!$FG$5,Про_2!CH33,Про_2!CN33,Про_2!CT33)</f>
        <v>-1.4</v>
      </c>
      <c r="T33" s="602">
        <f>CHOOSE(Про_2!$FG$5,Про_2!CI33,Про_2!CO33,Про_2!CU33)</f>
        <v>0.6</v>
      </c>
      <c r="U33" s="603">
        <f>CHOOSE(Про_2!$FG$5,Про_2!CX33,Про_2!DD33,Про_2!DJ33)</f>
        <v>-4.7</v>
      </c>
      <c r="V33" s="600">
        <f>CHOOSE(Про_2!$FG$5,Про_2!CY33,Про_2!DE33,Про_2!DK33)</f>
        <v>9.9</v>
      </c>
      <c r="W33" s="601">
        <f>CHOOSE(Про_2!$FG$5,Про_2!CZ33,Про_2!DF33,Про_2!DL33)</f>
        <v>-0.29999999999999982</v>
      </c>
      <c r="X33" s="600">
        <f>CHOOSE(Про_2!$FG$5,Про_2!DA33,Про_2!DG33,Про_2!DM33)</f>
        <v>13.6</v>
      </c>
      <c r="Y33" s="601">
        <f>CHOOSE(Про_2!$FG$5,Про_2!DB33,Про_2!DH33,Про_2!DN33)</f>
        <v>-3.4</v>
      </c>
      <c r="Z33" s="604">
        <f>CHOOSE(Про_2!$FG$5,Про_2!DC33,Про_2!DI33,Про_2!DO33)</f>
        <v>15.4</v>
      </c>
      <c r="AA33" s="605">
        <f>CHOOSE(Про_2!$FG$5,Про_2!DR33,Про_2!DX33,Про_2!ED33)</f>
        <v>16</v>
      </c>
      <c r="AB33" s="606">
        <f>CHOOSE(Про_2!$FG$5,Про_2!DS33,Про_2!DY33,Про_2!EE33)</f>
        <v>13</v>
      </c>
      <c r="AC33" s="607">
        <f>CHOOSE(Про_2!$FG$5,Про_2!DT33,Про_2!DZ33,Про_2!EF33)</f>
        <v>17</v>
      </c>
      <c r="AD33" s="606">
        <f>CHOOSE(Про_2!$FG$5,Про_2!DU33,Про_2!EA33,Про_2!EG33)</f>
        <v>11</v>
      </c>
      <c r="AE33" s="607">
        <f>CHOOSE(Про_2!$FG$5,Про_2!DV33,Про_2!EB33,Про_2!EH33)</f>
        <v>4</v>
      </c>
      <c r="AF33" s="608">
        <f>CHOOSE(Про_2!$FG$5,Про_2!DW33,Про_2!EC33,Про_2!EI33)</f>
        <v>4</v>
      </c>
      <c r="AG33" s="575">
        <f>CHOOSE(Про_2!$FG$5,Про_2!EL33,Про_2!ER33,Про_2!EX33)</f>
        <v>0</v>
      </c>
      <c r="AH33" s="572">
        <f>CHOOSE(Про_2!$FG$5,Про_2!EM33,Про_2!ES33,Про_2!EY33)</f>
        <v>0</v>
      </c>
      <c r="AI33" s="571">
        <f>CHOOSE(Про_2!$FG$5,Про_2!EN33,Про_2!ET33,Про_2!EZ33)</f>
        <v>0</v>
      </c>
      <c r="AJ33" s="572">
        <f>CHOOSE(Про_2!$FG$5,Про_2!EO33,Про_2!EU33,Про_2!FA33)</f>
        <v>0</v>
      </c>
      <c r="AK33" s="571">
        <f>CHOOSE(Про_2!$FG$5,Про_2!EP33,Про_2!EV33,Про_2!FB33)</f>
        <v>0</v>
      </c>
      <c r="AL33" s="573">
        <f>CHOOSE(Про_2!$FG$5,Про_2!EQ33,Про_2!EW33,Про_2!FC33)</f>
        <v>0</v>
      </c>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H33" s="34"/>
      <c r="CI33" s="34"/>
      <c r="CK33" s="55"/>
      <c r="CL33" s="55"/>
      <c r="CM33" s="55"/>
      <c r="CN33" s="55"/>
      <c r="CO33" s="55"/>
      <c r="CP33" s="55"/>
      <c r="CQ33" s="55"/>
      <c r="CR33" s="55"/>
      <c r="CS33" s="55"/>
      <c r="CT33" s="55"/>
      <c r="CU33" s="55"/>
      <c r="CV33" s="55"/>
      <c r="CW33" s="55"/>
      <c r="CX33" s="55"/>
    </row>
    <row r="34" spans="1:102" ht="12.95" customHeight="1" x14ac:dyDescent="0.2">
      <c r="A34" s="582" t="s">
        <v>794</v>
      </c>
      <c r="B34" s="579" t="str">
        <f>Про_2!AO34</f>
        <v>Костомукша</v>
      </c>
      <c r="C34" s="416" t="str">
        <f>CHOOSE(Про_2!$FG$5,Про_2!AP34,Про_2!AV34,Про_2!BB34)</f>
        <v>·</v>
      </c>
      <c r="D34" s="298" t="str">
        <f>CHOOSE(Про_2!$FG$5,Про_2!AQ34,Про_2!AW34,Про_2!BC34)</f>
        <v>···</v>
      </c>
      <c r="E34" s="711" t="str">
        <f>CHOOSE(Про_2!$FG$5,Про_2!AR34,Про_2!AX34,Про_2!BD34)</f>
        <v>· *</v>
      </c>
      <c r="F34" s="298" t="str">
        <f>CHOOSE(Про_2!$FG$5,Про_2!AS34,Про_2!AY34,Про_2!BE34)</f>
        <v/>
      </c>
      <c r="G34" s="711" t="str">
        <f>CHOOSE(Про_2!$FG$5,Про_2!AT34,Про_2!AZ34,Про_2!BF34)</f>
        <v/>
      </c>
      <c r="H34" s="419" t="str">
        <f>CHOOSE(Про_2!$FG$5,Про_2!AU34,Про_2!BA34,Про_2!BG34)</f>
        <v/>
      </c>
      <c r="I34" s="399">
        <f>CHOOSE(Про_2!$FG$5,Про_2!BJ34,Про_2!BP34,Про_2!BV34)</f>
        <v>3</v>
      </c>
      <c r="J34" s="299">
        <f>CHOOSE(Про_2!$FG$5,Про_2!BK34,Про_2!BQ34,Про_2!BW34)</f>
        <v>15</v>
      </c>
      <c r="K34" s="570">
        <f>CHOOSE(Про_2!$FG$5,Про_2!BL34,Про_2!BR34,Про_2!BX34)</f>
        <v>2</v>
      </c>
      <c r="L34" s="299">
        <f>CHOOSE(Про_2!$FG$5,Про_2!BM34,Про_2!BS34,Про_2!BY34)</f>
        <v>0</v>
      </c>
      <c r="M34" s="570">
        <f>CHOOSE(Про_2!$FG$5,Про_2!BN34,Про_2!BT34,Про_2!BZ34)</f>
        <v>0</v>
      </c>
      <c r="N34" s="300">
        <f>CHOOSE(Про_2!$FG$5,Про_2!BO34,Про_2!BU34,Про_2!CA34)</f>
        <v>0</v>
      </c>
      <c r="O34" s="599">
        <f>CHOOSE(Про_2!$FG$5,Про_2!CD34,Про_2!CJ34,Про_2!CP34)</f>
        <v>-2.6</v>
      </c>
      <c r="P34" s="600">
        <f>CHOOSE(Про_2!$FG$5,Про_2!CE34,Про_2!CK34,Про_2!CQ34)</f>
        <v>4.3</v>
      </c>
      <c r="Q34" s="601">
        <f>CHOOSE(Про_2!$FG$5,Про_2!CF34,Про_2!CL34,Про_2!CR34)</f>
        <v>0.29999999999999982</v>
      </c>
      <c r="R34" s="600">
        <f>CHOOSE(Про_2!$FG$5,Про_2!CG34,Про_2!CM34,Про_2!CS34)</f>
        <v>3.7</v>
      </c>
      <c r="S34" s="601">
        <f>CHOOSE(Про_2!$FG$5,Про_2!CH34,Про_2!CN34,Про_2!CT34)</f>
        <v>-2.4</v>
      </c>
      <c r="T34" s="602">
        <f>CHOOSE(Про_2!$FG$5,Про_2!CI34,Про_2!CO34,Про_2!CU34)</f>
        <v>-0.4</v>
      </c>
      <c r="U34" s="603">
        <f>CHOOSE(Про_2!$FG$5,Про_2!CX34,Про_2!DD34,Про_2!DJ34)</f>
        <v>-4.5999999999999996</v>
      </c>
      <c r="V34" s="600">
        <f>CHOOSE(Про_2!$FG$5,Про_2!CY34,Про_2!DE34,Про_2!DK34)</f>
        <v>10.3</v>
      </c>
      <c r="W34" s="601">
        <f>CHOOSE(Про_2!$FG$5,Про_2!CZ34,Про_2!DF34,Про_2!DL34)</f>
        <v>-1.7000000000000002</v>
      </c>
      <c r="X34" s="600">
        <f>CHOOSE(Про_2!$FG$5,Про_2!DA34,Про_2!DG34,Про_2!DM34)</f>
        <v>12</v>
      </c>
      <c r="Y34" s="601">
        <f>CHOOSE(Про_2!$FG$5,Про_2!DB34,Про_2!DH34,Про_2!DN34)</f>
        <v>-4.4000000000000004</v>
      </c>
      <c r="Z34" s="604">
        <f>CHOOSE(Про_2!$FG$5,Про_2!DC34,Про_2!DI34,Про_2!DO34)</f>
        <v>11.8</v>
      </c>
      <c r="AA34" s="605">
        <f>CHOOSE(Про_2!$FG$5,Про_2!DR34,Про_2!DX34,Про_2!ED34)</f>
        <v>15</v>
      </c>
      <c r="AB34" s="606">
        <f>CHOOSE(Про_2!$FG$5,Про_2!DS34,Про_2!DY34,Про_2!EE34)</f>
        <v>14</v>
      </c>
      <c r="AC34" s="607">
        <f>CHOOSE(Про_2!$FG$5,Про_2!DT34,Про_2!DZ34,Про_2!EF34)</f>
        <v>14</v>
      </c>
      <c r="AD34" s="606">
        <f>CHOOSE(Про_2!$FG$5,Про_2!DU34,Про_2!EA34,Про_2!EG34)</f>
        <v>10</v>
      </c>
      <c r="AE34" s="607">
        <f>CHOOSE(Про_2!$FG$5,Про_2!DV34,Про_2!EB34,Про_2!EH34)</f>
        <v>0</v>
      </c>
      <c r="AF34" s="608">
        <f>CHOOSE(Про_2!$FG$5,Про_2!DW34,Про_2!EC34,Про_2!EI34)</f>
        <v>1</v>
      </c>
      <c r="AG34" s="575">
        <f>CHOOSE(Про_2!$FG$5,Про_2!EL34,Про_2!ER34,Про_2!EX34)</f>
        <v>0</v>
      </c>
      <c r="AH34" s="572">
        <f>CHOOSE(Про_2!$FG$5,Про_2!EM34,Про_2!ES34,Про_2!EY34)</f>
        <v>0</v>
      </c>
      <c r="AI34" s="571">
        <f>CHOOSE(Про_2!$FG$5,Про_2!EN34,Про_2!ET34,Про_2!EZ34)</f>
        <v>0</v>
      </c>
      <c r="AJ34" s="572">
        <f>CHOOSE(Про_2!$FG$5,Про_2!EO34,Про_2!EU34,Про_2!FA34)</f>
        <v>0</v>
      </c>
      <c r="AK34" s="571">
        <f>CHOOSE(Про_2!$FG$5,Про_2!EP34,Про_2!EV34,Про_2!FB34)</f>
        <v>0</v>
      </c>
      <c r="AL34" s="573">
        <f>CHOOSE(Про_2!$FG$5,Про_2!EQ34,Про_2!EW34,Про_2!FC34)</f>
        <v>0</v>
      </c>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H34" s="34"/>
      <c r="CI34" s="34"/>
      <c r="CK34" s="55"/>
      <c r="CL34" s="55"/>
      <c r="CM34" s="55"/>
      <c r="CN34" s="55"/>
      <c r="CO34" s="55"/>
      <c r="CP34" s="55"/>
      <c r="CQ34" s="55"/>
      <c r="CR34" s="55"/>
      <c r="CS34" s="55"/>
      <c r="CT34" s="55"/>
      <c r="CU34" s="55"/>
      <c r="CV34" s="55"/>
      <c r="CW34" s="55"/>
      <c r="CX34" s="55"/>
    </row>
    <row r="35" spans="1:102" ht="12.95" customHeight="1" x14ac:dyDescent="0.2">
      <c r="A35" s="588" t="s">
        <v>794</v>
      </c>
      <c r="B35" s="580" t="str">
        <f>Про_2!AO35</f>
        <v>Сортавала</v>
      </c>
      <c r="C35" s="417" t="str">
        <f>CHOOSE(Про_2!$FG$5,Про_2!AP35,Про_2!AV35,Про_2!BB35)</f>
        <v>·</v>
      </c>
      <c r="D35" s="304" t="str">
        <f>CHOOSE(Про_2!$FG$5,Про_2!AQ35,Про_2!AW35,Про_2!BC35)</f>
        <v>·</v>
      </c>
      <c r="E35" s="712" t="str">
        <f>CHOOSE(Про_2!$FG$5,Про_2!AR35,Про_2!AX35,Про_2!BD35)</f>
        <v>·</v>
      </c>
      <c r="F35" s="304" t="str">
        <f>CHOOSE(Про_2!$FG$5,Про_2!AS35,Про_2!AY35,Про_2!BE35)</f>
        <v/>
      </c>
      <c r="G35" s="712" t="str">
        <f>CHOOSE(Про_2!$FG$5,Про_2!AT35,Про_2!AZ35,Про_2!BF35)</f>
        <v>· *</v>
      </c>
      <c r="H35" s="420" t="str">
        <f>CHOOSE(Про_2!$FG$5,Про_2!AU35,Про_2!BA35,Про_2!BG35)</f>
        <v>·</v>
      </c>
      <c r="I35" s="400">
        <f>CHOOSE(Про_2!$FG$5,Про_2!BJ35,Про_2!BP35,Про_2!BV35)</f>
        <v>2</v>
      </c>
      <c r="J35" s="305">
        <f>CHOOSE(Про_2!$FG$5,Про_2!BK35,Про_2!BQ35,Про_2!BW35)</f>
        <v>1</v>
      </c>
      <c r="K35" s="574">
        <f>CHOOSE(Про_2!$FG$5,Про_2!BL35,Про_2!BR35,Про_2!BX35)</f>
        <v>1</v>
      </c>
      <c r="L35" s="305">
        <f>CHOOSE(Про_2!$FG$5,Про_2!BM35,Про_2!BS35,Про_2!BY35)</f>
        <v>0</v>
      </c>
      <c r="M35" s="574">
        <f>CHOOSE(Про_2!$FG$5,Про_2!BN35,Про_2!BT35,Про_2!BZ35)</f>
        <v>1</v>
      </c>
      <c r="N35" s="306">
        <f>CHOOSE(Про_2!$FG$5,Про_2!BO35,Про_2!BU35,Про_2!CA35)</f>
        <v>1</v>
      </c>
      <c r="O35" s="609">
        <f>CHOOSE(Про_2!$FG$5,Про_2!CD35,Про_2!CJ35,Про_2!CP35)</f>
        <v>0.70000000000000018</v>
      </c>
      <c r="P35" s="610">
        <f>CHOOSE(Про_2!$FG$5,Про_2!CE35,Про_2!CK35,Про_2!CQ35)</f>
        <v>5.3</v>
      </c>
      <c r="Q35" s="611">
        <f>CHOOSE(Про_2!$FG$5,Про_2!CF35,Про_2!CL35,Про_2!CR35)</f>
        <v>2.5</v>
      </c>
      <c r="R35" s="610">
        <f>CHOOSE(Про_2!$FG$5,Про_2!CG35,Про_2!CM35,Про_2!CS35)</f>
        <v>5.2</v>
      </c>
      <c r="S35" s="611">
        <f>CHOOSE(Про_2!$FG$5,Про_2!CH35,Про_2!CN35,Про_2!CT35)</f>
        <v>1.5</v>
      </c>
      <c r="T35" s="612">
        <f>CHOOSE(Про_2!$FG$5,Про_2!CI35,Про_2!CO35,Про_2!CU35)</f>
        <v>4.0999999999999996</v>
      </c>
      <c r="U35" s="613">
        <f>CHOOSE(Про_2!$FG$5,Про_2!CX35,Про_2!DD35,Про_2!DJ35)</f>
        <v>-1.2999999999999998</v>
      </c>
      <c r="V35" s="610">
        <f>CHOOSE(Про_2!$FG$5,Про_2!CY35,Про_2!DE35,Про_2!DK35)</f>
        <v>14.3</v>
      </c>
      <c r="W35" s="611">
        <f>CHOOSE(Про_2!$FG$5,Про_2!CZ35,Про_2!DF35,Про_2!DL35)</f>
        <v>0.5</v>
      </c>
      <c r="X35" s="610">
        <f>CHOOSE(Про_2!$FG$5,Про_2!DA35,Про_2!DG35,Про_2!DM35)</f>
        <v>13.6</v>
      </c>
      <c r="Y35" s="611">
        <f>CHOOSE(Про_2!$FG$5,Про_2!DB35,Про_2!DH35,Про_2!DN35)</f>
        <v>-0.5</v>
      </c>
      <c r="Z35" s="614">
        <f>CHOOSE(Про_2!$FG$5,Про_2!DC35,Про_2!DI35,Про_2!DO35)</f>
        <v>10.1</v>
      </c>
      <c r="AA35" s="615">
        <f>CHOOSE(Про_2!$FG$5,Про_2!DR35,Про_2!DX35,Про_2!ED35)</f>
        <v>14</v>
      </c>
      <c r="AB35" s="616">
        <f>CHOOSE(Про_2!$FG$5,Про_2!DS35,Про_2!DY35,Про_2!EE35)</f>
        <v>16</v>
      </c>
      <c r="AC35" s="617">
        <f>CHOOSE(Про_2!$FG$5,Про_2!DT35,Про_2!DZ35,Про_2!EF35)</f>
        <v>13</v>
      </c>
      <c r="AD35" s="616">
        <f>CHOOSE(Про_2!$FG$5,Про_2!DU35,Про_2!EA35,Про_2!EG35)</f>
        <v>8</v>
      </c>
      <c r="AE35" s="617">
        <f>CHOOSE(Про_2!$FG$5,Про_2!DV35,Про_2!EB35,Про_2!EH35)</f>
        <v>4</v>
      </c>
      <c r="AF35" s="618">
        <f>CHOOSE(Про_2!$FG$5,Про_2!DW35,Про_2!EC35,Про_2!EI35)</f>
        <v>0</v>
      </c>
      <c r="AG35" s="411">
        <f>CHOOSE(Про_2!$FG$5,Про_2!EL35,Про_2!ER35,Про_2!EX35)</f>
        <v>0</v>
      </c>
      <c r="AH35" s="576">
        <f>CHOOSE(Про_2!$FG$5,Про_2!EM35,Про_2!ES35,Про_2!EY35)</f>
        <v>0</v>
      </c>
      <c r="AI35" s="577">
        <f>CHOOSE(Про_2!$FG$5,Про_2!EN35,Про_2!ET35,Про_2!EZ35)</f>
        <v>0</v>
      </c>
      <c r="AJ35" s="576">
        <f>CHOOSE(Про_2!$FG$5,Про_2!EO35,Про_2!EU35,Про_2!FA35)</f>
        <v>0</v>
      </c>
      <c r="AK35" s="577">
        <f>CHOOSE(Про_2!$FG$5,Про_2!EP35,Про_2!EV35,Про_2!FB35)</f>
        <v>0</v>
      </c>
      <c r="AL35" s="412">
        <f>CHOOSE(Про_2!$FG$5,Про_2!EQ35,Про_2!EW35,Про_2!FC35)</f>
        <v>0</v>
      </c>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H35" s="34"/>
      <c r="CI35" s="34"/>
      <c r="CK35" s="55"/>
      <c r="CL35" s="55"/>
      <c r="CM35" s="55"/>
      <c r="CN35" s="55"/>
      <c r="CO35" s="55"/>
      <c r="CP35" s="55"/>
      <c r="CQ35" s="55"/>
      <c r="CR35" s="55"/>
      <c r="CS35" s="55"/>
      <c r="CT35" s="55"/>
      <c r="CU35" s="55"/>
      <c r="CV35" s="55"/>
      <c r="CW35" s="55"/>
      <c r="CX35" s="55"/>
    </row>
    <row r="36" spans="1:102" ht="12.95" customHeight="1" x14ac:dyDescent="0.2">
      <c r="A36" s="583" t="s">
        <v>795</v>
      </c>
      <c r="B36" s="584" t="str">
        <f>Про_2!AO36</f>
        <v>Кандалакша</v>
      </c>
      <c r="C36" s="421" t="str">
        <f>CHOOSE(Про_2!$FG$5,Про_2!AP36,Про_2!AV36,Про_2!BB36)</f>
        <v>***</v>
      </c>
      <c r="D36" s="301" t="str">
        <f>CHOOSE(Про_2!$FG$5,Про_2!AQ36,Про_2!AW36,Про_2!BC36)</f>
        <v>· *</v>
      </c>
      <c r="E36" s="713" t="str">
        <f>CHOOSE(Про_2!$FG$5,Про_2!AR36,Про_2!AX36,Про_2!BD36)</f>
        <v>· *</v>
      </c>
      <c r="F36" s="301" t="str">
        <f>CHOOSE(Про_2!$FG$5,Про_2!AS36,Про_2!AY36,Про_2!BE36)</f>
        <v>· *</v>
      </c>
      <c r="G36" s="713" t="str">
        <f>CHOOSE(Про_2!$FG$5,Про_2!AT36,Про_2!AZ36,Про_2!BF36)</f>
        <v/>
      </c>
      <c r="H36" s="422" t="str">
        <f>CHOOSE(Про_2!$FG$5,Про_2!AU36,Про_2!BA36,Про_2!BG36)</f>
        <v/>
      </c>
      <c r="I36" s="410">
        <f>CHOOSE(Про_2!$FG$5,Про_2!BJ36,Про_2!BP36,Про_2!BV36)</f>
        <v>6</v>
      </c>
      <c r="J36" s="302">
        <f>CHOOSE(Про_2!$FG$5,Про_2!BK36,Про_2!BQ36,Про_2!BW36)</f>
        <v>3</v>
      </c>
      <c r="K36" s="585">
        <f>CHOOSE(Про_2!$FG$5,Про_2!BL36,Про_2!BR36,Про_2!BX36)</f>
        <v>12</v>
      </c>
      <c r="L36" s="302">
        <f>CHOOSE(Про_2!$FG$5,Про_2!BM36,Про_2!BS36,Про_2!BY36)</f>
        <v>2</v>
      </c>
      <c r="M36" s="585">
        <f>CHOOSE(Про_2!$FG$5,Про_2!BN36,Про_2!BT36,Про_2!BZ36)</f>
        <v>0</v>
      </c>
      <c r="N36" s="303">
        <f>CHOOSE(Про_2!$FG$5,Про_2!BO36,Про_2!BU36,Про_2!CA36)</f>
        <v>0</v>
      </c>
      <c r="O36" s="619">
        <f>CHOOSE(Про_2!$FG$5,Про_2!CD36,Про_2!CJ36,Про_2!CP36)</f>
        <v>-3.2</v>
      </c>
      <c r="P36" s="620">
        <f>CHOOSE(Про_2!$FG$5,Про_2!CE36,Про_2!CK36,Про_2!CQ36)</f>
        <v>3.5</v>
      </c>
      <c r="Q36" s="621">
        <f>CHOOSE(Про_2!$FG$5,Про_2!CF36,Про_2!CL36,Про_2!CR36)</f>
        <v>-2</v>
      </c>
      <c r="R36" s="620">
        <f>CHOOSE(Про_2!$FG$5,Про_2!CG36,Про_2!CM36,Про_2!CS36)</f>
        <v>0.6</v>
      </c>
      <c r="S36" s="621">
        <f>CHOOSE(Про_2!$FG$5,Про_2!CH36,Про_2!CN36,Про_2!CT36)</f>
        <v>-8.4</v>
      </c>
      <c r="T36" s="622">
        <f>CHOOSE(Про_2!$FG$5,Про_2!CI36,Про_2!CO36,Про_2!CU36)</f>
        <v>-5.8</v>
      </c>
      <c r="U36" s="623">
        <f>CHOOSE(Про_2!$FG$5,Про_2!CX36,Про_2!DD36,Про_2!DJ36)</f>
        <v>-5.2</v>
      </c>
      <c r="V36" s="620">
        <f>CHOOSE(Про_2!$FG$5,Про_2!CY36,Про_2!DE36,Про_2!DK36)</f>
        <v>9.5</v>
      </c>
      <c r="W36" s="621">
        <f>CHOOSE(Про_2!$FG$5,Про_2!CZ36,Про_2!DF36,Про_2!DL36)</f>
        <v>-4</v>
      </c>
      <c r="X36" s="620">
        <f>CHOOSE(Про_2!$FG$5,Про_2!DA36,Про_2!DG36,Про_2!DM36)</f>
        <v>13.2</v>
      </c>
      <c r="Y36" s="621">
        <f>CHOOSE(Про_2!$FG$5,Про_2!DB36,Про_2!DH36,Про_2!DN36)</f>
        <v>-10.4</v>
      </c>
      <c r="Z36" s="624">
        <f>CHOOSE(Про_2!$FG$5,Про_2!DC36,Про_2!DI36,Про_2!DO36)</f>
        <v>10.4</v>
      </c>
      <c r="AA36" s="625">
        <f>CHOOSE(Про_2!$FG$5,Про_2!DR36,Про_2!DX36,Про_2!ED36)</f>
        <v>10</v>
      </c>
      <c r="AB36" s="626">
        <f>CHOOSE(Про_2!$FG$5,Про_2!DS36,Про_2!DY36,Про_2!EE36)</f>
        <v>5</v>
      </c>
      <c r="AC36" s="627">
        <f>CHOOSE(Про_2!$FG$5,Про_2!DT36,Про_2!DZ36,Про_2!EF36)</f>
        <v>1</v>
      </c>
      <c r="AD36" s="626">
        <f>CHOOSE(Про_2!$FG$5,Про_2!DU36,Про_2!EA36,Про_2!EG36)</f>
        <v>3</v>
      </c>
      <c r="AE36" s="627">
        <f>CHOOSE(Про_2!$FG$5,Про_2!DV36,Про_2!EB36,Про_2!EH36)</f>
        <v>2</v>
      </c>
      <c r="AF36" s="628">
        <f>CHOOSE(Про_2!$FG$5,Про_2!DW36,Про_2!EC36,Про_2!EI36)</f>
        <v>3</v>
      </c>
      <c r="AG36" s="403">
        <f>CHOOSE(Про_2!$FG$5,Про_2!EL36,Про_2!ER36,Про_2!EX36)</f>
        <v>0</v>
      </c>
      <c r="AH36" s="586">
        <f>CHOOSE(Про_2!$FG$5,Про_2!EM36,Про_2!ES36,Про_2!EY36)</f>
        <v>0</v>
      </c>
      <c r="AI36" s="587">
        <f>CHOOSE(Про_2!$FG$5,Про_2!EN36,Про_2!ET36,Про_2!EZ36)</f>
        <v>0</v>
      </c>
      <c r="AJ36" s="586">
        <f>CHOOSE(Про_2!$FG$5,Про_2!EO36,Про_2!EU36,Про_2!FA36)</f>
        <v>0</v>
      </c>
      <c r="AK36" s="587">
        <f>CHOOSE(Про_2!$FG$5,Про_2!EP36,Про_2!EV36,Про_2!FB36)</f>
        <v>0</v>
      </c>
      <c r="AL36" s="404">
        <f>CHOOSE(Про_2!$FG$5,Про_2!EQ36,Про_2!EW36,Про_2!FC36)</f>
        <v>0</v>
      </c>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H36" s="19"/>
      <c r="CI36" s="19"/>
    </row>
    <row r="37" spans="1:102" ht="12.95" customHeight="1" x14ac:dyDescent="0.2">
      <c r="A37" s="582" t="s">
        <v>795</v>
      </c>
      <c r="B37" s="579" t="str">
        <f>Про_2!AO37</f>
        <v>Апатиты</v>
      </c>
      <c r="C37" s="416" t="str">
        <f>CHOOSE(Про_2!$FG$5,Про_2!AP37,Про_2!AV37,Про_2!BB37)</f>
        <v>***</v>
      </c>
      <c r="D37" s="298" t="str">
        <f>CHOOSE(Про_2!$FG$5,Про_2!AQ37,Про_2!AW37,Про_2!BC37)</f>
        <v>· *</v>
      </c>
      <c r="E37" s="711" t="str">
        <f>CHOOSE(Про_2!$FG$5,Про_2!AR37,Про_2!AX37,Про_2!BD37)</f>
        <v>· *</v>
      </c>
      <c r="F37" s="298" t="str">
        <f>CHOOSE(Про_2!$FG$5,Про_2!AS37,Про_2!AY37,Про_2!BE37)</f>
        <v>**</v>
      </c>
      <c r="G37" s="711" t="str">
        <f>CHOOSE(Про_2!$FG$5,Про_2!AT37,Про_2!AZ37,Про_2!BF37)</f>
        <v/>
      </c>
      <c r="H37" s="419" t="str">
        <f>CHOOSE(Про_2!$FG$5,Про_2!AU37,Про_2!BA37,Про_2!BG37)</f>
        <v/>
      </c>
      <c r="I37" s="399">
        <f>CHOOSE(Про_2!$FG$5,Про_2!BJ37,Про_2!BP37,Про_2!BV37)</f>
        <v>6</v>
      </c>
      <c r="J37" s="299">
        <f>CHOOSE(Про_2!$FG$5,Про_2!BK37,Про_2!BQ37,Про_2!BW37)</f>
        <v>1</v>
      </c>
      <c r="K37" s="570">
        <f>CHOOSE(Про_2!$FG$5,Про_2!BL37,Про_2!BR37,Про_2!BX37)</f>
        <v>10</v>
      </c>
      <c r="L37" s="299">
        <f>CHOOSE(Про_2!$FG$5,Про_2!BM37,Про_2!BS37,Про_2!BY37)</f>
        <v>2</v>
      </c>
      <c r="M37" s="570">
        <f>CHOOSE(Про_2!$FG$5,Про_2!BN37,Про_2!BT37,Про_2!BZ37)</f>
        <v>0</v>
      </c>
      <c r="N37" s="300">
        <f>CHOOSE(Про_2!$FG$5,Про_2!BO37,Про_2!BU37,Про_2!CA37)</f>
        <v>0</v>
      </c>
      <c r="O37" s="599">
        <f>CHOOSE(Про_2!$FG$5,Про_2!CD37,Про_2!CJ37,Про_2!CP37)</f>
        <v>-4.7</v>
      </c>
      <c r="P37" s="600">
        <f>CHOOSE(Про_2!$FG$5,Про_2!CE37,Про_2!CK37,Про_2!CQ37)</f>
        <v>2.8</v>
      </c>
      <c r="Q37" s="601">
        <f>CHOOSE(Про_2!$FG$5,Про_2!CF37,Про_2!CL37,Про_2!CR37)</f>
        <v>-2.1</v>
      </c>
      <c r="R37" s="600">
        <f>CHOOSE(Про_2!$FG$5,Про_2!CG37,Про_2!CM37,Про_2!CS37)</f>
        <v>0</v>
      </c>
      <c r="S37" s="601">
        <f>CHOOSE(Про_2!$FG$5,Про_2!CH37,Про_2!CN37,Про_2!CT37)</f>
        <v>-8.5</v>
      </c>
      <c r="T37" s="602">
        <f>CHOOSE(Про_2!$FG$5,Про_2!CI37,Про_2!CO37,Про_2!CU37)</f>
        <v>-6.5</v>
      </c>
      <c r="U37" s="603">
        <f>CHOOSE(Про_2!$FG$5,Про_2!CX37,Про_2!DD37,Про_2!DJ37)</f>
        <v>-6.7</v>
      </c>
      <c r="V37" s="600">
        <f>CHOOSE(Про_2!$FG$5,Про_2!CY37,Про_2!DE37,Про_2!DK37)</f>
        <v>8.8000000000000007</v>
      </c>
      <c r="W37" s="601">
        <f>CHOOSE(Про_2!$FG$5,Про_2!CZ37,Про_2!DF37,Про_2!DL37)</f>
        <v>-4.0999999999999996</v>
      </c>
      <c r="X37" s="600">
        <f>CHOOSE(Про_2!$FG$5,Про_2!DA37,Про_2!DG37,Про_2!DM37)</f>
        <v>10.199999999999999</v>
      </c>
      <c r="Y37" s="601">
        <f>CHOOSE(Про_2!$FG$5,Про_2!DB37,Про_2!DH37,Про_2!DN37)</f>
        <v>-10.5</v>
      </c>
      <c r="Z37" s="604">
        <f>CHOOSE(Про_2!$FG$5,Про_2!DC37,Про_2!DI37,Про_2!DO37)</f>
        <v>7.6</v>
      </c>
      <c r="AA37" s="605">
        <f>CHOOSE(Про_2!$FG$5,Про_2!DR37,Про_2!DX37,Про_2!ED37)</f>
        <v>9</v>
      </c>
      <c r="AB37" s="606">
        <f>CHOOSE(Про_2!$FG$5,Про_2!DS37,Про_2!DY37,Про_2!EE37)</f>
        <v>5</v>
      </c>
      <c r="AC37" s="607">
        <f>CHOOSE(Про_2!$FG$5,Про_2!DT37,Про_2!DZ37,Про_2!EF37)</f>
        <v>1</v>
      </c>
      <c r="AD37" s="606">
        <f>CHOOSE(Про_2!$FG$5,Про_2!DU37,Про_2!EA37,Про_2!EG37)</f>
        <v>4</v>
      </c>
      <c r="AE37" s="607">
        <f>CHOOSE(Про_2!$FG$5,Про_2!DV37,Про_2!EB37,Про_2!EH37)</f>
        <v>5</v>
      </c>
      <c r="AF37" s="608">
        <f>CHOOSE(Про_2!$FG$5,Про_2!DW37,Про_2!EC37,Про_2!EI37)</f>
        <v>2</v>
      </c>
      <c r="AG37" s="575">
        <f>CHOOSE(Про_2!$FG$5,Про_2!EL37,Про_2!ER37,Про_2!EX37)</f>
        <v>0</v>
      </c>
      <c r="AH37" s="572">
        <f>CHOOSE(Про_2!$FG$5,Про_2!EM37,Про_2!ES37,Про_2!EY37)</f>
        <v>0</v>
      </c>
      <c r="AI37" s="571">
        <f>CHOOSE(Про_2!$FG$5,Про_2!EN37,Про_2!ET37,Про_2!EZ37)</f>
        <v>0</v>
      </c>
      <c r="AJ37" s="572">
        <f>CHOOSE(Про_2!$FG$5,Про_2!EO37,Про_2!EU37,Про_2!FA37)</f>
        <v>0</v>
      </c>
      <c r="AK37" s="571">
        <f>CHOOSE(Про_2!$FG$5,Про_2!EP37,Про_2!EV37,Про_2!FB37)</f>
        <v>0</v>
      </c>
      <c r="AL37" s="573">
        <f>CHOOSE(Про_2!$FG$5,Про_2!EQ37,Про_2!EW37,Про_2!FC37)</f>
        <v>0</v>
      </c>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H37" s="19"/>
      <c r="CI37" s="19"/>
    </row>
    <row r="38" spans="1:102" ht="12.95" customHeight="1" x14ac:dyDescent="0.2">
      <c r="A38" s="582" t="s">
        <v>795</v>
      </c>
      <c r="B38" s="579" t="str">
        <f>Про_2!AO38</f>
        <v>Оленегорск</v>
      </c>
      <c r="C38" s="416" t="str">
        <f>CHOOSE(Про_2!$FG$5,Про_2!AP38,Про_2!AV38,Про_2!BB38)</f>
        <v>**</v>
      </c>
      <c r="D38" s="298" t="str">
        <f>CHOOSE(Про_2!$FG$5,Про_2!AQ38,Про_2!AW38,Про_2!BC38)</f>
        <v>· *</v>
      </c>
      <c r="E38" s="711" t="str">
        <f>CHOOSE(Про_2!$FG$5,Про_2!AR38,Про_2!AX38,Про_2!BD38)</f>
        <v>**</v>
      </c>
      <c r="F38" s="298" t="str">
        <f>CHOOSE(Про_2!$FG$5,Про_2!AS38,Про_2!AY38,Про_2!BE38)</f>
        <v>*</v>
      </c>
      <c r="G38" s="711" t="str">
        <f>CHOOSE(Про_2!$FG$5,Про_2!AT38,Про_2!AZ38,Про_2!BF38)</f>
        <v/>
      </c>
      <c r="H38" s="419" t="str">
        <f>CHOOSE(Про_2!$FG$5,Про_2!AU38,Про_2!BA38,Про_2!BG38)</f>
        <v/>
      </c>
      <c r="I38" s="399">
        <f>CHOOSE(Про_2!$FG$5,Про_2!BJ38,Про_2!BP38,Про_2!BV38)</f>
        <v>2</v>
      </c>
      <c r="J38" s="299">
        <f>CHOOSE(Про_2!$FG$5,Про_2!BK38,Про_2!BQ38,Про_2!BW38)</f>
        <v>2</v>
      </c>
      <c r="K38" s="570">
        <f>CHOOSE(Про_2!$FG$5,Про_2!BL38,Про_2!BR38,Про_2!BX38)</f>
        <v>2</v>
      </c>
      <c r="L38" s="299">
        <f>CHOOSE(Про_2!$FG$5,Про_2!BM38,Про_2!BS38,Про_2!BY38)</f>
        <v>1</v>
      </c>
      <c r="M38" s="570">
        <f>CHOOSE(Про_2!$FG$5,Про_2!BN38,Про_2!BT38,Про_2!BZ38)</f>
        <v>0</v>
      </c>
      <c r="N38" s="300">
        <f>CHOOSE(Про_2!$FG$5,Про_2!BO38,Про_2!BU38,Про_2!CA38)</f>
        <v>0</v>
      </c>
      <c r="O38" s="599">
        <f>CHOOSE(Про_2!$FG$5,Про_2!CD38,Про_2!CJ38,Про_2!CP38)</f>
        <v>-8.6999999999999993</v>
      </c>
      <c r="P38" s="600">
        <f>CHOOSE(Про_2!$FG$5,Про_2!CE38,Про_2!CK38,Про_2!CQ38)</f>
        <v>1.1000000000000001</v>
      </c>
      <c r="Q38" s="601">
        <f>CHOOSE(Про_2!$FG$5,Про_2!CF38,Про_2!CL38,Про_2!CR38)</f>
        <v>-5.4</v>
      </c>
      <c r="R38" s="600">
        <f>CHOOSE(Про_2!$FG$5,Про_2!CG38,Про_2!CM38,Про_2!CS38)</f>
        <v>-3.2</v>
      </c>
      <c r="S38" s="601">
        <f>CHOOSE(Про_2!$FG$5,Про_2!CH38,Про_2!CN38,Про_2!CT38)</f>
        <v>-12.9</v>
      </c>
      <c r="T38" s="602">
        <f>CHOOSE(Про_2!$FG$5,Про_2!CI38,Про_2!CO38,Про_2!CU38)</f>
        <v>-8.6</v>
      </c>
      <c r="U38" s="603">
        <f>CHOOSE(Про_2!$FG$5,Про_2!CX38,Про_2!DD38,Про_2!DJ38)</f>
        <v>-10.7</v>
      </c>
      <c r="V38" s="600">
        <f>CHOOSE(Про_2!$FG$5,Про_2!CY38,Про_2!DE38,Про_2!DK38)</f>
        <v>7.1</v>
      </c>
      <c r="W38" s="601">
        <f>CHOOSE(Про_2!$FG$5,Про_2!CZ38,Про_2!DF38,Про_2!DL38)</f>
        <v>-7.4</v>
      </c>
      <c r="X38" s="600">
        <f>CHOOSE(Про_2!$FG$5,Про_2!DA38,Про_2!DG38,Про_2!DM38)</f>
        <v>2</v>
      </c>
      <c r="Y38" s="601">
        <f>CHOOSE(Про_2!$FG$5,Про_2!DB38,Про_2!DH38,Про_2!DN38)</f>
        <v>-14.9</v>
      </c>
      <c r="Z38" s="604">
        <f>CHOOSE(Про_2!$FG$5,Про_2!DC38,Про_2!DI38,Про_2!DO38)</f>
        <v>8.4</v>
      </c>
      <c r="AA38" s="605">
        <f>CHOOSE(Про_2!$FG$5,Про_2!DR38,Про_2!DX38,Про_2!ED38)</f>
        <v>3</v>
      </c>
      <c r="AB38" s="606">
        <f>CHOOSE(Про_2!$FG$5,Про_2!DS38,Про_2!DY38,Про_2!EE38)</f>
        <v>2</v>
      </c>
      <c r="AC38" s="607">
        <f>CHOOSE(Про_2!$FG$5,Про_2!DT38,Про_2!DZ38,Про_2!EF38)</f>
        <v>3</v>
      </c>
      <c r="AD38" s="606">
        <f>CHOOSE(Про_2!$FG$5,Про_2!DU38,Про_2!EA38,Про_2!EG38)</f>
        <v>1</v>
      </c>
      <c r="AE38" s="607">
        <f>CHOOSE(Про_2!$FG$5,Про_2!DV38,Про_2!EB38,Про_2!EH38)</f>
        <v>1</v>
      </c>
      <c r="AF38" s="608">
        <f>CHOOSE(Про_2!$FG$5,Про_2!DW38,Про_2!EC38,Про_2!EI38)</f>
        <v>3</v>
      </c>
      <c r="AG38" s="575">
        <f>CHOOSE(Про_2!$FG$5,Про_2!EL38,Про_2!ER38,Про_2!EX38)</f>
        <v>0</v>
      </c>
      <c r="AH38" s="572">
        <f>CHOOSE(Про_2!$FG$5,Про_2!EM38,Про_2!ES38,Про_2!EY38)</f>
        <v>0</v>
      </c>
      <c r="AI38" s="571">
        <f>CHOOSE(Про_2!$FG$5,Про_2!EN38,Про_2!ET38,Про_2!EZ38)</f>
        <v>0</v>
      </c>
      <c r="AJ38" s="572">
        <f>CHOOSE(Про_2!$FG$5,Про_2!EO38,Про_2!EU38,Про_2!FA38)</f>
        <v>0</v>
      </c>
      <c r="AK38" s="571">
        <f>CHOOSE(Про_2!$FG$5,Про_2!EP38,Про_2!EV38,Про_2!FB38)</f>
        <v>0</v>
      </c>
      <c r="AL38" s="573">
        <f>CHOOSE(Про_2!$FG$5,Про_2!EQ38,Про_2!EW38,Про_2!FC38)</f>
        <v>0</v>
      </c>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H38" s="19"/>
      <c r="CI38" s="19"/>
    </row>
    <row r="39" spans="1:102" ht="12.95" customHeight="1" x14ac:dyDescent="0.2">
      <c r="A39" s="582" t="s">
        <v>795</v>
      </c>
      <c r="B39" s="579" t="str">
        <f>Про_2!AO39</f>
        <v>Полярный Круг</v>
      </c>
      <c r="C39" s="416" t="str">
        <f>CHOOSE(Про_2!$FG$5,Про_2!AP39,Про_2!AV39,Про_2!BB39)</f>
        <v>***</v>
      </c>
      <c r="D39" s="298" t="str">
        <f>CHOOSE(Про_2!$FG$5,Про_2!AQ39,Про_2!AW39,Про_2!BC39)</f>
        <v>· *</v>
      </c>
      <c r="E39" s="711" t="str">
        <f>CHOOSE(Про_2!$FG$5,Про_2!AR39,Про_2!AX39,Про_2!BD39)</f>
        <v>· *</v>
      </c>
      <c r="F39" s="298" t="str">
        <f>CHOOSE(Про_2!$FG$5,Про_2!AS39,Про_2!AY39,Про_2!BE39)</f>
        <v>· *</v>
      </c>
      <c r="G39" s="711" t="str">
        <f>CHOOSE(Про_2!$FG$5,Про_2!AT39,Про_2!AZ39,Про_2!BF39)</f>
        <v/>
      </c>
      <c r="H39" s="419" t="str">
        <f>CHOOSE(Про_2!$FG$5,Про_2!AU39,Про_2!BA39,Про_2!BG39)</f>
        <v/>
      </c>
      <c r="I39" s="399">
        <f>CHOOSE(Про_2!$FG$5,Про_2!BJ39,Про_2!BP39,Про_2!BV39)</f>
        <v>6</v>
      </c>
      <c r="J39" s="299">
        <f>CHOOSE(Про_2!$FG$5,Про_2!BK39,Про_2!BQ39,Про_2!BW39)</f>
        <v>6</v>
      </c>
      <c r="K39" s="570">
        <f>CHOOSE(Про_2!$FG$5,Про_2!BL39,Про_2!BR39,Про_2!BX39)</f>
        <v>10</v>
      </c>
      <c r="L39" s="299">
        <f>CHOOSE(Про_2!$FG$5,Про_2!BM39,Про_2!BS39,Про_2!BY39)</f>
        <v>2</v>
      </c>
      <c r="M39" s="570">
        <f>CHOOSE(Про_2!$FG$5,Про_2!BN39,Про_2!BT39,Про_2!BZ39)</f>
        <v>0</v>
      </c>
      <c r="N39" s="300">
        <f>CHOOSE(Про_2!$FG$5,Про_2!BO39,Про_2!BU39,Про_2!CA39)</f>
        <v>0</v>
      </c>
      <c r="O39" s="599">
        <f>CHOOSE(Про_2!$FG$5,Про_2!CD39,Про_2!CJ39,Про_2!CP39)</f>
        <v>-3.1</v>
      </c>
      <c r="P39" s="600">
        <f>CHOOSE(Про_2!$FG$5,Про_2!CE39,Про_2!CK39,Про_2!CQ39)</f>
        <v>3.7</v>
      </c>
      <c r="Q39" s="601">
        <f>CHOOSE(Про_2!$FG$5,Про_2!CF39,Про_2!CL39,Про_2!CR39)</f>
        <v>-1.6</v>
      </c>
      <c r="R39" s="600">
        <f>CHOOSE(Про_2!$FG$5,Про_2!CG39,Про_2!CM39,Про_2!CS39)</f>
        <v>1.2</v>
      </c>
      <c r="S39" s="601">
        <f>CHOOSE(Про_2!$FG$5,Про_2!CH39,Про_2!CN39,Про_2!CT39)</f>
        <v>-6.2</v>
      </c>
      <c r="T39" s="602">
        <f>CHOOSE(Про_2!$FG$5,Про_2!CI39,Про_2!CO39,Про_2!CU39)</f>
        <v>-3.1</v>
      </c>
      <c r="U39" s="603">
        <f>CHOOSE(Про_2!$FG$5,Про_2!CX39,Про_2!DD39,Про_2!DJ39)</f>
        <v>-5.0999999999999996</v>
      </c>
      <c r="V39" s="600">
        <f>CHOOSE(Про_2!$FG$5,Про_2!CY39,Про_2!DE39,Про_2!DK39)</f>
        <v>9.6999999999999993</v>
      </c>
      <c r="W39" s="601">
        <f>CHOOSE(Про_2!$FG$5,Про_2!CZ39,Про_2!DF39,Про_2!DL39)</f>
        <v>-3.6</v>
      </c>
      <c r="X39" s="600">
        <f>CHOOSE(Про_2!$FG$5,Про_2!DA39,Про_2!DG39,Про_2!DM39)</f>
        <v>11.8</v>
      </c>
      <c r="Y39" s="601">
        <f>CHOOSE(Про_2!$FG$5,Про_2!DB39,Про_2!DH39,Про_2!DN39)</f>
        <v>-8.1999999999999993</v>
      </c>
      <c r="Z39" s="604">
        <f>CHOOSE(Про_2!$FG$5,Про_2!DC39,Про_2!DI39,Про_2!DO39)</f>
        <v>13.6</v>
      </c>
      <c r="AA39" s="605">
        <f>CHOOSE(Про_2!$FG$5,Про_2!DR39,Про_2!DX39,Про_2!ED39)</f>
        <v>12</v>
      </c>
      <c r="AB39" s="606">
        <f>CHOOSE(Про_2!$FG$5,Про_2!DS39,Про_2!DY39,Про_2!EE39)</f>
        <v>8</v>
      </c>
      <c r="AC39" s="607">
        <f>CHOOSE(Про_2!$FG$5,Про_2!DT39,Про_2!DZ39,Про_2!EF39)</f>
        <v>5</v>
      </c>
      <c r="AD39" s="606">
        <f>CHOOSE(Про_2!$FG$5,Про_2!DU39,Про_2!EA39,Про_2!EG39)</f>
        <v>4</v>
      </c>
      <c r="AE39" s="607">
        <f>CHOOSE(Про_2!$FG$5,Про_2!DV39,Про_2!EB39,Про_2!EH39)</f>
        <v>4</v>
      </c>
      <c r="AF39" s="608">
        <f>CHOOSE(Про_2!$FG$5,Про_2!DW39,Про_2!EC39,Про_2!EI39)</f>
        <v>7</v>
      </c>
      <c r="AG39" s="575">
        <f>CHOOSE(Про_2!$FG$5,Про_2!EL39,Про_2!ER39,Про_2!EX39)</f>
        <v>0</v>
      </c>
      <c r="AH39" s="572">
        <f>CHOOSE(Про_2!$FG$5,Про_2!EM39,Про_2!ES39,Про_2!EY39)</f>
        <v>0</v>
      </c>
      <c r="AI39" s="571">
        <f>CHOOSE(Про_2!$FG$5,Про_2!EN39,Про_2!ET39,Про_2!EZ39)</f>
        <v>0</v>
      </c>
      <c r="AJ39" s="572">
        <f>CHOOSE(Про_2!$FG$5,Про_2!EO39,Про_2!EU39,Про_2!FA39)</f>
        <v>0</v>
      </c>
      <c r="AK39" s="571">
        <f>CHOOSE(Про_2!$FG$5,Про_2!EP39,Про_2!EV39,Про_2!FB39)</f>
        <v>0</v>
      </c>
      <c r="AL39" s="573">
        <f>CHOOSE(Про_2!$FG$5,Про_2!EQ39,Про_2!EW39,Про_2!FC39)</f>
        <v>0</v>
      </c>
      <c r="AM39" s="19"/>
      <c r="AN39" s="19"/>
      <c r="AO39" s="19"/>
      <c r="AP39" s="13"/>
      <c r="AQ39" s="13"/>
      <c r="AR39" s="13"/>
      <c r="AS39" s="13"/>
      <c r="AT39" s="13"/>
      <c r="AU39" s="13"/>
      <c r="AV39" s="13"/>
      <c r="AW39" s="13"/>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row>
    <row r="40" spans="1:102" ht="12.95" customHeight="1" x14ac:dyDescent="0.2">
      <c r="A40" s="582" t="s">
        <v>795</v>
      </c>
      <c r="B40" s="579" t="str">
        <f>Про_2!AO40</f>
        <v>Мурманск</v>
      </c>
      <c r="C40" s="416" t="str">
        <f>CHOOSE(Про_2!$FG$5,Про_2!AP40,Про_2!AV40,Про_2!BB40)</f>
        <v/>
      </c>
      <c r="D40" s="298" t="str">
        <f>CHOOSE(Про_2!$FG$5,Про_2!AQ40,Про_2!AW40,Про_2!BC40)</f>
        <v>*</v>
      </c>
      <c r="E40" s="711" t="str">
        <f>CHOOSE(Про_2!$FG$5,Про_2!AR40,Про_2!AX40,Про_2!BD40)</f>
        <v/>
      </c>
      <c r="F40" s="298" t="str">
        <f>CHOOSE(Про_2!$FG$5,Про_2!AS40,Про_2!AY40,Про_2!BE40)</f>
        <v/>
      </c>
      <c r="G40" s="711" t="str">
        <f>CHOOSE(Про_2!$FG$5,Про_2!AT40,Про_2!AZ40,Про_2!BF40)</f>
        <v/>
      </c>
      <c r="H40" s="419" t="str">
        <f>CHOOSE(Про_2!$FG$5,Про_2!AU40,Про_2!BA40,Про_2!BG40)</f>
        <v/>
      </c>
      <c r="I40" s="399">
        <f>CHOOSE(Про_2!$FG$5,Про_2!BJ40,Про_2!BP40,Про_2!BV40)</f>
        <v>0</v>
      </c>
      <c r="J40" s="299">
        <f>CHOOSE(Про_2!$FG$5,Про_2!BK40,Про_2!BQ40,Про_2!BW40)</f>
        <v>1</v>
      </c>
      <c r="K40" s="570">
        <f>CHOOSE(Про_2!$FG$5,Про_2!BL40,Про_2!BR40,Про_2!BX40)</f>
        <v>0</v>
      </c>
      <c r="L40" s="299">
        <f>CHOOSE(Про_2!$FG$5,Про_2!BM40,Про_2!BS40,Про_2!BY40)</f>
        <v>0</v>
      </c>
      <c r="M40" s="570">
        <f>CHOOSE(Про_2!$FG$5,Про_2!BN40,Про_2!BT40,Про_2!BZ40)</f>
        <v>0</v>
      </c>
      <c r="N40" s="300">
        <f>CHOOSE(Про_2!$FG$5,Про_2!BO40,Про_2!BU40,Про_2!CA40)</f>
        <v>0</v>
      </c>
      <c r="O40" s="599">
        <f>CHOOSE(Про_2!$FG$5,Про_2!CD40,Про_2!CJ40,Про_2!CP40)</f>
        <v>-9.9</v>
      </c>
      <c r="P40" s="600">
        <f>CHOOSE(Про_2!$FG$5,Про_2!CE40,Про_2!CK40,Про_2!CQ40)</f>
        <v>-3.9</v>
      </c>
      <c r="Q40" s="601">
        <f>CHOOSE(Про_2!$FG$5,Про_2!CF40,Про_2!CL40,Про_2!CR40)</f>
        <v>-9.9</v>
      </c>
      <c r="R40" s="600">
        <f>CHOOSE(Про_2!$FG$5,Про_2!CG40,Про_2!CM40,Про_2!CS40)</f>
        <v>-4.5999999999999996</v>
      </c>
      <c r="S40" s="601">
        <f>CHOOSE(Про_2!$FG$5,Про_2!CH40,Про_2!CN40,Про_2!CT40)</f>
        <v>-11.8</v>
      </c>
      <c r="T40" s="602">
        <f>CHOOSE(Про_2!$FG$5,Про_2!CI40,Про_2!CO40,Про_2!CU40)</f>
        <v>-4.5999999999999996</v>
      </c>
      <c r="U40" s="603">
        <f>CHOOSE(Про_2!$FG$5,Про_2!CX40,Про_2!DD40,Про_2!DJ40)</f>
        <v>-11.9</v>
      </c>
      <c r="V40" s="600">
        <f>CHOOSE(Про_2!$FG$5,Про_2!CY40,Про_2!DE40,Про_2!DK40)</f>
        <v>10</v>
      </c>
      <c r="W40" s="601">
        <f>CHOOSE(Про_2!$FG$5,Про_2!CZ40,Про_2!DF40,Про_2!DL40)</f>
        <v>-11.9</v>
      </c>
      <c r="X40" s="600">
        <f>CHOOSE(Про_2!$FG$5,Про_2!DA40,Про_2!DG40,Про_2!DM40)</f>
        <v>6.6</v>
      </c>
      <c r="Y40" s="601">
        <f>CHOOSE(Про_2!$FG$5,Про_2!DB40,Про_2!DH40,Про_2!DN40)</f>
        <v>-13.8</v>
      </c>
      <c r="Z40" s="604">
        <f>CHOOSE(Про_2!$FG$5,Про_2!DC40,Про_2!DI40,Про_2!DO40)</f>
        <v>2.4000000000000004</v>
      </c>
      <c r="AA40" s="605">
        <f>CHOOSE(Про_2!$FG$5,Про_2!DR40,Про_2!DX40,Про_2!ED40)</f>
        <v>2</v>
      </c>
      <c r="AB40" s="606">
        <f>CHOOSE(Про_2!$FG$5,Про_2!DS40,Про_2!DY40,Про_2!EE40)</f>
        <v>1</v>
      </c>
      <c r="AC40" s="607">
        <f>CHOOSE(Про_2!$FG$5,Про_2!DT40,Про_2!DZ40,Про_2!EF40)</f>
        <v>1</v>
      </c>
      <c r="AD40" s="606">
        <f>CHOOSE(Про_2!$FG$5,Про_2!DU40,Про_2!EA40,Про_2!EG40)</f>
        <v>14</v>
      </c>
      <c r="AE40" s="607">
        <f>CHOOSE(Про_2!$FG$5,Про_2!DV40,Про_2!EB40,Про_2!EH40)</f>
        <v>6</v>
      </c>
      <c r="AF40" s="608">
        <f>CHOOSE(Про_2!$FG$5,Про_2!DW40,Про_2!EC40,Про_2!EI40)</f>
        <v>15</v>
      </c>
      <c r="AG40" s="575">
        <f>CHOOSE(Про_2!$FG$5,Про_2!EL40,Про_2!ER40,Про_2!EX40)</f>
        <v>0</v>
      </c>
      <c r="AH40" s="572">
        <f>CHOOSE(Про_2!$FG$5,Про_2!EM40,Про_2!ES40,Про_2!EY40)</f>
        <v>0</v>
      </c>
      <c r="AI40" s="571">
        <f>CHOOSE(Про_2!$FG$5,Про_2!EN40,Про_2!ET40,Про_2!EZ40)</f>
        <v>0</v>
      </c>
      <c r="AJ40" s="572">
        <f>CHOOSE(Про_2!$FG$5,Про_2!EO40,Про_2!EU40,Про_2!FA40)</f>
        <v>0</v>
      </c>
      <c r="AK40" s="571">
        <f>CHOOSE(Про_2!$FG$5,Про_2!EP40,Про_2!EV40,Про_2!FB40)</f>
        <v>0</v>
      </c>
      <c r="AL40" s="573">
        <f>CHOOSE(Про_2!$FG$5,Про_2!EQ40,Про_2!EW40,Про_2!FC40)</f>
        <v>0</v>
      </c>
      <c r="AM40" s="19"/>
      <c r="AN40" s="19"/>
      <c r="AO40" s="19"/>
      <c r="AP40" s="13"/>
      <c r="AQ40" s="13"/>
      <c r="AR40" s="13"/>
      <c r="AS40" s="13"/>
      <c r="AT40" s="13"/>
      <c r="AU40" s="13"/>
      <c r="AV40" s="13"/>
      <c r="AW40" s="13"/>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row>
    <row r="41" spans="1:102" ht="12.95" customHeight="1" x14ac:dyDescent="0.2">
      <c r="A41" s="588" t="s">
        <v>795</v>
      </c>
      <c r="B41" s="580" t="str">
        <f>Про_2!AO41</f>
        <v>Магнетиты</v>
      </c>
      <c r="C41" s="417" t="str">
        <f>CHOOSE(Про_2!$FG$5,Про_2!AP41,Про_2!AV41,Про_2!BB41)</f>
        <v>*</v>
      </c>
      <c r="D41" s="304" t="str">
        <f>CHOOSE(Про_2!$FG$5,Про_2!AQ41,Про_2!AW41,Про_2!BC41)</f>
        <v>*</v>
      </c>
      <c r="E41" s="712" t="str">
        <f>CHOOSE(Про_2!$FG$5,Про_2!AR41,Про_2!AX41,Про_2!BD41)</f>
        <v/>
      </c>
      <c r="F41" s="304" t="str">
        <f>CHOOSE(Про_2!$FG$5,Про_2!AS41,Про_2!AY41,Про_2!BE41)</f>
        <v/>
      </c>
      <c r="G41" s="712" t="str">
        <f>CHOOSE(Про_2!$FG$5,Про_2!AT41,Про_2!AZ41,Про_2!BF41)</f>
        <v/>
      </c>
      <c r="H41" s="420" t="str">
        <f>CHOOSE(Про_2!$FG$5,Про_2!AU41,Про_2!BA41,Про_2!BG41)</f>
        <v/>
      </c>
      <c r="I41" s="400">
        <f>CHOOSE(Про_2!$FG$5,Про_2!BJ41,Про_2!BP41,Про_2!BV41)</f>
        <v>1</v>
      </c>
      <c r="J41" s="305">
        <f>CHOOSE(Про_2!$FG$5,Про_2!BK41,Про_2!BQ41,Про_2!BW41)</f>
        <v>1</v>
      </c>
      <c r="K41" s="574">
        <f>CHOOSE(Про_2!$FG$5,Про_2!BL41,Про_2!BR41,Про_2!BX41)</f>
        <v>0</v>
      </c>
      <c r="L41" s="305">
        <f>CHOOSE(Про_2!$FG$5,Про_2!BM41,Про_2!BS41,Про_2!BY41)</f>
        <v>0</v>
      </c>
      <c r="M41" s="574">
        <f>CHOOSE(Про_2!$FG$5,Про_2!BN41,Про_2!BT41,Про_2!BZ41)</f>
        <v>0</v>
      </c>
      <c r="N41" s="306">
        <f>CHOOSE(Про_2!$FG$5,Про_2!BO41,Про_2!BU41,Про_2!CA41)</f>
        <v>0</v>
      </c>
      <c r="O41" s="609">
        <f>CHOOSE(Про_2!$FG$5,Про_2!CD41,Про_2!CJ41,Про_2!CP41)</f>
        <v>-10.1</v>
      </c>
      <c r="P41" s="610">
        <f>CHOOSE(Про_2!$FG$5,Про_2!CE41,Про_2!CK41,Про_2!CQ41)</f>
        <v>-3.6</v>
      </c>
      <c r="Q41" s="611">
        <f>CHOOSE(Про_2!$FG$5,Про_2!CF41,Про_2!CL41,Про_2!CR41)</f>
        <v>-9.9</v>
      </c>
      <c r="R41" s="610">
        <f>CHOOSE(Про_2!$FG$5,Про_2!CG41,Про_2!CM41,Про_2!CS41)</f>
        <v>-4.8</v>
      </c>
      <c r="S41" s="611">
        <f>CHOOSE(Про_2!$FG$5,Про_2!CH41,Про_2!CN41,Про_2!CT41)</f>
        <v>-12.7</v>
      </c>
      <c r="T41" s="612">
        <f>CHOOSE(Про_2!$FG$5,Про_2!CI41,Про_2!CO41,Про_2!CU41)</f>
        <v>-5.6</v>
      </c>
      <c r="U41" s="613">
        <f>CHOOSE(Про_2!$FG$5,Про_2!CX41,Про_2!DD41,Про_2!DJ41)</f>
        <v>-12.1</v>
      </c>
      <c r="V41" s="610">
        <f>CHOOSE(Про_2!$FG$5,Про_2!CY41,Про_2!DE41,Про_2!DK41)</f>
        <v>9.4</v>
      </c>
      <c r="W41" s="611">
        <f>CHOOSE(Про_2!$FG$5,Про_2!CZ41,Про_2!DF41,Про_2!DL41)</f>
        <v>-11.9</v>
      </c>
      <c r="X41" s="610">
        <f>CHOOSE(Про_2!$FG$5,Про_2!DA41,Про_2!DG41,Про_2!DM41)</f>
        <v>6.8</v>
      </c>
      <c r="Y41" s="611">
        <f>CHOOSE(Про_2!$FG$5,Про_2!DB41,Про_2!DH41,Про_2!DN41)</f>
        <v>-14.7</v>
      </c>
      <c r="Z41" s="614">
        <f>CHOOSE(Про_2!$FG$5,Про_2!DC41,Про_2!DI41,Про_2!DO41)</f>
        <v>1</v>
      </c>
      <c r="AA41" s="615">
        <f>CHOOSE(Про_2!$FG$5,Про_2!DR41,Про_2!DX41,Про_2!ED41)</f>
        <v>3</v>
      </c>
      <c r="AB41" s="616">
        <f>CHOOSE(Про_2!$FG$5,Про_2!DS41,Про_2!DY41,Про_2!EE41)</f>
        <v>1</v>
      </c>
      <c r="AC41" s="617">
        <f>CHOOSE(Про_2!$FG$5,Про_2!DT41,Про_2!DZ41,Про_2!EF41)</f>
        <v>1</v>
      </c>
      <c r="AD41" s="616">
        <f>CHOOSE(Про_2!$FG$5,Про_2!DU41,Про_2!EA41,Про_2!EG41)</f>
        <v>11</v>
      </c>
      <c r="AE41" s="617">
        <f>CHOOSE(Про_2!$FG$5,Про_2!DV41,Про_2!EB41,Про_2!EH41)</f>
        <v>4</v>
      </c>
      <c r="AF41" s="618">
        <f>CHOOSE(Про_2!$FG$5,Про_2!DW41,Про_2!EC41,Про_2!EI41)</f>
        <v>13</v>
      </c>
      <c r="AG41" s="411">
        <f>CHOOSE(Про_2!$FG$5,Про_2!EL41,Про_2!ER41,Про_2!EX41)</f>
        <v>0</v>
      </c>
      <c r="AH41" s="576">
        <f>CHOOSE(Про_2!$FG$5,Про_2!EM41,Про_2!ES41,Про_2!EY41)</f>
        <v>0</v>
      </c>
      <c r="AI41" s="577">
        <f>CHOOSE(Про_2!$FG$5,Про_2!EN41,Про_2!ET41,Про_2!EZ41)</f>
        <v>0</v>
      </c>
      <c r="AJ41" s="576">
        <f>CHOOSE(Про_2!$FG$5,Про_2!EO41,Про_2!EU41,Про_2!FA41)</f>
        <v>0</v>
      </c>
      <c r="AK41" s="577">
        <f>CHOOSE(Про_2!$FG$5,Про_2!EP41,Про_2!EV41,Про_2!FB41)</f>
        <v>0</v>
      </c>
      <c r="AL41" s="412">
        <f>CHOOSE(Про_2!$FG$5,Про_2!EQ41,Про_2!EW41,Про_2!FC41)</f>
        <v>0</v>
      </c>
      <c r="AM41" s="19"/>
      <c r="AN41" s="19"/>
      <c r="AO41" s="19"/>
      <c r="AP41" s="13"/>
      <c r="AQ41" s="13"/>
      <c r="AR41" s="13"/>
      <c r="AS41" s="13"/>
      <c r="AT41" s="13"/>
      <c r="AU41" s="13"/>
      <c r="AV41" s="13"/>
      <c r="AW41" s="13"/>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row>
    <row r="42" spans="1:102" ht="12.95" customHeight="1" x14ac:dyDescent="0.2">
      <c r="M42" s="33"/>
      <c r="N42" s="33"/>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6"/>
      <c r="AN42" s="36"/>
      <c r="AO42" s="36"/>
      <c r="AP42" s="19"/>
      <c r="AQ42" s="19"/>
      <c r="AR42" s="19"/>
      <c r="AS42" s="19"/>
      <c r="AT42" s="19"/>
      <c r="AU42" s="19"/>
      <c r="AV42" s="19"/>
      <c r="AW42" s="19"/>
      <c r="AX42" s="36"/>
      <c r="AY42" s="36"/>
      <c r="AZ42" s="36"/>
      <c r="BA42" s="36"/>
      <c r="BB42" s="36"/>
      <c r="BC42" s="36"/>
      <c r="BD42" s="36"/>
      <c r="BE42" s="36"/>
      <c r="BF42" s="36"/>
      <c r="BG42" s="36"/>
      <c r="BH42" s="36"/>
      <c r="BI42" s="36"/>
      <c r="BJ42" s="36"/>
      <c r="BK42" s="36"/>
      <c r="BL42" s="36"/>
      <c r="BM42" s="36"/>
      <c r="BN42" s="36"/>
      <c r="BO42" s="36"/>
      <c r="BP42" s="36"/>
      <c r="BQ42" s="36"/>
      <c r="BR42" s="36"/>
      <c r="BS42" s="36"/>
      <c r="BT42" s="36"/>
      <c r="BU42" s="36"/>
      <c r="BV42" s="36"/>
      <c r="BW42" s="36"/>
      <c r="BX42" s="36"/>
      <c r="BY42" s="36"/>
      <c r="BZ42" s="36"/>
      <c r="CA42" s="36"/>
      <c r="CB42" s="36"/>
      <c r="CC42" s="36"/>
      <c r="CD42" s="36"/>
      <c r="CE42" s="36"/>
      <c r="CF42" s="36"/>
      <c r="CG42" s="36"/>
      <c r="CH42" s="36"/>
      <c r="CI42" s="36"/>
    </row>
    <row r="43" spans="1:102" ht="12.95" customHeight="1" x14ac:dyDescent="0.2">
      <c r="B43" s="1001" t="s">
        <v>2125</v>
      </c>
      <c r="M43" s="33"/>
      <c r="N43" s="33"/>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40"/>
      <c r="AN43" s="40"/>
      <c r="AO43" s="40"/>
      <c r="AP43" s="19"/>
      <c r="AQ43" s="19"/>
      <c r="AR43" s="19"/>
      <c r="AS43" s="19"/>
      <c r="AT43" s="19"/>
      <c r="AU43" s="19"/>
      <c r="AV43" s="19"/>
      <c r="AW43" s="19"/>
      <c r="AX43" s="40"/>
      <c r="AY43" s="40"/>
      <c r="AZ43" s="40"/>
      <c r="BA43" s="40"/>
      <c r="BB43" s="40"/>
      <c r="BC43" s="40"/>
      <c r="BD43" s="40"/>
      <c r="BE43" s="40"/>
      <c r="BF43" s="40"/>
      <c r="BG43" s="40"/>
      <c r="BH43" s="40"/>
      <c r="BI43" s="40"/>
      <c r="BJ43" s="40"/>
      <c r="BK43" s="40"/>
      <c r="BL43" s="40"/>
      <c r="BM43" s="40"/>
      <c r="BN43" s="40"/>
      <c r="BO43" s="40"/>
      <c r="BP43" s="40"/>
      <c r="BQ43" s="40"/>
      <c r="BR43" s="40"/>
      <c r="BS43" s="40"/>
      <c r="BT43" s="40"/>
      <c r="BU43" s="40"/>
      <c r="BV43" s="40"/>
      <c r="BW43" s="40"/>
      <c r="BX43" s="40"/>
      <c r="BY43" s="40"/>
      <c r="BZ43" s="40"/>
      <c r="CA43" s="40"/>
      <c r="CB43" s="40"/>
      <c r="CC43" s="40"/>
      <c r="CD43" s="40"/>
      <c r="CE43" s="40"/>
      <c r="CF43" s="40"/>
      <c r="CG43" s="37"/>
      <c r="CH43" s="37"/>
      <c r="CI43" s="37"/>
    </row>
    <row r="44" spans="1:102" ht="12.95" customHeight="1" x14ac:dyDescent="0.2">
      <c r="B44" s="1002" t="s">
        <v>2126</v>
      </c>
      <c r="M44" s="33"/>
      <c r="N44" s="33"/>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19"/>
      <c r="AQ44" s="19"/>
      <c r="AR44" s="19"/>
      <c r="AS44" s="19"/>
      <c r="AT44" s="19"/>
      <c r="AU44" s="19"/>
      <c r="AV44" s="19"/>
      <c r="AW44" s="19"/>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50"/>
      <c r="CH44" s="50"/>
      <c r="CI44" s="50"/>
    </row>
    <row r="45" spans="1:102" ht="15" customHeight="1" x14ac:dyDescent="0.2">
      <c r="M45" s="33"/>
      <c r="N45" s="33"/>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6"/>
      <c r="AQ45" s="36"/>
      <c r="AR45" s="36"/>
      <c r="AS45" s="36"/>
      <c r="AT45" s="36"/>
      <c r="AU45" s="36"/>
      <c r="AV45" s="36"/>
      <c r="AW45" s="36"/>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50"/>
      <c r="CH45" s="50"/>
      <c r="CI45" s="50"/>
    </row>
    <row r="46" spans="1:102" ht="15" customHeight="1" x14ac:dyDescent="0.2">
      <c r="M46" s="33"/>
      <c r="N46" s="33"/>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40"/>
      <c r="AQ46" s="40"/>
      <c r="AR46" s="40"/>
      <c r="AS46" s="40"/>
      <c r="AT46" s="40"/>
      <c r="AU46" s="40"/>
      <c r="AV46" s="40"/>
      <c r="AW46" s="40"/>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50"/>
      <c r="CH46" s="50"/>
      <c r="CI46" s="50"/>
    </row>
    <row r="47" spans="1:102" ht="15" customHeight="1" x14ac:dyDescent="0.2">
      <c r="M47" s="33"/>
      <c r="N47" s="33"/>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50"/>
      <c r="CH47" s="50"/>
      <c r="CI47" s="50"/>
    </row>
    <row r="48" spans="1:102" ht="15" customHeight="1" x14ac:dyDescent="0.2">
      <c r="M48" s="33"/>
      <c r="N48" s="33"/>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50"/>
      <c r="CH48" s="50"/>
      <c r="CI48" s="50"/>
    </row>
    <row r="49" spans="1:87" ht="15" customHeight="1" x14ac:dyDescent="0.2">
      <c r="M49" s="33"/>
      <c r="N49" s="33"/>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50"/>
      <c r="CH49" s="50"/>
      <c r="CI49" s="50"/>
    </row>
    <row r="50" spans="1:87" ht="15" customHeight="1" x14ac:dyDescent="0.2">
      <c r="M50" s="33"/>
      <c r="N50" s="33"/>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c r="CB50" s="34"/>
      <c r="CC50" s="34"/>
      <c r="CD50" s="34"/>
      <c r="CE50" s="34"/>
      <c r="CF50" s="34"/>
      <c r="CG50" s="50"/>
      <c r="CH50" s="50"/>
      <c r="CI50" s="50"/>
    </row>
    <row r="51" spans="1:87" ht="15" customHeight="1" x14ac:dyDescent="0.2">
      <c r="M51" s="33"/>
      <c r="N51" s="33"/>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50"/>
      <c r="CH51" s="50"/>
      <c r="CI51" s="50"/>
    </row>
    <row r="52" spans="1:87" ht="14.25" customHeight="1" x14ac:dyDescent="0.2">
      <c r="M52" s="33"/>
      <c r="N52" s="33"/>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D52" s="34"/>
      <c r="CE52" s="34"/>
      <c r="CF52" s="34"/>
      <c r="CG52" s="50"/>
      <c r="CH52" s="50"/>
      <c r="CI52" s="50"/>
    </row>
    <row r="53" spans="1:87" ht="14.25" customHeight="1" x14ac:dyDescent="0.2">
      <c r="M53" s="33"/>
      <c r="N53" s="33"/>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c r="CB53" s="34"/>
      <c r="CC53" s="34"/>
      <c r="CD53" s="34"/>
      <c r="CE53" s="34"/>
      <c r="CF53" s="34"/>
      <c r="CG53" s="50"/>
      <c r="CH53" s="50"/>
      <c r="CI53" s="50"/>
    </row>
    <row r="54" spans="1:87" ht="14.25" customHeight="1" x14ac:dyDescent="0.2">
      <c r="M54" s="33"/>
      <c r="N54" s="33"/>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c r="CB54" s="34"/>
      <c r="CC54" s="34"/>
      <c r="CD54" s="34"/>
      <c r="CE54" s="34"/>
      <c r="CF54" s="34"/>
      <c r="CG54" s="50"/>
      <c r="CH54" s="50"/>
      <c r="CI54" s="50"/>
    </row>
    <row r="55" spans="1:87" ht="14.25" customHeight="1" x14ac:dyDescent="0.2">
      <c r="M55" s="33"/>
      <c r="N55" s="33"/>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c r="CB55" s="34"/>
      <c r="CC55" s="34"/>
      <c r="CD55" s="34"/>
      <c r="CE55" s="34"/>
      <c r="CF55" s="34"/>
      <c r="CG55" s="50"/>
      <c r="CH55" s="50"/>
      <c r="CI55" s="50"/>
    </row>
    <row r="56" spans="1:87" ht="14.25" customHeight="1" x14ac:dyDescent="0.2">
      <c r="M56" s="33"/>
      <c r="N56" s="33"/>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c r="CB56" s="34"/>
      <c r="CC56" s="34"/>
      <c r="CD56" s="34"/>
      <c r="CE56" s="34"/>
      <c r="CF56" s="34"/>
      <c r="CG56" s="50"/>
      <c r="CH56" s="50"/>
      <c r="CI56" s="50"/>
    </row>
    <row r="57" spans="1:87" ht="14.25" customHeight="1" x14ac:dyDescent="0.2">
      <c r="M57" s="33"/>
      <c r="N57" s="33"/>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c r="CB57" s="34"/>
      <c r="CC57" s="34"/>
      <c r="CD57" s="34"/>
      <c r="CE57" s="34"/>
      <c r="CF57" s="34"/>
      <c r="CG57" s="50"/>
      <c r="CH57" s="50"/>
      <c r="CI57" s="50"/>
    </row>
    <row r="58" spans="1:87" ht="14.25" customHeight="1" x14ac:dyDescent="0.2">
      <c r="M58" s="33"/>
      <c r="N58" s="33"/>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c r="CB58" s="34"/>
      <c r="CC58" s="34"/>
      <c r="CD58" s="34"/>
      <c r="CE58" s="34"/>
      <c r="CF58" s="34"/>
      <c r="CG58" s="50"/>
      <c r="CH58" s="50"/>
      <c r="CI58" s="50"/>
    </row>
    <row r="59" spans="1:87" ht="14.25" customHeight="1" x14ac:dyDescent="0.2">
      <c r="M59" s="33"/>
      <c r="N59" s="33"/>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c r="CB59" s="34"/>
      <c r="CC59" s="34"/>
      <c r="CD59" s="34"/>
      <c r="CE59" s="34"/>
      <c r="CF59" s="34"/>
      <c r="CG59" s="50"/>
      <c r="CH59" s="50"/>
      <c r="CI59" s="50"/>
    </row>
    <row r="60" spans="1:87" ht="14.25" customHeight="1" x14ac:dyDescent="0.2">
      <c r="A60" s="48"/>
      <c r="B60" s="29"/>
      <c r="C60" s="33"/>
      <c r="D60" s="33"/>
      <c r="E60" s="33"/>
      <c r="F60" s="33"/>
      <c r="G60" s="33"/>
      <c r="H60" s="33"/>
      <c r="I60" s="33"/>
      <c r="J60" s="33"/>
      <c r="K60" s="33"/>
      <c r="L60" s="33"/>
      <c r="M60" s="33"/>
      <c r="N60" s="33"/>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c r="CD60" s="34"/>
      <c r="CE60" s="34"/>
      <c r="CF60" s="34"/>
      <c r="CG60" s="50"/>
      <c r="CH60" s="50"/>
      <c r="CI60" s="50"/>
    </row>
    <row r="61" spans="1:87" ht="14.25" customHeight="1" x14ac:dyDescent="0.2">
      <c r="A61" s="48"/>
      <c r="B61" s="29"/>
      <c r="C61" s="33"/>
      <c r="D61" s="33"/>
      <c r="E61" s="33"/>
      <c r="F61" s="33"/>
      <c r="G61" s="33"/>
      <c r="H61" s="33"/>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c r="CB61" s="34"/>
      <c r="CC61" s="34"/>
      <c r="CD61" s="34"/>
      <c r="CE61" s="34"/>
      <c r="CF61" s="34"/>
      <c r="CG61" s="50"/>
      <c r="CH61" s="50"/>
      <c r="CI61" s="50"/>
    </row>
    <row r="62" spans="1:87" ht="14.25" customHeight="1" x14ac:dyDescent="0.2">
      <c r="A62" s="48"/>
      <c r="B62" s="29"/>
      <c r="C62" s="33"/>
      <c r="D62" s="33"/>
      <c r="E62" s="33"/>
      <c r="F62" s="33"/>
      <c r="G62" s="33"/>
      <c r="H62" s="33"/>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c r="CB62" s="34"/>
      <c r="CC62" s="34"/>
      <c r="CD62" s="34"/>
      <c r="CE62" s="34"/>
      <c r="CF62" s="34"/>
      <c r="CG62" s="50"/>
      <c r="CH62" s="50"/>
      <c r="CI62" s="50"/>
    </row>
    <row r="63" spans="1:87" ht="14.25" customHeight="1" x14ac:dyDescent="0.2">
      <c r="A63" s="48"/>
      <c r="B63" s="29"/>
      <c r="C63" s="33"/>
      <c r="D63" s="33"/>
      <c r="E63" s="33"/>
      <c r="F63" s="33"/>
      <c r="G63" s="33"/>
      <c r="H63" s="33"/>
      <c r="I63" s="69"/>
      <c r="J63" s="69"/>
      <c r="K63" s="69"/>
      <c r="L63" s="69"/>
      <c r="M63" s="69"/>
      <c r="N63" s="69"/>
      <c r="O63" s="69"/>
      <c r="P63" s="69"/>
      <c r="Q63" s="69"/>
      <c r="R63" s="69"/>
      <c r="S63" s="69"/>
      <c r="T63" s="69"/>
      <c r="U63" s="69"/>
      <c r="V63" s="69"/>
      <c r="W63" s="69"/>
      <c r="X63" s="69"/>
      <c r="Y63" s="69"/>
      <c r="Z63" s="69"/>
      <c r="AA63" s="73"/>
      <c r="AB63" s="73"/>
      <c r="AC63" s="73"/>
      <c r="AD63" s="73"/>
      <c r="AE63" s="73"/>
      <c r="AF63" s="73"/>
      <c r="AG63" s="73"/>
      <c r="AH63" s="73"/>
      <c r="AI63" s="73"/>
      <c r="AJ63" s="73"/>
      <c r="AK63" s="73"/>
      <c r="AL63" s="73"/>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c r="CB63" s="34"/>
      <c r="CC63" s="34"/>
      <c r="CD63" s="34"/>
      <c r="CE63" s="34"/>
      <c r="CF63" s="34"/>
      <c r="CG63" s="50"/>
      <c r="CH63" s="50"/>
      <c r="CI63" s="50"/>
    </row>
    <row r="64" spans="1:87" ht="14.25" customHeight="1" x14ac:dyDescent="0.2">
      <c r="A64" s="48"/>
      <c r="B64" s="29"/>
      <c r="C64" s="33"/>
      <c r="D64" s="33"/>
      <c r="E64" s="33"/>
      <c r="F64" s="33"/>
      <c r="G64" s="33"/>
      <c r="H64" s="33"/>
      <c r="I64" s="77"/>
      <c r="J64" s="77"/>
      <c r="K64" s="77"/>
      <c r="L64" s="77"/>
      <c r="M64" s="77"/>
      <c r="N64" s="77"/>
      <c r="O64" s="77"/>
      <c r="P64" s="77"/>
      <c r="Q64" s="77"/>
      <c r="R64" s="77"/>
      <c r="S64" s="77"/>
      <c r="T64" s="77"/>
      <c r="U64" s="77"/>
      <c r="V64" s="77"/>
      <c r="W64" s="77"/>
      <c r="X64" s="77"/>
      <c r="Y64" s="77"/>
      <c r="Z64" s="77"/>
      <c r="AA64" s="74"/>
      <c r="AB64" s="74"/>
      <c r="AC64" s="74"/>
      <c r="AD64" s="74"/>
      <c r="AE64" s="74"/>
      <c r="AF64" s="74"/>
      <c r="AG64" s="74"/>
      <c r="AH64" s="74"/>
      <c r="AI64" s="74"/>
      <c r="AJ64" s="74"/>
      <c r="AK64" s="74"/>
      <c r="AL64" s="74"/>
      <c r="AM64" s="19"/>
      <c r="AN64" s="19"/>
      <c r="AO64" s="19"/>
      <c r="AP64" s="34"/>
      <c r="AQ64" s="34"/>
      <c r="AR64" s="34"/>
      <c r="AS64" s="34"/>
      <c r="AT64" s="34"/>
      <c r="AU64" s="34"/>
      <c r="AV64" s="34"/>
      <c r="AW64" s="34"/>
      <c r="AX64" s="19"/>
      <c r="AY64" s="19"/>
      <c r="AZ64" s="19"/>
      <c r="BA64" s="19"/>
      <c r="BB64" s="19"/>
      <c r="BC64" s="19"/>
      <c r="BD64" s="19"/>
      <c r="BE64" s="19"/>
      <c r="BF64" s="19"/>
      <c r="BG64" s="19"/>
      <c r="BH64" s="19"/>
      <c r="BI64" s="19"/>
      <c r="BJ64" s="19"/>
      <c r="BK64" s="19"/>
      <c r="BL64" s="19"/>
      <c r="BM64" s="19"/>
      <c r="BN64" s="19"/>
      <c r="BO64" s="19"/>
      <c r="BP64" s="19"/>
      <c r="BQ64" s="19"/>
      <c r="BR64" s="19"/>
      <c r="BS64" s="19"/>
      <c r="BT64" s="19"/>
      <c r="BU64" s="19"/>
      <c r="BV64" s="19"/>
      <c r="BW64" s="19"/>
      <c r="BX64" s="19"/>
      <c r="BY64" s="19"/>
      <c r="BZ64" s="19"/>
      <c r="CA64" s="19"/>
      <c r="CB64" s="19"/>
      <c r="CC64" s="19"/>
      <c r="CD64" s="19"/>
      <c r="CE64" s="19"/>
      <c r="CF64" s="19"/>
      <c r="CG64" s="19"/>
      <c r="CH64" s="50"/>
      <c r="CI64" s="50"/>
    </row>
    <row r="65" spans="1:87" ht="14.25" customHeight="1" x14ac:dyDescent="0.2">
      <c r="A65" s="19"/>
      <c r="B65" s="75"/>
      <c r="C65" s="19"/>
      <c r="D65" s="19"/>
      <c r="E65" s="19"/>
      <c r="F65" s="19"/>
      <c r="G65" s="19"/>
      <c r="H65" s="19"/>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19"/>
      <c r="AN65" s="19"/>
      <c r="AO65" s="19"/>
      <c r="AP65" s="34"/>
      <c r="AQ65" s="34"/>
      <c r="AR65" s="34"/>
      <c r="AS65" s="34"/>
      <c r="AT65" s="34"/>
      <c r="AU65" s="34"/>
      <c r="AV65" s="34"/>
      <c r="AW65" s="34"/>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c r="CA65" s="19"/>
      <c r="CB65" s="19"/>
      <c r="CC65" s="19"/>
      <c r="CD65" s="19"/>
      <c r="CE65" s="19"/>
      <c r="CF65" s="19"/>
      <c r="CG65" s="19"/>
      <c r="CH65" s="50"/>
      <c r="CI65" s="50"/>
    </row>
    <row r="66" spans="1:87" ht="14.25" customHeight="1" x14ac:dyDescent="0.2">
      <c r="A66" s="19"/>
      <c r="B66" s="76"/>
      <c r="C66" s="19"/>
      <c r="D66" s="19"/>
      <c r="E66" s="19"/>
      <c r="F66" s="19"/>
      <c r="G66" s="19"/>
      <c r="H66" s="19"/>
      <c r="I66" s="19"/>
      <c r="J66" s="19"/>
      <c r="K66" s="19"/>
      <c r="L66" s="19"/>
      <c r="M66" s="19"/>
      <c r="N66" s="19"/>
      <c r="O66" s="34"/>
      <c r="P66" s="34"/>
      <c r="Q66" s="34"/>
      <c r="R66" s="34"/>
      <c r="S66" s="34"/>
      <c r="T66" s="34"/>
      <c r="U66" s="33"/>
      <c r="V66" s="33"/>
      <c r="W66" s="33"/>
      <c r="X66" s="33"/>
      <c r="Y66" s="33"/>
      <c r="Z66" s="33"/>
      <c r="AA66" s="33"/>
      <c r="AB66" s="33"/>
      <c r="AC66" s="33"/>
      <c r="AD66" s="33"/>
      <c r="AE66" s="33"/>
      <c r="AF66" s="33"/>
      <c r="AG66" s="33"/>
      <c r="AH66" s="33"/>
      <c r="AI66" s="33"/>
      <c r="AJ66" s="33"/>
      <c r="AK66" s="33"/>
      <c r="AL66" s="33"/>
      <c r="AM66" s="73"/>
      <c r="AN66" s="73"/>
      <c r="AO66" s="73"/>
      <c r="AP66" s="34"/>
      <c r="AQ66" s="34"/>
      <c r="AR66" s="34"/>
      <c r="AS66" s="34"/>
      <c r="AT66" s="34"/>
      <c r="AU66" s="34"/>
      <c r="AV66" s="34"/>
      <c r="AW66" s="34"/>
      <c r="AX66" s="73"/>
      <c r="AY66" s="73"/>
      <c r="AZ66" s="73"/>
      <c r="BA66" s="73"/>
      <c r="BB66" s="73"/>
      <c r="BC66" s="73"/>
      <c r="BD66" s="73"/>
      <c r="BE66" s="73"/>
      <c r="BF66" s="73"/>
      <c r="BG66" s="73"/>
      <c r="BH66" s="73"/>
      <c r="BI66" s="73"/>
      <c r="BJ66" s="73"/>
      <c r="BK66" s="73"/>
      <c r="BL66" s="73"/>
      <c r="BM66" s="73"/>
      <c r="BN66" s="73"/>
      <c r="BO66" s="73"/>
      <c r="BP66" s="73"/>
      <c r="BQ66" s="73"/>
      <c r="BR66" s="73"/>
      <c r="BS66" s="73"/>
      <c r="BT66" s="73"/>
      <c r="BU66" s="73"/>
      <c r="BV66" s="73"/>
      <c r="BW66" s="73"/>
      <c r="BX66" s="73"/>
      <c r="BY66" s="73"/>
      <c r="BZ66" s="73"/>
      <c r="CA66" s="73"/>
      <c r="CB66" s="73"/>
      <c r="CC66" s="73"/>
      <c r="CD66" s="73"/>
      <c r="CE66" s="73"/>
      <c r="CF66" s="73"/>
      <c r="CG66" s="73"/>
      <c r="CH66" s="50"/>
      <c r="CI66" s="50"/>
    </row>
    <row r="67" spans="1:87" ht="41.25" customHeight="1" x14ac:dyDescent="0.2">
      <c r="A67" s="19"/>
      <c r="B67" s="19"/>
      <c r="C67" s="69"/>
      <c r="D67" s="69"/>
      <c r="E67" s="69"/>
      <c r="F67" s="69"/>
      <c r="G67" s="69"/>
      <c r="H67" s="69"/>
      <c r="I67" s="19"/>
      <c r="J67" s="19"/>
      <c r="K67" s="19"/>
      <c r="L67" s="19"/>
      <c r="M67" s="19"/>
      <c r="N67" s="19"/>
      <c r="O67" s="34"/>
      <c r="P67" s="34"/>
      <c r="Q67" s="34"/>
      <c r="R67" s="34"/>
      <c r="S67" s="34"/>
      <c r="T67" s="34"/>
      <c r="U67" s="33"/>
      <c r="V67" s="33"/>
      <c r="W67" s="33"/>
      <c r="X67" s="33"/>
      <c r="Y67" s="33"/>
      <c r="Z67" s="33"/>
      <c r="AA67" s="33"/>
      <c r="AB67" s="33"/>
      <c r="AC67" s="33"/>
      <c r="AD67" s="33"/>
      <c r="AE67" s="33"/>
      <c r="AF67" s="33"/>
      <c r="AG67" s="33"/>
      <c r="AH67" s="33"/>
      <c r="AI67" s="33"/>
      <c r="AJ67" s="33"/>
      <c r="AK67" s="33"/>
      <c r="AL67" s="33"/>
      <c r="AM67" s="74"/>
      <c r="AN67" s="74"/>
      <c r="AO67" s="74"/>
      <c r="AP67" s="19"/>
      <c r="AQ67" s="19"/>
      <c r="AR67" s="19"/>
      <c r="AS67" s="19"/>
      <c r="AT67" s="19"/>
      <c r="AU67" s="19"/>
      <c r="AV67" s="19"/>
      <c r="AW67" s="19"/>
      <c r="AX67" s="74"/>
      <c r="AY67" s="74"/>
      <c r="AZ67" s="74"/>
      <c r="BA67" s="74"/>
      <c r="BB67" s="74"/>
      <c r="BC67" s="74"/>
      <c r="BD67" s="74"/>
      <c r="BE67" s="74"/>
      <c r="BF67" s="74"/>
      <c r="BG67" s="74"/>
      <c r="BH67" s="74"/>
      <c r="BI67" s="74"/>
      <c r="BJ67" s="74"/>
      <c r="BK67" s="74"/>
      <c r="BL67" s="74"/>
      <c r="BM67" s="74"/>
      <c r="BN67" s="74"/>
      <c r="BO67" s="74"/>
      <c r="BP67" s="74"/>
      <c r="BQ67" s="74"/>
      <c r="BR67" s="74"/>
      <c r="BS67" s="74"/>
      <c r="BT67" s="74"/>
      <c r="BU67" s="74"/>
      <c r="BV67" s="74"/>
      <c r="BW67" s="74"/>
      <c r="BX67" s="74"/>
      <c r="BY67" s="74"/>
      <c r="BZ67" s="74"/>
      <c r="CA67" s="74"/>
      <c r="CB67" s="74"/>
      <c r="CC67" s="74"/>
      <c r="CD67" s="74"/>
      <c r="CE67" s="74"/>
      <c r="CF67" s="74"/>
      <c r="CG67" s="74"/>
      <c r="CH67" s="50"/>
      <c r="CI67" s="50"/>
    </row>
    <row r="68" spans="1:87" ht="14.25" customHeight="1" x14ac:dyDescent="0.2">
      <c r="A68" s="33"/>
      <c r="B68" s="14"/>
      <c r="C68" s="77"/>
      <c r="D68" s="77"/>
      <c r="E68" s="77"/>
      <c r="F68" s="77"/>
      <c r="G68" s="77"/>
      <c r="H68" s="77"/>
      <c r="I68" s="19"/>
      <c r="J68" s="19"/>
      <c r="K68" s="19"/>
      <c r="L68" s="19"/>
      <c r="M68" s="19"/>
      <c r="N68" s="19"/>
      <c r="O68" s="34"/>
      <c r="P68" s="34"/>
      <c r="Q68" s="34"/>
      <c r="R68" s="34"/>
      <c r="S68" s="34"/>
      <c r="T68" s="34"/>
      <c r="U68" s="33"/>
      <c r="V68" s="33"/>
      <c r="W68" s="33"/>
      <c r="X68" s="33"/>
      <c r="Y68" s="33"/>
      <c r="Z68" s="33"/>
      <c r="AA68" s="33"/>
      <c r="AB68" s="33"/>
      <c r="AC68" s="33"/>
      <c r="AD68" s="33"/>
      <c r="AE68" s="33"/>
      <c r="AF68" s="33"/>
      <c r="AG68" s="33"/>
      <c r="AH68" s="33"/>
      <c r="AI68" s="33"/>
      <c r="AJ68" s="33"/>
      <c r="AK68" s="33"/>
      <c r="AL68" s="33"/>
      <c r="AM68" s="40"/>
      <c r="AN68" s="40"/>
      <c r="AO68" s="40"/>
      <c r="AP68" s="19"/>
      <c r="AQ68" s="19"/>
      <c r="AR68" s="19"/>
      <c r="AS68" s="19"/>
      <c r="AT68" s="19"/>
      <c r="AU68" s="19"/>
      <c r="AV68" s="19"/>
      <c r="AW68" s="19"/>
      <c r="AX68" s="40"/>
      <c r="AY68" s="40"/>
      <c r="AZ68" s="40"/>
      <c r="BA68" s="40"/>
      <c r="BB68" s="40"/>
      <c r="BC68" s="40"/>
      <c r="BD68" s="40"/>
      <c r="BE68" s="40"/>
      <c r="BF68" s="40"/>
      <c r="BG68" s="40"/>
      <c r="BH68" s="40"/>
      <c r="BI68" s="40"/>
      <c r="BJ68" s="40"/>
      <c r="BK68" s="40"/>
      <c r="BL68" s="40"/>
      <c r="BM68" s="40"/>
      <c r="BN68" s="40"/>
      <c r="BO68" s="40"/>
      <c r="BP68" s="40"/>
      <c r="BQ68" s="40"/>
      <c r="BR68" s="40"/>
      <c r="BS68" s="40"/>
      <c r="BT68" s="40"/>
      <c r="BU68" s="40"/>
      <c r="BV68" s="40"/>
      <c r="BW68" s="40"/>
      <c r="BX68" s="40"/>
      <c r="BY68" s="40"/>
      <c r="BZ68" s="40"/>
      <c r="CA68" s="40"/>
      <c r="CB68" s="40"/>
      <c r="CC68" s="40"/>
      <c r="CD68" s="40"/>
      <c r="CE68" s="40"/>
      <c r="CF68" s="40"/>
      <c r="CG68" s="37"/>
      <c r="CH68" s="50"/>
      <c r="CI68" s="50"/>
    </row>
    <row r="69" spans="1:87" ht="14.25" customHeight="1" x14ac:dyDescent="0.2">
      <c r="A69" s="19"/>
      <c r="B69" s="19"/>
      <c r="C69" s="40"/>
      <c r="D69" s="40"/>
      <c r="E69" s="40"/>
      <c r="F69" s="40"/>
      <c r="G69" s="40"/>
      <c r="H69" s="40"/>
      <c r="I69" s="19"/>
      <c r="J69" s="19"/>
      <c r="K69" s="19"/>
      <c r="L69" s="19"/>
      <c r="M69" s="19"/>
      <c r="N69" s="19"/>
      <c r="O69" s="34"/>
      <c r="P69" s="34"/>
      <c r="Q69" s="34"/>
      <c r="R69" s="34"/>
      <c r="S69" s="34"/>
      <c r="T69" s="34"/>
      <c r="U69" s="33"/>
      <c r="V69" s="33"/>
      <c r="W69" s="33"/>
      <c r="X69" s="33"/>
      <c r="Y69" s="33"/>
      <c r="Z69" s="33"/>
      <c r="AA69" s="33"/>
      <c r="AB69" s="33"/>
      <c r="AC69" s="33"/>
      <c r="AD69" s="33"/>
      <c r="AE69" s="33"/>
      <c r="AF69" s="33"/>
      <c r="AG69" s="33"/>
      <c r="AH69" s="33"/>
      <c r="AI69" s="33"/>
      <c r="AJ69" s="33"/>
      <c r="AK69" s="33"/>
      <c r="AL69" s="33"/>
      <c r="AM69" s="33"/>
      <c r="AN69" s="33"/>
      <c r="AO69" s="33"/>
      <c r="AP69" s="73"/>
      <c r="AQ69" s="73"/>
      <c r="AR69" s="73"/>
      <c r="AS69" s="73"/>
      <c r="AT69" s="73"/>
      <c r="AU69" s="73"/>
      <c r="AV69" s="73"/>
      <c r="AW69" s="7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33"/>
      <c r="BW69" s="33"/>
      <c r="BX69" s="33"/>
      <c r="BY69" s="33"/>
      <c r="BZ69" s="33"/>
      <c r="CA69" s="33"/>
      <c r="CB69" s="33"/>
      <c r="CC69" s="33"/>
      <c r="CD69" s="33"/>
      <c r="CE69" s="33"/>
      <c r="CF69" s="33"/>
      <c r="CG69" s="33"/>
      <c r="CH69" s="50"/>
      <c r="CI69" s="50"/>
    </row>
    <row r="70" spans="1:87" ht="14.25" customHeight="1" x14ac:dyDescent="0.2">
      <c r="A70" s="48"/>
      <c r="B70" s="29"/>
      <c r="C70" s="19"/>
      <c r="D70" s="19"/>
      <c r="E70" s="19"/>
      <c r="F70" s="19"/>
      <c r="G70" s="19"/>
      <c r="H70" s="19"/>
      <c r="I70" s="19"/>
      <c r="J70" s="19"/>
      <c r="K70" s="19"/>
      <c r="L70" s="19"/>
      <c r="M70" s="19"/>
      <c r="N70" s="19"/>
      <c r="O70" s="34"/>
      <c r="P70" s="34"/>
      <c r="Q70" s="34"/>
      <c r="R70" s="34"/>
      <c r="S70" s="34"/>
      <c r="T70" s="34"/>
      <c r="U70" s="33"/>
      <c r="V70" s="33"/>
      <c r="W70" s="33"/>
      <c r="X70" s="33"/>
      <c r="Y70" s="33"/>
      <c r="Z70" s="33"/>
      <c r="AA70" s="33"/>
      <c r="AB70" s="33"/>
      <c r="AC70" s="33"/>
      <c r="AD70" s="33"/>
      <c r="AE70" s="33"/>
      <c r="AF70" s="33"/>
      <c r="AG70" s="33"/>
      <c r="AH70" s="33"/>
      <c r="AI70" s="33"/>
      <c r="AJ70" s="33"/>
      <c r="AK70" s="33"/>
      <c r="AL70" s="33"/>
      <c r="AM70" s="33"/>
      <c r="AN70" s="33"/>
      <c r="AO70" s="33"/>
      <c r="AP70" s="74"/>
      <c r="AQ70" s="74"/>
      <c r="AR70" s="74"/>
      <c r="AS70" s="74"/>
      <c r="AT70" s="74"/>
      <c r="AU70" s="74"/>
      <c r="AV70" s="74"/>
      <c r="AW70" s="74"/>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3"/>
      <c r="CA70" s="33"/>
      <c r="CB70" s="33"/>
      <c r="CC70" s="33"/>
      <c r="CD70" s="33"/>
      <c r="CE70" s="33"/>
      <c r="CF70" s="33"/>
      <c r="CG70" s="33"/>
      <c r="CH70" s="50"/>
      <c r="CI70" s="50"/>
    </row>
    <row r="71" spans="1:87" ht="14.25" customHeight="1" x14ac:dyDescent="0.2">
      <c r="A71" s="56"/>
      <c r="B71" s="29"/>
      <c r="C71" s="19"/>
      <c r="D71" s="19"/>
      <c r="E71" s="19"/>
      <c r="F71" s="19"/>
      <c r="G71" s="19"/>
      <c r="H71" s="19"/>
      <c r="I71" s="19"/>
      <c r="J71" s="19"/>
      <c r="K71" s="19"/>
      <c r="L71" s="19"/>
      <c r="M71" s="19"/>
      <c r="N71" s="19"/>
      <c r="O71" s="34"/>
      <c r="P71" s="34"/>
      <c r="Q71" s="34"/>
      <c r="R71" s="34"/>
      <c r="S71" s="34"/>
      <c r="T71" s="34"/>
      <c r="U71" s="33"/>
      <c r="V71" s="33"/>
      <c r="W71" s="33"/>
      <c r="X71" s="33"/>
      <c r="Y71" s="33"/>
      <c r="Z71" s="33"/>
      <c r="AA71" s="33"/>
      <c r="AB71" s="33"/>
      <c r="AC71" s="33"/>
      <c r="AD71" s="33"/>
      <c r="AE71" s="33"/>
      <c r="AF71" s="33"/>
      <c r="AG71" s="33"/>
      <c r="AH71" s="33"/>
      <c r="AI71" s="33"/>
      <c r="AJ71" s="33"/>
      <c r="AK71" s="33"/>
      <c r="AL71" s="33"/>
      <c r="AM71" s="33"/>
      <c r="AN71" s="33"/>
      <c r="AO71" s="33"/>
      <c r="AP71" s="40"/>
      <c r="AQ71" s="40"/>
      <c r="AR71" s="40"/>
      <c r="AS71" s="40"/>
      <c r="AT71" s="40"/>
      <c r="AU71" s="40"/>
      <c r="AV71" s="40"/>
      <c r="AW71" s="40"/>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50"/>
      <c r="CI71" s="50"/>
    </row>
    <row r="72" spans="1:87" ht="14.25" customHeight="1" x14ac:dyDescent="0.2">
      <c r="A72" s="56"/>
      <c r="B72" s="29"/>
      <c r="C72" s="19"/>
      <c r="D72" s="19"/>
      <c r="E72" s="19"/>
      <c r="F72" s="19"/>
      <c r="G72" s="19"/>
      <c r="H72" s="19"/>
      <c r="I72" s="19"/>
      <c r="J72" s="19"/>
      <c r="K72" s="19"/>
      <c r="L72" s="19"/>
      <c r="M72" s="19"/>
      <c r="N72" s="19"/>
      <c r="O72" s="34"/>
      <c r="P72" s="34"/>
      <c r="Q72" s="34"/>
      <c r="R72" s="34"/>
      <c r="S72" s="34"/>
      <c r="T72" s="34"/>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c r="BT72" s="33"/>
      <c r="BU72" s="33"/>
      <c r="BV72" s="33"/>
      <c r="BW72" s="33"/>
      <c r="BX72" s="33"/>
      <c r="BY72" s="33"/>
      <c r="BZ72" s="33"/>
      <c r="CA72" s="33"/>
      <c r="CB72" s="33"/>
      <c r="CC72" s="33"/>
      <c r="CD72" s="33"/>
      <c r="CE72" s="33"/>
      <c r="CF72" s="33"/>
      <c r="CG72" s="33"/>
      <c r="CH72" s="50"/>
      <c r="CI72" s="50"/>
    </row>
    <row r="73" spans="1:87" ht="18.75" customHeight="1" x14ac:dyDescent="0.2">
      <c r="A73" s="56"/>
      <c r="B73" s="29"/>
      <c r="C73" s="19"/>
      <c r="D73" s="19"/>
      <c r="E73" s="19"/>
      <c r="F73" s="19"/>
      <c r="G73" s="19"/>
      <c r="H73" s="19"/>
      <c r="I73" s="19"/>
      <c r="J73" s="19"/>
      <c r="K73" s="19"/>
      <c r="L73" s="19"/>
      <c r="M73" s="19"/>
      <c r="N73" s="19"/>
      <c r="O73" s="34"/>
      <c r="P73" s="34"/>
      <c r="Q73" s="34"/>
      <c r="R73" s="34"/>
      <c r="S73" s="34"/>
      <c r="T73" s="34"/>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c r="BZ73" s="33"/>
      <c r="CA73" s="33"/>
      <c r="CB73" s="33"/>
      <c r="CC73" s="33"/>
      <c r="CD73" s="33"/>
      <c r="CE73" s="33"/>
      <c r="CF73" s="33"/>
      <c r="CG73" s="33"/>
      <c r="CH73" s="19"/>
      <c r="CI73" s="19"/>
    </row>
    <row r="74" spans="1:87" x14ac:dyDescent="0.2">
      <c r="A74" s="56"/>
      <c r="B74" s="51"/>
      <c r="C74" s="19"/>
      <c r="D74" s="19"/>
      <c r="E74" s="19"/>
      <c r="F74" s="19"/>
      <c r="G74" s="19"/>
      <c r="H74" s="19"/>
      <c r="I74" s="19"/>
      <c r="J74" s="19"/>
      <c r="K74" s="19"/>
      <c r="L74" s="19"/>
      <c r="M74" s="19"/>
      <c r="N74" s="19"/>
      <c r="O74" s="34"/>
      <c r="P74" s="34"/>
      <c r="Q74" s="34"/>
      <c r="R74" s="34"/>
      <c r="S74" s="34"/>
      <c r="T74" s="34"/>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c r="CF74" s="33"/>
      <c r="CG74" s="33"/>
      <c r="CH74" s="19"/>
      <c r="CI74" s="19"/>
    </row>
    <row r="75" spans="1:87" x14ac:dyDescent="0.2">
      <c r="A75" s="56"/>
      <c r="B75" s="29"/>
      <c r="C75" s="19"/>
      <c r="D75" s="19"/>
      <c r="E75" s="19"/>
      <c r="F75" s="19"/>
      <c r="G75" s="19"/>
      <c r="H75" s="19"/>
      <c r="I75" s="19"/>
      <c r="J75" s="19"/>
      <c r="K75" s="19"/>
      <c r="L75" s="19"/>
      <c r="M75" s="19"/>
      <c r="N75" s="19"/>
      <c r="O75" s="34"/>
      <c r="P75" s="34"/>
      <c r="Q75" s="34"/>
      <c r="R75" s="34"/>
      <c r="S75" s="34"/>
      <c r="T75" s="34"/>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19"/>
      <c r="CI75" s="19"/>
    </row>
    <row r="76" spans="1:87" x14ac:dyDescent="0.2">
      <c r="A76" s="56"/>
      <c r="B76" s="29"/>
      <c r="C76" s="19"/>
      <c r="D76" s="19"/>
      <c r="E76" s="19"/>
      <c r="F76" s="19"/>
      <c r="G76" s="19"/>
      <c r="H76" s="19"/>
      <c r="I76" s="54"/>
      <c r="J76" s="54"/>
      <c r="K76" s="54"/>
      <c r="L76" s="54"/>
      <c r="M76" s="54"/>
      <c r="N76" s="54"/>
      <c r="O76" s="80"/>
      <c r="P76" s="80"/>
      <c r="Q76" s="80"/>
      <c r="R76" s="80"/>
      <c r="S76" s="80"/>
      <c r="T76" s="80"/>
      <c r="U76" s="55"/>
      <c r="V76" s="55"/>
      <c r="W76" s="55"/>
      <c r="X76" s="55"/>
      <c r="Y76" s="55"/>
      <c r="Z76" s="55"/>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19"/>
      <c r="CI76" s="19"/>
    </row>
    <row r="77" spans="1:87" x14ac:dyDescent="0.2">
      <c r="A77" s="56"/>
      <c r="B77" s="29"/>
      <c r="C77" s="19"/>
      <c r="D77" s="19"/>
      <c r="E77" s="19"/>
      <c r="F77" s="19"/>
      <c r="G77" s="19"/>
      <c r="H77" s="19"/>
      <c r="I77" s="54"/>
      <c r="J77" s="54"/>
      <c r="K77" s="54"/>
      <c r="L77" s="54"/>
      <c r="M77" s="54"/>
      <c r="N77" s="54"/>
      <c r="O77" s="80"/>
      <c r="P77" s="80"/>
      <c r="Q77" s="80"/>
      <c r="R77" s="80"/>
      <c r="S77" s="80"/>
      <c r="T77" s="80"/>
      <c r="U77" s="55"/>
      <c r="V77" s="55"/>
      <c r="W77" s="55"/>
      <c r="X77" s="55"/>
      <c r="Y77" s="55"/>
      <c r="Z77" s="55"/>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c r="CC77" s="33"/>
      <c r="CD77" s="33"/>
      <c r="CE77" s="33"/>
      <c r="CF77" s="33"/>
      <c r="CG77" s="33"/>
      <c r="CH77" s="19"/>
      <c r="CI77" s="19"/>
    </row>
    <row r="78" spans="1:87" x14ac:dyDescent="0.2">
      <c r="A78" s="78"/>
      <c r="B78" s="29"/>
      <c r="C78" s="19"/>
      <c r="D78" s="19"/>
      <c r="E78" s="19"/>
      <c r="F78" s="19"/>
      <c r="G78" s="19"/>
      <c r="H78" s="19"/>
      <c r="I78" s="54"/>
      <c r="J78" s="54"/>
      <c r="K78" s="54"/>
      <c r="L78" s="54"/>
      <c r="M78" s="54"/>
      <c r="N78" s="54"/>
      <c r="O78" s="80"/>
      <c r="P78" s="80"/>
      <c r="Q78" s="80"/>
      <c r="R78" s="80"/>
      <c r="S78" s="80"/>
      <c r="T78" s="80"/>
      <c r="U78" s="55"/>
      <c r="V78" s="55"/>
      <c r="W78" s="55"/>
      <c r="X78" s="55"/>
      <c r="Y78" s="55"/>
      <c r="Z78" s="55"/>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c r="CE78" s="33"/>
      <c r="CF78" s="33"/>
      <c r="CG78" s="33"/>
      <c r="CH78" s="19"/>
      <c r="CI78" s="19"/>
    </row>
    <row r="79" spans="1:87" x14ac:dyDescent="0.2">
      <c r="A79" s="78"/>
      <c r="B79" s="29"/>
      <c r="C79" s="19"/>
      <c r="D79" s="19"/>
      <c r="E79" s="19"/>
      <c r="F79" s="19"/>
      <c r="G79" s="19"/>
      <c r="H79" s="19"/>
      <c r="I79" s="54"/>
      <c r="J79" s="54"/>
      <c r="K79" s="54"/>
      <c r="L79" s="54"/>
      <c r="M79" s="54"/>
      <c r="N79" s="54"/>
      <c r="O79" s="80"/>
      <c r="P79" s="80"/>
      <c r="Q79" s="80"/>
      <c r="R79" s="80"/>
      <c r="S79" s="80"/>
      <c r="T79" s="80"/>
      <c r="U79" s="55"/>
      <c r="V79" s="55"/>
      <c r="W79" s="55"/>
      <c r="X79" s="55"/>
      <c r="Y79" s="55"/>
      <c r="Z79" s="55"/>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c r="BT79" s="33"/>
      <c r="BU79" s="33"/>
      <c r="BV79" s="33"/>
      <c r="BW79" s="33"/>
      <c r="BX79" s="33"/>
      <c r="BY79" s="33"/>
      <c r="BZ79" s="33"/>
      <c r="CA79" s="33"/>
      <c r="CB79" s="33"/>
      <c r="CC79" s="33"/>
      <c r="CD79" s="33"/>
      <c r="CE79" s="33"/>
      <c r="CF79" s="33"/>
      <c r="CG79" s="33"/>
      <c r="CH79" s="19"/>
      <c r="CI79" s="19"/>
    </row>
    <row r="80" spans="1:87" x14ac:dyDescent="0.2">
      <c r="A80" s="82"/>
      <c r="B80" s="79"/>
      <c r="C80" s="54"/>
      <c r="D80" s="54"/>
      <c r="E80" s="54"/>
      <c r="F80" s="54"/>
      <c r="G80" s="54"/>
      <c r="H80" s="54"/>
      <c r="I80" s="54"/>
      <c r="J80" s="54"/>
      <c r="K80" s="54"/>
      <c r="L80" s="54"/>
      <c r="M80" s="54"/>
      <c r="N80" s="54"/>
      <c r="O80" s="80"/>
      <c r="P80" s="80"/>
      <c r="Q80" s="80"/>
      <c r="R80" s="80"/>
      <c r="S80" s="80"/>
      <c r="T80" s="80"/>
      <c r="U80" s="55"/>
      <c r="V80" s="55"/>
      <c r="W80" s="55"/>
      <c r="X80" s="55"/>
      <c r="Y80" s="55"/>
      <c r="Z80" s="55"/>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c r="CF80" s="33"/>
      <c r="CG80" s="33"/>
      <c r="CH80" s="13"/>
      <c r="CI80" s="13"/>
    </row>
    <row r="81" spans="1:87" x14ac:dyDescent="0.2">
      <c r="A81" s="82"/>
      <c r="B81" s="79"/>
      <c r="C81" s="54"/>
      <c r="D81" s="54"/>
      <c r="E81" s="54"/>
      <c r="F81" s="54"/>
      <c r="G81" s="54"/>
      <c r="H81" s="54"/>
      <c r="I81" s="54"/>
      <c r="J81" s="54"/>
      <c r="K81" s="54"/>
      <c r="L81" s="54"/>
      <c r="M81" s="54"/>
      <c r="N81" s="54"/>
      <c r="O81" s="80"/>
      <c r="P81" s="80"/>
      <c r="Q81" s="80"/>
      <c r="R81" s="80"/>
      <c r="S81" s="80"/>
      <c r="T81" s="80"/>
      <c r="U81" s="55"/>
      <c r="V81" s="55"/>
      <c r="W81" s="55"/>
      <c r="X81" s="55"/>
      <c r="Y81" s="55"/>
      <c r="Z81" s="55"/>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c r="BT81" s="33"/>
      <c r="BU81" s="33"/>
      <c r="BV81" s="33"/>
      <c r="BW81" s="33"/>
      <c r="BX81" s="33"/>
      <c r="BY81" s="33"/>
      <c r="BZ81" s="33"/>
      <c r="CA81" s="33"/>
      <c r="CB81" s="33"/>
      <c r="CC81" s="33"/>
      <c r="CD81" s="33"/>
      <c r="CE81" s="33"/>
      <c r="CF81" s="33"/>
      <c r="CG81" s="33"/>
      <c r="CH81" s="13"/>
      <c r="CI81" s="13"/>
    </row>
    <row r="82" spans="1:87" x14ac:dyDescent="0.2">
      <c r="A82" s="82"/>
      <c r="B82" s="79"/>
      <c r="C82" s="54"/>
      <c r="D82" s="54"/>
      <c r="E82" s="54"/>
      <c r="F82" s="54"/>
      <c r="G82" s="54"/>
      <c r="H82" s="54"/>
      <c r="I82" s="54"/>
      <c r="J82" s="54"/>
      <c r="K82" s="54"/>
      <c r="L82" s="54"/>
      <c r="M82" s="54"/>
      <c r="N82" s="54"/>
      <c r="O82" s="80"/>
      <c r="P82" s="80"/>
      <c r="Q82" s="80"/>
      <c r="R82" s="80"/>
      <c r="S82" s="80"/>
      <c r="T82" s="80"/>
      <c r="U82" s="55"/>
      <c r="V82" s="55"/>
      <c r="W82" s="55"/>
      <c r="X82" s="55"/>
      <c r="Y82" s="55"/>
      <c r="Z82" s="55"/>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c r="BT82" s="33"/>
      <c r="BU82" s="33"/>
      <c r="BV82" s="33"/>
      <c r="BW82" s="33"/>
      <c r="BX82" s="33"/>
      <c r="BY82" s="33"/>
      <c r="BZ82" s="33"/>
      <c r="CA82" s="33"/>
      <c r="CB82" s="33"/>
      <c r="CC82" s="33"/>
      <c r="CD82" s="33"/>
      <c r="CE82" s="33"/>
      <c r="CF82" s="33"/>
      <c r="CG82" s="33"/>
      <c r="CH82" s="13"/>
      <c r="CI82" s="13"/>
    </row>
    <row r="83" spans="1:87" x14ac:dyDescent="0.2">
      <c r="A83" s="82"/>
      <c r="B83" s="79"/>
      <c r="C83" s="54"/>
      <c r="D83" s="54"/>
      <c r="E83" s="54"/>
      <c r="F83" s="54"/>
      <c r="G83" s="54"/>
      <c r="H83" s="54"/>
      <c r="I83" s="54"/>
      <c r="J83" s="54"/>
      <c r="K83" s="54"/>
      <c r="L83" s="54"/>
      <c r="M83" s="54"/>
      <c r="N83" s="54"/>
      <c r="O83" s="80"/>
      <c r="P83" s="80"/>
      <c r="Q83" s="80"/>
      <c r="R83" s="80"/>
      <c r="S83" s="80"/>
      <c r="T83" s="80"/>
      <c r="U83" s="55"/>
      <c r="V83" s="55"/>
      <c r="W83" s="55"/>
      <c r="X83" s="55"/>
      <c r="Y83" s="55"/>
      <c r="Z83" s="55"/>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c r="BT83" s="33"/>
      <c r="BU83" s="33"/>
      <c r="BV83" s="33"/>
      <c r="BW83" s="33"/>
      <c r="BX83" s="33"/>
      <c r="BY83" s="33"/>
      <c r="BZ83" s="33"/>
      <c r="CA83" s="33"/>
      <c r="CB83" s="33"/>
      <c r="CC83" s="33"/>
      <c r="CD83" s="33"/>
      <c r="CE83" s="33"/>
      <c r="CF83" s="33"/>
      <c r="CG83" s="33"/>
    </row>
    <row r="84" spans="1:87" x14ac:dyDescent="0.2">
      <c r="A84" s="82"/>
      <c r="B84" s="79"/>
      <c r="C84" s="54"/>
      <c r="D84" s="54"/>
      <c r="E84" s="54"/>
      <c r="F84" s="54"/>
      <c r="G84" s="54"/>
      <c r="H84" s="54"/>
      <c r="I84" s="54"/>
      <c r="J84" s="54"/>
      <c r="K84" s="54"/>
      <c r="L84" s="54"/>
      <c r="M84" s="54"/>
      <c r="N84" s="54"/>
      <c r="O84" s="80"/>
      <c r="P84" s="80"/>
      <c r="Q84" s="80"/>
      <c r="R84" s="80"/>
      <c r="S84" s="80"/>
      <c r="T84" s="80"/>
      <c r="U84" s="55"/>
      <c r="V84" s="55"/>
      <c r="W84" s="55"/>
      <c r="X84" s="55"/>
      <c r="Y84" s="55"/>
      <c r="Z84" s="55"/>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c r="BT84" s="33"/>
      <c r="BU84" s="33"/>
      <c r="BV84" s="33"/>
      <c r="BW84" s="33"/>
      <c r="BX84" s="33"/>
      <c r="BY84" s="33"/>
      <c r="BZ84" s="33"/>
      <c r="CA84" s="33"/>
      <c r="CB84" s="33"/>
      <c r="CC84" s="33"/>
      <c r="CD84" s="33"/>
      <c r="CE84" s="33"/>
      <c r="CF84" s="33"/>
      <c r="CG84" s="33"/>
    </row>
    <row r="85" spans="1:87" x14ac:dyDescent="0.2">
      <c r="A85" s="82"/>
      <c r="B85" s="79"/>
      <c r="C85" s="54"/>
      <c r="D85" s="54"/>
      <c r="E85" s="54"/>
      <c r="F85" s="54"/>
      <c r="G85" s="54"/>
      <c r="H85" s="54"/>
      <c r="I85" s="54"/>
      <c r="J85" s="54"/>
      <c r="K85" s="54"/>
      <c r="L85" s="54"/>
      <c r="M85" s="54"/>
      <c r="N85" s="54"/>
      <c r="O85" s="80"/>
      <c r="P85" s="80"/>
      <c r="Q85" s="80"/>
      <c r="R85" s="80"/>
      <c r="S85" s="80"/>
      <c r="T85" s="80"/>
      <c r="U85" s="55"/>
      <c r="V85" s="55"/>
      <c r="W85" s="55"/>
      <c r="X85" s="55"/>
      <c r="Y85" s="55"/>
      <c r="Z85" s="55"/>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3"/>
      <c r="CA85" s="33"/>
      <c r="CB85" s="33"/>
      <c r="CC85" s="33"/>
      <c r="CD85" s="33"/>
      <c r="CE85" s="33"/>
      <c r="CF85" s="33"/>
      <c r="CG85" s="33"/>
    </row>
    <row r="86" spans="1:87" x14ac:dyDescent="0.2">
      <c r="A86" s="82"/>
      <c r="B86" s="79"/>
      <c r="C86" s="54"/>
      <c r="D86" s="54"/>
      <c r="E86" s="54"/>
      <c r="F86" s="54"/>
      <c r="G86" s="54"/>
      <c r="H86" s="54"/>
      <c r="I86" s="54"/>
      <c r="J86" s="54"/>
      <c r="K86" s="54"/>
      <c r="L86" s="54"/>
      <c r="M86" s="54"/>
      <c r="N86" s="54"/>
      <c r="O86" s="80"/>
      <c r="P86" s="80"/>
      <c r="Q86" s="80"/>
      <c r="R86" s="80"/>
      <c r="S86" s="80"/>
      <c r="T86" s="80"/>
      <c r="U86" s="55"/>
      <c r="V86" s="55"/>
      <c r="W86" s="55"/>
      <c r="X86" s="55"/>
      <c r="Y86" s="55"/>
      <c r="Z86" s="55"/>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c r="BT86" s="33"/>
      <c r="BU86" s="33"/>
      <c r="BV86" s="33"/>
      <c r="BW86" s="33"/>
      <c r="BX86" s="33"/>
      <c r="BY86" s="33"/>
      <c r="BZ86" s="33"/>
      <c r="CA86" s="33"/>
      <c r="CB86" s="33"/>
      <c r="CC86" s="33"/>
      <c r="CD86" s="33"/>
      <c r="CE86" s="33"/>
      <c r="CF86" s="33"/>
      <c r="CG86" s="33"/>
    </row>
    <row r="87" spans="1:87" x14ac:dyDescent="0.2">
      <c r="A87" s="81"/>
      <c r="B87" s="79"/>
      <c r="C87" s="54"/>
      <c r="D87" s="54"/>
      <c r="E87" s="54"/>
      <c r="F87" s="54"/>
      <c r="G87" s="54"/>
      <c r="H87" s="54"/>
      <c r="I87" s="54"/>
      <c r="J87" s="54"/>
      <c r="K87" s="54"/>
      <c r="L87" s="54"/>
      <c r="M87" s="54"/>
      <c r="N87" s="54"/>
      <c r="O87" s="80"/>
      <c r="P87" s="80"/>
      <c r="Q87" s="80"/>
      <c r="R87" s="80"/>
      <c r="S87" s="80"/>
      <c r="T87" s="80"/>
      <c r="U87" s="55"/>
      <c r="V87" s="55"/>
      <c r="W87" s="55"/>
      <c r="X87" s="55"/>
      <c r="Y87" s="55"/>
      <c r="Z87" s="55"/>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3"/>
      <c r="CA87" s="33"/>
      <c r="CB87" s="33"/>
      <c r="CC87" s="33"/>
      <c r="CD87" s="33"/>
      <c r="CE87" s="33"/>
      <c r="CF87" s="33"/>
      <c r="CG87" s="33"/>
    </row>
    <row r="88" spans="1:87" x14ac:dyDescent="0.2">
      <c r="A88" s="81"/>
      <c r="B88" s="79"/>
      <c r="C88" s="54"/>
      <c r="D88" s="54"/>
      <c r="E88" s="54"/>
      <c r="F88" s="54"/>
      <c r="G88" s="54"/>
      <c r="H88" s="54"/>
      <c r="I88" s="54"/>
      <c r="J88" s="54"/>
      <c r="K88" s="54"/>
      <c r="L88" s="54"/>
      <c r="M88" s="54"/>
      <c r="N88" s="54"/>
      <c r="O88" s="80"/>
      <c r="P88" s="80"/>
      <c r="Q88" s="80"/>
      <c r="R88" s="80"/>
      <c r="S88" s="80"/>
      <c r="T88" s="80"/>
      <c r="U88" s="55"/>
      <c r="V88" s="55"/>
      <c r="W88" s="55"/>
      <c r="X88" s="55"/>
      <c r="Y88" s="55"/>
      <c r="Z88" s="55"/>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c r="BT88" s="33"/>
      <c r="BU88" s="33"/>
      <c r="BV88" s="33"/>
      <c r="BW88" s="33"/>
      <c r="BX88" s="33"/>
      <c r="BY88" s="33"/>
      <c r="BZ88" s="33"/>
      <c r="CA88" s="33"/>
      <c r="CB88" s="33"/>
      <c r="CC88" s="33"/>
      <c r="CD88" s="33"/>
      <c r="CE88" s="33"/>
      <c r="CF88" s="33"/>
      <c r="CG88" s="33"/>
    </row>
    <row r="89" spans="1:87" x14ac:dyDescent="0.2">
      <c r="A89" s="81"/>
      <c r="B89" s="79"/>
      <c r="C89" s="54"/>
      <c r="D89" s="54"/>
      <c r="E89" s="54"/>
      <c r="F89" s="54"/>
      <c r="G89" s="54"/>
      <c r="H89" s="54"/>
      <c r="I89" s="54"/>
      <c r="J89" s="54"/>
      <c r="K89" s="54"/>
      <c r="L89" s="54"/>
      <c r="M89" s="54"/>
      <c r="N89" s="54"/>
      <c r="O89" s="80"/>
      <c r="P89" s="80"/>
      <c r="Q89" s="80"/>
      <c r="R89" s="80"/>
      <c r="S89" s="80"/>
      <c r="T89" s="80"/>
      <c r="U89" s="55"/>
      <c r="V89" s="55"/>
      <c r="W89" s="55"/>
      <c r="X89" s="55"/>
      <c r="Y89" s="55"/>
      <c r="Z89" s="55"/>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c r="CE89" s="33"/>
      <c r="CF89" s="33"/>
      <c r="CG89" s="33"/>
    </row>
    <row r="90" spans="1:87" x14ac:dyDescent="0.2">
      <c r="A90" s="81"/>
      <c r="B90" s="79"/>
      <c r="C90" s="54"/>
      <c r="D90" s="54"/>
      <c r="E90" s="54"/>
      <c r="F90" s="54"/>
      <c r="G90" s="54"/>
      <c r="H90" s="54"/>
      <c r="I90" s="54"/>
      <c r="J90" s="54"/>
      <c r="K90" s="54"/>
      <c r="L90" s="54"/>
      <c r="M90" s="54"/>
      <c r="N90" s="54"/>
      <c r="O90" s="80"/>
      <c r="P90" s="80"/>
      <c r="Q90" s="80"/>
      <c r="R90" s="80"/>
      <c r="S90" s="80"/>
      <c r="T90" s="80"/>
      <c r="U90" s="55"/>
      <c r="V90" s="55"/>
      <c r="W90" s="55"/>
      <c r="X90" s="55"/>
      <c r="Y90" s="55"/>
      <c r="Z90" s="55"/>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row>
    <row r="91" spans="1:87" x14ac:dyDescent="0.2">
      <c r="A91" s="81"/>
      <c r="B91" s="79"/>
      <c r="C91" s="54"/>
      <c r="D91" s="54"/>
      <c r="E91" s="54"/>
      <c r="F91" s="54"/>
      <c r="G91" s="54"/>
      <c r="H91" s="54"/>
      <c r="I91" s="54"/>
      <c r="J91" s="54"/>
      <c r="K91" s="54"/>
      <c r="L91" s="54"/>
      <c r="M91" s="54"/>
      <c r="N91" s="54"/>
      <c r="O91" s="80"/>
      <c r="P91" s="80"/>
      <c r="Q91" s="80"/>
      <c r="R91" s="80"/>
      <c r="S91" s="80"/>
      <c r="T91" s="80"/>
      <c r="U91" s="55"/>
      <c r="V91" s="55"/>
      <c r="W91" s="55"/>
      <c r="X91" s="55"/>
      <c r="Y91" s="55"/>
      <c r="Z91" s="55"/>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row>
    <row r="92" spans="1:87" x14ac:dyDescent="0.2">
      <c r="A92" s="81"/>
      <c r="B92" s="79"/>
      <c r="C92" s="54"/>
      <c r="D92" s="54"/>
      <c r="E92" s="54"/>
      <c r="F92" s="54"/>
      <c r="G92" s="54"/>
      <c r="H92" s="54"/>
      <c r="I92" s="54"/>
      <c r="J92" s="54"/>
      <c r="K92" s="54"/>
      <c r="L92" s="54"/>
      <c r="M92" s="54"/>
      <c r="N92" s="54"/>
      <c r="O92" s="80"/>
      <c r="P92" s="80"/>
      <c r="Q92" s="80"/>
      <c r="R92" s="80"/>
      <c r="S92" s="80"/>
      <c r="T92" s="80"/>
      <c r="U92" s="55"/>
      <c r="V92" s="55"/>
      <c r="W92" s="55"/>
      <c r="X92" s="55"/>
      <c r="Y92" s="55"/>
      <c r="Z92" s="55"/>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row>
    <row r="93" spans="1:87" x14ac:dyDescent="0.2">
      <c r="A93" s="81"/>
      <c r="B93" s="79"/>
      <c r="C93" s="54"/>
      <c r="D93" s="54"/>
      <c r="E93" s="54"/>
      <c r="F93" s="54"/>
      <c r="G93" s="54"/>
      <c r="H93" s="54"/>
      <c r="I93" s="54"/>
      <c r="J93" s="54"/>
      <c r="K93" s="54"/>
      <c r="L93" s="54"/>
      <c r="M93" s="54"/>
      <c r="N93" s="54"/>
      <c r="O93" s="80"/>
      <c r="P93" s="80"/>
      <c r="Q93" s="80"/>
      <c r="R93" s="80"/>
      <c r="S93" s="80"/>
      <c r="T93" s="80"/>
      <c r="U93" s="55"/>
      <c r="V93" s="55"/>
      <c r="W93" s="55"/>
      <c r="X93" s="55"/>
      <c r="Y93" s="55"/>
      <c r="Z93" s="55"/>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row>
    <row r="94" spans="1:87" x14ac:dyDescent="0.2">
      <c r="A94" s="81"/>
      <c r="B94" s="79"/>
      <c r="C94" s="54"/>
      <c r="D94" s="54"/>
      <c r="E94" s="54"/>
      <c r="F94" s="54"/>
      <c r="G94" s="54"/>
      <c r="H94" s="54"/>
      <c r="I94" s="54"/>
      <c r="J94" s="54"/>
      <c r="K94" s="54"/>
      <c r="L94" s="54"/>
      <c r="M94" s="54"/>
      <c r="N94" s="54"/>
      <c r="O94" s="80"/>
      <c r="P94" s="80"/>
      <c r="Q94" s="80"/>
      <c r="R94" s="80"/>
      <c r="S94" s="80"/>
      <c r="T94" s="80"/>
      <c r="U94" s="55"/>
      <c r="V94" s="55"/>
      <c r="W94" s="55"/>
      <c r="X94" s="55"/>
      <c r="Y94" s="55"/>
      <c r="Z94" s="55"/>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row>
    <row r="95" spans="1:87" x14ac:dyDescent="0.2">
      <c r="A95" s="81"/>
      <c r="B95" s="79"/>
      <c r="C95" s="54"/>
      <c r="D95" s="54"/>
      <c r="E95" s="54"/>
      <c r="F95" s="54"/>
      <c r="G95" s="54"/>
      <c r="H95" s="54"/>
      <c r="I95" s="54"/>
      <c r="J95" s="54"/>
      <c r="K95" s="54"/>
      <c r="L95" s="54"/>
      <c r="M95" s="54"/>
      <c r="N95" s="54"/>
      <c r="O95" s="80"/>
      <c r="P95" s="80"/>
      <c r="Q95" s="80"/>
      <c r="R95" s="80"/>
      <c r="S95" s="80"/>
      <c r="T95" s="80"/>
      <c r="U95" s="55"/>
      <c r="V95" s="55"/>
      <c r="W95" s="55"/>
      <c r="X95" s="55"/>
      <c r="Y95" s="55"/>
      <c r="Z95" s="55"/>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row>
    <row r="96" spans="1:87" x14ac:dyDescent="0.2">
      <c r="A96" s="81"/>
      <c r="B96" s="79"/>
      <c r="C96" s="54"/>
      <c r="D96" s="54"/>
      <c r="E96" s="54"/>
      <c r="F96" s="54"/>
      <c r="G96" s="54"/>
      <c r="H96" s="54"/>
      <c r="I96" s="54"/>
      <c r="J96" s="54"/>
      <c r="K96" s="54"/>
      <c r="L96" s="54"/>
      <c r="M96" s="54"/>
      <c r="N96" s="54"/>
      <c r="O96" s="80"/>
      <c r="P96" s="80"/>
      <c r="Q96" s="80"/>
      <c r="R96" s="80"/>
      <c r="S96" s="80"/>
      <c r="T96" s="80"/>
      <c r="U96" s="55"/>
      <c r="V96" s="55"/>
      <c r="W96" s="55"/>
      <c r="X96" s="55"/>
      <c r="Y96" s="55"/>
      <c r="Z96" s="55"/>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row>
    <row r="97" spans="1:85" x14ac:dyDescent="0.2">
      <c r="A97" s="81"/>
      <c r="B97" s="79"/>
      <c r="C97" s="54"/>
      <c r="D97" s="54"/>
      <c r="E97" s="54"/>
      <c r="F97" s="54"/>
      <c r="G97" s="54"/>
      <c r="H97" s="54"/>
      <c r="I97" s="54"/>
      <c r="J97" s="54"/>
      <c r="K97" s="54"/>
      <c r="L97" s="54"/>
      <c r="M97" s="54"/>
      <c r="N97" s="54"/>
      <c r="O97" s="54"/>
      <c r="P97" s="54"/>
      <c r="Q97" s="54"/>
      <c r="R97" s="54"/>
      <c r="S97" s="54"/>
      <c r="T97" s="54"/>
      <c r="U97" s="54"/>
      <c r="V97" s="54"/>
      <c r="W97" s="54"/>
      <c r="X97" s="54"/>
      <c r="Y97" s="54"/>
      <c r="Z97" s="54"/>
      <c r="AA97" s="19"/>
      <c r="AB97" s="19"/>
      <c r="AC97" s="19"/>
      <c r="AD97" s="19"/>
      <c r="AE97" s="19"/>
      <c r="AF97" s="19"/>
      <c r="AG97" s="19"/>
      <c r="AH97" s="19"/>
      <c r="AI97" s="19"/>
      <c r="AJ97" s="19"/>
      <c r="AK97" s="19"/>
      <c r="AL97" s="19"/>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row>
    <row r="98" spans="1:85" x14ac:dyDescent="0.2">
      <c r="A98" s="81"/>
      <c r="B98" s="79"/>
      <c r="C98" s="54"/>
      <c r="D98" s="54"/>
      <c r="E98" s="54"/>
      <c r="F98" s="54"/>
      <c r="G98" s="54"/>
      <c r="H98" s="54"/>
      <c r="I98" s="54"/>
      <c r="J98" s="54"/>
      <c r="K98" s="54"/>
      <c r="L98" s="54"/>
      <c r="M98" s="54"/>
      <c r="N98" s="54"/>
      <c r="O98" s="54"/>
      <c r="P98" s="54"/>
      <c r="Q98" s="54"/>
      <c r="R98" s="85"/>
      <c r="S98" s="54"/>
      <c r="T98" s="54"/>
      <c r="U98" s="86"/>
      <c r="V98" s="54"/>
      <c r="W98" s="54"/>
      <c r="X98" s="54"/>
      <c r="Y98" s="86"/>
      <c r="Z98" s="54"/>
      <c r="AA98" s="19"/>
      <c r="AB98" s="19"/>
      <c r="AC98" s="19"/>
      <c r="AD98" s="19"/>
      <c r="AE98" s="19"/>
      <c r="AF98" s="19"/>
      <c r="AG98" s="19"/>
      <c r="AH98" s="19"/>
      <c r="AI98" s="19"/>
      <c r="AJ98" s="19"/>
      <c r="AK98" s="19"/>
      <c r="AL98" s="19"/>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row>
    <row r="99" spans="1:85" x14ac:dyDescent="0.2">
      <c r="A99" s="81"/>
      <c r="B99" s="79"/>
      <c r="C99" s="54"/>
      <c r="D99" s="54"/>
      <c r="E99" s="54"/>
      <c r="F99" s="54"/>
      <c r="G99" s="54"/>
      <c r="H99" s="54"/>
      <c r="I99" s="54"/>
      <c r="J99" s="54"/>
      <c r="K99" s="54"/>
      <c r="L99" s="54"/>
      <c r="M99" s="54"/>
      <c r="N99" s="54"/>
      <c r="O99" s="54"/>
      <c r="P99" s="54"/>
      <c r="Q99" s="54"/>
      <c r="R99" s="54"/>
      <c r="S99" s="54"/>
      <c r="T99" s="54"/>
      <c r="U99" s="54"/>
      <c r="V99" s="54"/>
      <c r="W99" s="54"/>
      <c r="X99" s="54"/>
      <c r="Y99" s="54"/>
      <c r="Z99" s="54"/>
      <c r="AA99" s="19"/>
      <c r="AB99" s="19"/>
      <c r="AC99" s="19"/>
      <c r="AD99" s="19"/>
      <c r="AE99" s="19"/>
      <c r="AF99" s="19"/>
      <c r="AG99" s="19"/>
      <c r="AH99" s="19"/>
      <c r="AI99" s="19"/>
      <c r="AJ99" s="19"/>
      <c r="AK99" s="19"/>
      <c r="AL99" s="19"/>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row>
    <row r="100" spans="1:85" x14ac:dyDescent="0.2">
      <c r="A100" s="81"/>
      <c r="B100" s="79"/>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c r="AM100" s="19"/>
      <c r="AN100" s="19"/>
      <c r="AO100" s="19"/>
      <c r="AP100" s="33"/>
      <c r="AQ100" s="33"/>
      <c r="AR100" s="33"/>
      <c r="AS100" s="33"/>
      <c r="AT100" s="33"/>
      <c r="AU100" s="33"/>
      <c r="AV100" s="33"/>
      <c r="AW100" s="33"/>
      <c r="AX100" s="19"/>
      <c r="AY100" s="19"/>
      <c r="AZ100" s="19"/>
      <c r="BA100" s="19"/>
      <c r="BB100" s="19"/>
      <c r="BC100" s="19"/>
      <c r="BD100" s="19"/>
      <c r="BE100" s="19"/>
      <c r="BF100" s="19"/>
      <c r="BG100" s="19"/>
      <c r="BH100" s="19"/>
      <c r="BI100" s="19"/>
      <c r="BJ100" s="19"/>
      <c r="BK100" s="19"/>
      <c r="BL100" s="19"/>
      <c r="BM100" s="19"/>
      <c r="BN100" s="19"/>
      <c r="BO100" s="19"/>
      <c r="BP100" s="19"/>
      <c r="BQ100" s="19"/>
      <c r="BR100" s="19"/>
      <c r="BS100" s="19"/>
      <c r="BT100" s="19"/>
      <c r="BU100" s="19"/>
      <c r="BV100" s="19"/>
      <c r="BW100" s="19"/>
      <c r="BX100" s="19"/>
      <c r="BY100" s="19"/>
      <c r="BZ100" s="19"/>
      <c r="CA100" s="19"/>
      <c r="CB100" s="19"/>
      <c r="CC100" s="19"/>
      <c r="CD100" s="19"/>
      <c r="CE100" s="19"/>
      <c r="CF100" s="19"/>
      <c r="CG100" s="19"/>
    </row>
    <row r="101" spans="1:85" x14ac:dyDescent="0.2">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c r="AM101" s="19"/>
      <c r="AN101" s="19"/>
      <c r="AO101" s="19"/>
      <c r="AP101" s="33"/>
      <c r="AQ101" s="33"/>
      <c r="AR101" s="33"/>
      <c r="AS101" s="33"/>
      <c r="AT101" s="33"/>
      <c r="AU101" s="33"/>
      <c r="AV101" s="33"/>
      <c r="AW101" s="33"/>
      <c r="AX101" s="19"/>
      <c r="AY101" s="19"/>
      <c r="AZ101" s="19"/>
      <c r="BA101" s="19"/>
      <c r="BB101" s="19"/>
      <c r="BC101" s="19"/>
      <c r="BD101" s="19"/>
      <c r="BE101" s="19"/>
      <c r="BF101" s="19"/>
      <c r="BG101" s="19"/>
      <c r="BH101" s="19"/>
      <c r="BI101" s="19"/>
      <c r="BJ101" s="19"/>
      <c r="BK101" s="19"/>
      <c r="BL101" s="19"/>
      <c r="BM101" s="19"/>
      <c r="BN101" s="19"/>
      <c r="BO101" s="19"/>
      <c r="BP101" s="19"/>
      <c r="BQ101" s="19"/>
      <c r="BR101" s="19"/>
      <c r="BS101" s="19"/>
      <c r="BT101" s="19"/>
      <c r="BU101" s="19"/>
      <c r="BV101" s="19"/>
      <c r="BW101" s="19"/>
      <c r="BX101" s="19"/>
      <c r="BY101" s="19"/>
      <c r="BZ101" s="19"/>
      <c r="CA101" s="19"/>
      <c r="CB101" s="19"/>
      <c r="CC101" s="19"/>
      <c r="CD101" s="19"/>
      <c r="CE101" s="19"/>
      <c r="CF101" s="19"/>
      <c r="CG101" s="19"/>
    </row>
    <row r="102" spans="1:85" x14ac:dyDescent="0.2">
      <c r="A102" s="54"/>
      <c r="B102" s="83"/>
      <c r="C102" s="84"/>
      <c r="D102" s="54"/>
      <c r="E102" s="54"/>
      <c r="F102" s="54"/>
      <c r="G102" s="54"/>
      <c r="H102" s="64"/>
      <c r="I102" s="54"/>
      <c r="J102" s="54"/>
      <c r="K102" s="54"/>
      <c r="L102" s="54"/>
      <c r="M102" s="54"/>
      <c r="N102" s="54"/>
      <c r="O102" s="54"/>
      <c r="P102" s="54"/>
      <c r="Q102" s="54"/>
      <c r="R102" s="54"/>
      <c r="S102" s="54"/>
      <c r="T102" s="54"/>
      <c r="U102" s="54"/>
      <c r="V102" s="54"/>
      <c r="W102" s="54"/>
      <c r="X102" s="54"/>
      <c r="Y102" s="54"/>
      <c r="Z102" s="54"/>
      <c r="AM102" s="19"/>
      <c r="AN102" s="19"/>
      <c r="AO102" s="19"/>
      <c r="AP102" s="33"/>
      <c r="AQ102" s="33"/>
      <c r="AR102" s="33"/>
      <c r="AS102" s="33"/>
      <c r="AT102" s="33"/>
      <c r="AU102" s="33"/>
      <c r="AV102" s="33"/>
      <c r="AW102" s="33"/>
      <c r="AX102" s="19"/>
      <c r="AY102" s="19"/>
      <c r="AZ102" s="19"/>
      <c r="BA102" s="19"/>
      <c r="BB102" s="19"/>
      <c r="BC102" s="19"/>
      <c r="BD102" s="19"/>
      <c r="BE102" s="19"/>
      <c r="BF102" s="19"/>
      <c r="BG102" s="19"/>
      <c r="BH102" s="19"/>
      <c r="BI102" s="19"/>
      <c r="BJ102" s="19"/>
      <c r="BK102" s="19"/>
      <c r="BL102" s="19"/>
      <c r="BM102" s="19"/>
      <c r="BN102" s="19"/>
      <c r="BO102" s="19"/>
      <c r="BP102" s="19"/>
      <c r="BQ102" s="19"/>
      <c r="BR102" s="19"/>
      <c r="BS102" s="19"/>
      <c r="BT102" s="19"/>
      <c r="BU102" s="19"/>
      <c r="BV102" s="19"/>
      <c r="BW102" s="19"/>
      <c r="BX102" s="19"/>
      <c r="BY102" s="19"/>
      <c r="BZ102" s="19"/>
      <c r="CA102" s="19"/>
      <c r="CB102" s="19"/>
      <c r="CC102" s="19"/>
      <c r="CD102" s="19"/>
      <c r="CE102" s="19"/>
      <c r="CF102" s="19"/>
      <c r="CG102" s="19"/>
    </row>
    <row r="103" spans="1:85" x14ac:dyDescent="0.2">
      <c r="A103" s="54"/>
      <c r="B103" s="87"/>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c r="AP103" s="19"/>
      <c r="AQ103" s="19"/>
      <c r="AR103" s="19"/>
      <c r="AS103" s="19"/>
      <c r="AT103" s="19"/>
      <c r="AU103" s="19"/>
      <c r="AV103" s="19"/>
      <c r="AW103" s="19"/>
    </row>
    <row r="104" spans="1:85" x14ac:dyDescent="0.2">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c r="AP104" s="19"/>
      <c r="AQ104" s="19"/>
      <c r="AR104" s="19"/>
      <c r="AS104" s="19"/>
      <c r="AT104" s="19"/>
      <c r="AU104" s="19"/>
      <c r="AV104" s="19"/>
      <c r="AW104" s="19"/>
    </row>
    <row r="105" spans="1:85" x14ac:dyDescent="0.2">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c r="AP105" s="19"/>
      <c r="AQ105" s="19"/>
      <c r="AR105" s="19"/>
      <c r="AS105" s="19"/>
      <c r="AT105" s="19"/>
      <c r="AU105" s="19"/>
      <c r="AV105" s="19"/>
      <c r="AW105" s="19"/>
    </row>
    <row r="106" spans="1:85" x14ac:dyDescent="0.2">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spans="1:85" x14ac:dyDescent="0.2">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spans="1:85" x14ac:dyDescent="0.2">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spans="1:85" x14ac:dyDescent="0.2">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spans="1:85" x14ac:dyDescent="0.2">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spans="1:85" x14ac:dyDescent="0.2">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spans="1:85" x14ac:dyDescent="0.2">
      <c r="A112" s="54"/>
      <c r="B112" s="54"/>
      <c r="C112" s="54"/>
      <c r="D112" s="54"/>
      <c r="E112" s="54"/>
      <c r="F112" s="54"/>
      <c r="G112" s="54"/>
      <c r="H112" s="54"/>
    </row>
    <row r="113" spans="1:8" x14ac:dyDescent="0.2">
      <c r="A113" s="54"/>
      <c r="B113" s="54"/>
      <c r="C113" s="54"/>
      <c r="D113" s="54"/>
      <c r="E113" s="54"/>
      <c r="F113" s="54"/>
      <c r="G113" s="54"/>
      <c r="H113" s="54"/>
    </row>
    <row r="114" spans="1:8" x14ac:dyDescent="0.2">
      <c r="A114" s="54"/>
      <c r="B114" s="54"/>
      <c r="C114" s="54"/>
      <c r="D114" s="54"/>
      <c r="E114" s="54"/>
      <c r="F114" s="54"/>
      <c r="G114" s="54"/>
      <c r="H114" s="54"/>
    </row>
    <row r="115" spans="1:8" x14ac:dyDescent="0.2">
      <c r="A115" s="54"/>
      <c r="B115" s="54"/>
      <c r="C115" s="54"/>
      <c r="D115" s="54"/>
      <c r="E115" s="54"/>
      <c r="F115" s="54"/>
      <c r="G115" s="54"/>
      <c r="H115" s="54"/>
    </row>
  </sheetData>
  <mergeCells count="21">
    <mergeCell ref="Q4:R4"/>
    <mergeCell ref="Y4:Z4"/>
    <mergeCell ref="Q2:T2"/>
    <mergeCell ref="V2:AB2"/>
    <mergeCell ref="S4:T4"/>
    <mergeCell ref="U4:V4"/>
    <mergeCell ref="W4:X4"/>
    <mergeCell ref="K4:L4"/>
    <mergeCell ref="M4:N4"/>
    <mergeCell ref="O4:P4"/>
    <mergeCell ref="A3:A4"/>
    <mergeCell ref="C4:D4"/>
    <mergeCell ref="E4:F4"/>
    <mergeCell ref="G4:H4"/>
    <mergeCell ref="I4:J4"/>
    <mergeCell ref="AI4:AJ4"/>
    <mergeCell ref="AK4:AL4"/>
    <mergeCell ref="AA4:AB4"/>
    <mergeCell ref="AC4:AD4"/>
    <mergeCell ref="AE4:AF4"/>
    <mergeCell ref="AG4:AH4"/>
  </mergeCells>
  <phoneticPr fontId="4" type="noConversion"/>
  <conditionalFormatting sqref="K60:L60 H60:H64 D60:F64 I60 M42:M60 EZ6:FA23 ET6:EU23 EN6:EO23">
    <cfRule type="cellIs" dxfId="158" priority="1" stopIfTrue="1" operator="between">
      <formula>25</formula>
      <formula>30</formula>
    </cfRule>
    <cfRule type="cellIs" dxfId="157" priority="2" stopIfTrue="1" operator="greaterThan">
      <formula>30</formula>
    </cfRule>
  </conditionalFormatting>
  <conditionalFormatting sqref="O42:AL60 CH44:CI72 AP47:AW66 AX44:CG63 AM44:AO63">
    <cfRule type="cellIs" dxfId="156" priority="3" stopIfTrue="1" operator="equal">
      <formula>"+"</formula>
    </cfRule>
  </conditionalFormatting>
  <conditionalFormatting sqref="J60 G60:G64 C60:C64 N42:N60">
    <cfRule type="cellIs" dxfId="155" priority="4" stopIfTrue="1" operator="between">
      <formula>30</formula>
      <formula>40</formula>
    </cfRule>
    <cfRule type="cellIs" dxfId="154" priority="5" stopIfTrue="1" operator="between">
      <formula>40</formula>
      <formula>55</formula>
    </cfRule>
    <cfRule type="cellIs" dxfId="153" priority="6" stopIfTrue="1" operator="greaterThan">
      <formula>55</formula>
    </cfRule>
  </conditionalFormatting>
  <conditionalFormatting sqref="AM69:AO99 U66:AL96 AX69:CG99 AP72:AW102">
    <cfRule type="cellIs" dxfId="152" priority="7" stopIfTrue="1" operator="between">
      <formula>0</formula>
      <formula>10</formula>
    </cfRule>
    <cfRule type="cellIs" dxfId="151" priority="8" stopIfTrue="1" operator="between">
      <formula>15</formula>
      <formula>20</formula>
    </cfRule>
    <cfRule type="cellIs" dxfId="150" priority="9" stopIfTrue="1" operator="greaterThan">
      <formula>20.1</formula>
    </cfRule>
  </conditionalFormatting>
  <conditionalFormatting sqref="CH33:CI35">
    <cfRule type="cellIs" dxfId="149" priority="10" stopIfTrue="1" operator="between">
      <formula>1</formula>
      <formula>10</formula>
    </cfRule>
    <cfRule type="cellIs" dxfId="148" priority="11" stopIfTrue="1" operator="between">
      <formula>15</formula>
      <formula>20</formula>
    </cfRule>
    <cfRule type="cellIs" dxfId="147" priority="12" stopIfTrue="1" operator="greaterThan">
      <formula>20.1</formula>
    </cfRule>
  </conditionalFormatting>
  <conditionalFormatting sqref="CK33:CQ35">
    <cfRule type="cellIs" dxfId="146" priority="13" stopIfTrue="1" operator="equal">
      <formula>"+"</formula>
    </cfRule>
  </conditionalFormatting>
  <conditionalFormatting sqref="ES6:ES23 EY6:EY23 EM6:EM23">
    <cfRule type="cellIs" dxfId="145" priority="14" stopIfTrue="1" operator="lessThanOrEqual">
      <formula>0.4</formula>
    </cfRule>
    <cfRule type="cellIs" dxfId="144" priority="15" stopIfTrue="1" operator="between">
      <formula>6</formula>
      <formula>10</formula>
    </cfRule>
    <cfRule type="cellIs" dxfId="143" priority="16" stopIfTrue="1" operator="greaterThan">
      <formula>10</formula>
    </cfRule>
  </conditionalFormatting>
  <conditionalFormatting sqref="DD6:DJ14 ER6:ER23 EX6:EX23 EL6:EL23">
    <cfRule type="cellIs" dxfId="142" priority="17" stopIfTrue="1" operator="between">
      <formula>"-"</formula>
      <formula>"·"</formula>
    </cfRule>
    <cfRule type="cellIs" dxfId="141" priority="18" stopIfTrue="1" operator="equal">
      <formula>"··"</formula>
    </cfRule>
    <cfRule type="cellIs" dxfId="140" priority="19" stopIfTrue="1" operator="equal">
      <formula>"···"</formula>
    </cfRule>
  </conditionalFormatting>
  <conditionalFormatting sqref="DK6:DQ14">
    <cfRule type="cellIs" dxfId="139" priority="20" stopIfTrue="1" operator="between">
      <formula>0</formula>
      <formula>2</formula>
    </cfRule>
    <cfRule type="cellIs" dxfId="138" priority="21" stopIfTrue="1" operator="between">
      <formula>2.1</formula>
      <formula>10</formula>
    </cfRule>
    <cfRule type="cellIs" dxfId="137" priority="22" stopIfTrue="1" operator="greaterThanOrEqual">
      <formula>10.1</formula>
    </cfRule>
  </conditionalFormatting>
  <conditionalFormatting sqref="DR6:DX14">
    <cfRule type="cellIs" dxfId="136" priority="23" stopIfTrue="1" operator="greaterThan">
      <formula>30</formula>
    </cfRule>
  </conditionalFormatting>
  <conditionalFormatting sqref="DY6:EE14">
    <cfRule type="cellIs" dxfId="135" priority="24" stopIfTrue="1" operator="greaterThanOrEqual">
      <formula>35</formula>
    </cfRule>
  </conditionalFormatting>
  <conditionalFormatting sqref="CH6:CI32">
    <cfRule type="cellIs" dxfId="134" priority="25" stopIfTrue="1" operator="between">
      <formula>2</formula>
      <formula>5.9</formula>
    </cfRule>
    <cfRule type="cellIs" dxfId="133" priority="26" stopIfTrue="1" operator="between">
      <formula>6</formula>
      <formula>10</formula>
    </cfRule>
    <cfRule type="cellIs" dxfId="132" priority="27" stopIfTrue="1" operator="greaterThan">
      <formula>10</formula>
    </cfRule>
  </conditionalFormatting>
  <conditionalFormatting sqref="C6:H41">
    <cfRule type="cellIs" dxfId="131" priority="28" stopIfTrue="1" operator="between">
      <formula>"*"</formula>
      <formula>"***"</formula>
    </cfRule>
    <cfRule type="cellIs" dxfId="130" priority="29" stopIfTrue="1" operator="equal">
      <formula>"···"</formula>
    </cfRule>
  </conditionalFormatting>
  <conditionalFormatting sqref="AA6:AF41">
    <cfRule type="cellIs" dxfId="129" priority="30" stopIfTrue="1" operator="between">
      <formula>15</formula>
      <formula>30</formula>
    </cfRule>
    <cfRule type="cellIs" dxfId="128" priority="31" stopIfTrue="1" operator="between">
      <formula>30.1</formula>
      <formula>40</formula>
    </cfRule>
  </conditionalFormatting>
  <conditionalFormatting sqref="AG6:AL41">
    <cfRule type="cellIs" dxfId="127" priority="32" stopIfTrue="1" operator="equal">
      <formula>1</formula>
    </cfRule>
  </conditionalFormatting>
  <conditionalFormatting sqref="I6:N41">
    <cfRule type="cellIs" dxfId="126" priority="33" stopIfTrue="1" operator="between">
      <formula>10</formula>
      <formula>20</formula>
    </cfRule>
    <cfRule type="cellIs" dxfId="125" priority="34" stopIfTrue="1" operator="between">
      <formula>20.1</formula>
      <formula>49.9</formula>
    </cfRule>
    <cfRule type="cellIs" dxfId="124" priority="35" stopIfTrue="1" operator="between">
      <formula>50</formula>
      <formula>250</formula>
    </cfRule>
  </conditionalFormatting>
  <conditionalFormatting sqref="AM25:AO32 AX25:CG32 AP28:AW32 AM6:AO23 AX6:CG23 AP9:AW26">
    <cfRule type="cellIs" dxfId="123" priority="36" stopIfTrue="1" operator="between">
      <formula>40</formula>
      <formula>50</formula>
    </cfRule>
    <cfRule type="cellIs" dxfId="122" priority="37" stopIfTrue="1" operator="between">
      <formula>50.1</formula>
      <formula>55</formula>
    </cfRule>
    <cfRule type="cellIs" dxfId="121" priority="38" stopIfTrue="1" operator="greaterThan">
      <formula>55</formula>
    </cfRule>
  </conditionalFormatting>
  <conditionalFormatting sqref="AM24:AO24 AX24:CG24 AP27:AW27">
    <cfRule type="cellIs" dxfId="120" priority="39" stopIfTrue="1" operator="between">
      <formula>40</formula>
      <formula>50</formula>
    </cfRule>
    <cfRule type="cellIs" dxfId="119" priority="40" stopIfTrue="1" operator="greaterThan">
      <formula>50</formula>
    </cfRule>
  </conditionalFormatting>
  <conditionalFormatting sqref="Q6:Q41 S6:S41 O6:O41">
    <cfRule type="cellIs" dxfId="118" priority="41" stopIfTrue="1" operator="between">
      <formula>30</formula>
      <formula>35</formula>
    </cfRule>
    <cfRule type="cellIs" dxfId="117" priority="42" stopIfTrue="1" operator="between">
      <formula>35.1</formula>
      <formula>45</formula>
    </cfRule>
  </conditionalFormatting>
  <conditionalFormatting sqref="U6:Z41">
    <cfRule type="cellIs" dxfId="116" priority="43" stopIfTrue="1" operator="between">
      <formula>40</formula>
      <formula>50</formula>
    </cfRule>
    <cfRule type="cellIs" dxfId="115" priority="44" stopIfTrue="1" operator="between">
      <formula>50.1</formula>
      <formula>70</formula>
    </cfRule>
  </conditionalFormatting>
  <conditionalFormatting sqref="P6:P41 T6:T41 R6:R41">
    <cfRule type="cellIs" dxfId="114" priority="45" stopIfTrue="1" operator="between">
      <formula>24.5</formula>
      <formula>35</formula>
    </cfRule>
    <cfRule type="cellIs" dxfId="113" priority="46" stopIfTrue="1" operator="between">
      <formula>35.1</formula>
      <formula>45</formula>
    </cfRule>
  </conditionalFormatting>
  <pageMargins left="0" right="0" top="0" bottom="0" header="0.51181102362204722" footer="0.51181102362204722"/>
  <pageSetup paperSize="9" scale="8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8434" r:id="rId4" name="List Box 2">
              <controlPr defaultSize="0" autoLine="0" autoPict="0">
                <anchor moveWithCells="1">
                  <from>
                    <xdr:col>43</xdr:col>
                    <xdr:colOff>161925</xdr:colOff>
                    <xdr:row>10</xdr:row>
                    <xdr:rowOff>114300</xdr:rowOff>
                  </from>
                  <to>
                    <xdr:col>47</xdr:col>
                    <xdr:colOff>190500</xdr:colOff>
                    <xdr:row>14</xdr:row>
                    <xdr:rowOff>123825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6"/>
  <dimension ref="A1:FE115"/>
  <sheetViews>
    <sheetView showGridLines="0" showRowColHeaders="0" tabSelected="1" defaultGridColor="0" colorId="23" zoomScale="115" zoomScaleNormal="115" workbookViewId="0">
      <selection activeCell="AA3" sqref="AA3"/>
    </sheetView>
  </sheetViews>
  <sheetFormatPr defaultRowHeight="12.75" x14ac:dyDescent="0.2"/>
  <cols>
    <col min="1" max="1" width="4.7109375" customWidth="1"/>
    <col min="2" max="2" width="16.42578125" customWidth="1"/>
    <col min="3" max="3" width="4.7109375" customWidth="1"/>
    <col min="4" max="38" width="4.140625" customWidth="1"/>
    <col min="39" max="39" width="1.85546875" customWidth="1"/>
    <col min="40" max="40" width="4.140625" customWidth="1"/>
    <col min="41" max="41" width="1.5703125" customWidth="1"/>
    <col min="42" max="42" width="1.28515625" customWidth="1"/>
    <col min="43" max="85" width="4.140625" customWidth="1"/>
    <col min="86" max="86" width="5" customWidth="1"/>
    <col min="87" max="87" width="4.7109375" customWidth="1"/>
    <col min="88" max="88" width="5.7109375" style="54" customWidth="1"/>
    <col min="89" max="89" width="5.140625" style="54" customWidth="1"/>
    <col min="90" max="96" width="5.140625" style="97" customWidth="1"/>
    <col min="97" max="100" width="3.140625" style="97" customWidth="1"/>
    <col min="101" max="101" width="3.140625" style="54" customWidth="1"/>
    <col min="102" max="102" width="4.28515625" style="54" customWidth="1"/>
    <col min="103" max="103" width="6.28515625" style="54" customWidth="1"/>
    <col min="104" max="104" width="7.7109375" style="54" customWidth="1"/>
    <col min="105" max="105" width="4" style="54" customWidth="1"/>
    <col min="106" max="106" width="18.85546875" style="54" customWidth="1"/>
    <col min="107" max="107" width="4.42578125" style="54" customWidth="1"/>
    <col min="108" max="135" width="4" style="54" customWidth="1"/>
    <col min="136" max="137" width="9.140625" style="54"/>
    <col min="138" max="138" width="4" style="54" customWidth="1"/>
    <col min="139" max="139" width="17.7109375" style="54" customWidth="1"/>
    <col min="140" max="140" width="5.85546875" style="54" customWidth="1"/>
    <col min="141" max="141" width="9.140625" style="54"/>
    <col min="142" max="160" width="6.42578125" style="54" customWidth="1"/>
    <col min="161" max="161" width="9.140625" style="54"/>
  </cols>
  <sheetData>
    <row r="1" spans="1:161" ht="21.75" customHeight="1" x14ac:dyDescent="0.2">
      <c r="A1" s="793"/>
      <c r="B1" s="793"/>
      <c r="C1" s="793"/>
      <c r="D1" s="793"/>
      <c r="E1" s="793"/>
      <c r="F1" s="793"/>
      <c r="G1" s="793"/>
      <c r="H1" s="793"/>
      <c r="I1" s="793"/>
      <c r="J1" s="793"/>
      <c r="K1" s="793"/>
      <c r="L1" s="793"/>
      <c r="M1" s="793"/>
      <c r="N1" s="793"/>
      <c r="O1" s="793"/>
      <c r="P1" s="793"/>
      <c r="Q1" s="793"/>
      <c r="R1" s="793"/>
      <c r="S1" s="793"/>
      <c r="T1" s="793"/>
      <c r="U1" s="793"/>
      <c r="V1" s="793"/>
      <c r="W1" s="793"/>
      <c r="X1" s="793"/>
      <c r="Y1" s="793"/>
      <c r="Z1" s="793"/>
      <c r="AA1" s="793"/>
      <c r="AB1" s="793"/>
      <c r="AC1" s="793"/>
      <c r="AD1" s="793"/>
      <c r="AE1" s="793"/>
      <c r="AF1" s="793"/>
      <c r="AG1" s="793"/>
      <c r="AH1" s="793"/>
      <c r="AI1" s="793"/>
      <c r="AJ1" s="793"/>
      <c r="AK1" s="793"/>
      <c r="AL1" s="793"/>
      <c r="AM1" s="793"/>
    </row>
    <row r="2" spans="1:161" s="391" customFormat="1" ht="23.25" customHeight="1" x14ac:dyDescent="0.2">
      <c r="A2" s="794"/>
      <c r="B2" s="795" t="s">
        <v>793</v>
      </c>
      <c r="C2" s="794"/>
      <c r="D2" s="794"/>
      <c r="E2" s="794"/>
      <c r="F2" s="794"/>
      <c r="G2" s="794"/>
      <c r="H2" s="794"/>
      <c r="I2" s="796"/>
      <c r="J2" s="794"/>
      <c r="K2" s="796" t="s">
        <v>102</v>
      </c>
      <c r="L2" s="794"/>
      <c r="M2" s="794"/>
      <c r="N2" s="794"/>
      <c r="O2" s="794"/>
      <c r="P2" s="794"/>
      <c r="Q2" s="1036">
        <f>Про_2!FH5</f>
        <v>45622.375</v>
      </c>
      <c r="R2" s="1036"/>
      <c r="S2" s="1036"/>
      <c r="T2" s="1036"/>
      <c r="U2" s="714" t="s">
        <v>36</v>
      </c>
      <c r="V2" s="1037">
        <f>Q2+2</f>
        <v>45624.375</v>
      </c>
      <c r="W2" s="1037"/>
      <c r="X2" s="1037"/>
      <c r="Y2" s="1037"/>
      <c r="Z2" s="1037"/>
      <c r="AA2" s="1037"/>
      <c r="AB2" s="1037"/>
      <c r="AC2" s="794"/>
      <c r="AD2" s="794"/>
      <c r="AE2" s="794"/>
      <c r="AF2" s="794"/>
      <c r="AG2" s="794"/>
      <c r="AH2" s="794"/>
      <c r="AI2" s="794"/>
      <c r="AJ2" s="794"/>
      <c r="AK2" s="794"/>
      <c r="AL2" s="794"/>
      <c r="AM2" s="794"/>
      <c r="AN2" s="392"/>
      <c r="AO2" s="392"/>
      <c r="AP2" s="396"/>
      <c r="AQ2" s="396"/>
      <c r="AR2" s="396"/>
      <c r="AS2" s="396"/>
      <c r="AT2" s="396"/>
      <c r="AU2" s="396"/>
      <c r="AV2" s="396"/>
      <c r="AW2" s="396"/>
      <c r="AX2" s="392"/>
      <c r="AY2" s="392"/>
      <c r="AZ2" s="392"/>
      <c r="BA2" s="392"/>
      <c r="BB2" s="392"/>
      <c r="BC2" s="392"/>
      <c r="BD2" s="392"/>
      <c r="BE2" s="392"/>
      <c r="BF2" s="392"/>
      <c r="BG2" s="392"/>
      <c r="BH2" s="392"/>
      <c r="BI2" s="392"/>
      <c r="BJ2" s="392"/>
      <c r="BK2" s="392"/>
      <c r="BL2" s="392"/>
      <c r="BM2" s="392"/>
      <c r="BN2" s="392"/>
      <c r="BO2" s="392"/>
      <c r="BP2" s="392"/>
      <c r="BQ2" s="392"/>
      <c r="BR2" s="392"/>
      <c r="BS2" s="392"/>
      <c r="BT2" s="392"/>
      <c r="BU2" s="392"/>
      <c r="BV2" s="392"/>
      <c r="BW2" s="392"/>
      <c r="BX2" s="392"/>
      <c r="BY2" s="392"/>
      <c r="BZ2" s="392"/>
      <c r="CA2" s="392"/>
      <c r="CB2" s="392"/>
      <c r="CC2" s="392"/>
      <c r="CD2" s="392"/>
      <c r="CE2" s="392"/>
      <c r="CF2" s="392"/>
      <c r="CG2" s="392"/>
      <c r="CH2" s="392"/>
      <c r="CI2" s="392"/>
      <c r="CJ2" s="394"/>
      <c r="CK2" s="394"/>
      <c r="CL2" s="395"/>
      <c r="CM2" s="395"/>
      <c r="CN2" s="395"/>
      <c r="CO2" s="395"/>
      <c r="CP2" s="395"/>
      <c r="CQ2" s="395"/>
      <c r="CR2" s="395"/>
      <c r="CS2" s="395"/>
      <c r="CT2" s="395"/>
      <c r="CU2" s="395"/>
      <c r="CV2" s="395"/>
      <c r="CW2" s="394"/>
      <c r="CX2" s="394"/>
      <c r="CY2" s="394"/>
      <c r="CZ2" s="394"/>
      <c r="DA2" s="394"/>
      <c r="DB2" s="394"/>
      <c r="DC2" s="394"/>
      <c r="DD2" s="394"/>
      <c r="DE2" s="394"/>
      <c r="DF2" s="394"/>
      <c r="DG2" s="394"/>
      <c r="DH2" s="394"/>
      <c r="DI2" s="394"/>
      <c r="DJ2" s="394"/>
      <c r="DK2" s="394"/>
      <c r="DL2" s="394"/>
      <c r="DM2" s="394"/>
      <c r="DN2" s="394"/>
      <c r="DO2" s="394"/>
      <c r="DP2" s="394"/>
      <c r="DQ2" s="394"/>
      <c r="DR2" s="394"/>
      <c r="DS2" s="394"/>
      <c r="DT2" s="394"/>
      <c r="DU2" s="394"/>
      <c r="DV2" s="394"/>
      <c r="DW2" s="394"/>
      <c r="DX2" s="394"/>
      <c r="DY2" s="394"/>
      <c r="DZ2" s="394"/>
      <c r="EA2" s="394"/>
      <c r="EB2" s="394"/>
      <c r="EC2" s="394"/>
      <c r="ED2" s="394"/>
      <c r="EE2" s="394"/>
      <c r="EF2" s="394"/>
      <c r="EG2" s="394"/>
      <c r="EH2" s="394"/>
      <c r="EI2" s="394"/>
      <c r="EJ2" s="394"/>
      <c r="EK2" s="394"/>
      <c r="EL2" s="394"/>
      <c r="EM2" s="394"/>
      <c r="EN2" s="394"/>
      <c r="EO2" s="394"/>
      <c r="EP2" s="394"/>
      <c r="EQ2" s="394"/>
      <c r="ER2" s="394"/>
      <c r="ES2" s="394"/>
      <c r="ET2" s="394"/>
      <c r="EU2" s="394"/>
      <c r="EV2" s="394"/>
      <c r="EW2" s="394"/>
      <c r="EX2" s="394"/>
      <c r="EY2" s="394"/>
      <c r="EZ2" s="394"/>
      <c r="FA2" s="394"/>
      <c r="FB2" s="394"/>
      <c r="FC2" s="394"/>
      <c r="FD2" s="394"/>
      <c r="FE2" s="394"/>
    </row>
    <row r="3" spans="1:161" ht="20.100000000000001" customHeight="1" x14ac:dyDescent="0.2">
      <c r="A3" s="1034" t="s">
        <v>35</v>
      </c>
      <c r="B3" s="6"/>
      <c r="C3" s="287"/>
      <c r="D3" s="288"/>
      <c r="E3" s="288" t="s">
        <v>10</v>
      </c>
      <c r="F3" s="288"/>
      <c r="G3" s="288"/>
      <c r="H3" s="289"/>
      <c r="I3" s="287" t="s">
        <v>50</v>
      </c>
      <c r="J3" s="288"/>
      <c r="K3" s="288"/>
      <c r="L3" s="288"/>
      <c r="M3" s="288"/>
      <c r="N3" s="289"/>
      <c r="O3" s="287" t="s">
        <v>23</v>
      </c>
      <c r="P3" s="288"/>
      <c r="Q3" s="288"/>
      <c r="R3" s="288"/>
      <c r="S3" s="288"/>
      <c r="T3" s="289"/>
      <c r="U3" s="287" t="s">
        <v>1327</v>
      </c>
      <c r="V3" s="288"/>
      <c r="W3" s="288"/>
      <c r="X3" s="288"/>
      <c r="Y3" s="288"/>
      <c r="Z3" s="289"/>
      <c r="AA3" s="287" t="s">
        <v>51</v>
      </c>
      <c r="AB3" s="288"/>
      <c r="AC3" s="288"/>
      <c r="AD3" s="288"/>
      <c r="AE3" s="288"/>
      <c r="AF3" s="289"/>
      <c r="AG3" s="287"/>
      <c r="AH3" s="288" t="str">
        <f>Про_2!ES43</f>
        <v>Гололед</v>
      </c>
      <c r="AI3" s="288"/>
      <c r="AJ3" s="288"/>
      <c r="AK3" s="288"/>
      <c r="AL3" s="289"/>
      <c r="AM3" s="73"/>
      <c r="AN3" s="73"/>
      <c r="AO3" s="73"/>
      <c r="AX3" s="73"/>
      <c r="AY3" s="73"/>
      <c r="AZ3" s="73"/>
      <c r="BA3" s="73"/>
      <c r="BB3" s="73"/>
      <c r="BC3" s="73"/>
      <c r="BD3" s="73"/>
      <c r="BE3" s="73"/>
      <c r="BF3" s="73"/>
      <c r="BG3" s="73"/>
      <c r="BH3" s="73"/>
      <c r="BI3" s="73"/>
      <c r="BJ3" s="73"/>
      <c r="BK3" s="73"/>
      <c r="BL3" s="73"/>
      <c r="BM3" s="73"/>
      <c r="BN3" s="73"/>
      <c r="BO3" s="73"/>
      <c r="BP3" s="73"/>
      <c r="BQ3" s="73"/>
      <c r="BR3" s="73"/>
      <c r="BS3" s="73"/>
      <c r="BT3" s="73"/>
      <c r="BU3" s="73"/>
      <c r="BV3" s="73"/>
      <c r="BW3" s="73"/>
      <c r="BX3" s="73"/>
      <c r="BY3" s="73"/>
      <c r="BZ3" s="73"/>
      <c r="CA3" s="73"/>
      <c r="CB3" s="73"/>
      <c r="CC3" s="73"/>
      <c r="CD3" s="73"/>
      <c r="CE3" s="73"/>
      <c r="CF3" s="73"/>
      <c r="CG3" s="73"/>
      <c r="CH3" s="19"/>
      <c r="CI3" s="19"/>
      <c r="DD3" s="214"/>
      <c r="DE3" s="214"/>
      <c r="DF3" s="214"/>
      <c r="DG3" s="214"/>
      <c r="DH3" s="214"/>
      <c r="DI3" s="214"/>
      <c r="DJ3" s="214"/>
      <c r="DK3" s="214"/>
      <c r="DL3" s="214"/>
      <c r="DM3" s="214"/>
      <c r="DN3" s="214"/>
      <c r="DO3" s="214"/>
      <c r="DP3" s="214"/>
      <c r="DQ3" s="214"/>
      <c r="DR3" s="214"/>
      <c r="DS3" s="214"/>
      <c r="DT3" s="214"/>
      <c r="DU3" s="214"/>
      <c r="DV3" s="214"/>
      <c r="DW3" s="214"/>
      <c r="DX3" s="214"/>
      <c r="DY3" s="214"/>
      <c r="DZ3" s="214"/>
      <c r="EA3" s="214"/>
      <c r="EB3" s="214"/>
      <c r="EC3" s="214"/>
      <c r="ED3" s="214"/>
      <c r="EE3" s="214"/>
      <c r="EK3" s="215"/>
      <c r="EL3" s="216"/>
      <c r="EM3" s="216"/>
      <c r="EN3" s="216"/>
      <c r="EO3" s="217"/>
      <c r="EP3" s="63"/>
      <c r="EQ3" s="63"/>
      <c r="ER3" s="216"/>
      <c r="ES3" s="216"/>
      <c r="ET3" s="216"/>
      <c r="EU3" s="217"/>
      <c r="EV3" s="63"/>
      <c r="EW3" s="63"/>
      <c r="EX3" s="216"/>
      <c r="EY3" s="216"/>
      <c r="EZ3" s="216"/>
      <c r="FA3" s="217"/>
      <c r="FB3" s="63"/>
      <c r="FC3" s="63"/>
    </row>
    <row r="4" spans="1:161" ht="20.100000000000001" customHeight="1" x14ac:dyDescent="0.2">
      <c r="A4" s="1035"/>
      <c r="B4" s="380" t="s">
        <v>9</v>
      </c>
      <c r="C4" s="1033">
        <f>Q2</f>
        <v>45622.375</v>
      </c>
      <c r="D4" s="1031"/>
      <c r="E4" s="1031">
        <f>C4+1</f>
        <v>45623.375</v>
      </c>
      <c r="F4" s="1031"/>
      <c r="G4" s="1031">
        <f>E4+1</f>
        <v>45624.375</v>
      </c>
      <c r="H4" s="1032"/>
      <c r="I4" s="1033">
        <f>C4</f>
        <v>45622.375</v>
      </c>
      <c r="J4" s="1031"/>
      <c r="K4" s="1031">
        <f>E4</f>
        <v>45623.375</v>
      </c>
      <c r="L4" s="1031"/>
      <c r="M4" s="1031">
        <f>G4</f>
        <v>45624.375</v>
      </c>
      <c r="N4" s="1032"/>
      <c r="O4" s="1033">
        <f>I4</f>
        <v>45622.375</v>
      </c>
      <c r="P4" s="1031"/>
      <c r="Q4" s="1031">
        <f>K4</f>
        <v>45623.375</v>
      </c>
      <c r="R4" s="1031"/>
      <c r="S4" s="1031">
        <f>M4</f>
        <v>45624.375</v>
      </c>
      <c r="T4" s="1032"/>
      <c r="U4" s="1033">
        <f>O4</f>
        <v>45622.375</v>
      </c>
      <c r="V4" s="1031"/>
      <c r="W4" s="1031">
        <f>Q4</f>
        <v>45623.375</v>
      </c>
      <c r="X4" s="1031"/>
      <c r="Y4" s="1031">
        <f>S4</f>
        <v>45624.375</v>
      </c>
      <c r="Z4" s="1032"/>
      <c r="AA4" s="1033">
        <f>U4</f>
        <v>45622.375</v>
      </c>
      <c r="AB4" s="1031"/>
      <c r="AC4" s="1031">
        <f>W4</f>
        <v>45623.375</v>
      </c>
      <c r="AD4" s="1031"/>
      <c r="AE4" s="1031">
        <f>Y4</f>
        <v>45624.375</v>
      </c>
      <c r="AF4" s="1032"/>
      <c r="AG4" s="1033">
        <f>AA4</f>
        <v>45622.375</v>
      </c>
      <c r="AH4" s="1031"/>
      <c r="AI4" s="1031">
        <f>AC4</f>
        <v>45623.375</v>
      </c>
      <c r="AJ4" s="1031"/>
      <c r="AK4" s="1031">
        <f>AE4</f>
        <v>45624.375</v>
      </c>
      <c r="AL4" s="1032"/>
      <c r="AM4" s="74"/>
      <c r="AN4" s="74"/>
      <c r="AO4" s="74"/>
      <c r="AX4" s="74"/>
      <c r="AY4" s="74"/>
      <c r="AZ4" s="74"/>
      <c r="BA4" s="74"/>
      <c r="BB4" s="74"/>
      <c r="BC4" s="74"/>
      <c r="BD4" s="74"/>
      <c r="BE4" s="74"/>
      <c r="BF4" s="74"/>
      <c r="BG4" s="74"/>
      <c r="BH4" s="74"/>
      <c r="BI4" s="74"/>
      <c r="BJ4" s="74"/>
      <c r="BK4" s="74"/>
      <c r="BL4" s="74"/>
      <c r="BM4" s="74"/>
      <c r="BN4" s="74"/>
      <c r="BO4" s="74"/>
      <c r="BP4" s="74"/>
      <c r="BQ4" s="74"/>
      <c r="BR4" s="74"/>
      <c r="BS4" s="74"/>
      <c r="BT4" s="74"/>
      <c r="BU4" s="74"/>
      <c r="BV4" s="74"/>
      <c r="BW4" s="74"/>
      <c r="BX4" s="74"/>
      <c r="BY4" s="74"/>
      <c r="BZ4" s="74"/>
      <c r="CA4" s="74"/>
      <c r="CB4" s="74"/>
      <c r="CC4" s="74"/>
      <c r="CD4" s="74"/>
      <c r="CE4" s="74"/>
      <c r="CF4" s="74"/>
      <c r="CG4" s="74"/>
      <c r="CH4" s="36"/>
      <c r="CI4" s="36"/>
      <c r="DA4" s="218"/>
      <c r="DB4" s="55"/>
      <c r="DC4" s="219"/>
      <c r="DD4" s="220"/>
      <c r="DE4" s="221"/>
      <c r="DF4" s="221"/>
      <c r="DG4" s="221"/>
      <c r="DH4" s="221"/>
      <c r="DI4" s="221"/>
      <c r="DJ4" s="221"/>
      <c r="DK4" s="220"/>
      <c r="DL4" s="221"/>
      <c r="DM4" s="221"/>
      <c r="DN4" s="221"/>
      <c r="DO4" s="221"/>
      <c r="DP4" s="221"/>
      <c r="DQ4" s="221"/>
      <c r="DR4" s="220"/>
      <c r="DS4" s="221"/>
      <c r="DT4" s="221"/>
      <c r="DU4" s="221"/>
      <c r="DV4" s="221"/>
      <c r="DW4" s="221"/>
      <c r="DX4" s="221"/>
      <c r="DY4" s="220"/>
      <c r="DZ4" s="221"/>
      <c r="EA4" s="221"/>
      <c r="EB4" s="221"/>
      <c r="EC4" s="221"/>
      <c r="ED4" s="221"/>
      <c r="EE4" s="221"/>
      <c r="EH4" s="218"/>
      <c r="EI4" s="55"/>
      <c r="EJ4" s="219"/>
      <c r="EK4" s="215"/>
      <c r="EL4" s="217"/>
      <c r="EM4" s="217"/>
      <c r="EN4" s="217"/>
      <c r="EO4" s="217"/>
      <c r="EP4" s="63"/>
      <c r="EQ4" s="63"/>
      <c r="ER4" s="217"/>
      <c r="ES4" s="217"/>
      <c r="ET4" s="217"/>
      <c r="EU4" s="217"/>
      <c r="EV4" s="63"/>
      <c r="EW4" s="63"/>
      <c r="EX4" s="217"/>
      <c r="EY4" s="217"/>
      <c r="EZ4" s="217"/>
      <c r="FA4" s="217"/>
      <c r="FB4" s="63"/>
      <c r="FC4" s="63"/>
    </row>
    <row r="5" spans="1:161" ht="12" customHeight="1" x14ac:dyDescent="0.2">
      <c r="A5" s="7"/>
      <c r="B5" s="7"/>
      <c r="C5" s="41" t="s">
        <v>28</v>
      </c>
      <c r="D5" s="38" t="s">
        <v>44</v>
      </c>
      <c r="E5" s="41" t="s">
        <v>28</v>
      </c>
      <c r="F5" s="38" t="s">
        <v>44</v>
      </c>
      <c r="G5" s="41" t="s">
        <v>28</v>
      </c>
      <c r="H5" s="38" t="s">
        <v>44</v>
      </c>
      <c r="I5" s="41" t="s">
        <v>28</v>
      </c>
      <c r="J5" s="38" t="s">
        <v>44</v>
      </c>
      <c r="K5" s="41" t="s">
        <v>28</v>
      </c>
      <c r="L5" s="38" t="s">
        <v>44</v>
      </c>
      <c r="M5" s="41" t="s">
        <v>28</v>
      </c>
      <c r="N5" s="38" t="s">
        <v>44</v>
      </c>
      <c r="O5" s="41" t="s">
        <v>28</v>
      </c>
      <c r="P5" s="183" t="s">
        <v>44</v>
      </c>
      <c r="Q5" s="41" t="s">
        <v>28</v>
      </c>
      <c r="R5" s="183" t="s">
        <v>44</v>
      </c>
      <c r="S5" s="41" t="s">
        <v>28</v>
      </c>
      <c r="T5" s="183" t="s">
        <v>44</v>
      </c>
      <c r="U5" s="41" t="s">
        <v>28</v>
      </c>
      <c r="V5" s="183" t="s">
        <v>44</v>
      </c>
      <c r="W5" s="41" t="s">
        <v>28</v>
      </c>
      <c r="X5" s="183" t="s">
        <v>44</v>
      </c>
      <c r="Y5" s="41" t="s">
        <v>28</v>
      </c>
      <c r="Z5" s="183" t="s">
        <v>44</v>
      </c>
      <c r="AA5" s="41" t="s">
        <v>28</v>
      </c>
      <c r="AB5" s="183" t="s">
        <v>44</v>
      </c>
      <c r="AC5" s="41" t="s">
        <v>28</v>
      </c>
      <c r="AD5" s="183" t="s">
        <v>44</v>
      </c>
      <c r="AE5" s="41" t="s">
        <v>28</v>
      </c>
      <c r="AF5" s="183" t="s">
        <v>44</v>
      </c>
      <c r="AG5" s="41" t="s">
        <v>28</v>
      </c>
      <c r="AH5" s="183" t="s">
        <v>44</v>
      </c>
      <c r="AI5" s="41" t="s">
        <v>28</v>
      </c>
      <c r="AJ5" s="183" t="s">
        <v>44</v>
      </c>
      <c r="AK5" s="41" t="s">
        <v>28</v>
      </c>
      <c r="AL5" s="183" t="s">
        <v>44</v>
      </c>
      <c r="AM5" s="40"/>
      <c r="AN5" s="40"/>
      <c r="AO5" s="40"/>
      <c r="AP5" s="213"/>
      <c r="AQ5" s="213"/>
      <c r="AR5" s="213"/>
      <c r="AS5" s="213"/>
      <c r="AT5" s="213"/>
      <c r="AU5" s="213"/>
      <c r="AV5" s="213"/>
      <c r="AW5" s="213"/>
      <c r="AX5" s="40"/>
      <c r="AY5" s="40"/>
      <c r="AZ5" s="40"/>
      <c r="BA5" s="40"/>
      <c r="BB5" s="40"/>
      <c r="BC5" s="40"/>
      <c r="BD5" s="40"/>
      <c r="BE5" s="40"/>
      <c r="BF5" s="40"/>
      <c r="BG5" s="40"/>
      <c r="BH5" s="40"/>
      <c r="BI5" s="40"/>
      <c r="BJ5" s="40"/>
      <c r="BK5" s="40"/>
      <c r="BL5" s="40"/>
      <c r="BM5" s="40"/>
      <c r="BN5" s="40"/>
      <c r="BO5" s="40"/>
      <c r="BP5" s="40"/>
      <c r="BQ5" s="40"/>
      <c r="BR5" s="40"/>
      <c r="BS5" s="40"/>
      <c r="BT5" s="40"/>
      <c r="BU5" s="40"/>
      <c r="BV5" s="40"/>
      <c r="BW5" s="40"/>
      <c r="BX5" s="40"/>
      <c r="BY5" s="40"/>
      <c r="BZ5" s="40"/>
      <c r="CA5" s="40"/>
      <c r="CB5" s="40"/>
      <c r="CC5" s="40"/>
      <c r="CD5" s="40"/>
      <c r="CE5" s="40"/>
      <c r="CF5" s="40"/>
      <c r="CG5" s="40"/>
      <c r="CH5" s="40"/>
      <c r="CI5" s="40"/>
      <c r="CK5" s="222"/>
      <c r="CL5" s="222"/>
      <c r="CM5" s="222"/>
      <c r="CN5" s="95"/>
      <c r="CO5" s="95"/>
      <c r="CP5" s="95"/>
      <c r="CQ5" s="95"/>
      <c r="CR5" s="95"/>
      <c r="CS5" s="55"/>
      <c r="DC5" s="223"/>
      <c r="DD5" s="64"/>
      <c r="DE5" s="64"/>
      <c r="DF5" s="64"/>
      <c r="DG5" s="64"/>
      <c r="DH5" s="64"/>
      <c r="DI5" s="64"/>
      <c r="DJ5" s="64"/>
      <c r="DK5" s="64"/>
      <c r="DL5" s="64"/>
      <c r="DM5" s="64"/>
      <c r="DN5" s="64"/>
      <c r="DO5" s="64"/>
      <c r="DP5" s="64"/>
      <c r="DQ5" s="64"/>
      <c r="DR5" s="64"/>
      <c r="DS5" s="64"/>
      <c r="DT5" s="64"/>
      <c r="DU5" s="64"/>
      <c r="DV5" s="64"/>
      <c r="DW5" s="64"/>
      <c r="DX5" s="64"/>
      <c r="DY5" s="64"/>
      <c r="DZ5" s="64"/>
      <c r="EA5" s="64"/>
      <c r="EB5" s="64"/>
      <c r="EC5" s="64"/>
      <c r="ED5" s="64"/>
      <c r="EE5" s="64"/>
      <c r="EJ5" s="223"/>
      <c r="EK5" s="215"/>
      <c r="EL5" s="224"/>
      <c r="EM5" s="224"/>
      <c r="EN5" s="224"/>
      <c r="EO5" s="224"/>
      <c r="EP5" s="224"/>
      <c r="EQ5" s="224"/>
      <c r="ER5" s="224"/>
      <c r="ES5" s="224"/>
      <c r="ET5" s="224"/>
      <c r="EU5" s="224"/>
      <c r="EV5" s="224"/>
      <c r="EW5" s="224"/>
      <c r="EX5" s="224"/>
      <c r="EY5" s="224"/>
      <c r="EZ5" s="224"/>
      <c r="FA5" s="224"/>
      <c r="FB5" s="224"/>
      <c r="FC5" s="224"/>
    </row>
    <row r="6" spans="1:161" ht="12.95" customHeight="1" x14ac:dyDescent="0.2">
      <c r="A6" s="581" t="s">
        <v>1321</v>
      </c>
      <c r="B6" s="578" t="str">
        <f>Про_2!AO6</f>
        <v>Москва</v>
      </c>
      <c r="C6" s="415" t="str">
        <f>CHOOSE(Про_2!$FG$5,Про_2!AP6,Про_2!AV6,Про_2!BB6)</f>
        <v/>
      </c>
      <c r="D6" s="709" t="str">
        <f>CHOOSE(Про_2!$FG$5,Про_2!AQ6,Про_2!AW6,Про_2!BC6)</f>
        <v/>
      </c>
      <c r="E6" s="710" t="str">
        <f>CHOOSE(Про_2!$FG$5,Про_2!AR6,Про_2!AX6,Про_2!BD6)</f>
        <v/>
      </c>
      <c r="F6" s="709" t="str">
        <f>CHOOSE(Про_2!$FG$5,Про_2!AS6,Про_2!AY6,Про_2!BE6)</f>
        <v/>
      </c>
      <c r="G6" s="710" t="str">
        <f>CHOOSE(Про_2!$FG$5,Про_2!AT6,Про_2!AZ6,Про_2!BF6)</f>
        <v>*</v>
      </c>
      <c r="H6" s="418" t="str">
        <f>CHOOSE(Про_2!$FG$5,Про_2!AU6,Про_2!BA6,Про_2!BG6)</f>
        <v>· *</v>
      </c>
      <c r="I6" s="783">
        <f>CHOOSE(Про_2!$FG$5,Про_2!BJ6,Про_2!BP6,Про_2!BV6)</f>
        <v>0</v>
      </c>
      <c r="J6" s="784">
        <f>CHOOSE(Про_2!$FG$5,Про_2!BK6,Про_2!BQ6,Про_2!BW6)</f>
        <v>0</v>
      </c>
      <c r="K6" s="789">
        <f>CHOOSE(Про_2!$FG$5,Про_2!BL6,Про_2!BR6,Про_2!BX6)</f>
        <v>0</v>
      </c>
      <c r="L6" s="784">
        <f>CHOOSE(Про_2!$FG$5,Про_2!BM6,Про_2!BS6,Про_2!BY6)</f>
        <v>0</v>
      </c>
      <c r="M6" s="789">
        <f>CHOOSE(Про_2!$FG$5,Про_2!BN6,Про_2!BT6,Про_2!BZ6)</f>
        <v>1</v>
      </c>
      <c r="N6" s="785">
        <f>CHOOSE(Про_2!$FG$5,Про_2!BO6,Про_2!BU6,Про_2!CA6)</f>
        <v>2</v>
      </c>
      <c r="O6" s="589">
        <f>CHOOSE(Про_2!$FG$5,Про_2!CD6,Про_2!CJ6,Про_2!CP6)</f>
        <v>-4.4000000000000004</v>
      </c>
      <c r="P6" s="590">
        <f>CHOOSE(Про_2!$FG$5,Про_2!CE6,Про_2!CK6,Про_2!CQ6)</f>
        <v>0.2</v>
      </c>
      <c r="Q6" s="591">
        <f>CHOOSE(Про_2!$FG$5,Про_2!CF6,Про_2!CL6,Про_2!CR6)</f>
        <v>-5.7</v>
      </c>
      <c r="R6" s="590">
        <f>CHOOSE(Про_2!$FG$5,Про_2!CG6,Про_2!CM6,Про_2!CS6)</f>
        <v>-0.7</v>
      </c>
      <c r="S6" s="591">
        <f>CHOOSE(Про_2!$FG$5,Про_2!CH6,Про_2!CN6,Про_2!CT6)</f>
        <v>-4.2</v>
      </c>
      <c r="T6" s="592">
        <f>CHOOSE(Про_2!$FG$5,Про_2!CI6,Про_2!CO6,Про_2!CU6)</f>
        <v>0.3</v>
      </c>
      <c r="U6" s="764">
        <f>CHOOSE(Про_2!$FG$5,Про_2!AP45,Про_2!AV45,Про_2!BB45)</f>
        <v>3</v>
      </c>
      <c r="V6" s="596">
        <f>CHOOSE(Про_2!$FG$5,Про_2!AQ45,Про_2!AW45,Про_2!BC45)</f>
        <v>3</v>
      </c>
      <c r="W6" s="597">
        <f>CHOOSE(Про_2!$FG$5,Про_2!AR45,Про_2!AX45,Про_2!BD45)</f>
        <v>3</v>
      </c>
      <c r="X6" s="596">
        <f>CHOOSE(Про_2!$FG$5,Про_2!AS45,Про_2!AY45,Про_2!BE45)</f>
        <v>0</v>
      </c>
      <c r="Y6" s="597">
        <f>CHOOSE(Про_2!$FG$5,Про_2!AT45,Про_2!AZ45,Про_2!BF45)</f>
        <v>0</v>
      </c>
      <c r="Z6" s="766">
        <f>CHOOSE(Про_2!$FG$5,Про_2!AU45,Про_2!BA45,Про_2!BG45)</f>
        <v>0</v>
      </c>
      <c r="AA6" s="595">
        <f>CHOOSE(Про_2!$FG$5,Про_2!DR6,Про_2!DX6,Про_2!ED6)</f>
        <v>12</v>
      </c>
      <c r="AB6" s="596">
        <f>CHOOSE(Про_2!$FG$5,Про_2!DS6,Про_2!DY6,Про_2!EE6)</f>
        <v>9</v>
      </c>
      <c r="AC6" s="597">
        <f>CHOOSE(Про_2!$FG$5,Про_2!DT6,Про_2!DZ6,Про_2!EF6)</f>
        <v>7</v>
      </c>
      <c r="AD6" s="596">
        <f>CHOOSE(Про_2!$FG$5,Про_2!DU6,Про_2!EA6,Про_2!EG6)</f>
        <v>4</v>
      </c>
      <c r="AE6" s="597">
        <f>CHOOSE(Про_2!$FG$5,Про_2!DV6,Про_2!EB6,Про_2!EH6)</f>
        <v>3</v>
      </c>
      <c r="AF6" s="598">
        <f>CHOOSE(Про_2!$FG$5,Про_2!DW6,Про_2!EC6,Про_2!EI6)</f>
        <v>3</v>
      </c>
      <c r="AG6" s="401">
        <f>CHOOSE(Про_2!$FG$5,Про_2!EL45,Про_2!ER45,Про_2!EX45)</f>
        <v>0</v>
      </c>
      <c r="AH6" s="569">
        <f>CHOOSE(Про_2!$FG$5,Про_2!EM45,Про_2!ES45,Про_2!EY45)</f>
        <v>0</v>
      </c>
      <c r="AI6" s="568">
        <f>CHOOSE(Про_2!$FG$5,Про_2!EN45,Про_2!ET45,Про_2!EZ45)</f>
        <v>0</v>
      </c>
      <c r="AJ6" s="569">
        <f>CHOOSE(Про_2!$FG$5,Про_2!EO45,Про_2!EU45,Про_2!FA45)</f>
        <v>0</v>
      </c>
      <c r="AK6" s="568">
        <f>CHOOSE(Про_2!$FG$5,Про_2!EP45,Про_2!EV45,Про_2!FB45)</f>
        <v>0</v>
      </c>
      <c r="AL6" s="402">
        <f>CHOOSE(Про_2!$FG$5,Про_2!EQ45,Про_2!EW45,Про_2!FC45)</f>
        <v>0</v>
      </c>
      <c r="AM6" s="88"/>
      <c r="AN6" s="88"/>
      <c r="AO6" s="88"/>
      <c r="AP6" s="73"/>
      <c r="AQ6" s="73"/>
      <c r="AR6" s="73"/>
      <c r="AS6" s="73"/>
      <c r="AT6" s="73"/>
      <c r="AU6" s="73"/>
      <c r="AV6" s="73"/>
      <c r="AW6" s="73"/>
      <c r="AX6" s="88"/>
      <c r="AY6" s="88"/>
      <c r="AZ6" s="88"/>
      <c r="BA6" s="88"/>
      <c r="BB6" s="88"/>
      <c r="BC6" s="88"/>
      <c r="BD6" s="88"/>
      <c r="BE6" s="88"/>
      <c r="BF6" s="88"/>
      <c r="BG6" s="88"/>
      <c r="BH6" s="88"/>
      <c r="BI6" s="88"/>
      <c r="BJ6" s="88"/>
      <c r="BK6" s="88"/>
      <c r="BL6" s="88"/>
      <c r="BM6" s="88"/>
      <c r="BN6" s="88"/>
      <c r="BO6" s="88"/>
      <c r="BP6" s="88"/>
      <c r="BQ6" s="88"/>
      <c r="BR6" s="88"/>
      <c r="BS6" s="88"/>
      <c r="BT6" s="88"/>
      <c r="BU6" s="88"/>
      <c r="BV6" s="88"/>
      <c r="BW6" s="88"/>
      <c r="BX6" s="88"/>
      <c r="BY6" s="88"/>
      <c r="BZ6" s="88"/>
      <c r="CA6" s="88"/>
      <c r="CB6" s="88"/>
      <c r="CC6" s="88"/>
      <c r="CD6" s="88"/>
      <c r="CE6" s="88"/>
      <c r="CF6" s="88"/>
      <c r="CG6" s="88"/>
      <c r="CH6" s="32"/>
      <c r="CI6" s="32"/>
      <c r="CK6" s="225"/>
      <c r="CL6" s="225"/>
      <c r="CM6" s="225"/>
      <c r="CN6" s="225"/>
      <c r="CO6" s="225"/>
      <c r="CP6" s="225"/>
      <c r="CQ6" s="225"/>
      <c r="CR6" s="225"/>
      <c r="CS6" s="55"/>
      <c r="DA6" s="55"/>
      <c r="DB6" s="226"/>
      <c r="DD6" s="61"/>
      <c r="DE6" s="61"/>
      <c r="DF6" s="61"/>
      <c r="DG6" s="61"/>
      <c r="DH6" s="61"/>
      <c r="DI6" s="61"/>
      <c r="DJ6" s="61"/>
      <c r="DK6" s="62"/>
      <c r="DL6" s="62"/>
      <c r="DM6" s="62"/>
      <c r="DN6" s="62"/>
      <c r="DO6" s="62"/>
      <c r="DP6" s="62"/>
      <c r="DQ6" s="62"/>
      <c r="DR6" s="62"/>
      <c r="DS6" s="62"/>
      <c r="DT6" s="62"/>
      <c r="DU6" s="62"/>
      <c r="DV6" s="62"/>
      <c r="DW6" s="62"/>
      <c r="DX6" s="62"/>
      <c r="DY6" s="62"/>
      <c r="DZ6" s="62"/>
      <c r="EA6" s="62"/>
      <c r="EB6" s="62"/>
      <c r="EC6" s="62"/>
      <c r="ED6" s="62"/>
      <c r="EE6" s="62"/>
      <c r="EH6" s="55"/>
      <c r="EI6" s="226"/>
      <c r="EL6" s="227"/>
      <c r="EM6" s="228"/>
      <c r="EN6" s="229"/>
      <c r="EO6" s="229"/>
      <c r="EP6" s="229"/>
      <c r="EQ6" s="229"/>
      <c r="ER6" s="227"/>
      <c r="ES6" s="228"/>
      <c r="ET6" s="229"/>
      <c r="EU6" s="229"/>
      <c r="EV6" s="229"/>
      <c r="EW6" s="229"/>
      <c r="EX6" s="227"/>
      <c r="EY6" s="228"/>
      <c r="EZ6" s="229"/>
      <c r="FA6" s="229"/>
      <c r="FB6" s="229"/>
      <c r="FC6" s="229"/>
    </row>
    <row r="7" spans="1:161" ht="12.95" customHeight="1" x14ac:dyDescent="0.2">
      <c r="A7" s="582" t="s">
        <v>1321</v>
      </c>
      <c r="B7" s="579" t="str">
        <f>Про_2!AO7</f>
        <v>Тверь</v>
      </c>
      <c r="C7" s="416" t="str">
        <f>CHOOSE(Про_2!$FG$5,Про_2!AP7,Про_2!AV7,Про_2!BB7)</f>
        <v>·</v>
      </c>
      <c r="D7" s="298" t="str">
        <f>CHOOSE(Про_2!$FG$5,Про_2!AQ7,Про_2!AW7,Про_2!BC7)</f>
        <v/>
      </c>
      <c r="E7" s="711" t="str">
        <f>CHOOSE(Про_2!$FG$5,Про_2!AR7,Про_2!AX7,Про_2!BD7)</f>
        <v/>
      </c>
      <c r="F7" s="298" t="str">
        <f>CHOOSE(Про_2!$FG$5,Про_2!AS7,Про_2!AY7,Про_2!BE7)</f>
        <v>*</v>
      </c>
      <c r="G7" s="711" t="str">
        <f>CHOOSE(Про_2!$FG$5,Про_2!AT7,Про_2!AZ7,Про_2!BF7)</f>
        <v/>
      </c>
      <c r="H7" s="419" t="str">
        <f>CHOOSE(Про_2!$FG$5,Про_2!AU7,Про_2!BA7,Про_2!BG7)</f>
        <v>· *</v>
      </c>
      <c r="I7" s="786">
        <f>CHOOSE(Про_2!$FG$5,Про_2!BJ7,Про_2!BP7,Про_2!BV7)</f>
        <v>2</v>
      </c>
      <c r="J7" s="629">
        <f>CHOOSE(Про_2!$FG$5,Про_2!BK7,Про_2!BQ7,Про_2!BW7)</f>
        <v>0</v>
      </c>
      <c r="K7" s="790">
        <f>CHOOSE(Про_2!$FG$5,Про_2!BL7,Про_2!BR7,Про_2!BX7)</f>
        <v>0</v>
      </c>
      <c r="L7" s="629">
        <f>CHOOSE(Про_2!$FG$5,Про_2!BM7,Про_2!BS7,Про_2!BY7)</f>
        <v>1</v>
      </c>
      <c r="M7" s="790">
        <f>CHOOSE(Про_2!$FG$5,Про_2!BN7,Про_2!BT7,Про_2!BZ7)</f>
        <v>0</v>
      </c>
      <c r="N7" s="630">
        <f>CHOOSE(Про_2!$FG$5,Про_2!BO7,Про_2!BU7,Про_2!CA7)</f>
        <v>1</v>
      </c>
      <c r="O7" s="599">
        <f>CHOOSE(Про_2!$FG$5,Про_2!CD7,Про_2!CJ7,Про_2!CP7)</f>
        <v>-3.3</v>
      </c>
      <c r="P7" s="600">
        <f>CHOOSE(Про_2!$FG$5,Про_2!CE7,Про_2!CK7,Про_2!CQ7)</f>
        <v>1.1000000000000001</v>
      </c>
      <c r="Q7" s="601">
        <f>CHOOSE(Про_2!$FG$5,Про_2!CF7,Про_2!CL7,Про_2!CR7)</f>
        <v>-6.2</v>
      </c>
      <c r="R7" s="600">
        <f>CHOOSE(Про_2!$FG$5,Про_2!CG7,Про_2!CM7,Про_2!CS7)</f>
        <v>-1.5</v>
      </c>
      <c r="S7" s="601">
        <f>CHOOSE(Про_2!$FG$5,Про_2!CH7,Про_2!CN7,Про_2!CT7)</f>
        <v>-8.9</v>
      </c>
      <c r="T7" s="602">
        <f>CHOOSE(Про_2!$FG$5,Про_2!CI7,Про_2!CO7,Про_2!CU7)</f>
        <v>0.1</v>
      </c>
      <c r="U7" s="765">
        <f>CHOOSE(Про_2!$FG$5,Про_2!AP46,Про_2!AV46,Про_2!BB46)</f>
        <v>13</v>
      </c>
      <c r="V7" s="606">
        <f>CHOOSE(Про_2!$FG$5,Про_2!AQ46,Про_2!AW46,Про_2!BC46)</f>
        <v>11</v>
      </c>
      <c r="W7" s="607">
        <f>CHOOSE(Про_2!$FG$5,Про_2!AR46,Про_2!AX46,Про_2!BD46)</f>
        <v>10</v>
      </c>
      <c r="X7" s="606">
        <f>CHOOSE(Про_2!$FG$5,Про_2!AS46,Про_2!AY46,Про_2!BE46)</f>
        <v>0</v>
      </c>
      <c r="Y7" s="607">
        <f>CHOOSE(Про_2!$FG$5,Про_2!AT46,Про_2!AZ46,Про_2!BF46)</f>
        <v>0</v>
      </c>
      <c r="Z7" s="767">
        <f>CHOOSE(Про_2!$FG$5,Про_2!AU46,Про_2!BA46,Про_2!BG46)</f>
        <v>0</v>
      </c>
      <c r="AA7" s="605">
        <f>CHOOSE(Про_2!$FG$5,Про_2!DR7,Про_2!DX7,Про_2!ED7)</f>
        <v>13</v>
      </c>
      <c r="AB7" s="606">
        <f>CHOOSE(Про_2!$FG$5,Про_2!DS7,Про_2!DY7,Про_2!EE7)</f>
        <v>13</v>
      </c>
      <c r="AC7" s="607">
        <f>CHOOSE(Про_2!$FG$5,Про_2!DT7,Про_2!DZ7,Про_2!EF7)</f>
        <v>13</v>
      </c>
      <c r="AD7" s="606">
        <f>CHOOSE(Про_2!$FG$5,Про_2!DU7,Про_2!EA7,Про_2!EG7)</f>
        <v>8</v>
      </c>
      <c r="AE7" s="607">
        <f>CHOOSE(Про_2!$FG$5,Про_2!DV7,Про_2!EB7,Про_2!EH7)</f>
        <v>3</v>
      </c>
      <c r="AF7" s="608">
        <f>CHOOSE(Про_2!$FG$5,Про_2!DW7,Про_2!EC7,Про_2!EI7)</f>
        <v>2</v>
      </c>
      <c r="AG7" s="575">
        <f>CHOOSE(Про_2!$FG$5,Про_2!EL46,Про_2!ER46,Про_2!EX46)</f>
        <v>1</v>
      </c>
      <c r="AH7" s="572">
        <f>CHOOSE(Про_2!$FG$5,Про_2!EM46,Про_2!ES46,Про_2!EY46)</f>
        <v>0</v>
      </c>
      <c r="AI7" s="571">
        <f>CHOOSE(Про_2!$FG$5,Про_2!EN46,Про_2!ET46,Про_2!EZ46)</f>
        <v>0</v>
      </c>
      <c r="AJ7" s="572">
        <f>CHOOSE(Про_2!$FG$5,Про_2!EO46,Про_2!EU46,Про_2!FA46)</f>
        <v>0</v>
      </c>
      <c r="AK7" s="571">
        <f>CHOOSE(Про_2!$FG$5,Про_2!EP46,Про_2!EV46,Про_2!FB46)</f>
        <v>0</v>
      </c>
      <c r="AL7" s="573">
        <f>CHOOSE(Про_2!$FG$5,Про_2!EQ46,Про_2!EW46,Про_2!FC46)</f>
        <v>0</v>
      </c>
      <c r="AM7" s="88"/>
      <c r="AN7" s="88"/>
      <c r="AO7" s="88"/>
      <c r="AP7" s="74"/>
      <c r="AQ7" s="74"/>
      <c r="AR7" s="74"/>
      <c r="AS7" s="74"/>
      <c r="AT7" s="74"/>
      <c r="AU7" s="74"/>
      <c r="AV7" s="74"/>
      <c r="AW7" s="74"/>
      <c r="AX7" s="88"/>
      <c r="AY7" s="88"/>
      <c r="AZ7" s="88"/>
      <c r="BA7" s="88"/>
      <c r="BB7" s="88"/>
      <c r="BC7" s="88"/>
      <c r="BD7" s="88"/>
      <c r="BE7" s="88"/>
      <c r="BF7" s="88"/>
      <c r="BG7" s="88"/>
      <c r="BH7" s="88"/>
      <c r="BI7" s="88"/>
      <c r="BJ7" s="88"/>
      <c r="BK7" s="88"/>
      <c r="BL7" s="88"/>
      <c r="BM7" s="88"/>
      <c r="BN7" s="88"/>
      <c r="BO7" s="88"/>
      <c r="BP7" s="88"/>
      <c r="BQ7" s="88"/>
      <c r="BR7" s="88"/>
      <c r="BS7" s="88"/>
      <c r="BT7" s="88"/>
      <c r="BU7" s="88"/>
      <c r="BV7" s="88"/>
      <c r="BW7" s="88"/>
      <c r="BX7" s="88"/>
      <c r="BY7" s="88"/>
      <c r="BZ7" s="88"/>
      <c r="CA7" s="88"/>
      <c r="CB7" s="88"/>
      <c r="CC7" s="88"/>
      <c r="CD7" s="88"/>
      <c r="CE7" s="88"/>
      <c r="CF7" s="88"/>
      <c r="CG7" s="88"/>
      <c r="CH7" s="32"/>
      <c r="CI7" s="32"/>
      <c r="CK7" s="230"/>
      <c r="CL7" s="55"/>
      <c r="CM7" s="55"/>
      <c r="CN7" s="55"/>
      <c r="CO7" s="55"/>
      <c r="CP7" s="55"/>
      <c r="CQ7" s="55"/>
      <c r="CR7" s="55"/>
      <c r="CS7" s="55"/>
      <c r="DA7" s="55"/>
      <c r="DB7" s="226"/>
      <c r="DD7" s="61"/>
      <c r="DE7" s="61"/>
      <c r="DF7" s="61"/>
      <c r="DG7" s="61"/>
      <c r="DH7" s="61"/>
      <c r="DI7" s="61"/>
      <c r="DJ7" s="61"/>
      <c r="DK7" s="62"/>
      <c r="DL7" s="62"/>
      <c r="DM7" s="62"/>
      <c r="DN7" s="62"/>
      <c r="DO7" s="62"/>
      <c r="DP7" s="62"/>
      <c r="DQ7" s="62"/>
      <c r="DR7" s="62"/>
      <c r="DS7" s="62"/>
      <c r="DT7" s="62"/>
      <c r="DU7" s="62"/>
      <c r="DV7" s="62"/>
      <c r="DW7" s="62"/>
      <c r="DX7" s="62"/>
      <c r="DY7" s="62"/>
      <c r="DZ7" s="62"/>
      <c r="EA7" s="62"/>
      <c r="EB7" s="62"/>
      <c r="EC7" s="62"/>
      <c r="ED7" s="62"/>
      <c r="EE7" s="62"/>
      <c r="EL7" s="204"/>
      <c r="EM7" s="228"/>
      <c r="EN7" s="229"/>
      <c r="EO7" s="229"/>
      <c r="EP7" s="229"/>
      <c r="EQ7" s="229"/>
      <c r="ER7" s="204"/>
      <c r="ES7" s="228"/>
      <c r="ET7" s="229"/>
      <c r="EU7" s="229"/>
      <c r="EV7" s="229"/>
      <c r="EW7" s="229"/>
      <c r="EX7" s="204"/>
      <c r="EY7" s="228"/>
      <c r="EZ7" s="229"/>
      <c r="FA7" s="229"/>
      <c r="FB7" s="229"/>
      <c r="FC7" s="229"/>
    </row>
    <row r="8" spans="1:161" ht="12.95" customHeight="1" x14ac:dyDescent="0.2">
      <c r="A8" s="582" t="s">
        <v>1321</v>
      </c>
      <c r="B8" s="579" t="str">
        <f>Про_2!AO8</f>
        <v>Бологое</v>
      </c>
      <c r="C8" s="416" t="str">
        <f>CHOOSE(Про_2!$FG$5,Про_2!AP8,Про_2!AV8,Про_2!BB8)</f>
        <v/>
      </c>
      <c r="D8" s="298" t="str">
        <f>CHOOSE(Про_2!$FG$5,Про_2!AQ8,Про_2!AW8,Про_2!BC8)</f>
        <v/>
      </c>
      <c r="E8" s="711" t="str">
        <f>CHOOSE(Про_2!$FG$5,Про_2!AR8,Про_2!AX8,Про_2!BD8)</f>
        <v>· *</v>
      </c>
      <c r="F8" s="298" t="str">
        <f>CHOOSE(Про_2!$FG$5,Про_2!AS8,Про_2!AY8,Про_2!BE8)</f>
        <v/>
      </c>
      <c r="G8" s="711" t="str">
        <f>CHOOSE(Про_2!$FG$5,Про_2!AT8,Про_2!AZ8,Про_2!BF8)</f>
        <v>· *</v>
      </c>
      <c r="H8" s="419" t="str">
        <f>CHOOSE(Про_2!$FG$5,Про_2!AU8,Про_2!BA8,Про_2!BG8)</f>
        <v>· *</v>
      </c>
      <c r="I8" s="786">
        <f>CHOOSE(Про_2!$FG$5,Про_2!BJ8,Про_2!BP8,Про_2!BV8)</f>
        <v>0</v>
      </c>
      <c r="J8" s="629">
        <f>CHOOSE(Про_2!$FG$5,Про_2!BK8,Про_2!BQ8,Про_2!BW8)</f>
        <v>0</v>
      </c>
      <c r="K8" s="790">
        <f>CHOOSE(Про_2!$FG$5,Про_2!BL8,Про_2!BR8,Про_2!BX8)</f>
        <v>1</v>
      </c>
      <c r="L8" s="629">
        <f>CHOOSE(Про_2!$FG$5,Про_2!BM8,Про_2!BS8,Про_2!BY8)</f>
        <v>0</v>
      </c>
      <c r="M8" s="790">
        <f>CHOOSE(Про_2!$FG$5,Про_2!BN8,Про_2!BT8,Про_2!BZ8)</f>
        <v>1</v>
      </c>
      <c r="N8" s="630">
        <f>CHOOSE(Про_2!$FG$5,Про_2!BO8,Про_2!BU8,Про_2!CA8)</f>
        <v>1</v>
      </c>
      <c r="O8" s="599">
        <f>CHOOSE(Про_2!$FG$5,Про_2!CD8,Про_2!CJ8,Про_2!CP8)</f>
        <v>-2.1</v>
      </c>
      <c r="P8" s="600">
        <f>CHOOSE(Про_2!$FG$5,Про_2!CE8,Про_2!CK8,Про_2!CQ8)</f>
        <v>3</v>
      </c>
      <c r="Q8" s="601">
        <f>CHOOSE(Про_2!$FG$5,Про_2!CF8,Про_2!CL8,Про_2!CR8)</f>
        <v>-0.7</v>
      </c>
      <c r="R8" s="600">
        <f>CHOOSE(Про_2!$FG$5,Про_2!CG8,Про_2!CM8,Про_2!CS8)</f>
        <v>1.3</v>
      </c>
      <c r="S8" s="601">
        <f>CHOOSE(Про_2!$FG$5,Про_2!CH8,Про_2!CN8,Про_2!CT8)</f>
        <v>-1.3</v>
      </c>
      <c r="T8" s="602">
        <f>CHOOSE(Про_2!$FG$5,Про_2!CI8,Про_2!CO8,Про_2!CU8)</f>
        <v>0.8</v>
      </c>
      <c r="U8" s="765">
        <f>CHOOSE(Про_2!$FG$5,Про_2!AP47,Про_2!AV47,Про_2!BB47)</f>
        <v>6</v>
      </c>
      <c r="V8" s="606">
        <f>CHOOSE(Про_2!$FG$5,Про_2!AQ47,Про_2!AW47,Про_2!BC47)</f>
        <v>4</v>
      </c>
      <c r="W8" s="607">
        <f>CHOOSE(Про_2!$FG$5,Про_2!AR47,Про_2!AX47,Про_2!BD47)</f>
        <v>3</v>
      </c>
      <c r="X8" s="606">
        <f>CHOOSE(Про_2!$FG$5,Про_2!AS47,Про_2!AY47,Про_2!BE47)</f>
        <v>0</v>
      </c>
      <c r="Y8" s="607">
        <f>CHOOSE(Про_2!$FG$5,Про_2!AT47,Про_2!AZ47,Про_2!BF47)</f>
        <v>0</v>
      </c>
      <c r="Z8" s="767">
        <f>CHOOSE(Про_2!$FG$5,Про_2!AU47,Про_2!BA47,Про_2!BG47)</f>
        <v>0</v>
      </c>
      <c r="AA8" s="605">
        <f>CHOOSE(Про_2!$FG$5,Про_2!DR8,Про_2!DX8,Про_2!ED8)</f>
        <v>14</v>
      </c>
      <c r="AB8" s="606">
        <f>CHOOSE(Про_2!$FG$5,Про_2!DS8,Про_2!DY8,Про_2!EE8)</f>
        <v>14</v>
      </c>
      <c r="AC8" s="607">
        <f>CHOOSE(Про_2!$FG$5,Про_2!DT8,Про_2!DZ8,Про_2!EF8)</f>
        <v>11</v>
      </c>
      <c r="AD8" s="606">
        <f>CHOOSE(Про_2!$FG$5,Про_2!DU8,Про_2!EA8,Про_2!EG8)</f>
        <v>6</v>
      </c>
      <c r="AE8" s="607">
        <f>CHOOSE(Про_2!$FG$5,Про_2!DV8,Про_2!EB8,Про_2!EH8)</f>
        <v>2</v>
      </c>
      <c r="AF8" s="608">
        <f>CHOOSE(Про_2!$FG$5,Про_2!DW8,Про_2!EC8,Про_2!EI8)</f>
        <v>3</v>
      </c>
      <c r="AG8" s="575">
        <f>CHOOSE(Про_2!$FG$5,Про_2!EL47,Про_2!ER47,Про_2!EX47)</f>
        <v>0</v>
      </c>
      <c r="AH8" s="572">
        <f>CHOOSE(Про_2!$FG$5,Про_2!EM47,Про_2!ES47,Про_2!EY47)</f>
        <v>0</v>
      </c>
      <c r="AI8" s="571">
        <f>CHOOSE(Про_2!$FG$5,Про_2!EN47,Про_2!ET47,Про_2!EZ47)</f>
        <v>0</v>
      </c>
      <c r="AJ8" s="572">
        <f>CHOOSE(Про_2!$FG$5,Про_2!EO47,Про_2!EU47,Про_2!FA47)</f>
        <v>0</v>
      </c>
      <c r="AK8" s="571">
        <f>CHOOSE(Про_2!$FG$5,Про_2!EP47,Про_2!EV47,Про_2!FB47)</f>
        <v>0</v>
      </c>
      <c r="AL8" s="573">
        <f>CHOOSE(Про_2!$FG$5,Про_2!EQ47,Про_2!EW47,Про_2!FC47)</f>
        <v>0</v>
      </c>
      <c r="AM8" s="88"/>
      <c r="AN8" s="88"/>
      <c r="AO8" s="88"/>
      <c r="AP8" s="40"/>
      <c r="AQ8" s="40"/>
      <c r="AR8" s="40"/>
      <c r="AS8" s="40"/>
      <c r="AT8" s="40"/>
      <c r="AU8" s="40"/>
      <c r="AV8" s="40"/>
      <c r="AW8" s="40"/>
      <c r="AX8" s="88"/>
      <c r="AY8" s="88"/>
      <c r="AZ8" s="88"/>
      <c r="BA8" s="88"/>
      <c r="BB8" s="88"/>
      <c r="BC8" s="88"/>
      <c r="BD8" s="88"/>
      <c r="BE8" s="88"/>
      <c r="BF8" s="88"/>
      <c r="BG8" s="88"/>
      <c r="BH8" s="88"/>
      <c r="BI8" s="88"/>
      <c r="BJ8" s="88"/>
      <c r="BK8" s="88"/>
      <c r="BL8" s="88"/>
      <c r="BM8" s="88"/>
      <c r="BN8" s="88"/>
      <c r="BO8" s="88"/>
      <c r="BP8" s="88"/>
      <c r="BQ8" s="88"/>
      <c r="BR8" s="88"/>
      <c r="BS8" s="88"/>
      <c r="BT8" s="88"/>
      <c r="BU8" s="88"/>
      <c r="BV8" s="88"/>
      <c r="BW8" s="88"/>
      <c r="BX8" s="88"/>
      <c r="BY8" s="88"/>
      <c r="BZ8" s="88"/>
      <c r="CA8" s="88"/>
      <c r="CB8" s="88"/>
      <c r="CC8" s="88"/>
      <c r="CD8" s="88"/>
      <c r="CE8" s="88"/>
      <c r="CF8" s="88"/>
      <c r="CG8" s="88"/>
      <c r="CH8" s="32"/>
      <c r="CI8" s="32"/>
      <c r="CK8" s="230"/>
      <c r="CL8" s="55"/>
      <c r="CM8" s="55"/>
      <c r="CN8" s="55"/>
      <c r="CO8" s="55"/>
      <c r="CP8" s="55"/>
      <c r="CQ8" s="55"/>
      <c r="CR8" s="55"/>
      <c r="CS8" s="55"/>
      <c r="DA8" s="55"/>
      <c r="DB8" s="226"/>
      <c r="DD8" s="61"/>
      <c r="DE8" s="61"/>
      <c r="DF8" s="61"/>
      <c r="DG8" s="61"/>
      <c r="DH8" s="61"/>
      <c r="DI8" s="61"/>
      <c r="DJ8" s="61"/>
      <c r="DK8" s="62"/>
      <c r="DL8" s="62"/>
      <c r="DM8" s="62"/>
      <c r="DN8" s="62"/>
      <c r="DO8" s="62"/>
      <c r="DP8" s="62"/>
      <c r="DQ8" s="62"/>
      <c r="DR8" s="62"/>
      <c r="DS8" s="62"/>
      <c r="DT8" s="62"/>
      <c r="DU8" s="62"/>
      <c r="DV8" s="62"/>
      <c r="DW8" s="62"/>
      <c r="DX8" s="62"/>
      <c r="DY8" s="62"/>
      <c r="DZ8" s="62"/>
      <c r="EA8" s="62"/>
      <c r="EB8" s="62"/>
      <c r="EC8" s="62"/>
      <c r="ED8" s="62"/>
      <c r="EE8" s="62"/>
      <c r="EH8" s="55"/>
      <c r="EI8" s="226"/>
      <c r="EL8" s="227"/>
      <c r="EM8" s="228"/>
      <c r="EN8" s="229"/>
      <c r="EO8" s="229"/>
      <c r="EP8" s="229"/>
      <c r="EQ8" s="229"/>
      <c r="ER8" s="227"/>
      <c r="ES8" s="228"/>
      <c r="ET8" s="229"/>
      <c r="EU8" s="229"/>
      <c r="EV8" s="229"/>
      <c r="EW8" s="229"/>
      <c r="EX8" s="227"/>
      <c r="EY8" s="228"/>
      <c r="EZ8" s="229"/>
      <c r="FA8" s="229"/>
      <c r="FB8" s="229"/>
      <c r="FC8" s="229"/>
    </row>
    <row r="9" spans="1:161" ht="12.95" customHeight="1" x14ac:dyDescent="0.2">
      <c r="A9" s="582" t="s">
        <v>1321</v>
      </c>
      <c r="B9" s="579" t="str">
        <f>Про_2!AO9</f>
        <v>Сонково</v>
      </c>
      <c r="C9" s="416" t="str">
        <f>CHOOSE(Про_2!$FG$5,Про_2!AP9,Про_2!AV9,Про_2!BB9)</f>
        <v>**</v>
      </c>
      <c r="D9" s="298" t="str">
        <f>CHOOSE(Про_2!$FG$5,Про_2!AQ9,Про_2!AW9,Про_2!BC9)</f>
        <v/>
      </c>
      <c r="E9" s="711" t="str">
        <f>CHOOSE(Про_2!$FG$5,Про_2!AR9,Про_2!AX9,Про_2!BD9)</f>
        <v/>
      </c>
      <c r="F9" s="298" t="str">
        <f>CHOOSE(Про_2!$FG$5,Про_2!AS9,Про_2!AY9,Про_2!BE9)</f>
        <v/>
      </c>
      <c r="G9" s="711" t="str">
        <f>CHOOSE(Про_2!$FG$5,Про_2!AT9,Про_2!AZ9,Про_2!BF9)</f>
        <v>*</v>
      </c>
      <c r="H9" s="419" t="str">
        <f>CHOOSE(Про_2!$FG$5,Про_2!AU9,Про_2!BA9,Про_2!BG9)</f>
        <v>· *</v>
      </c>
      <c r="I9" s="786">
        <f>CHOOSE(Про_2!$FG$5,Про_2!BJ9,Про_2!BP9,Про_2!BV9)</f>
        <v>2</v>
      </c>
      <c r="J9" s="629">
        <f>CHOOSE(Про_2!$FG$5,Про_2!BK9,Про_2!BQ9,Про_2!BW9)</f>
        <v>0</v>
      </c>
      <c r="K9" s="790">
        <f>CHOOSE(Про_2!$FG$5,Про_2!BL9,Про_2!BR9,Про_2!BX9)</f>
        <v>0</v>
      </c>
      <c r="L9" s="629">
        <f>CHOOSE(Про_2!$FG$5,Про_2!BM9,Про_2!BS9,Про_2!BY9)</f>
        <v>0</v>
      </c>
      <c r="M9" s="790">
        <f>CHOOSE(Про_2!$FG$5,Про_2!BN9,Про_2!BT9,Про_2!BZ9)</f>
        <v>1</v>
      </c>
      <c r="N9" s="630">
        <f>CHOOSE(Про_2!$FG$5,Про_2!BO9,Про_2!BU9,Про_2!CA9)</f>
        <v>1</v>
      </c>
      <c r="O9" s="599">
        <f>CHOOSE(Про_2!$FG$5,Про_2!CD9,Про_2!CJ9,Про_2!CP9)</f>
        <v>-3.8</v>
      </c>
      <c r="P9" s="600">
        <f>CHOOSE(Про_2!$FG$5,Про_2!CE9,Про_2!CK9,Про_2!CQ9)</f>
        <v>1</v>
      </c>
      <c r="Q9" s="601">
        <f>CHOOSE(Про_2!$FG$5,Про_2!CF9,Про_2!CL9,Про_2!CR9)</f>
        <v>-4.9000000000000004</v>
      </c>
      <c r="R9" s="600">
        <f>CHOOSE(Про_2!$FG$5,Про_2!CG9,Про_2!CM9,Про_2!CS9)</f>
        <v>-1.3</v>
      </c>
      <c r="S9" s="601">
        <f>CHOOSE(Про_2!$FG$5,Про_2!CH9,Про_2!CN9,Про_2!CT9)</f>
        <v>-4.7</v>
      </c>
      <c r="T9" s="602">
        <f>CHOOSE(Про_2!$FG$5,Про_2!CI9,Про_2!CO9,Про_2!CU9)</f>
        <v>-0.6</v>
      </c>
      <c r="U9" s="765">
        <f>CHOOSE(Про_2!$FG$5,Про_2!AP48,Про_2!AV48,Про_2!BB48)</f>
        <v>9</v>
      </c>
      <c r="V9" s="606">
        <f>CHOOSE(Про_2!$FG$5,Про_2!AQ48,Про_2!AW48,Про_2!BC48)</f>
        <v>8</v>
      </c>
      <c r="W9" s="607">
        <f>CHOOSE(Про_2!$FG$5,Про_2!AR48,Про_2!AX48,Про_2!BD48)</f>
        <v>7</v>
      </c>
      <c r="X9" s="606">
        <f>CHOOSE(Про_2!$FG$5,Про_2!AS48,Про_2!AY48,Про_2!BE48)</f>
        <v>0</v>
      </c>
      <c r="Y9" s="607">
        <f>CHOOSE(Про_2!$FG$5,Про_2!AT48,Про_2!AZ48,Про_2!BF48)</f>
        <v>0</v>
      </c>
      <c r="Z9" s="767">
        <f>CHOOSE(Про_2!$FG$5,Про_2!AU48,Про_2!BA48,Про_2!BG48)</f>
        <v>0</v>
      </c>
      <c r="AA9" s="605">
        <f>CHOOSE(Про_2!$FG$5,Про_2!DR9,Про_2!DX9,Про_2!ED9)</f>
        <v>14</v>
      </c>
      <c r="AB9" s="606">
        <f>CHOOSE(Про_2!$FG$5,Про_2!DS9,Про_2!DY9,Про_2!EE9)</f>
        <v>14</v>
      </c>
      <c r="AC9" s="607">
        <f>CHOOSE(Про_2!$FG$5,Про_2!DT9,Про_2!DZ9,Про_2!EF9)</f>
        <v>13</v>
      </c>
      <c r="AD9" s="606">
        <f>CHOOSE(Про_2!$FG$5,Про_2!DU9,Про_2!EA9,Про_2!EG9)</f>
        <v>9</v>
      </c>
      <c r="AE9" s="607">
        <f>CHOOSE(Про_2!$FG$5,Про_2!DV9,Про_2!EB9,Про_2!EH9)</f>
        <v>4</v>
      </c>
      <c r="AF9" s="608">
        <f>CHOOSE(Про_2!$FG$5,Про_2!DW9,Про_2!EC9,Про_2!EI9)</f>
        <v>2</v>
      </c>
      <c r="AG9" s="575">
        <f>CHOOSE(Про_2!$FG$5,Про_2!EL48,Про_2!ER48,Про_2!EX48)</f>
        <v>1</v>
      </c>
      <c r="AH9" s="572">
        <f>CHOOSE(Про_2!$FG$5,Про_2!EM48,Про_2!ES48,Про_2!EY48)</f>
        <v>0</v>
      </c>
      <c r="AI9" s="571">
        <f>CHOOSE(Про_2!$FG$5,Про_2!EN48,Про_2!ET48,Про_2!EZ48)</f>
        <v>0</v>
      </c>
      <c r="AJ9" s="572">
        <f>CHOOSE(Про_2!$FG$5,Про_2!EO48,Про_2!EU48,Про_2!FA48)</f>
        <v>0</v>
      </c>
      <c r="AK9" s="571">
        <f>CHOOSE(Про_2!$FG$5,Про_2!EP48,Про_2!EV48,Про_2!FB48)</f>
        <v>0</v>
      </c>
      <c r="AL9" s="573">
        <f>CHOOSE(Про_2!$FG$5,Про_2!EQ48,Про_2!EW48,Про_2!FC48)</f>
        <v>0</v>
      </c>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88"/>
      <c r="BO9" s="88"/>
      <c r="BP9" s="88"/>
      <c r="BQ9" s="88"/>
      <c r="BR9" s="88"/>
      <c r="BS9" s="88"/>
      <c r="BT9" s="88"/>
      <c r="BU9" s="88"/>
      <c r="BV9" s="88"/>
      <c r="BW9" s="88"/>
      <c r="BX9" s="88"/>
      <c r="BY9" s="88"/>
      <c r="BZ9" s="88"/>
      <c r="CA9" s="88"/>
      <c r="CB9" s="88"/>
      <c r="CC9" s="88"/>
      <c r="CD9" s="88"/>
      <c r="CE9" s="88"/>
      <c r="CF9" s="88"/>
      <c r="CG9" s="88"/>
      <c r="CH9" s="32"/>
      <c r="CI9" s="32"/>
      <c r="CK9" s="230"/>
      <c r="CL9" s="55"/>
      <c r="CM9" s="55"/>
      <c r="CN9" s="55"/>
      <c r="CO9" s="55"/>
      <c r="CP9" s="55"/>
      <c r="CQ9" s="55"/>
      <c r="CR9" s="55"/>
      <c r="CS9" s="55"/>
      <c r="DA9" s="55"/>
      <c r="DB9" s="226"/>
      <c r="DD9" s="61"/>
      <c r="DE9" s="61"/>
      <c r="DF9" s="61"/>
      <c r="DG9" s="61"/>
      <c r="DH9" s="61"/>
      <c r="DI9" s="61"/>
      <c r="DJ9" s="61"/>
      <c r="DK9" s="62"/>
      <c r="DL9" s="62"/>
      <c r="DM9" s="62"/>
      <c r="DN9" s="62"/>
      <c r="DO9" s="62"/>
      <c r="DP9" s="62"/>
      <c r="DQ9" s="62"/>
      <c r="DR9" s="62"/>
      <c r="DS9" s="62"/>
      <c r="DT9" s="62"/>
      <c r="DU9" s="62"/>
      <c r="DV9" s="62"/>
      <c r="DW9" s="62"/>
      <c r="DX9" s="62"/>
      <c r="DY9" s="62"/>
      <c r="DZ9" s="62"/>
      <c r="EA9" s="62"/>
      <c r="EB9" s="62"/>
      <c r="EC9" s="62"/>
      <c r="ED9" s="62"/>
      <c r="EE9" s="62"/>
      <c r="EL9" s="204"/>
      <c r="EM9" s="228"/>
      <c r="EN9" s="229"/>
      <c r="EO9" s="229"/>
      <c r="EP9" s="229"/>
      <c r="EQ9" s="229"/>
      <c r="ER9" s="204"/>
      <c r="ES9" s="228"/>
      <c r="ET9" s="229"/>
      <c r="EU9" s="229"/>
      <c r="EV9" s="229"/>
      <c r="EW9" s="229"/>
      <c r="EX9" s="204"/>
      <c r="EY9" s="228"/>
      <c r="EZ9" s="229"/>
      <c r="FA9" s="229"/>
      <c r="FB9" s="229"/>
      <c r="FC9" s="229"/>
    </row>
    <row r="10" spans="1:161" ht="12.95" customHeight="1" x14ac:dyDescent="0.2">
      <c r="A10" s="588" t="s">
        <v>1321</v>
      </c>
      <c r="B10" s="580" t="str">
        <f>Про_2!AO10</f>
        <v>Ржев</v>
      </c>
      <c r="C10" s="417" t="str">
        <f>CHOOSE(Про_2!$FG$5,Про_2!AP10,Про_2!AV10,Про_2!BB10)</f>
        <v>·</v>
      </c>
      <c r="D10" s="304" t="str">
        <f>CHOOSE(Про_2!$FG$5,Про_2!AQ10,Про_2!AW10,Про_2!BC10)</f>
        <v/>
      </c>
      <c r="E10" s="712" t="str">
        <f>CHOOSE(Про_2!$FG$5,Про_2!AR10,Про_2!AX10,Про_2!BD10)</f>
        <v/>
      </c>
      <c r="F10" s="304" t="str">
        <f>CHOOSE(Про_2!$FG$5,Про_2!AS10,Про_2!AY10,Про_2!BE10)</f>
        <v>*</v>
      </c>
      <c r="G10" s="712" t="str">
        <f>CHOOSE(Про_2!$FG$5,Про_2!AT10,Про_2!AZ10,Про_2!BF10)</f>
        <v>*</v>
      </c>
      <c r="H10" s="420" t="str">
        <f>CHOOSE(Про_2!$FG$5,Про_2!AU10,Про_2!BA10,Про_2!BG10)</f>
        <v>· *</v>
      </c>
      <c r="I10" s="787">
        <f>CHOOSE(Про_2!$FG$5,Про_2!BJ10,Про_2!BP10,Про_2!BV10)</f>
        <v>1</v>
      </c>
      <c r="J10" s="631">
        <f>CHOOSE(Про_2!$FG$5,Про_2!BK10,Про_2!BQ10,Про_2!BW10)</f>
        <v>0</v>
      </c>
      <c r="K10" s="791">
        <f>CHOOSE(Про_2!$FG$5,Про_2!BL10,Про_2!BR10,Про_2!BX10)</f>
        <v>0</v>
      </c>
      <c r="L10" s="631">
        <f>CHOOSE(Про_2!$FG$5,Про_2!BM10,Про_2!BS10,Про_2!BY10)</f>
        <v>1</v>
      </c>
      <c r="M10" s="791">
        <f>CHOOSE(Про_2!$FG$5,Про_2!BN10,Про_2!BT10,Про_2!BZ10)</f>
        <v>1</v>
      </c>
      <c r="N10" s="632">
        <f>CHOOSE(Про_2!$FG$5,Про_2!BO10,Про_2!BU10,Про_2!CA10)</f>
        <v>2</v>
      </c>
      <c r="O10" s="609">
        <f>CHOOSE(Про_2!$FG$5,Про_2!CD10,Про_2!CJ10,Про_2!CP10)</f>
        <v>-3.4</v>
      </c>
      <c r="P10" s="610">
        <f>CHOOSE(Про_2!$FG$5,Про_2!CE10,Про_2!CK10,Про_2!CQ10)</f>
        <v>0.8</v>
      </c>
      <c r="Q10" s="611">
        <f>CHOOSE(Про_2!$FG$5,Про_2!CF10,Про_2!CL10,Про_2!CR10)</f>
        <v>-5.6</v>
      </c>
      <c r="R10" s="610">
        <f>CHOOSE(Про_2!$FG$5,Про_2!CG10,Про_2!CM10,Про_2!CS10)</f>
        <v>-1.3</v>
      </c>
      <c r="S10" s="611">
        <f>CHOOSE(Про_2!$FG$5,Про_2!CH10,Про_2!CN10,Про_2!CT10)</f>
        <v>-7.5</v>
      </c>
      <c r="T10" s="612">
        <f>CHOOSE(Про_2!$FG$5,Про_2!CI10,Про_2!CO10,Про_2!CU10)</f>
        <v>-0.1</v>
      </c>
      <c r="U10" s="768">
        <f>CHOOSE(Про_2!$FG$5,Про_2!AP49,Про_2!AV49,Про_2!BB49)</f>
        <v>12</v>
      </c>
      <c r="V10" s="616">
        <f>CHOOSE(Про_2!$FG$5,Про_2!AQ49,Про_2!AW49,Про_2!BC49)</f>
        <v>10</v>
      </c>
      <c r="W10" s="617">
        <f>CHOOSE(Про_2!$FG$5,Про_2!AR49,Про_2!AX49,Про_2!BD49)</f>
        <v>10</v>
      </c>
      <c r="X10" s="616">
        <f>CHOOSE(Про_2!$FG$5,Про_2!AS49,Про_2!AY49,Про_2!BE49)</f>
        <v>0</v>
      </c>
      <c r="Y10" s="617">
        <f>CHOOSE(Про_2!$FG$5,Про_2!AT49,Про_2!AZ49,Про_2!BF49)</f>
        <v>0</v>
      </c>
      <c r="Z10" s="769">
        <f>CHOOSE(Про_2!$FG$5,Про_2!AU49,Про_2!BA49,Про_2!BG49)</f>
        <v>0</v>
      </c>
      <c r="AA10" s="615">
        <f>CHOOSE(Про_2!$FG$5,Про_2!DR10,Про_2!DX10,Про_2!ED10)</f>
        <v>13</v>
      </c>
      <c r="AB10" s="616">
        <f>CHOOSE(Про_2!$FG$5,Про_2!DS10,Про_2!DY10,Про_2!EE10)</f>
        <v>13</v>
      </c>
      <c r="AC10" s="617">
        <f>CHOOSE(Про_2!$FG$5,Про_2!DT10,Про_2!DZ10,Про_2!EF10)</f>
        <v>12</v>
      </c>
      <c r="AD10" s="616">
        <f>CHOOSE(Про_2!$FG$5,Про_2!DU10,Про_2!EA10,Про_2!EG10)</f>
        <v>7</v>
      </c>
      <c r="AE10" s="617">
        <f>CHOOSE(Про_2!$FG$5,Про_2!DV10,Про_2!EB10,Про_2!EH10)</f>
        <v>4</v>
      </c>
      <c r="AF10" s="618">
        <f>CHOOSE(Про_2!$FG$5,Про_2!DW10,Про_2!EC10,Про_2!EI10)</f>
        <v>2</v>
      </c>
      <c r="AG10" s="411">
        <f>CHOOSE(Про_2!$FG$5,Про_2!EL49,Про_2!ER49,Про_2!EX49)</f>
        <v>1</v>
      </c>
      <c r="AH10" s="576">
        <f>CHOOSE(Про_2!$FG$5,Про_2!EM49,Про_2!ES49,Про_2!EY49)</f>
        <v>0</v>
      </c>
      <c r="AI10" s="577">
        <f>CHOOSE(Про_2!$FG$5,Про_2!EN49,Про_2!ET49,Про_2!EZ49)</f>
        <v>0</v>
      </c>
      <c r="AJ10" s="576">
        <f>CHOOSE(Про_2!$FG$5,Про_2!EO49,Про_2!EU49,Про_2!FA49)</f>
        <v>0</v>
      </c>
      <c r="AK10" s="577">
        <f>CHOOSE(Про_2!$FG$5,Про_2!EP49,Про_2!EV49,Про_2!FB49)</f>
        <v>0</v>
      </c>
      <c r="AL10" s="412">
        <f>CHOOSE(Про_2!$FG$5,Про_2!EQ49,Про_2!EW49,Про_2!FC49)</f>
        <v>0</v>
      </c>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88"/>
      <c r="BO10" s="88"/>
      <c r="BP10" s="88"/>
      <c r="BQ10" s="88"/>
      <c r="BR10" s="88"/>
      <c r="BS10" s="88"/>
      <c r="BT10" s="88"/>
      <c r="BU10" s="88"/>
      <c r="BV10" s="88"/>
      <c r="BW10" s="88"/>
      <c r="BX10" s="88"/>
      <c r="BY10" s="88"/>
      <c r="BZ10" s="88"/>
      <c r="CA10" s="88"/>
      <c r="CB10" s="88"/>
      <c r="CC10" s="88"/>
      <c r="CD10" s="88"/>
      <c r="CE10" s="88"/>
      <c r="CF10" s="88"/>
      <c r="CG10" s="88"/>
      <c r="CH10" s="32"/>
      <c r="CI10" s="32"/>
      <c r="CK10" s="230"/>
      <c r="CL10" s="55"/>
      <c r="CM10" s="55"/>
      <c r="CN10" s="55"/>
      <c r="CO10" s="55"/>
      <c r="CP10" s="55"/>
      <c r="CQ10" s="55"/>
      <c r="CR10" s="55"/>
      <c r="CS10" s="55"/>
      <c r="DA10" s="55"/>
      <c r="DB10" s="226"/>
      <c r="DD10" s="61"/>
      <c r="DE10" s="61"/>
      <c r="DF10" s="61"/>
      <c r="DG10" s="61"/>
      <c r="DH10" s="61"/>
      <c r="DI10" s="61"/>
      <c r="DJ10" s="61"/>
      <c r="DK10" s="62"/>
      <c r="DL10" s="62"/>
      <c r="DM10" s="62"/>
      <c r="DN10" s="62"/>
      <c r="DO10" s="62"/>
      <c r="DP10" s="62"/>
      <c r="DQ10" s="62"/>
      <c r="DR10" s="62"/>
      <c r="DS10" s="62"/>
      <c r="DT10" s="62"/>
      <c r="DU10" s="62"/>
      <c r="DV10" s="62"/>
      <c r="DW10" s="62"/>
      <c r="DX10" s="62"/>
      <c r="DY10" s="62"/>
      <c r="DZ10" s="62"/>
      <c r="EA10" s="62"/>
      <c r="EB10" s="62"/>
      <c r="EC10" s="62"/>
      <c r="ED10" s="62"/>
      <c r="EE10" s="62"/>
      <c r="EH10" s="55"/>
      <c r="EI10" s="226"/>
      <c r="EL10" s="227"/>
      <c r="EM10" s="228"/>
      <c r="EN10" s="229"/>
      <c r="EO10" s="229"/>
      <c r="EP10" s="229"/>
      <c r="EQ10" s="229"/>
      <c r="ER10" s="227"/>
      <c r="ES10" s="228"/>
      <c r="ET10" s="229"/>
      <c r="EU10" s="229"/>
      <c r="EV10" s="229"/>
      <c r="EW10" s="229"/>
      <c r="EX10" s="227"/>
      <c r="EY10" s="228"/>
      <c r="EZ10" s="229"/>
      <c r="FA10" s="229"/>
      <c r="FB10" s="229"/>
      <c r="FC10" s="229"/>
    </row>
    <row r="11" spans="1:161" ht="12.95" customHeight="1" x14ac:dyDescent="0.2">
      <c r="A11" s="583" t="s">
        <v>2219</v>
      </c>
      <c r="B11" s="584" t="str">
        <f>Про_2!AO11</f>
        <v>Чудово</v>
      </c>
      <c r="C11" s="421" t="str">
        <f>CHOOSE(Про_2!$FG$5,Про_2!AP11,Про_2!AV11,Про_2!BB11)</f>
        <v/>
      </c>
      <c r="D11" s="301" t="str">
        <f>CHOOSE(Про_2!$FG$5,Про_2!AQ11,Про_2!AW11,Про_2!BC11)</f>
        <v>· *</v>
      </c>
      <c r="E11" s="713" t="str">
        <f>CHOOSE(Про_2!$FG$5,Про_2!AR11,Про_2!AX11,Про_2!BD11)</f>
        <v>· *</v>
      </c>
      <c r="F11" s="301" t="str">
        <f>CHOOSE(Про_2!$FG$5,Про_2!AS11,Про_2!AY11,Про_2!BE11)</f>
        <v/>
      </c>
      <c r="G11" s="713" t="str">
        <f>CHOOSE(Про_2!$FG$5,Про_2!AT11,Про_2!AZ11,Про_2!BF11)</f>
        <v/>
      </c>
      <c r="H11" s="422" t="str">
        <f>CHOOSE(Про_2!$FG$5,Про_2!AU11,Про_2!BA11,Про_2!BG11)</f>
        <v>· *</v>
      </c>
      <c r="I11" s="788">
        <f>CHOOSE(Про_2!$FG$5,Про_2!BJ11,Про_2!BP11,Про_2!BV11)</f>
        <v>0</v>
      </c>
      <c r="J11" s="633">
        <f>CHOOSE(Про_2!$FG$5,Про_2!BK11,Про_2!BQ11,Про_2!BW11)</f>
        <v>1</v>
      </c>
      <c r="K11" s="792">
        <f>CHOOSE(Про_2!$FG$5,Про_2!BL11,Про_2!BR11,Про_2!BX11)</f>
        <v>1</v>
      </c>
      <c r="L11" s="633">
        <f>CHOOSE(Про_2!$FG$5,Про_2!BM11,Про_2!BS11,Про_2!BY11)</f>
        <v>0</v>
      </c>
      <c r="M11" s="792">
        <f>CHOOSE(Про_2!$FG$5,Про_2!BN11,Про_2!BT11,Про_2!BZ11)</f>
        <v>0</v>
      </c>
      <c r="N11" s="634">
        <f>CHOOSE(Про_2!$FG$5,Про_2!BO11,Про_2!BU11,Про_2!CA11)</f>
        <v>1</v>
      </c>
      <c r="O11" s="619">
        <f>CHOOSE(Про_2!$FG$5,Про_2!CD11,Про_2!CJ11,Про_2!CP11)</f>
        <v>-0.7</v>
      </c>
      <c r="P11" s="620">
        <f>CHOOSE(Про_2!$FG$5,Про_2!CE11,Про_2!CK11,Про_2!CQ11)</f>
        <v>4</v>
      </c>
      <c r="Q11" s="621">
        <f>CHOOSE(Про_2!$FG$5,Про_2!CF11,Про_2!CL11,Про_2!CR11)</f>
        <v>0.39999999999999991</v>
      </c>
      <c r="R11" s="620">
        <f>CHOOSE(Про_2!$FG$5,Про_2!CG11,Про_2!CM11,Про_2!CS11)</f>
        <v>2.5</v>
      </c>
      <c r="S11" s="621">
        <f>CHOOSE(Про_2!$FG$5,Про_2!CH11,Про_2!CN11,Про_2!CT11)</f>
        <v>-0.19999999999999996</v>
      </c>
      <c r="T11" s="622">
        <f>CHOOSE(Про_2!$FG$5,Про_2!CI11,Про_2!CO11,Про_2!CU11)</f>
        <v>3.2</v>
      </c>
      <c r="U11" s="781">
        <f>CHOOSE(Про_2!$FG$5,Про_2!AP50,Про_2!AV50,Про_2!BB50)</f>
        <v>3</v>
      </c>
      <c r="V11" s="626">
        <f>CHOOSE(Про_2!$FG$5,Про_2!AQ50,Про_2!AW50,Про_2!BC50)</f>
        <v>2</v>
      </c>
      <c r="W11" s="627">
        <f>CHOOSE(Про_2!$FG$5,Про_2!AR50,Про_2!AX50,Про_2!BD50)</f>
        <v>2</v>
      </c>
      <c r="X11" s="626">
        <f>CHOOSE(Про_2!$FG$5,Про_2!AS50,Про_2!AY50,Про_2!BE50)</f>
        <v>1</v>
      </c>
      <c r="Y11" s="627">
        <f>CHOOSE(Про_2!$FG$5,Про_2!AT50,Про_2!AZ50,Про_2!BF50)</f>
        <v>1</v>
      </c>
      <c r="Z11" s="782">
        <f>CHOOSE(Про_2!$FG$5,Про_2!AU50,Про_2!BA50,Про_2!BG50)</f>
        <v>1</v>
      </c>
      <c r="AA11" s="625">
        <f>CHOOSE(Про_2!$FG$5,Про_2!DR11,Про_2!DX11,Про_2!ED11)</f>
        <v>14</v>
      </c>
      <c r="AB11" s="626">
        <f>CHOOSE(Про_2!$FG$5,Про_2!DS11,Про_2!DY11,Про_2!EE11)</f>
        <v>16</v>
      </c>
      <c r="AC11" s="627">
        <f>CHOOSE(Про_2!$FG$5,Про_2!DT11,Про_2!DZ11,Про_2!EF11)</f>
        <v>11</v>
      </c>
      <c r="AD11" s="626">
        <f>CHOOSE(Про_2!$FG$5,Про_2!DU11,Про_2!EA11,Про_2!EG11)</f>
        <v>8</v>
      </c>
      <c r="AE11" s="627">
        <f>CHOOSE(Про_2!$FG$5,Про_2!DV11,Про_2!EB11,Про_2!EH11)</f>
        <v>4</v>
      </c>
      <c r="AF11" s="628">
        <f>CHOOSE(Про_2!$FG$5,Про_2!DW11,Про_2!EC11,Про_2!EI11)</f>
        <v>4</v>
      </c>
      <c r="AG11" s="403">
        <f>CHOOSE(Про_2!$FG$5,Про_2!EL50,Про_2!ER50,Про_2!EX50)</f>
        <v>0</v>
      </c>
      <c r="AH11" s="586">
        <f>CHOOSE(Про_2!$FG$5,Про_2!EM50,Про_2!ES50,Про_2!EY50)</f>
        <v>0</v>
      </c>
      <c r="AI11" s="587">
        <f>CHOOSE(Про_2!$FG$5,Про_2!EN50,Про_2!ET50,Про_2!EZ50)</f>
        <v>0</v>
      </c>
      <c r="AJ11" s="586">
        <f>CHOOSE(Про_2!$FG$5,Про_2!EO50,Про_2!EU50,Про_2!FA50)</f>
        <v>0</v>
      </c>
      <c r="AK11" s="587">
        <f>CHOOSE(Про_2!$FG$5,Про_2!EP50,Про_2!EV50,Про_2!FB50)</f>
        <v>0</v>
      </c>
      <c r="AL11" s="404">
        <f>CHOOSE(Про_2!$FG$5,Про_2!EQ50,Про_2!EW50,Про_2!FC50)</f>
        <v>0</v>
      </c>
      <c r="AM11" s="88"/>
      <c r="AN11" s="88"/>
      <c r="AO11" s="88"/>
      <c r="AP11" s="88"/>
      <c r="AQ11" s="88"/>
      <c r="AR11" s="88"/>
      <c r="AS11" s="88"/>
      <c r="AT11" s="88"/>
      <c r="AU11" s="88"/>
      <c r="AV11" s="88"/>
      <c r="AW11" s="88"/>
      <c r="AX11" s="88"/>
      <c r="AY11" s="88"/>
      <c r="AZ11" s="88"/>
      <c r="BA11" s="88"/>
      <c r="BB11" s="88"/>
      <c r="BC11" s="88"/>
      <c r="BD11" s="88"/>
      <c r="BE11" s="88"/>
      <c r="BF11" s="88"/>
      <c r="BG11" s="88"/>
      <c r="BH11" s="88"/>
      <c r="BI11" s="88"/>
      <c r="BJ11" s="88"/>
      <c r="BK11" s="88"/>
      <c r="BL11" s="88"/>
      <c r="BM11" s="88"/>
      <c r="BN11" s="88"/>
      <c r="BO11" s="88"/>
      <c r="BP11" s="88"/>
      <c r="BQ11" s="88"/>
      <c r="BR11" s="88"/>
      <c r="BS11" s="88"/>
      <c r="BT11" s="88"/>
      <c r="BU11" s="88"/>
      <c r="BV11" s="88"/>
      <c r="BW11" s="88"/>
      <c r="BX11" s="88"/>
      <c r="BY11" s="88"/>
      <c r="BZ11" s="88"/>
      <c r="CA11" s="88"/>
      <c r="CB11" s="88"/>
      <c r="CC11" s="88"/>
      <c r="CD11" s="88"/>
      <c r="CE11" s="88"/>
      <c r="CF11" s="88"/>
      <c r="CG11" s="88"/>
      <c r="CH11" s="32"/>
      <c r="CI11" s="32"/>
      <c r="CK11" s="230"/>
      <c r="CL11" s="55"/>
      <c r="CM11" s="55"/>
      <c r="CN11" s="55"/>
      <c r="CO11" s="55"/>
      <c r="CP11" s="55"/>
      <c r="CQ11" s="55"/>
      <c r="CR11" s="55"/>
      <c r="CS11" s="55"/>
      <c r="DA11" s="55"/>
      <c r="DB11" s="226"/>
      <c r="DD11" s="61"/>
      <c r="DE11" s="61"/>
      <c r="DF11" s="61"/>
      <c r="DG11" s="61"/>
      <c r="DH11" s="61"/>
      <c r="DI11" s="61"/>
      <c r="DJ11" s="61"/>
      <c r="DK11" s="62"/>
      <c r="DL11" s="62"/>
      <c r="DM11" s="62"/>
      <c r="DN11" s="62"/>
      <c r="DO11" s="62"/>
      <c r="DP11" s="62"/>
      <c r="DQ11" s="62"/>
      <c r="DR11" s="62"/>
      <c r="DS11" s="62"/>
      <c r="DT11" s="62"/>
      <c r="DU11" s="62"/>
      <c r="DV11" s="62"/>
      <c r="DW11" s="62"/>
      <c r="DX11" s="62"/>
      <c r="DY11" s="62"/>
      <c r="DZ11" s="62"/>
      <c r="EA11" s="62"/>
      <c r="EB11" s="62"/>
      <c r="EC11" s="62"/>
      <c r="ED11" s="62"/>
      <c r="EE11" s="62"/>
      <c r="EL11" s="204"/>
      <c r="EM11" s="228"/>
      <c r="EN11" s="229"/>
      <c r="EO11" s="229"/>
      <c r="EP11" s="229"/>
      <c r="EQ11" s="229"/>
      <c r="ER11" s="204"/>
      <c r="ES11" s="228"/>
      <c r="ET11" s="229"/>
      <c r="EU11" s="229"/>
      <c r="EV11" s="229"/>
      <c r="EW11" s="229"/>
      <c r="EX11" s="204"/>
      <c r="EY11" s="228"/>
      <c r="EZ11" s="229"/>
      <c r="FA11" s="229"/>
      <c r="FB11" s="229"/>
      <c r="FC11" s="229"/>
    </row>
    <row r="12" spans="1:161" ht="12.95" customHeight="1" x14ac:dyDescent="0.2">
      <c r="A12" s="582" t="s">
        <v>2219</v>
      </c>
      <c r="B12" s="579" t="str">
        <f>Про_2!AO12</f>
        <v>Малая Вишера</v>
      </c>
      <c r="C12" s="416" t="str">
        <f>CHOOSE(Про_2!$FG$5,Про_2!AP12,Про_2!AV12,Про_2!BB12)</f>
        <v/>
      </c>
      <c r="D12" s="298" t="str">
        <f>CHOOSE(Про_2!$FG$5,Про_2!AQ12,Про_2!AW12,Про_2!BC12)</f>
        <v>·</v>
      </c>
      <c r="E12" s="711" t="str">
        <f>CHOOSE(Про_2!$FG$5,Про_2!AR12,Про_2!AX12,Про_2!BD12)</f>
        <v>· *</v>
      </c>
      <c r="F12" s="298" t="str">
        <f>CHOOSE(Про_2!$FG$5,Про_2!AS12,Про_2!AY12,Про_2!BE12)</f>
        <v/>
      </c>
      <c r="G12" s="711" t="str">
        <f>CHOOSE(Про_2!$FG$5,Про_2!AT12,Про_2!AZ12,Про_2!BF12)</f>
        <v/>
      </c>
      <c r="H12" s="419" t="str">
        <f>CHOOSE(Про_2!$FG$5,Про_2!AU12,Про_2!BA12,Про_2!BG12)</f>
        <v>· *</v>
      </c>
      <c r="I12" s="786">
        <f>CHOOSE(Про_2!$FG$5,Про_2!BJ12,Про_2!BP12,Про_2!BV12)</f>
        <v>0</v>
      </c>
      <c r="J12" s="629">
        <f>CHOOSE(Про_2!$FG$5,Про_2!BK12,Про_2!BQ12,Про_2!BW12)</f>
        <v>1</v>
      </c>
      <c r="K12" s="790">
        <f>CHOOSE(Про_2!$FG$5,Про_2!BL12,Про_2!BR12,Про_2!BX12)</f>
        <v>1</v>
      </c>
      <c r="L12" s="629">
        <f>CHOOSE(Про_2!$FG$5,Про_2!BM12,Про_2!BS12,Про_2!BY12)</f>
        <v>0</v>
      </c>
      <c r="M12" s="790">
        <f>CHOOSE(Про_2!$FG$5,Про_2!BN12,Про_2!BT12,Про_2!BZ12)</f>
        <v>0</v>
      </c>
      <c r="N12" s="630">
        <f>CHOOSE(Про_2!$FG$5,Про_2!BO12,Про_2!BU12,Про_2!CA12)</f>
        <v>2</v>
      </c>
      <c r="O12" s="599">
        <f>CHOOSE(Про_2!$FG$5,Про_2!CD12,Про_2!CJ12,Про_2!CP12)</f>
        <v>-0.8</v>
      </c>
      <c r="P12" s="600">
        <f>CHOOSE(Про_2!$FG$5,Про_2!CE12,Про_2!CK12,Про_2!CQ12)</f>
        <v>4.2</v>
      </c>
      <c r="Q12" s="601">
        <f>CHOOSE(Про_2!$FG$5,Про_2!CF12,Про_2!CL12,Про_2!CR12)</f>
        <v>0.39999999999999991</v>
      </c>
      <c r="R12" s="600">
        <f>CHOOSE(Про_2!$FG$5,Про_2!CG12,Про_2!CM12,Про_2!CS12)</f>
        <v>2.4</v>
      </c>
      <c r="S12" s="601">
        <f>CHOOSE(Про_2!$FG$5,Про_2!CH12,Про_2!CN12,Про_2!CT12)</f>
        <v>-0.10000000000000009</v>
      </c>
      <c r="T12" s="602">
        <f>CHOOSE(Про_2!$FG$5,Про_2!CI12,Про_2!CO12,Про_2!CU12)</f>
        <v>2.9</v>
      </c>
      <c r="U12" s="765">
        <f>CHOOSE(Про_2!$FG$5,Про_2!AP51,Про_2!AV51,Про_2!BB51)</f>
        <v>3</v>
      </c>
      <c r="V12" s="606">
        <f>CHOOSE(Про_2!$FG$5,Про_2!AQ51,Про_2!AW51,Про_2!BC51)</f>
        <v>2</v>
      </c>
      <c r="W12" s="607">
        <f>CHOOSE(Про_2!$FG$5,Про_2!AR51,Про_2!AX51,Про_2!BD51)</f>
        <v>2</v>
      </c>
      <c r="X12" s="606">
        <f>CHOOSE(Про_2!$FG$5,Про_2!AS51,Про_2!AY51,Про_2!BE51)</f>
        <v>1</v>
      </c>
      <c r="Y12" s="607">
        <f>CHOOSE(Про_2!$FG$5,Про_2!AT51,Про_2!AZ51,Про_2!BF51)</f>
        <v>1</v>
      </c>
      <c r="Z12" s="767">
        <f>CHOOSE(Про_2!$FG$5,Про_2!AU51,Про_2!BA51,Про_2!BG51)</f>
        <v>1</v>
      </c>
      <c r="AA12" s="605">
        <f>CHOOSE(Про_2!$FG$5,Про_2!DR12,Про_2!DX12,Про_2!ED12)</f>
        <v>14</v>
      </c>
      <c r="AB12" s="606">
        <f>CHOOSE(Про_2!$FG$5,Про_2!DS12,Про_2!DY12,Про_2!EE12)</f>
        <v>15</v>
      </c>
      <c r="AC12" s="607">
        <f>CHOOSE(Про_2!$FG$5,Про_2!DT12,Про_2!DZ12,Про_2!EF12)</f>
        <v>11</v>
      </c>
      <c r="AD12" s="606">
        <f>CHOOSE(Про_2!$FG$5,Про_2!DU12,Про_2!EA12,Про_2!EG12)</f>
        <v>8</v>
      </c>
      <c r="AE12" s="607">
        <f>CHOOSE(Про_2!$FG$5,Про_2!DV12,Про_2!EB12,Про_2!EH12)</f>
        <v>3</v>
      </c>
      <c r="AF12" s="608">
        <f>CHOOSE(Про_2!$FG$5,Про_2!DW12,Про_2!EC12,Про_2!EI12)</f>
        <v>3</v>
      </c>
      <c r="AG12" s="575">
        <f>CHOOSE(Про_2!$FG$5,Про_2!EL51,Про_2!ER51,Про_2!EX51)</f>
        <v>0</v>
      </c>
      <c r="AH12" s="572">
        <f>CHOOSE(Про_2!$FG$5,Про_2!EM51,Про_2!ES51,Про_2!EY51)</f>
        <v>0</v>
      </c>
      <c r="AI12" s="571">
        <f>CHOOSE(Про_2!$FG$5,Про_2!EN51,Про_2!ET51,Про_2!EZ51)</f>
        <v>0</v>
      </c>
      <c r="AJ12" s="572">
        <f>CHOOSE(Про_2!$FG$5,Про_2!EO51,Про_2!EU51,Про_2!FA51)</f>
        <v>0</v>
      </c>
      <c r="AK12" s="571">
        <f>CHOOSE(Про_2!$FG$5,Про_2!EP51,Про_2!EV51,Про_2!FB51)</f>
        <v>0</v>
      </c>
      <c r="AL12" s="573">
        <f>CHOOSE(Про_2!$FG$5,Про_2!EQ51,Про_2!EW51,Про_2!FC51)</f>
        <v>0</v>
      </c>
      <c r="AM12" s="88"/>
      <c r="AN12" s="88"/>
      <c r="AO12" s="88"/>
      <c r="AP12" s="88"/>
      <c r="AQ12" s="88"/>
      <c r="AR12" s="88"/>
      <c r="AS12" s="88"/>
      <c r="AT12" s="88"/>
      <c r="AU12" s="88"/>
      <c r="AV12" s="88"/>
      <c r="AW12" s="88"/>
      <c r="AX12" s="88"/>
      <c r="AY12" s="88"/>
      <c r="AZ12" s="88"/>
      <c r="BA12" s="88"/>
      <c r="BB12" s="88"/>
      <c r="BC12" s="88"/>
      <c r="BD12" s="88"/>
      <c r="BE12" s="88"/>
      <c r="BF12" s="88"/>
      <c r="BG12" s="88"/>
      <c r="BH12" s="88"/>
      <c r="BI12" s="88"/>
      <c r="BJ12" s="88"/>
      <c r="BK12" s="88"/>
      <c r="BL12" s="88"/>
      <c r="BM12" s="88"/>
      <c r="BN12" s="88"/>
      <c r="BO12" s="88"/>
      <c r="BP12" s="88"/>
      <c r="BQ12" s="88"/>
      <c r="BR12" s="88"/>
      <c r="BS12" s="88"/>
      <c r="BT12" s="88"/>
      <c r="BU12" s="88"/>
      <c r="BV12" s="88"/>
      <c r="BW12" s="88"/>
      <c r="BX12" s="88"/>
      <c r="BY12" s="88"/>
      <c r="BZ12" s="88"/>
      <c r="CA12" s="88"/>
      <c r="CB12" s="88"/>
      <c r="CC12" s="88"/>
      <c r="CD12" s="88"/>
      <c r="CE12" s="88"/>
      <c r="CF12" s="88"/>
      <c r="CG12" s="88"/>
      <c r="CH12" s="32"/>
      <c r="CI12" s="32"/>
      <c r="CK12" s="230"/>
      <c r="CL12" s="55"/>
      <c r="CM12" s="55"/>
      <c r="CN12" s="55"/>
      <c r="CO12" s="55"/>
      <c r="CP12" s="55"/>
      <c r="CQ12" s="55"/>
      <c r="CR12" s="55"/>
      <c r="CS12" s="55"/>
      <c r="DA12" s="55"/>
      <c r="DB12" s="226"/>
      <c r="DD12" s="61"/>
      <c r="DE12" s="61"/>
      <c r="DF12" s="61"/>
      <c r="DG12" s="61"/>
      <c r="DH12" s="61"/>
      <c r="DI12" s="61"/>
      <c r="DJ12" s="61"/>
      <c r="DK12" s="62"/>
      <c r="DL12" s="62"/>
      <c r="DM12" s="62"/>
      <c r="DN12" s="62"/>
      <c r="DO12" s="62"/>
      <c r="DP12" s="62"/>
      <c r="DQ12" s="62"/>
      <c r="DR12" s="62"/>
      <c r="DS12" s="62"/>
      <c r="DT12" s="62"/>
      <c r="DU12" s="62"/>
      <c r="DV12" s="62"/>
      <c r="DW12" s="62"/>
      <c r="DX12" s="62"/>
      <c r="DY12" s="62"/>
      <c r="DZ12" s="62"/>
      <c r="EA12" s="62"/>
      <c r="EB12" s="62"/>
      <c r="EC12" s="62"/>
      <c r="ED12" s="62"/>
      <c r="EE12" s="62"/>
      <c r="EH12" s="55"/>
      <c r="EI12" s="226"/>
      <c r="EL12" s="227"/>
      <c r="EM12" s="228"/>
      <c r="EN12" s="229"/>
      <c r="EO12" s="229"/>
      <c r="EP12" s="229"/>
      <c r="EQ12" s="229"/>
      <c r="ER12" s="227"/>
      <c r="ES12" s="228"/>
      <c r="ET12" s="229"/>
      <c r="EU12" s="229"/>
      <c r="EV12" s="229"/>
      <c r="EW12" s="229"/>
      <c r="EX12" s="227"/>
      <c r="EY12" s="228"/>
      <c r="EZ12" s="229"/>
      <c r="FA12" s="229"/>
      <c r="FB12" s="229"/>
      <c r="FC12" s="229"/>
    </row>
    <row r="13" spans="1:161" ht="12.95" customHeight="1" x14ac:dyDescent="0.2">
      <c r="A13" s="582" t="s">
        <v>2219</v>
      </c>
      <c r="B13" s="579" t="str">
        <f>Про_2!AO13</f>
        <v>Тосно</v>
      </c>
      <c r="C13" s="416" t="str">
        <f>CHOOSE(Про_2!$FG$5,Про_2!AP13,Про_2!AV13,Про_2!BB13)</f>
        <v/>
      </c>
      <c r="D13" s="298" t="str">
        <f>CHOOSE(Про_2!$FG$5,Про_2!AQ13,Про_2!AW13,Про_2!BC13)</f>
        <v/>
      </c>
      <c r="E13" s="711" t="str">
        <f>CHOOSE(Про_2!$FG$5,Про_2!AR13,Про_2!AX13,Про_2!BD13)</f>
        <v>· *</v>
      </c>
      <c r="F13" s="298" t="str">
        <f>CHOOSE(Про_2!$FG$5,Про_2!AS13,Про_2!AY13,Про_2!BE13)</f>
        <v/>
      </c>
      <c r="G13" s="711" t="str">
        <f>CHOOSE(Про_2!$FG$5,Про_2!AT13,Про_2!AZ13,Про_2!BF13)</f>
        <v/>
      </c>
      <c r="H13" s="419" t="str">
        <f>CHOOSE(Про_2!$FG$5,Про_2!AU13,Про_2!BA13,Про_2!BG13)</f>
        <v/>
      </c>
      <c r="I13" s="786">
        <f>CHOOSE(Про_2!$FG$5,Про_2!BJ13,Про_2!BP13,Про_2!BV13)</f>
        <v>0</v>
      </c>
      <c r="J13" s="629">
        <f>CHOOSE(Про_2!$FG$5,Про_2!BK13,Про_2!BQ13,Про_2!BW13)</f>
        <v>0</v>
      </c>
      <c r="K13" s="790">
        <f>CHOOSE(Про_2!$FG$5,Про_2!BL13,Про_2!BR13,Про_2!BX13)</f>
        <v>1</v>
      </c>
      <c r="L13" s="629">
        <f>CHOOSE(Про_2!$FG$5,Про_2!BM13,Про_2!BS13,Про_2!BY13)</f>
        <v>0</v>
      </c>
      <c r="M13" s="790">
        <f>CHOOSE(Про_2!$FG$5,Про_2!BN13,Про_2!BT13,Про_2!BZ13)</f>
        <v>0</v>
      </c>
      <c r="N13" s="630">
        <f>CHOOSE(Про_2!$FG$5,Про_2!BO13,Про_2!BU13,Про_2!CA13)</f>
        <v>0</v>
      </c>
      <c r="O13" s="599">
        <f>CHOOSE(Про_2!$FG$5,Про_2!CD13,Про_2!CJ13,Про_2!CP13)</f>
        <v>-0.10000000000000009</v>
      </c>
      <c r="P13" s="600">
        <f>CHOOSE(Про_2!$FG$5,Про_2!CE13,Про_2!CK13,Про_2!CQ13)</f>
        <v>4.3</v>
      </c>
      <c r="Q13" s="601">
        <f>CHOOSE(Про_2!$FG$5,Про_2!CF13,Про_2!CL13,Про_2!CR13)</f>
        <v>1</v>
      </c>
      <c r="R13" s="600">
        <f>CHOOSE(Про_2!$FG$5,Про_2!CG13,Про_2!CM13,Про_2!CS13)</f>
        <v>3.4</v>
      </c>
      <c r="S13" s="601">
        <f>CHOOSE(Про_2!$FG$5,Про_2!CH13,Про_2!CN13,Про_2!CT13)</f>
        <v>-0.10000000000000009</v>
      </c>
      <c r="T13" s="602">
        <f>CHOOSE(Про_2!$FG$5,Про_2!CI13,Про_2!CO13,Про_2!CU13)</f>
        <v>3.3</v>
      </c>
      <c r="U13" s="765">
        <f>CHOOSE(Про_2!$FG$5,Про_2!AP52,Про_2!AV52,Про_2!BB52)</f>
        <v>3</v>
      </c>
      <c r="V13" s="606">
        <f>CHOOSE(Про_2!$FG$5,Про_2!AQ52,Про_2!AW52,Про_2!BC52)</f>
        <v>2</v>
      </c>
      <c r="W13" s="607">
        <f>CHOOSE(Про_2!$FG$5,Про_2!AR52,Про_2!AX52,Про_2!BD52)</f>
        <v>1</v>
      </c>
      <c r="X13" s="606">
        <f>CHOOSE(Про_2!$FG$5,Про_2!AS52,Про_2!AY52,Про_2!BE52)</f>
        <v>1</v>
      </c>
      <c r="Y13" s="607">
        <f>CHOOSE(Про_2!$FG$5,Про_2!AT52,Про_2!AZ52,Про_2!BF52)</f>
        <v>1</v>
      </c>
      <c r="Z13" s="767">
        <f>CHOOSE(Про_2!$FG$5,Про_2!AU52,Про_2!BA52,Про_2!BG52)</f>
        <v>1</v>
      </c>
      <c r="AA13" s="605">
        <f>CHOOSE(Про_2!$FG$5,Про_2!DR13,Про_2!DX13,Про_2!ED13)</f>
        <v>15</v>
      </c>
      <c r="AB13" s="606">
        <f>CHOOSE(Про_2!$FG$5,Про_2!DS13,Про_2!DY13,Про_2!EE13)</f>
        <v>17</v>
      </c>
      <c r="AC13" s="607">
        <f>CHOOSE(Про_2!$FG$5,Про_2!DT13,Про_2!DZ13,Про_2!EF13)</f>
        <v>10</v>
      </c>
      <c r="AD13" s="606">
        <f>CHOOSE(Про_2!$FG$5,Про_2!DU13,Про_2!EA13,Про_2!EG13)</f>
        <v>7</v>
      </c>
      <c r="AE13" s="607">
        <f>CHOOSE(Про_2!$FG$5,Про_2!DV13,Про_2!EB13,Про_2!EH13)</f>
        <v>4</v>
      </c>
      <c r="AF13" s="608">
        <f>CHOOSE(Про_2!$FG$5,Про_2!DW13,Про_2!EC13,Про_2!EI13)</f>
        <v>2</v>
      </c>
      <c r="AG13" s="575">
        <f>CHOOSE(Про_2!$FG$5,Про_2!EL52,Про_2!ER52,Про_2!EX52)</f>
        <v>0</v>
      </c>
      <c r="AH13" s="572">
        <f>CHOOSE(Про_2!$FG$5,Про_2!EM52,Про_2!ES52,Про_2!EY52)</f>
        <v>0</v>
      </c>
      <c r="AI13" s="571">
        <f>CHOOSE(Про_2!$FG$5,Про_2!EN52,Про_2!ET52,Про_2!EZ52)</f>
        <v>0</v>
      </c>
      <c r="AJ13" s="572">
        <f>CHOOSE(Про_2!$FG$5,Про_2!EO52,Про_2!EU52,Про_2!FA52)</f>
        <v>0</v>
      </c>
      <c r="AK13" s="571">
        <f>CHOOSE(Про_2!$FG$5,Про_2!EP52,Про_2!EV52,Про_2!FB52)</f>
        <v>0</v>
      </c>
      <c r="AL13" s="573">
        <f>CHOOSE(Про_2!$FG$5,Про_2!EQ52,Про_2!EW52,Про_2!FC52)</f>
        <v>0</v>
      </c>
      <c r="AM13" s="88"/>
      <c r="AN13" s="88"/>
      <c r="AO13" s="88"/>
      <c r="AP13" s="88"/>
      <c r="AQ13" s="88"/>
      <c r="AR13" s="88"/>
      <c r="AS13" s="88"/>
      <c r="AT13" s="88"/>
      <c r="AU13" s="88"/>
      <c r="AV13" s="88"/>
      <c r="AW13" s="88"/>
      <c r="AX13" s="88"/>
      <c r="AY13" s="88"/>
      <c r="AZ13" s="88"/>
      <c r="BA13" s="88"/>
      <c r="BB13" s="88"/>
      <c r="BC13" s="88"/>
      <c r="BD13" s="88"/>
      <c r="BE13" s="88"/>
      <c r="BF13" s="88"/>
      <c r="BG13" s="88"/>
      <c r="BH13" s="88"/>
      <c r="BI13" s="88"/>
      <c r="BJ13" s="88"/>
      <c r="BK13" s="88"/>
      <c r="BL13" s="88"/>
      <c r="BM13" s="88"/>
      <c r="BN13" s="88"/>
      <c r="BO13" s="88"/>
      <c r="BP13" s="88"/>
      <c r="BQ13" s="88"/>
      <c r="BR13" s="88"/>
      <c r="BS13" s="88"/>
      <c r="BT13" s="88"/>
      <c r="BU13" s="88"/>
      <c r="BV13" s="88"/>
      <c r="BW13" s="88"/>
      <c r="BX13" s="88"/>
      <c r="BY13" s="88"/>
      <c r="BZ13" s="88"/>
      <c r="CA13" s="88"/>
      <c r="CB13" s="88"/>
      <c r="CC13" s="88"/>
      <c r="CD13" s="88"/>
      <c r="CE13" s="88"/>
      <c r="CF13" s="88"/>
      <c r="CG13" s="88"/>
      <c r="CH13" s="32"/>
      <c r="CI13" s="32"/>
      <c r="CK13" s="230"/>
      <c r="CL13" s="55"/>
      <c r="CM13" s="55"/>
      <c r="CN13" s="55"/>
      <c r="CO13" s="55"/>
      <c r="CP13" s="55"/>
      <c r="CQ13" s="55"/>
      <c r="CR13" s="55"/>
      <c r="CS13" s="55"/>
      <c r="DA13" s="55"/>
      <c r="DB13" s="226"/>
      <c r="DD13" s="61"/>
      <c r="DE13" s="61"/>
      <c r="DF13" s="61"/>
      <c r="DG13" s="61"/>
      <c r="DH13" s="61"/>
      <c r="DI13" s="61"/>
      <c r="DJ13" s="61"/>
      <c r="DK13" s="62"/>
      <c r="DL13" s="62"/>
      <c r="DM13" s="62"/>
      <c r="DN13" s="62"/>
      <c r="DO13" s="62"/>
      <c r="DP13" s="62"/>
      <c r="DQ13" s="62"/>
      <c r="DR13" s="62"/>
      <c r="DS13" s="62"/>
      <c r="DT13" s="62"/>
      <c r="DU13" s="62"/>
      <c r="DV13" s="62"/>
      <c r="DW13" s="62"/>
      <c r="DX13" s="62"/>
      <c r="DY13" s="62"/>
      <c r="DZ13" s="62"/>
      <c r="EA13" s="62"/>
      <c r="EB13" s="62"/>
      <c r="EC13" s="62"/>
      <c r="ED13" s="62"/>
      <c r="EE13" s="62"/>
      <c r="EL13" s="204"/>
      <c r="EM13" s="228"/>
      <c r="EN13" s="229"/>
      <c r="EO13" s="229"/>
      <c r="EP13" s="229"/>
      <c r="EQ13" s="229"/>
      <c r="ER13" s="204"/>
      <c r="ES13" s="228"/>
      <c r="ET13" s="229"/>
      <c r="EU13" s="229"/>
      <c r="EV13" s="229"/>
      <c r="EW13" s="229"/>
      <c r="EX13" s="204"/>
      <c r="EY13" s="228"/>
      <c r="EZ13" s="229"/>
      <c r="FA13" s="229"/>
      <c r="FB13" s="229"/>
      <c r="FC13" s="229"/>
    </row>
    <row r="14" spans="1:161" ht="12.95" customHeight="1" x14ac:dyDescent="0.2">
      <c r="A14" s="582" t="s">
        <v>2219</v>
      </c>
      <c r="B14" s="579" t="str">
        <f>Про_2!AO14</f>
        <v>Санкт-Петербург</v>
      </c>
      <c r="C14" s="416" t="str">
        <f>CHOOSE(Про_2!$FG$5,Про_2!AP14,Про_2!AV14,Про_2!BB14)</f>
        <v>·</v>
      </c>
      <c r="D14" s="298" t="str">
        <f>CHOOSE(Про_2!$FG$5,Про_2!AQ14,Про_2!AW14,Про_2!BC14)</f>
        <v>·</v>
      </c>
      <c r="E14" s="711" t="str">
        <f>CHOOSE(Про_2!$FG$5,Про_2!AR14,Про_2!AX14,Про_2!BD14)</f>
        <v>· *</v>
      </c>
      <c r="F14" s="298" t="str">
        <f>CHOOSE(Про_2!$FG$5,Про_2!AS14,Про_2!AY14,Про_2!BE14)</f>
        <v/>
      </c>
      <c r="G14" s="711" t="str">
        <f>CHOOSE(Про_2!$FG$5,Про_2!AT14,Про_2!AZ14,Про_2!BF14)</f>
        <v/>
      </c>
      <c r="H14" s="419" t="str">
        <f>CHOOSE(Про_2!$FG$5,Про_2!AU14,Про_2!BA14,Про_2!BG14)</f>
        <v/>
      </c>
      <c r="I14" s="786">
        <f>CHOOSE(Про_2!$FG$5,Про_2!BJ14,Про_2!BP14,Про_2!BV14)</f>
        <v>1</v>
      </c>
      <c r="J14" s="629">
        <f>CHOOSE(Про_2!$FG$5,Про_2!BK14,Про_2!BQ14,Про_2!BW14)</f>
        <v>1</v>
      </c>
      <c r="K14" s="790">
        <f>CHOOSE(Про_2!$FG$5,Про_2!BL14,Про_2!BR14,Про_2!BX14)</f>
        <v>1</v>
      </c>
      <c r="L14" s="629">
        <f>CHOOSE(Про_2!$FG$5,Про_2!BM14,Про_2!BS14,Про_2!BY14)</f>
        <v>0</v>
      </c>
      <c r="M14" s="790">
        <f>CHOOSE(Про_2!$FG$5,Про_2!BN14,Про_2!BT14,Про_2!BZ14)</f>
        <v>0</v>
      </c>
      <c r="N14" s="630">
        <f>CHOOSE(Про_2!$FG$5,Про_2!BO14,Про_2!BU14,Про_2!CA14)</f>
        <v>0</v>
      </c>
      <c r="O14" s="599">
        <f>CHOOSE(Про_2!$FG$5,Про_2!CD14,Про_2!CJ14,Про_2!CP14)</f>
        <v>1</v>
      </c>
      <c r="P14" s="600">
        <f>CHOOSE(Про_2!$FG$5,Про_2!CE14,Про_2!CK14,Про_2!CQ14)</f>
        <v>5.7</v>
      </c>
      <c r="Q14" s="601">
        <f>CHOOSE(Про_2!$FG$5,Про_2!CF14,Про_2!CL14,Про_2!CR14)</f>
        <v>1.9</v>
      </c>
      <c r="R14" s="600">
        <f>CHOOSE(Про_2!$FG$5,Про_2!CG14,Про_2!CM14,Про_2!CS14)</f>
        <v>4.3</v>
      </c>
      <c r="S14" s="601">
        <f>CHOOSE(Про_2!$FG$5,Про_2!CH14,Про_2!CN14,Про_2!CT14)</f>
        <v>0.39999999999999991</v>
      </c>
      <c r="T14" s="602">
        <f>CHOOSE(Про_2!$FG$5,Про_2!CI14,Про_2!CO14,Про_2!CU14)</f>
        <v>3.9</v>
      </c>
      <c r="U14" s="765">
        <f>CHOOSE(Про_2!$FG$5,Про_2!AP53,Про_2!AV53,Про_2!BB53)</f>
        <v>3</v>
      </c>
      <c r="V14" s="606">
        <f>CHOOSE(Про_2!$FG$5,Про_2!AQ53,Про_2!AW53,Про_2!BC53)</f>
        <v>2</v>
      </c>
      <c r="W14" s="607">
        <f>CHOOSE(Про_2!$FG$5,Про_2!AR53,Про_2!AX53,Про_2!BD53)</f>
        <v>1</v>
      </c>
      <c r="X14" s="606">
        <f>CHOOSE(Про_2!$FG$5,Про_2!AS53,Про_2!AY53,Про_2!BE53)</f>
        <v>1</v>
      </c>
      <c r="Y14" s="607">
        <f>CHOOSE(Про_2!$FG$5,Про_2!AT53,Про_2!AZ53,Про_2!BF53)</f>
        <v>1</v>
      </c>
      <c r="Z14" s="767">
        <f>CHOOSE(Про_2!$FG$5,Про_2!AU53,Про_2!BA53,Про_2!BG53)</f>
        <v>1</v>
      </c>
      <c r="AA14" s="605">
        <f>CHOOSE(Про_2!$FG$5,Про_2!DR14,Про_2!DX14,Про_2!ED14)</f>
        <v>14</v>
      </c>
      <c r="AB14" s="606">
        <f>CHOOSE(Про_2!$FG$5,Про_2!DS14,Про_2!DY14,Про_2!EE14)</f>
        <v>19</v>
      </c>
      <c r="AC14" s="607">
        <f>CHOOSE(Про_2!$FG$5,Про_2!DT14,Про_2!DZ14,Про_2!EF14)</f>
        <v>12</v>
      </c>
      <c r="AD14" s="606">
        <f>CHOOSE(Про_2!$FG$5,Про_2!DU14,Про_2!EA14,Про_2!EG14)</f>
        <v>7</v>
      </c>
      <c r="AE14" s="607">
        <f>CHOOSE(Про_2!$FG$5,Про_2!DV14,Про_2!EB14,Про_2!EH14)</f>
        <v>4</v>
      </c>
      <c r="AF14" s="608">
        <f>CHOOSE(Про_2!$FG$5,Про_2!DW14,Про_2!EC14,Про_2!EI14)</f>
        <v>1</v>
      </c>
      <c r="AG14" s="575">
        <f>CHOOSE(Про_2!$FG$5,Про_2!EL53,Про_2!ER53,Про_2!EX53)</f>
        <v>0</v>
      </c>
      <c r="AH14" s="572">
        <f>CHOOSE(Про_2!$FG$5,Про_2!EM53,Про_2!ES53,Про_2!EY53)</f>
        <v>0</v>
      </c>
      <c r="AI14" s="571">
        <f>CHOOSE(Про_2!$FG$5,Про_2!EN53,Про_2!ET53,Про_2!EZ53)</f>
        <v>0</v>
      </c>
      <c r="AJ14" s="572">
        <f>CHOOSE(Про_2!$FG$5,Про_2!EO53,Про_2!EU53,Про_2!FA53)</f>
        <v>0</v>
      </c>
      <c r="AK14" s="571">
        <f>CHOOSE(Про_2!$FG$5,Про_2!EP53,Про_2!EV53,Про_2!FB53)</f>
        <v>0</v>
      </c>
      <c r="AL14" s="573">
        <f>CHOOSE(Про_2!$FG$5,Про_2!EQ53,Про_2!EW53,Про_2!FC53)</f>
        <v>0</v>
      </c>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88"/>
      <c r="BX14" s="88"/>
      <c r="BY14" s="88"/>
      <c r="BZ14" s="88"/>
      <c r="CA14" s="88"/>
      <c r="CB14" s="88"/>
      <c r="CC14" s="88"/>
      <c r="CD14" s="88"/>
      <c r="CE14" s="88"/>
      <c r="CF14" s="88"/>
      <c r="CG14" s="88"/>
      <c r="CH14" s="32"/>
      <c r="CI14" s="32"/>
      <c r="CK14" s="230"/>
      <c r="CL14" s="55"/>
      <c r="CM14" s="55"/>
      <c r="CN14" s="55"/>
      <c r="CO14" s="55"/>
      <c r="CP14" s="55"/>
      <c r="CQ14" s="55"/>
      <c r="CR14" s="55"/>
      <c r="CS14" s="55"/>
      <c r="DA14" s="55"/>
      <c r="DB14" s="226"/>
      <c r="DD14" s="61"/>
      <c r="DE14" s="61"/>
      <c r="DF14" s="61"/>
      <c r="DG14" s="61"/>
      <c r="DH14" s="61"/>
      <c r="DI14" s="61"/>
      <c r="DJ14" s="61"/>
      <c r="DK14" s="62"/>
      <c r="DL14" s="62"/>
      <c r="DM14" s="62"/>
      <c r="DN14" s="62"/>
      <c r="DO14" s="62"/>
      <c r="DP14" s="62"/>
      <c r="DQ14" s="62"/>
      <c r="DR14" s="62"/>
      <c r="DS14" s="62"/>
      <c r="DT14" s="62"/>
      <c r="DU14" s="62"/>
      <c r="DV14" s="62"/>
      <c r="DW14" s="62"/>
      <c r="DX14" s="62"/>
      <c r="DY14" s="62"/>
      <c r="DZ14" s="62"/>
      <c r="EA14" s="62"/>
      <c r="EB14" s="62"/>
      <c r="EC14" s="62"/>
      <c r="ED14" s="62"/>
      <c r="EE14" s="62"/>
      <c r="EH14" s="55"/>
      <c r="EI14" s="226"/>
      <c r="EL14" s="227"/>
      <c r="EM14" s="228"/>
      <c r="EN14" s="229"/>
      <c r="EO14" s="229"/>
      <c r="EP14" s="229"/>
      <c r="EQ14" s="229"/>
      <c r="ER14" s="227"/>
      <c r="ES14" s="228"/>
      <c r="ET14" s="229"/>
      <c r="EU14" s="229"/>
      <c r="EV14" s="229"/>
      <c r="EW14" s="229"/>
      <c r="EX14" s="227"/>
      <c r="EY14" s="228"/>
      <c r="EZ14" s="229"/>
      <c r="FA14" s="229"/>
      <c r="FB14" s="229"/>
      <c r="FC14" s="229"/>
    </row>
    <row r="15" spans="1:161" ht="12.95" customHeight="1" x14ac:dyDescent="0.2">
      <c r="A15" s="582" t="s">
        <v>2219</v>
      </c>
      <c r="B15" s="579" t="str">
        <f>Про_2!AO15</f>
        <v>Мга</v>
      </c>
      <c r="C15" s="416" t="str">
        <f>CHOOSE(Про_2!$FG$5,Про_2!AP15,Про_2!AV15,Про_2!BB15)</f>
        <v>·</v>
      </c>
      <c r="D15" s="298" t="str">
        <f>CHOOSE(Про_2!$FG$5,Про_2!AQ15,Про_2!AW15,Про_2!BC15)</f>
        <v>·</v>
      </c>
      <c r="E15" s="711" t="str">
        <f>CHOOSE(Про_2!$FG$5,Про_2!AR15,Про_2!AX15,Про_2!BD15)</f>
        <v>· *</v>
      </c>
      <c r="F15" s="298" t="str">
        <f>CHOOSE(Про_2!$FG$5,Про_2!AS15,Про_2!AY15,Про_2!BE15)</f>
        <v/>
      </c>
      <c r="G15" s="711" t="str">
        <f>CHOOSE(Про_2!$FG$5,Про_2!AT15,Про_2!AZ15,Про_2!BF15)</f>
        <v/>
      </c>
      <c r="H15" s="419" t="str">
        <f>CHOOSE(Про_2!$FG$5,Про_2!AU15,Про_2!BA15,Про_2!BG15)</f>
        <v>· *</v>
      </c>
      <c r="I15" s="786">
        <f>CHOOSE(Про_2!$FG$5,Про_2!BJ15,Про_2!BP15,Про_2!BV15)</f>
        <v>1</v>
      </c>
      <c r="J15" s="629">
        <f>CHOOSE(Про_2!$FG$5,Про_2!BK15,Про_2!BQ15,Про_2!BW15)</f>
        <v>1</v>
      </c>
      <c r="K15" s="790">
        <f>CHOOSE(Про_2!$FG$5,Про_2!BL15,Про_2!BR15,Про_2!BX15)</f>
        <v>1</v>
      </c>
      <c r="L15" s="629">
        <f>CHOOSE(Про_2!$FG$5,Про_2!BM15,Про_2!BS15,Про_2!BY15)</f>
        <v>0</v>
      </c>
      <c r="M15" s="790">
        <f>CHOOSE(Про_2!$FG$5,Про_2!BN15,Про_2!BT15,Про_2!BZ15)</f>
        <v>0</v>
      </c>
      <c r="N15" s="630">
        <f>CHOOSE(Про_2!$FG$5,Про_2!BO15,Про_2!BU15,Про_2!CA15)</f>
        <v>1</v>
      </c>
      <c r="O15" s="599">
        <f>CHOOSE(Про_2!$FG$5,Про_2!CD15,Про_2!CJ15,Про_2!CP15)</f>
        <v>0</v>
      </c>
      <c r="P15" s="600">
        <f>CHOOSE(Про_2!$FG$5,Про_2!CE15,Про_2!CK15,Про_2!CQ15)</f>
        <v>4.8</v>
      </c>
      <c r="Q15" s="601">
        <f>CHOOSE(Про_2!$FG$5,Про_2!CF15,Про_2!CL15,Про_2!CR15)</f>
        <v>1.2999999999999998</v>
      </c>
      <c r="R15" s="600">
        <f>CHOOSE(Про_2!$FG$5,Про_2!CG15,Про_2!CM15,Про_2!CS15)</f>
        <v>3.5</v>
      </c>
      <c r="S15" s="601">
        <f>CHOOSE(Про_2!$FG$5,Про_2!CH15,Про_2!CN15,Про_2!CT15)</f>
        <v>0</v>
      </c>
      <c r="T15" s="602">
        <f>CHOOSE(Про_2!$FG$5,Про_2!CI15,Про_2!CO15,Про_2!CU15)</f>
        <v>3.4</v>
      </c>
      <c r="U15" s="765">
        <f>CHOOSE(Про_2!$FG$5,Про_2!AP54,Про_2!AV54,Про_2!BB54)</f>
        <v>3</v>
      </c>
      <c r="V15" s="606">
        <f>CHOOSE(Про_2!$FG$5,Про_2!AQ54,Про_2!AW54,Про_2!BC54)</f>
        <v>2</v>
      </c>
      <c r="W15" s="607">
        <f>CHOOSE(Про_2!$FG$5,Про_2!AR54,Про_2!AX54,Про_2!BD54)</f>
        <v>9</v>
      </c>
      <c r="X15" s="606">
        <f>CHOOSE(Про_2!$FG$5,Про_2!AS54,Про_2!AY54,Про_2!BE54)</f>
        <v>9</v>
      </c>
      <c r="Y15" s="607">
        <f>CHOOSE(Про_2!$FG$5,Про_2!AT54,Про_2!AZ54,Про_2!BF54)</f>
        <v>9</v>
      </c>
      <c r="Z15" s="767">
        <f>CHOOSE(Про_2!$FG$5,Про_2!AU54,Про_2!BA54,Про_2!BG54)</f>
        <v>9</v>
      </c>
      <c r="AA15" s="605">
        <f>CHOOSE(Про_2!$FG$5,Про_2!DR15,Про_2!DX15,Про_2!ED15)</f>
        <v>15</v>
      </c>
      <c r="AB15" s="606">
        <f>CHOOSE(Про_2!$FG$5,Про_2!DS15,Про_2!DY15,Про_2!EE15)</f>
        <v>18</v>
      </c>
      <c r="AC15" s="607">
        <f>CHOOSE(Про_2!$FG$5,Про_2!DT15,Про_2!DZ15,Про_2!EF15)</f>
        <v>11</v>
      </c>
      <c r="AD15" s="606">
        <f>CHOOSE(Про_2!$FG$5,Про_2!DU15,Про_2!EA15,Про_2!EG15)</f>
        <v>8</v>
      </c>
      <c r="AE15" s="607">
        <f>CHOOSE(Про_2!$FG$5,Про_2!DV15,Про_2!EB15,Про_2!EH15)</f>
        <v>5</v>
      </c>
      <c r="AF15" s="608">
        <f>CHOOSE(Про_2!$FG$5,Про_2!DW15,Про_2!EC15,Про_2!EI15)</f>
        <v>2</v>
      </c>
      <c r="AG15" s="575">
        <f>CHOOSE(Про_2!$FG$5,Про_2!EL54,Про_2!ER54,Про_2!EX54)</f>
        <v>0</v>
      </c>
      <c r="AH15" s="572">
        <f>CHOOSE(Про_2!$FG$5,Про_2!EM54,Про_2!ES54,Про_2!EY54)</f>
        <v>0</v>
      </c>
      <c r="AI15" s="571">
        <f>CHOOSE(Про_2!$FG$5,Про_2!EN54,Про_2!ET54,Про_2!EZ54)</f>
        <v>0</v>
      </c>
      <c r="AJ15" s="572">
        <f>CHOOSE(Про_2!$FG$5,Про_2!EO54,Про_2!EU54,Про_2!FA54)</f>
        <v>0</v>
      </c>
      <c r="AK15" s="571">
        <f>CHOOSE(Про_2!$FG$5,Про_2!EP54,Про_2!EV54,Про_2!FB54)</f>
        <v>0</v>
      </c>
      <c r="AL15" s="573">
        <f>CHOOSE(Про_2!$FG$5,Про_2!EQ54,Про_2!EW54,Про_2!FC54)</f>
        <v>0</v>
      </c>
      <c r="AM15" s="88"/>
      <c r="AN15" s="88"/>
      <c r="AO15" s="88"/>
      <c r="AP15" s="88"/>
      <c r="AQ15" s="88"/>
      <c r="AR15" s="88"/>
      <c r="AS15" s="88"/>
      <c r="AT15" s="88"/>
      <c r="AU15" s="88"/>
      <c r="AV15" s="88"/>
      <c r="AW15" s="88"/>
      <c r="AX15" s="88"/>
      <c r="AY15" s="88"/>
      <c r="AZ15" s="88"/>
      <c r="BA15" s="88"/>
      <c r="BB15" s="88"/>
      <c r="BC15" s="88"/>
      <c r="BD15" s="88"/>
      <c r="BE15" s="88"/>
      <c r="BF15" s="88"/>
      <c r="BG15" s="88"/>
      <c r="BH15" s="88"/>
      <c r="BI15" s="88"/>
      <c r="BJ15" s="88"/>
      <c r="BK15" s="88"/>
      <c r="BL15" s="88"/>
      <c r="BM15" s="88"/>
      <c r="BN15" s="88"/>
      <c r="BO15" s="88"/>
      <c r="BP15" s="88"/>
      <c r="BQ15" s="88"/>
      <c r="BR15" s="88"/>
      <c r="BS15" s="88"/>
      <c r="BT15" s="88"/>
      <c r="BU15" s="88"/>
      <c r="BV15" s="88"/>
      <c r="BW15" s="88"/>
      <c r="BX15" s="88"/>
      <c r="BY15" s="88"/>
      <c r="BZ15" s="88"/>
      <c r="CA15" s="88"/>
      <c r="CB15" s="88"/>
      <c r="CC15" s="88"/>
      <c r="CD15" s="88"/>
      <c r="CE15" s="88"/>
      <c r="CF15" s="88"/>
      <c r="CG15" s="88"/>
      <c r="CH15" s="32"/>
      <c r="CI15" s="32"/>
      <c r="CK15" s="230"/>
      <c r="CL15" s="55"/>
      <c r="CM15" s="55"/>
      <c r="CN15" s="55"/>
      <c r="CO15" s="55"/>
      <c r="CP15" s="55"/>
      <c r="CQ15" s="55"/>
      <c r="CR15" s="55"/>
      <c r="CS15" s="55"/>
      <c r="EL15" s="204"/>
      <c r="EM15" s="228"/>
      <c r="EN15" s="229"/>
      <c r="EO15" s="229"/>
      <c r="EP15" s="229"/>
      <c r="EQ15" s="229"/>
      <c r="ER15" s="204"/>
      <c r="ES15" s="228"/>
      <c r="ET15" s="229"/>
      <c r="EU15" s="229"/>
      <c r="EV15" s="229"/>
      <c r="EW15" s="229"/>
      <c r="EX15" s="204"/>
      <c r="EY15" s="228"/>
      <c r="EZ15" s="229"/>
      <c r="FA15" s="229"/>
      <c r="FB15" s="229"/>
      <c r="FC15" s="229"/>
    </row>
    <row r="16" spans="1:161" ht="12.95" customHeight="1" x14ac:dyDescent="0.2">
      <c r="A16" s="582" t="s">
        <v>2219</v>
      </c>
      <c r="B16" s="579" t="str">
        <f>Про_2!AO16</f>
        <v>Зеленогорск</v>
      </c>
      <c r="C16" s="416" t="str">
        <f>CHOOSE(Про_2!$FG$5,Про_2!AP16,Про_2!AV16,Про_2!BB16)</f>
        <v>·</v>
      </c>
      <c r="D16" s="298" t="str">
        <f>CHOOSE(Про_2!$FG$5,Про_2!AQ16,Про_2!AW16,Про_2!BC16)</f>
        <v>·</v>
      </c>
      <c r="E16" s="711" t="str">
        <f>CHOOSE(Про_2!$FG$5,Про_2!AR16,Про_2!AX16,Про_2!BD16)</f>
        <v/>
      </c>
      <c r="F16" s="298" t="str">
        <f>CHOOSE(Про_2!$FG$5,Про_2!AS16,Про_2!AY16,Про_2!BE16)</f>
        <v>·</v>
      </c>
      <c r="G16" s="711" t="str">
        <f>CHOOSE(Про_2!$FG$5,Про_2!AT16,Про_2!AZ16,Про_2!BF16)</f>
        <v/>
      </c>
      <c r="H16" s="419" t="str">
        <f>CHOOSE(Про_2!$FG$5,Про_2!AU16,Про_2!BA16,Про_2!BG16)</f>
        <v/>
      </c>
      <c r="I16" s="786">
        <f>CHOOSE(Про_2!$FG$5,Про_2!BJ16,Про_2!BP16,Про_2!BV16)</f>
        <v>1</v>
      </c>
      <c r="J16" s="629">
        <f>CHOOSE(Про_2!$FG$5,Про_2!BK16,Про_2!BQ16,Про_2!BW16)</f>
        <v>1</v>
      </c>
      <c r="K16" s="790">
        <f>CHOOSE(Про_2!$FG$5,Про_2!BL16,Про_2!BR16,Про_2!BX16)</f>
        <v>0</v>
      </c>
      <c r="L16" s="629">
        <f>CHOOSE(Про_2!$FG$5,Про_2!BM16,Про_2!BS16,Про_2!BY16)</f>
        <v>1</v>
      </c>
      <c r="M16" s="790">
        <f>CHOOSE(Про_2!$FG$5,Про_2!BN16,Про_2!BT16,Про_2!BZ16)</f>
        <v>0</v>
      </c>
      <c r="N16" s="630">
        <f>CHOOSE(Про_2!$FG$5,Про_2!BO16,Про_2!BU16,Про_2!CA16)</f>
        <v>0</v>
      </c>
      <c r="O16" s="599">
        <f>CHOOSE(Про_2!$FG$5,Про_2!CD16,Про_2!CJ16,Про_2!CP16)</f>
        <v>2</v>
      </c>
      <c r="P16" s="600">
        <f>CHOOSE(Про_2!$FG$5,Про_2!CE16,Про_2!CK16,Про_2!CQ16)</f>
        <v>6.2</v>
      </c>
      <c r="Q16" s="601">
        <f>CHOOSE(Про_2!$FG$5,Про_2!CF16,Про_2!CL16,Про_2!CR16)</f>
        <v>2.5</v>
      </c>
      <c r="R16" s="600">
        <f>CHOOSE(Про_2!$FG$5,Про_2!CG16,Про_2!CM16,Про_2!CS16)</f>
        <v>4.8</v>
      </c>
      <c r="S16" s="601">
        <f>CHOOSE(Про_2!$FG$5,Про_2!CH16,Про_2!CN16,Про_2!CT16)</f>
        <v>1.6</v>
      </c>
      <c r="T16" s="602">
        <f>CHOOSE(Про_2!$FG$5,Про_2!CI16,Про_2!CO16,Про_2!CU16)</f>
        <v>4.2</v>
      </c>
      <c r="U16" s="765">
        <f>CHOOSE(Про_2!$FG$5,Про_2!AP55,Про_2!AV55,Про_2!BB55)</f>
        <v>0</v>
      </c>
      <c r="V16" s="606">
        <f>CHOOSE(Про_2!$FG$5,Про_2!AQ55,Про_2!AW55,Про_2!BC55)</f>
        <v>0</v>
      </c>
      <c r="W16" s="607" t="str">
        <f>CHOOSE(Про_2!$FG$5,Про_2!AR55,Про_2!AX55,Про_2!BD55)</f>
        <v/>
      </c>
      <c r="X16" s="606" t="str">
        <f>CHOOSE(Про_2!$FG$5,Про_2!AS55,Про_2!AY55,Про_2!BE55)</f>
        <v/>
      </c>
      <c r="Y16" s="607" t="str">
        <f>CHOOSE(Про_2!$FG$5,Про_2!AT55,Про_2!AZ55,Про_2!BF55)</f>
        <v/>
      </c>
      <c r="Z16" s="767" t="str">
        <f>CHOOSE(Про_2!$FG$5,Про_2!AU55,Про_2!BA55,Про_2!BG55)</f>
        <v/>
      </c>
      <c r="AA16" s="605">
        <f>CHOOSE(Про_2!$FG$5,Про_2!DR16,Про_2!DX16,Про_2!ED16)</f>
        <v>16</v>
      </c>
      <c r="AB16" s="606">
        <f>CHOOSE(Про_2!$FG$5,Про_2!DS16,Про_2!DY16,Про_2!EE16)</f>
        <v>18</v>
      </c>
      <c r="AC16" s="607">
        <f>CHOOSE(Про_2!$FG$5,Про_2!DT16,Про_2!DZ16,Про_2!EF16)</f>
        <v>12</v>
      </c>
      <c r="AD16" s="606">
        <f>CHOOSE(Про_2!$FG$5,Про_2!DU16,Про_2!EA16,Про_2!EG16)</f>
        <v>8</v>
      </c>
      <c r="AE16" s="607">
        <f>CHOOSE(Про_2!$FG$5,Про_2!DV16,Про_2!EB16,Про_2!EH16)</f>
        <v>3</v>
      </c>
      <c r="AF16" s="608">
        <f>CHOOSE(Про_2!$FG$5,Про_2!DW16,Про_2!EC16,Про_2!EI16)</f>
        <v>1</v>
      </c>
      <c r="AG16" s="575">
        <f>CHOOSE(Про_2!$FG$5,Про_2!EL55,Про_2!ER55,Про_2!EX55)</f>
        <v>0</v>
      </c>
      <c r="AH16" s="572">
        <f>CHOOSE(Про_2!$FG$5,Про_2!EM55,Про_2!ES55,Про_2!EY55)</f>
        <v>0</v>
      </c>
      <c r="AI16" s="571">
        <f>CHOOSE(Про_2!$FG$5,Про_2!EN55,Про_2!ET55,Про_2!EZ55)</f>
        <v>0</v>
      </c>
      <c r="AJ16" s="572">
        <f>CHOOSE(Про_2!$FG$5,Про_2!EO55,Про_2!EU55,Про_2!FA55)</f>
        <v>0</v>
      </c>
      <c r="AK16" s="571">
        <f>CHOOSE(Про_2!$FG$5,Про_2!EP55,Про_2!EV55,Про_2!FB55)</f>
        <v>0</v>
      </c>
      <c r="AL16" s="573">
        <f>CHOOSE(Про_2!$FG$5,Про_2!EQ55,Про_2!EW55,Про_2!FC55)</f>
        <v>0</v>
      </c>
      <c r="AM16" s="88"/>
      <c r="AN16" s="88"/>
      <c r="AO16" s="88"/>
      <c r="AP16" s="88"/>
      <c r="AQ16" s="88"/>
      <c r="AR16" s="88"/>
      <c r="AS16" s="88"/>
      <c r="AT16" s="88"/>
      <c r="AU16" s="88"/>
      <c r="AV16" s="88"/>
      <c r="AW16" s="88"/>
      <c r="AX16" s="88"/>
      <c r="AY16" s="88"/>
      <c r="AZ16" s="88"/>
      <c r="BA16" s="88"/>
      <c r="BB16" s="88"/>
      <c r="BC16" s="88"/>
      <c r="BD16" s="88"/>
      <c r="BE16" s="88"/>
      <c r="BF16" s="88"/>
      <c r="BG16" s="88"/>
      <c r="BH16" s="88"/>
      <c r="BI16" s="88"/>
      <c r="BJ16" s="88"/>
      <c r="BK16" s="88"/>
      <c r="BL16" s="88"/>
      <c r="BM16" s="88"/>
      <c r="BN16" s="88"/>
      <c r="BO16" s="88"/>
      <c r="BP16" s="88"/>
      <c r="BQ16" s="88"/>
      <c r="BR16" s="88"/>
      <c r="BS16" s="88"/>
      <c r="BT16" s="88"/>
      <c r="BU16" s="88"/>
      <c r="BV16" s="88"/>
      <c r="BW16" s="88"/>
      <c r="BX16" s="88"/>
      <c r="BY16" s="88"/>
      <c r="BZ16" s="88"/>
      <c r="CA16" s="88"/>
      <c r="CB16" s="88"/>
      <c r="CC16" s="88"/>
      <c r="CD16" s="88"/>
      <c r="CE16" s="88"/>
      <c r="CF16" s="88"/>
      <c r="CG16" s="88"/>
      <c r="CH16" s="32"/>
      <c r="CI16" s="32"/>
      <c r="CK16" s="230"/>
      <c r="CL16" s="55"/>
      <c r="CM16" s="55"/>
      <c r="CN16" s="55"/>
      <c r="CO16" s="55"/>
      <c r="CP16" s="55"/>
      <c r="CQ16" s="55"/>
      <c r="CR16" s="55"/>
      <c r="CS16" s="55"/>
      <c r="DD16" s="214"/>
      <c r="DE16" s="214"/>
      <c r="DF16" s="214"/>
      <c r="DG16" s="214"/>
      <c r="DH16" s="214"/>
      <c r="DI16" s="214"/>
      <c r="DJ16" s="214"/>
      <c r="DK16" s="214"/>
      <c r="DL16" s="214"/>
      <c r="DM16" s="214"/>
      <c r="DN16" s="214"/>
      <c r="DO16" s="214"/>
      <c r="DP16" s="214"/>
      <c r="DQ16" s="214"/>
      <c r="DR16" s="214"/>
      <c r="DS16" s="214"/>
      <c r="DT16" s="214"/>
      <c r="DU16" s="214"/>
      <c r="DV16" s="214"/>
      <c r="DW16" s="214"/>
      <c r="DX16" s="214"/>
      <c r="DY16" s="214"/>
      <c r="DZ16" s="214"/>
      <c r="EA16" s="214"/>
      <c r="EB16" s="214"/>
      <c r="EC16" s="214"/>
      <c r="ED16" s="214"/>
      <c r="EE16" s="214"/>
      <c r="EH16" s="55"/>
      <c r="EI16" s="226"/>
      <c r="EL16" s="227"/>
      <c r="EM16" s="228"/>
      <c r="EN16" s="229"/>
      <c r="EO16" s="229"/>
      <c r="EP16" s="229"/>
      <c r="EQ16" s="229"/>
      <c r="ER16" s="227"/>
      <c r="ES16" s="228"/>
      <c r="ET16" s="229"/>
      <c r="EU16" s="229"/>
      <c r="EV16" s="229"/>
      <c r="EW16" s="229"/>
      <c r="EX16" s="227"/>
      <c r="EY16" s="228"/>
      <c r="EZ16" s="229"/>
      <c r="FA16" s="229"/>
      <c r="FB16" s="229"/>
      <c r="FC16" s="229"/>
    </row>
    <row r="17" spans="1:159" ht="12.95" customHeight="1" x14ac:dyDescent="0.2">
      <c r="A17" s="582" t="s">
        <v>2219</v>
      </c>
      <c r="B17" s="579" t="str">
        <f>Про_2!AO17</f>
        <v>Выборг</v>
      </c>
      <c r="C17" s="416" t="str">
        <f>CHOOSE(Про_2!$FG$5,Про_2!AP17,Про_2!AV17,Про_2!BB17)</f>
        <v/>
      </c>
      <c r="D17" s="298" t="str">
        <f>CHOOSE(Про_2!$FG$5,Про_2!AQ17,Про_2!AW17,Про_2!BC17)</f>
        <v>·</v>
      </c>
      <c r="E17" s="711" t="str">
        <f>CHOOSE(Про_2!$FG$5,Про_2!AR17,Про_2!AX17,Про_2!BD17)</f>
        <v>·</v>
      </c>
      <c r="F17" s="298" t="str">
        <f>CHOOSE(Про_2!$FG$5,Про_2!AS17,Про_2!AY17,Про_2!BE17)</f>
        <v>·</v>
      </c>
      <c r="G17" s="711" t="str">
        <f>CHOOSE(Про_2!$FG$5,Про_2!AT17,Про_2!AZ17,Про_2!BF17)</f>
        <v>·</v>
      </c>
      <c r="H17" s="419" t="str">
        <f>CHOOSE(Про_2!$FG$5,Про_2!AU17,Про_2!BA17,Про_2!BG17)</f>
        <v/>
      </c>
      <c r="I17" s="786">
        <f>CHOOSE(Про_2!$FG$5,Про_2!BJ17,Про_2!BP17,Про_2!BV17)</f>
        <v>0</v>
      </c>
      <c r="J17" s="629">
        <f>CHOOSE(Про_2!$FG$5,Про_2!BK17,Про_2!BQ17,Про_2!BW17)</f>
        <v>1</v>
      </c>
      <c r="K17" s="790">
        <f>CHOOSE(Про_2!$FG$5,Про_2!BL17,Про_2!BR17,Про_2!BX17)</f>
        <v>1</v>
      </c>
      <c r="L17" s="629">
        <f>CHOOSE(Про_2!$FG$5,Про_2!BM17,Про_2!BS17,Про_2!BY17)</f>
        <v>1</v>
      </c>
      <c r="M17" s="790">
        <f>CHOOSE(Про_2!$FG$5,Про_2!BN17,Про_2!BT17,Про_2!BZ17)</f>
        <v>1</v>
      </c>
      <c r="N17" s="630">
        <f>CHOOSE(Про_2!$FG$5,Про_2!BO17,Про_2!BU17,Про_2!CA17)</f>
        <v>0</v>
      </c>
      <c r="O17" s="599">
        <f>CHOOSE(Про_2!$FG$5,Про_2!CD17,Про_2!CJ17,Про_2!CP17)</f>
        <v>3.0999999999999996</v>
      </c>
      <c r="P17" s="600">
        <f>CHOOSE(Про_2!$FG$5,Про_2!CE17,Про_2!CK17,Про_2!CQ17)</f>
        <v>6.6</v>
      </c>
      <c r="Q17" s="601">
        <f>CHOOSE(Про_2!$FG$5,Про_2!CF17,Про_2!CL17,Про_2!CR17)</f>
        <v>3.7</v>
      </c>
      <c r="R17" s="600">
        <f>CHOOSE(Про_2!$FG$5,Про_2!CG17,Про_2!CM17,Про_2!CS17)</f>
        <v>6.5</v>
      </c>
      <c r="S17" s="601">
        <f>CHOOSE(Про_2!$FG$5,Про_2!CH17,Про_2!CN17,Про_2!CT17)</f>
        <v>2.7</v>
      </c>
      <c r="T17" s="602">
        <f>CHOOSE(Про_2!$FG$5,Про_2!CI17,Про_2!CO17,Про_2!CU17)</f>
        <v>5.2</v>
      </c>
      <c r="U17" s="765">
        <f>CHOOSE(Про_2!$FG$5,Про_2!AP56,Про_2!AV56,Про_2!BB56)</f>
        <v>0</v>
      </c>
      <c r="V17" s="606">
        <f>CHOOSE(Про_2!$FG$5,Про_2!AQ56,Про_2!AW56,Про_2!BC56)</f>
        <v>0</v>
      </c>
      <c r="W17" s="607" t="str">
        <f>CHOOSE(Про_2!$FG$5,Про_2!AR56,Про_2!AX56,Про_2!BD56)</f>
        <v/>
      </c>
      <c r="X17" s="606" t="str">
        <f>CHOOSE(Про_2!$FG$5,Про_2!AS56,Про_2!AY56,Про_2!BE56)</f>
        <v/>
      </c>
      <c r="Y17" s="607" t="str">
        <f>CHOOSE(Про_2!$FG$5,Про_2!AT56,Про_2!AZ56,Про_2!BF56)</f>
        <v/>
      </c>
      <c r="Z17" s="767" t="str">
        <f>CHOOSE(Про_2!$FG$5,Про_2!AU56,Про_2!BA56,Про_2!BG56)</f>
        <v/>
      </c>
      <c r="AA17" s="605">
        <f>CHOOSE(Про_2!$FG$5,Про_2!DR17,Про_2!DX17,Про_2!ED17)</f>
        <v>17</v>
      </c>
      <c r="AB17" s="606">
        <f>CHOOSE(Про_2!$FG$5,Про_2!DS17,Про_2!DY17,Про_2!EE17)</f>
        <v>18</v>
      </c>
      <c r="AC17" s="607">
        <f>CHOOSE(Про_2!$FG$5,Про_2!DT17,Про_2!DZ17,Про_2!EF17)</f>
        <v>12</v>
      </c>
      <c r="AD17" s="606">
        <f>CHOOSE(Про_2!$FG$5,Про_2!DU17,Про_2!EA17,Про_2!EG17)</f>
        <v>9</v>
      </c>
      <c r="AE17" s="607">
        <f>CHOOSE(Про_2!$FG$5,Про_2!DV17,Про_2!EB17,Про_2!EH17)</f>
        <v>4</v>
      </c>
      <c r="AF17" s="608">
        <f>CHOOSE(Про_2!$FG$5,Про_2!DW17,Про_2!EC17,Про_2!EI17)</f>
        <v>1</v>
      </c>
      <c r="AG17" s="575">
        <f>CHOOSE(Про_2!$FG$5,Про_2!EL56,Про_2!ER56,Про_2!EX56)</f>
        <v>0</v>
      </c>
      <c r="AH17" s="572">
        <f>CHOOSE(Про_2!$FG$5,Про_2!EM56,Про_2!ES56,Про_2!EY56)</f>
        <v>0</v>
      </c>
      <c r="AI17" s="571">
        <f>CHOOSE(Про_2!$FG$5,Про_2!EN56,Про_2!ET56,Про_2!EZ56)</f>
        <v>0</v>
      </c>
      <c r="AJ17" s="572">
        <f>CHOOSE(Про_2!$FG$5,Про_2!EO56,Про_2!EU56,Про_2!FA56)</f>
        <v>0</v>
      </c>
      <c r="AK17" s="571">
        <f>CHOOSE(Про_2!$FG$5,Про_2!EP56,Про_2!EV56,Про_2!FB56)</f>
        <v>0</v>
      </c>
      <c r="AL17" s="573">
        <f>CHOOSE(Про_2!$FG$5,Про_2!EQ56,Про_2!EW56,Про_2!FC56)</f>
        <v>0</v>
      </c>
      <c r="AM17" s="88"/>
      <c r="AN17" s="88"/>
      <c r="AO17" s="88"/>
      <c r="AP17" s="88"/>
      <c r="AQ17" s="88"/>
      <c r="AR17" s="88"/>
      <c r="AS17" s="88"/>
      <c r="AT17" s="88"/>
      <c r="AU17" s="88"/>
      <c r="AV17" s="88"/>
      <c r="AW17" s="88"/>
      <c r="AX17" s="88"/>
      <c r="AY17" s="88"/>
      <c r="AZ17" s="88"/>
      <c r="BA17" s="88"/>
      <c r="BB17" s="88"/>
      <c r="BC17" s="88"/>
      <c r="BD17" s="88"/>
      <c r="BE17" s="88"/>
      <c r="BF17" s="88"/>
      <c r="BG17" s="88"/>
      <c r="BH17" s="88"/>
      <c r="BI17" s="88"/>
      <c r="BJ17" s="88"/>
      <c r="BK17" s="88"/>
      <c r="BL17" s="88"/>
      <c r="BM17" s="88"/>
      <c r="BN17" s="88"/>
      <c r="BO17" s="88"/>
      <c r="BP17" s="88"/>
      <c r="BQ17" s="88"/>
      <c r="BR17" s="88"/>
      <c r="BS17" s="88"/>
      <c r="BT17" s="88"/>
      <c r="BU17" s="88"/>
      <c r="BV17" s="88"/>
      <c r="BW17" s="88"/>
      <c r="BX17" s="88"/>
      <c r="BY17" s="88"/>
      <c r="BZ17" s="88"/>
      <c r="CA17" s="88"/>
      <c r="CB17" s="88"/>
      <c r="CC17" s="88"/>
      <c r="CD17" s="88"/>
      <c r="CE17" s="88"/>
      <c r="CF17" s="88"/>
      <c r="CG17" s="88"/>
      <c r="CH17" s="32"/>
      <c r="CI17" s="32"/>
      <c r="CK17" s="230"/>
      <c r="CL17" s="55"/>
      <c r="CM17" s="55"/>
      <c r="CN17" s="55"/>
      <c r="CO17" s="55"/>
      <c r="CP17" s="55"/>
      <c r="CQ17" s="55"/>
      <c r="CR17" s="55"/>
      <c r="CS17" s="55"/>
      <c r="DA17" s="55"/>
      <c r="DB17" s="226"/>
      <c r="DD17" s="62"/>
      <c r="DE17" s="62"/>
      <c r="DF17" s="62"/>
      <c r="DG17" s="62"/>
      <c r="DH17" s="62"/>
      <c r="DI17" s="62"/>
      <c r="DJ17" s="62"/>
      <c r="DK17" s="62"/>
      <c r="DL17" s="62"/>
      <c r="DM17" s="62"/>
      <c r="DN17" s="62"/>
      <c r="DO17" s="62"/>
      <c r="DP17" s="62"/>
      <c r="DQ17" s="62"/>
      <c r="DR17" s="62"/>
      <c r="DS17" s="62"/>
      <c r="DT17" s="62"/>
      <c r="DU17" s="62"/>
      <c r="DV17" s="62"/>
      <c r="DW17" s="62"/>
      <c r="DX17" s="62"/>
      <c r="DY17" s="62"/>
      <c r="DZ17" s="62"/>
      <c r="EA17" s="62"/>
      <c r="EB17" s="62"/>
      <c r="EC17" s="62"/>
      <c r="ED17" s="62"/>
      <c r="EE17" s="62"/>
      <c r="EL17" s="204"/>
      <c r="EM17" s="228"/>
      <c r="EN17" s="229"/>
      <c r="EO17" s="229"/>
      <c r="EP17" s="229"/>
      <c r="EQ17" s="229"/>
      <c r="ER17" s="204"/>
      <c r="ES17" s="228"/>
      <c r="ET17" s="229"/>
      <c r="EU17" s="229"/>
      <c r="EV17" s="229"/>
      <c r="EW17" s="229"/>
      <c r="EX17" s="204"/>
      <c r="EY17" s="228"/>
      <c r="EZ17" s="229"/>
      <c r="FA17" s="229"/>
      <c r="FB17" s="229"/>
      <c r="FC17" s="229"/>
    </row>
    <row r="18" spans="1:159" ht="12.95" customHeight="1" x14ac:dyDescent="0.2">
      <c r="A18" s="588" t="s">
        <v>2219</v>
      </c>
      <c r="B18" s="580" t="str">
        <f>Про_2!AO18</f>
        <v>Приозерск</v>
      </c>
      <c r="C18" s="417" t="str">
        <f>CHOOSE(Про_2!$FG$5,Про_2!AP18,Про_2!AV18,Про_2!BB18)</f>
        <v/>
      </c>
      <c r="D18" s="304" t="str">
        <f>CHOOSE(Про_2!$FG$5,Про_2!AQ18,Про_2!AW18,Про_2!BC18)</f>
        <v/>
      </c>
      <c r="E18" s="712" t="str">
        <f>CHOOSE(Про_2!$FG$5,Про_2!AR18,Про_2!AX18,Про_2!BD18)</f>
        <v/>
      </c>
      <c r="F18" s="304" t="str">
        <f>CHOOSE(Про_2!$FG$5,Про_2!AS18,Про_2!AY18,Про_2!BE18)</f>
        <v>·</v>
      </c>
      <c r="G18" s="712" t="str">
        <f>CHOOSE(Про_2!$FG$5,Про_2!AT18,Про_2!AZ18,Про_2!BF18)</f>
        <v>· *</v>
      </c>
      <c r="H18" s="420" t="str">
        <f>CHOOSE(Про_2!$FG$5,Про_2!AU18,Про_2!BA18,Про_2!BG18)</f>
        <v/>
      </c>
      <c r="I18" s="787">
        <f>CHOOSE(Про_2!$FG$5,Про_2!BJ18,Про_2!BP18,Про_2!BV18)</f>
        <v>0</v>
      </c>
      <c r="J18" s="631">
        <f>CHOOSE(Про_2!$FG$5,Про_2!BK18,Про_2!BQ18,Про_2!BW18)</f>
        <v>0</v>
      </c>
      <c r="K18" s="791">
        <f>CHOOSE(Про_2!$FG$5,Про_2!BL18,Про_2!BR18,Про_2!BX18)</f>
        <v>0</v>
      </c>
      <c r="L18" s="631">
        <f>CHOOSE(Про_2!$FG$5,Про_2!BM18,Про_2!BS18,Про_2!BY18)</f>
        <v>1</v>
      </c>
      <c r="M18" s="791">
        <f>CHOOSE(Про_2!$FG$5,Про_2!BN18,Про_2!BT18,Про_2!BZ18)</f>
        <v>1</v>
      </c>
      <c r="N18" s="632">
        <f>CHOOSE(Про_2!$FG$5,Про_2!BO18,Про_2!BU18,Про_2!CA18)</f>
        <v>0</v>
      </c>
      <c r="O18" s="609">
        <f>CHOOSE(Про_2!$FG$5,Про_2!CD18,Про_2!CJ18,Про_2!CP18)</f>
        <v>1</v>
      </c>
      <c r="P18" s="610">
        <f>CHOOSE(Про_2!$FG$5,Про_2!CE18,Про_2!CK18,Про_2!CQ18)</f>
        <v>5.9</v>
      </c>
      <c r="Q18" s="611">
        <f>CHOOSE(Про_2!$FG$5,Про_2!CF18,Про_2!CL18,Про_2!CR18)</f>
        <v>2.5</v>
      </c>
      <c r="R18" s="610">
        <f>CHOOSE(Про_2!$FG$5,Про_2!CG18,Про_2!CM18,Про_2!CS18)</f>
        <v>5.0999999999999996</v>
      </c>
      <c r="S18" s="611">
        <f>CHOOSE(Про_2!$FG$5,Про_2!CH18,Про_2!CN18,Про_2!CT18)</f>
        <v>1.5</v>
      </c>
      <c r="T18" s="612">
        <f>CHOOSE(Про_2!$FG$5,Про_2!CI18,Про_2!CO18,Про_2!CU18)</f>
        <v>4.0999999999999996</v>
      </c>
      <c r="U18" s="768">
        <f>CHOOSE(Про_2!$FG$5,Про_2!AP57,Про_2!AV57,Про_2!BB57)</f>
        <v>0</v>
      </c>
      <c r="V18" s="616">
        <f>CHOOSE(Про_2!$FG$5,Про_2!AQ57,Про_2!AW57,Про_2!BC57)</f>
        <v>0</v>
      </c>
      <c r="W18" s="617">
        <f>CHOOSE(Про_2!$FG$5,Про_2!AR57,Про_2!AX57,Про_2!BD57)</f>
        <v>36</v>
      </c>
      <c r="X18" s="616">
        <f>CHOOSE(Про_2!$FG$5,Про_2!AS57,Про_2!AY57,Про_2!BE57)</f>
        <v>36</v>
      </c>
      <c r="Y18" s="617">
        <f>CHOOSE(Про_2!$FG$5,Про_2!AT57,Про_2!AZ57,Про_2!BF57)</f>
        <v>35</v>
      </c>
      <c r="Z18" s="769">
        <f>CHOOSE(Про_2!$FG$5,Про_2!AU57,Про_2!BA57,Про_2!BG57)</f>
        <v>35</v>
      </c>
      <c r="AA18" s="615">
        <f>CHOOSE(Про_2!$FG$5,Про_2!DR18,Про_2!DX18,Про_2!ED18)</f>
        <v>17</v>
      </c>
      <c r="AB18" s="616">
        <f>CHOOSE(Про_2!$FG$5,Про_2!DS18,Про_2!DY18,Про_2!EE18)</f>
        <v>15</v>
      </c>
      <c r="AC18" s="617">
        <f>CHOOSE(Про_2!$FG$5,Про_2!DT18,Про_2!DZ18,Про_2!EF18)</f>
        <v>13</v>
      </c>
      <c r="AD18" s="616">
        <f>CHOOSE(Про_2!$FG$5,Про_2!DU18,Про_2!EA18,Про_2!EG18)</f>
        <v>7</v>
      </c>
      <c r="AE18" s="617">
        <f>CHOOSE(Про_2!$FG$5,Про_2!DV18,Про_2!EB18,Про_2!EH18)</f>
        <v>4</v>
      </c>
      <c r="AF18" s="618">
        <f>CHOOSE(Про_2!$FG$5,Про_2!DW18,Про_2!EC18,Про_2!EI18)</f>
        <v>0</v>
      </c>
      <c r="AG18" s="411">
        <f>CHOOSE(Про_2!$FG$5,Про_2!EL57,Про_2!ER57,Про_2!EX57)</f>
        <v>0</v>
      </c>
      <c r="AH18" s="576">
        <f>CHOOSE(Про_2!$FG$5,Про_2!EM57,Про_2!ES57,Про_2!EY57)</f>
        <v>0</v>
      </c>
      <c r="AI18" s="577">
        <f>CHOOSE(Про_2!$FG$5,Про_2!EN57,Про_2!ET57,Про_2!EZ57)</f>
        <v>0</v>
      </c>
      <c r="AJ18" s="576">
        <f>CHOOSE(Про_2!$FG$5,Про_2!EO57,Про_2!EU57,Про_2!FA57)</f>
        <v>0</v>
      </c>
      <c r="AK18" s="577">
        <f>CHOOSE(Про_2!$FG$5,Про_2!EP57,Про_2!EV57,Про_2!FB57)</f>
        <v>0</v>
      </c>
      <c r="AL18" s="412">
        <f>CHOOSE(Про_2!$FG$5,Про_2!EQ57,Про_2!EW57,Про_2!FC57)</f>
        <v>0</v>
      </c>
      <c r="AM18" s="88"/>
      <c r="AN18" s="88"/>
      <c r="AO18" s="88"/>
      <c r="AP18" s="88"/>
      <c r="AQ18" s="88"/>
      <c r="AR18" s="88"/>
      <c r="AS18" s="88"/>
      <c r="AT18" s="88"/>
      <c r="AU18" s="88"/>
      <c r="AV18" s="88"/>
      <c r="AW18" s="88"/>
      <c r="AX18" s="88"/>
      <c r="AY18" s="88"/>
      <c r="AZ18" s="88"/>
      <c r="BA18" s="88"/>
      <c r="BB18" s="88"/>
      <c r="BC18" s="88"/>
      <c r="BD18" s="88"/>
      <c r="BE18" s="88"/>
      <c r="BF18" s="88"/>
      <c r="BG18" s="88"/>
      <c r="BH18" s="88"/>
      <c r="BI18" s="88"/>
      <c r="BJ18" s="88"/>
      <c r="BK18" s="88"/>
      <c r="BL18" s="88"/>
      <c r="BM18" s="88"/>
      <c r="BN18" s="88"/>
      <c r="BO18" s="88"/>
      <c r="BP18" s="88"/>
      <c r="BQ18" s="88"/>
      <c r="BR18" s="88"/>
      <c r="BS18" s="88"/>
      <c r="BT18" s="88"/>
      <c r="BU18" s="88"/>
      <c r="BV18" s="88"/>
      <c r="BW18" s="88"/>
      <c r="BX18" s="88"/>
      <c r="BY18" s="88"/>
      <c r="BZ18" s="88"/>
      <c r="CA18" s="88"/>
      <c r="CB18" s="88"/>
      <c r="CC18" s="88"/>
      <c r="CD18" s="88"/>
      <c r="CE18" s="88"/>
      <c r="CF18" s="88"/>
      <c r="CG18" s="88"/>
      <c r="CH18" s="32"/>
      <c r="CI18" s="32"/>
      <c r="CK18" s="230"/>
      <c r="CL18" s="55"/>
      <c r="CM18" s="55"/>
      <c r="CN18" s="55"/>
      <c r="CO18" s="55"/>
      <c r="CP18" s="55"/>
      <c r="CQ18" s="55"/>
      <c r="CR18" s="55"/>
      <c r="CS18" s="55"/>
      <c r="DA18" s="55"/>
      <c r="DB18" s="226"/>
      <c r="DD18" s="62"/>
      <c r="DE18" s="62"/>
      <c r="DF18" s="62"/>
      <c r="DG18" s="62"/>
      <c r="DH18" s="62"/>
      <c r="DI18" s="62"/>
      <c r="DJ18" s="62"/>
      <c r="DK18" s="62"/>
      <c r="DL18" s="62"/>
      <c r="DM18" s="62"/>
      <c r="DN18" s="62"/>
      <c r="DO18" s="62"/>
      <c r="DP18" s="62"/>
      <c r="DQ18" s="62"/>
      <c r="DR18" s="62"/>
      <c r="DS18" s="62"/>
      <c r="DT18" s="62"/>
      <c r="DU18" s="62"/>
      <c r="DV18" s="62"/>
      <c r="DW18" s="62"/>
      <c r="DX18" s="62"/>
      <c r="DY18" s="62"/>
      <c r="DZ18" s="62"/>
      <c r="EA18" s="62"/>
      <c r="EB18" s="62"/>
      <c r="EC18" s="62"/>
      <c r="ED18" s="62"/>
      <c r="EE18" s="62"/>
      <c r="EH18" s="55"/>
      <c r="EI18" s="226"/>
      <c r="EL18" s="227"/>
      <c r="EM18" s="228"/>
      <c r="EN18" s="229"/>
      <c r="EO18" s="229"/>
      <c r="EP18" s="229"/>
      <c r="EQ18" s="229"/>
      <c r="ER18" s="227"/>
      <c r="ES18" s="228"/>
      <c r="ET18" s="229"/>
      <c r="EU18" s="229"/>
      <c r="EV18" s="229"/>
      <c r="EW18" s="229"/>
      <c r="EX18" s="227"/>
      <c r="EY18" s="228"/>
      <c r="EZ18" s="229"/>
      <c r="FA18" s="229"/>
      <c r="FB18" s="229"/>
      <c r="FC18" s="229"/>
    </row>
    <row r="19" spans="1:159" ht="12.95" customHeight="1" x14ac:dyDescent="0.2">
      <c r="A19" s="583" t="s">
        <v>1323</v>
      </c>
      <c r="B19" s="584" t="str">
        <f>Про_2!AO19</f>
        <v>Дно</v>
      </c>
      <c r="C19" s="421" t="str">
        <f>CHOOSE(Про_2!$FG$5,Про_2!AP19,Про_2!AV19,Про_2!BB19)</f>
        <v>·</v>
      </c>
      <c r="D19" s="301" t="str">
        <f>CHOOSE(Про_2!$FG$5,Про_2!AQ19,Про_2!AW19,Про_2!BC19)</f>
        <v/>
      </c>
      <c r="E19" s="713" t="str">
        <f>CHOOSE(Про_2!$FG$5,Про_2!AR19,Про_2!AX19,Про_2!BD19)</f>
        <v>· *</v>
      </c>
      <c r="F19" s="301" t="str">
        <f>CHOOSE(Про_2!$FG$5,Про_2!AS19,Про_2!AY19,Про_2!BE19)</f>
        <v/>
      </c>
      <c r="G19" s="713" t="str">
        <f>CHOOSE(Про_2!$FG$5,Про_2!AT19,Про_2!AZ19,Про_2!BF19)</f>
        <v/>
      </c>
      <c r="H19" s="422" t="str">
        <f>CHOOSE(Про_2!$FG$5,Про_2!AU19,Про_2!BA19,Про_2!BG19)</f>
        <v>· *</v>
      </c>
      <c r="I19" s="788">
        <f>CHOOSE(Про_2!$FG$5,Про_2!BJ19,Про_2!BP19,Про_2!BV19)</f>
        <v>1</v>
      </c>
      <c r="J19" s="633">
        <f>CHOOSE(Про_2!$FG$5,Про_2!BK19,Про_2!BQ19,Про_2!BW19)</f>
        <v>0</v>
      </c>
      <c r="K19" s="792">
        <f>CHOOSE(Про_2!$FG$5,Про_2!BL19,Про_2!BR19,Про_2!BX19)</f>
        <v>2</v>
      </c>
      <c r="L19" s="633">
        <f>CHOOSE(Про_2!$FG$5,Про_2!BM19,Про_2!BS19,Про_2!BY19)</f>
        <v>0</v>
      </c>
      <c r="M19" s="792">
        <f>CHOOSE(Про_2!$FG$5,Про_2!BN19,Про_2!BT19,Про_2!BZ19)</f>
        <v>0</v>
      </c>
      <c r="N19" s="634">
        <f>CHOOSE(Про_2!$FG$5,Про_2!BO19,Про_2!BU19,Про_2!CA19)</f>
        <v>3</v>
      </c>
      <c r="O19" s="619">
        <f>CHOOSE(Про_2!$FG$5,Про_2!CD19,Про_2!CJ19,Про_2!CP19)</f>
        <v>0.39999999999999991</v>
      </c>
      <c r="P19" s="620">
        <f>CHOOSE(Про_2!$FG$5,Про_2!CE19,Про_2!CK19,Про_2!CQ19)</f>
        <v>4.0999999999999996</v>
      </c>
      <c r="Q19" s="621">
        <f>CHOOSE(Про_2!$FG$5,Про_2!CF19,Про_2!CL19,Про_2!CR19)</f>
        <v>0.39999999999999991</v>
      </c>
      <c r="R19" s="620">
        <f>CHOOSE(Про_2!$FG$5,Про_2!CG19,Про_2!CM19,Про_2!CS19)</f>
        <v>3.8</v>
      </c>
      <c r="S19" s="621">
        <f>CHOOSE(Про_2!$FG$5,Про_2!CH19,Про_2!CN19,Про_2!CT19)</f>
        <v>0.60000000000000009</v>
      </c>
      <c r="T19" s="622">
        <f>CHOOSE(Про_2!$FG$5,Про_2!CI19,Про_2!CO19,Про_2!CU19)</f>
        <v>3.2</v>
      </c>
      <c r="U19" s="781">
        <f>CHOOSE(Про_2!$FG$5,Про_2!AP58,Про_2!AV58,Про_2!BB58)</f>
        <v>3</v>
      </c>
      <c r="V19" s="626">
        <f>CHOOSE(Про_2!$FG$5,Про_2!AQ58,Про_2!AW58,Про_2!BC58)</f>
        <v>2</v>
      </c>
      <c r="W19" s="627">
        <f>CHOOSE(Про_2!$FG$5,Про_2!AR58,Про_2!AX58,Про_2!BD58)</f>
        <v>1</v>
      </c>
      <c r="X19" s="626">
        <f>CHOOSE(Про_2!$FG$5,Про_2!AS58,Про_2!AY58,Про_2!BE58)</f>
        <v>1</v>
      </c>
      <c r="Y19" s="627">
        <f>CHOOSE(Про_2!$FG$5,Про_2!AT58,Про_2!AZ58,Про_2!BF58)</f>
        <v>1</v>
      </c>
      <c r="Z19" s="782">
        <f>CHOOSE(Про_2!$FG$5,Про_2!AU58,Про_2!BA58,Про_2!BG58)</f>
        <v>1</v>
      </c>
      <c r="AA19" s="625">
        <f>CHOOSE(Про_2!$FG$5,Про_2!DR19,Про_2!DX19,Про_2!ED19)</f>
        <v>14</v>
      </c>
      <c r="AB19" s="626">
        <f>CHOOSE(Про_2!$FG$5,Про_2!DS19,Про_2!DY19,Про_2!EE19)</f>
        <v>15</v>
      </c>
      <c r="AC19" s="627">
        <f>CHOOSE(Про_2!$FG$5,Про_2!DT19,Про_2!DZ19,Про_2!EF19)</f>
        <v>9</v>
      </c>
      <c r="AD19" s="626">
        <f>CHOOSE(Про_2!$FG$5,Про_2!DU19,Про_2!EA19,Про_2!EG19)</f>
        <v>7</v>
      </c>
      <c r="AE19" s="627">
        <f>CHOOSE(Про_2!$FG$5,Про_2!DV19,Про_2!EB19,Про_2!EH19)</f>
        <v>2</v>
      </c>
      <c r="AF19" s="628">
        <f>CHOOSE(Про_2!$FG$5,Про_2!DW19,Про_2!EC19,Про_2!EI19)</f>
        <v>3</v>
      </c>
      <c r="AG19" s="403">
        <f>CHOOSE(Про_2!$FG$5,Про_2!EL58,Про_2!ER58,Про_2!EX58)</f>
        <v>0</v>
      </c>
      <c r="AH19" s="586">
        <f>CHOOSE(Про_2!$FG$5,Про_2!EM58,Про_2!ES58,Про_2!EY58)</f>
        <v>0</v>
      </c>
      <c r="AI19" s="587">
        <f>CHOOSE(Про_2!$FG$5,Про_2!EN58,Про_2!ET58,Про_2!EZ58)</f>
        <v>0</v>
      </c>
      <c r="AJ19" s="586">
        <f>CHOOSE(Про_2!$FG$5,Про_2!EO58,Про_2!EU58,Про_2!FA58)</f>
        <v>0</v>
      </c>
      <c r="AK19" s="587">
        <f>CHOOSE(Про_2!$FG$5,Про_2!EP58,Про_2!EV58,Про_2!FB58)</f>
        <v>0</v>
      </c>
      <c r="AL19" s="404">
        <f>CHOOSE(Про_2!$FG$5,Про_2!EQ58,Про_2!EW58,Про_2!FC58)</f>
        <v>0</v>
      </c>
      <c r="AM19" s="88"/>
      <c r="AN19" s="88"/>
      <c r="AO19" s="88"/>
      <c r="AP19" s="88"/>
      <c r="AQ19" s="88"/>
      <c r="AR19" s="88"/>
      <c r="AS19" s="88"/>
      <c r="AT19" s="88"/>
      <c r="AU19" s="88"/>
      <c r="AV19" s="88"/>
      <c r="AW19" s="88"/>
      <c r="AX19" s="88"/>
      <c r="AY19" s="88"/>
      <c r="AZ19" s="88"/>
      <c r="BA19" s="88"/>
      <c r="BB19" s="88"/>
      <c r="BC19" s="88"/>
      <c r="BD19" s="88"/>
      <c r="BE19" s="88"/>
      <c r="BF19" s="88"/>
      <c r="BG19" s="88"/>
      <c r="BH19" s="88"/>
      <c r="BI19" s="88"/>
      <c r="BJ19" s="88"/>
      <c r="BK19" s="88"/>
      <c r="BL19" s="88"/>
      <c r="BM19" s="88"/>
      <c r="BN19" s="88"/>
      <c r="BO19" s="88"/>
      <c r="BP19" s="88"/>
      <c r="BQ19" s="88"/>
      <c r="BR19" s="88"/>
      <c r="BS19" s="88"/>
      <c r="BT19" s="88"/>
      <c r="BU19" s="88"/>
      <c r="BV19" s="88"/>
      <c r="BW19" s="88"/>
      <c r="BX19" s="88"/>
      <c r="BY19" s="88"/>
      <c r="BZ19" s="88"/>
      <c r="CA19" s="88"/>
      <c r="CB19" s="88"/>
      <c r="CC19" s="88"/>
      <c r="CD19" s="88"/>
      <c r="CE19" s="88"/>
      <c r="CF19" s="88"/>
      <c r="CG19" s="88"/>
      <c r="CH19" s="32"/>
      <c r="CI19" s="32"/>
      <c r="CK19" s="230"/>
      <c r="CL19" s="55"/>
      <c r="CM19" s="55"/>
      <c r="CN19" s="55"/>
      <c r="CO19" s="55"/>
      <c r="CP19" s="55"/>
      <c r="CQ19" s="55"/>
      <c r="CR19" s="55"/>
      <c r="CS19" s="55"/>
      <c r="DA19" s="55"/>
      <c r="DB19" s="226"/>
      <c r="DD19" s="62"/>
      <c r="DE19" s="62"/>
      <c r="DF19" s="62"/>
      <c r="DG19" s="62"/>
      <c r="DH19" s="62"/>
      <c r="DI19" s="62"/>
      <c r="DJ19" s="62"/>
      <c r="DK19" s="62"/>
      <c r="DL19" s="62"/>
      <c r="DM19" s="62"/>
      <c r="DN19" s="62"/>
      <c r="DO19" s="62"/>
      <c r="DP19" s="62"/>
      <c r="DQ19" s="62"/>
      <c r="DR19" s="62"/>
      <c r="DS19" s="62"/>
      <c r="DT19" s="62"/>
      <c r="DU19" s="62"/>
      <c r="DV19" s="62"/>
      <c r="DW19" s="62"/>
      <c r="DX19" s="62"/>
      <c r="DY19" s="62"/>
      <c r="DZ19" s="62"/>
      <c r="EA19" s="62"/>
      <c r="EB19" s="62"/>
      <c r="EC19" s="62"/>
      <c r="ED19" s="62"/>
      <c r="EE19" s="62"/>
      <c r="EL19" s="204"/>
      <c r="EM19" s="228"/>
      <c r="EN19" s="229"/>
      <c r="EO19" s="229"/>
      <c r="EP19" s="229"/>
      <c r="EQ19" s="229"/>
      <c r="ER19" s="204"/>
      <c r="ES19" s="228"/>
      <c r="ET19" s="229"/>
      <c r="EU19" s="229"/>
      <c r="EV19" s="229"/>
      <c r="EW19" s="229"/>
      <c r="EX19" s="204"/>
      <c r="EY19" s="228"/>
      <c r="EZ19" s="229"/>
      <c r="FA19" s="229"/>
      <c r="FB19" s="229"/>
      <c r="FC19" s="229"/>
    </row>
    <row r="20" spans="1:159" ht="12.95" customHeight="1" x14ac:dyDescent="0.2">
      <c r="A20" s="582" t="s">
        <v>1323</v>
      </c>
      <c r="B20" s="579" t="str">
        <f>Про_2!AO20</f>
        <v>Великие Луки</v>
      </c>
      <c r="C20" s="416" t="str">
        <f>CHOOSE(Про_2!$FG$5,Про_2!AP20,Про_2!AV20,Про_2!BB20)</f>
        <v/>
      </c>
      <c r="D20" s="298" t="str">
        <f>CHOOSE(Про_2!$FG$5,Про_2!AQ20,Про_2!AW20,Про_2!BC20)</f>
        <v>· *</v>
      </c>
      <c r="E20" s="711" t="str">
        <f>CHOOSE(Про_2!$FG$5,Про_2!AR20,Про_2!AX20,Про_2!BD20)</f>
        <v>· *</v>
      </c>
      <c r="F20" s="298" t="str">
        <f>CHOOSE(Про_2!$FG$5,Про_2!AS20,Про_2!AY20,Про_2!BE20)</f>
        <v/>
      </c>
      <c r="G20" s="711" t="str">
        <f>CHOOSE(Про_2!$FG$5,Про_2!AT20,Про_2!AZ20,Про_2!BF20)</f>
        <v>· *</v>
      </c>
      <c r="H20" s="419" t="str">
        <f>CHOOSE(Про_2!$FG$5,Про_2!AU20,Про_2!BA20,Про_2!BG20)</f>
        <v>· *</v>
      </c>
      <c r="I20" s="786">
        <f>CHOOSE(Про_2!$FG$5,Про_2!BJ20,Про_2!BP20,Про_2!BV20)</f>
        <v>0</v>
      </c>
      <c r="J20" s="629">
        <f>CHOOSE(Про_2!$FG$5,Про_2!BK20,Про_2!BQ20,Про_2!BW20)</f>
        <v>1</v>
      </c>
      <c r="K20" s="790">
        <f>CHOOSE(Про_2!$FG$5,Про_2!BL20,Про_2!BR20,Про_2!BX20)</f>
        <v>1</v>
      </c>
      <c r="L20" s="629">
        <f>CHOOSE(Про_2!$FG$5,Про_2!BM20,Про_2!BS20,Про_2!BY20)</f>
        <v>0</v>
      </c>
      <c r="M20" s="790">
        <f>CHOOSE(Про_2!$FG$5,Про_2!BN20,Про_2!BT20,Про_2!BZ20)</f>
        <v>2</v>
      </c>
      <c r="N20" s="630">
        <f>CHOOSE(Про_2!$FG$5,Про_2!BO20,Про_2!BU20,Про_2!CA20)</f>
        <v>4</v>
      </c>
      <c r="O20" s="599">
        <f>CHOOSE(Про_2!$FG$5,Про_2!CD20,Про_2!CJ20,Про_2!CP20)</f>
        <v>-0.8</v>
      </c>
      <c r="P20" s="600">
        <f>CHOOSE(Про_2!$FG$5,Про_2!CE20,Про_2!CK20,Про_2!CQ20)</f>
        <v>2.8</v>
      </c>
      <c r="Q20" s="601">
        <f>CHOOSE(Про_2!$FG$5,Про_2!CF20,Про_2!CL20,Про_2!CR20)</f>
        <v>-0.89999999999999991</v>
      </c>
      <c r="R20" s="600">
        <f>CHOOSE(Про_2!$FG$5,Про_2!CG20,Про_2!CM20,Про_2!CS20)</f>
        <v>2.2000000000000002</v>
      </c>
      <c r="S20" s="601">
        <f>CHOOSE(Про_2!$FG$5,Про_2!CH20,Про_2!CN20,Про_2!CT20)</f>
        <v>-0.10000000000000009</v>
      </c>
      <c r="T20" s="602">
        <f>CHOOSE(Про_2!$FG$5,Про_2!CI20,Про_2!CO20,Про_2!CU20)</f>
        <v>1.9</v>
      </c>
      <c r="U20" s="765">
        <f>CHOOSE(Про_2!$FG$5,Про_2!AP59,Про_2!AV59,Про_2!BB59)</f>
        <v>1</v>
      </c>
      <c r="V20" s="606">
        <f>CHOOSE(Про_2!$FG$5,Про_2!AQ59,Про_2!AW59,Про_2!BC59)</f>
        <v>1</v>
      </c>
      <c r="W20" s="607">
        <f>CHOOSE(Про_2!$FG$5,Про_2!AR59,Про_2!AX59,Про_2!BD59)</f>
        <v>1</v>
      </c>
      <c r="X20" s="606">
        <f>CHOOSE(Про_2!$FG$5,Про_2!AS59,Про_2!AY59,Про_2!BE59)</f>
        <v>0</v>
      </c>
      <c r="Y20" s="607">
        <f>CHOOSE(Про_2!$FG$5,Про_2!AT59,Про_2!AZ59,Про_2!BF59)</f>
        <v>0</v>
      </c>
      <c r="Z20" s="767">
        <f>CHOOSE(Про_2!$FG$5,Про_2!AU59,Про_2!BA59,Про_2!BG59)</f>
        <v>0</v>
      </c>
      <c r="AA20" s="605">
        <f>CHOOSE(Про_2!$FG$5,Про_2!DR20,Про_2!DX20,Про_2!ED20)</f>
        <v>14</v>
      </c>
      <c r="AB20" s="606">
        <f>CHOOSE(Про_2!$FG$5,Про_2!DS20,Про_2!DY20,Про_2!EE20)</f>
        <v>13</v>
      </c>
      <c r="AC20" s="607">
        <f>CHOOSE(Про_2!$FG$5,Про_2!DT20,Про_2!DZ20,Про_2!EF20)</f>
        <v>10</v>
      </c>
      <c r="AD20" s="606">
        <f>CHOOSE(Про_2!$FG$5,Про_2!DU20,Про_2!EA20,Про_2!EG20)</f>
        <v>6</v>
      </c>
      <c r="AE20" s="607">
        <f>CHOOSE(Про_2!$FG$5,Про_2!DV20,Про_2!EB20,Про_2!EH20)</f>
        <v>2</v>
      </c>
      <c r="AF20" s="608">
        <f>CHOOSE(Про_2!$FG$5,Про_2!DW20,Про_2!EC20,Про_2!EI20)</f>
        <v>2</v>
      </c>
      <c r="AG20" s="575">
        <f>CHOOSE(Про_2!$FG$5,Про_2!EL59,Про_2!ER59,Про_2!EX59)</f>
        <v>0</v>
      </c>
      <c r="AH20" s="572">
        <f>CHOOSE(Про_2!$FG$5,Про_2!EM59,Про_2!ES59,Про_2!EY59)</f>
        <v>0</v>
      </c>
      <c r="AI20" s="571">
        <f>CHOOSE(Про_2!$FG$5,Про_2!EN59,Про_2!ET59,Про_2!EZ59)</f>
        <v>0</v>
      </c>
      <c r="AJ20" s="572">
        <f>CHOOSE(Про_2!$FG$5,Про_2!EO59,Про_2!EU59,Про_2!FA59)</f>
        <v>0</v>
      </c>
      <c r="AK20" s="571">
        <f>CHOOSE(Про_2!$FG$5,Про_2!EP59,Про_2!EV59,Про_2!FB59)</f>
        <v>0</v>
      </c>
      <c r="AL20" s="573">
        <f>CHOOSE(Про_2!$FG$5,Про_2!EQ59,Про_2!EW59,Про_2!FC59)</f>
        <v>0</v>
      </c>
      <c r="AM20" s="88"/>
      <c r="AN20" s="88"/>
      <c r="AO20" s="88"/>
      <c r="AP20" s="88"/>
      <c r="AQ20" s="88"/>
      <c r="AR20" s="88"/>
      <c r="AS20" s="88"/>
      <c r="AT20" s="88"/>
      <c r="AU20" s="88"/>
      <c r="AV20" s="88"/>
      <c r="AW20" s="88"/>
      <c r="AX20" s="88"/>
      <c r="AY20" s="88"/>
      <c r="AZ20" s="88"/>
      <c r="BA20" s="88"/>
      <c r="BB20" s="88"/>
      <c r="BC20" s="88"/>
      <c r="BD20" s="88"/>
      <c r="BE20" s="88"/>
      <c r="BF20" s="88"/>
      <c r="BG20" s="88"/>
      <c r="BH20" s="88"/>
      <c r="BI20" s="88"/>
      <c r="BJ20" s="88"/>
      <c r="BK20" s="88"/>
      <c r="BL20" s="88"/>
      <c r="BM20" s="88"/>
      <c r="BN20" s="88"/>
      <c r="BO20" s="88"/>
      <c r="BP20" s="88"/>
      <c r="BQ20" s="88"/>
      <c r="BR20" s="88"/>
      <c r="BS20" s="88"/>
      <c r="BT20" s="88"/>
      <c r="BU20" s="88"/>
      <c r="BV20" s="88"/>
      <c r="BW20" s="88"/>
      <c r="BX20" s="88"/>
      <c r="BY20" s="88"/>
      <c r="BZ20" s="88"/>
      <c r="CA20" s="88"/>
      <c r="CB20" s="88"/>
      <c r="CC20" s="88"/>
      <c r="CD20" s="88"/>
      <c r="CE20" s="88"/>
      <c r="CF20" s="88"/>
      <c r="CG20" s="88"/>
      <c r="CH20" s="32"/>
      <c r="CI20" s="32"/>
      <c r="CK20" s="230"/>
      <c r="CL20" s="55"/>
      <c r="CM20" s="55"/>
      <c r="CN20" s="55"/>
      <c r="CO20" s="55"/>
      <c r="CP20" s="55"/>
      <c r="CQ20" s="55"/>
      <c r="CR20" s="55"/>
      <c r="CS20" s="55"/>
      <c r="DA20" s="55"/>
      <c r="DB20" s="226"/>
      <c r="DD20" s="62"/>
      <c r="DE20" s="62"/>
      <c r="DF20" s="62"/>
      <c r="DG20" s="62"/>
      <c r="DH20" s="62"/>
      <c r="DI20" s="62"/>
      <c r="DJ20" s="62"/>
      <c r="DK20" s="62"/>
      <c r="DL20" s="62"/>
      <c r="DM20" s="62"/>
      <c r="DN20" s="62"/>
      <c r="DO20" s="62"/>
      <c r="DP20" s="62"/>
      <c r="DQ20" s="62"/>
      <c r="DR20" s="62"/>
      <c r="DS20" s="62"/>
      <c r="DT20" s="62"/>
      <c r="DU20" s="62"/>
      <c r="DV20" s="62"/>
      <c r="DW20" s="62"/>
      <c r="DX20" s="62"/>
      <c r="DY20" s="62"/>
      <c r="DZ20" s="62"/>
      <c r="EA20" s="62"/>
      <c r="EB20" s="62"/>
      <c r="EC20" s="62"/>
      <c r="ED20" s="62"/>
      <c r="EE20" s="62"/>
      <c r="EH20" s="55"/>
      <c r="EI20" s="226"/>
      <c r="EL20" s="227"/>
      <c r="EM20" s="228"/>
      <c r="EN20" s="229"/>
      <c r="EO20" s="229"/>
      <c r="EP20" s="229"/>
      <c r="EQ20" s="229"/>
      <c r="ER20" s="227"/>
      <c r="ES20" s="228"/>
      <c r="ET20" s="229"/>
      <c r="EU20" s="229"/>
      <c r="EV20" s="229"/>
      <c r="EW20" s="229"/>
      <c r="EX20" s="227"/>
      <c r="EY20" s="228"/>
      <c r="EZ20" s="229"/>
      <c r="FA20" s="229"/>
      <c r="FB20" s="229"/>
      <c r="FC20" s="229"/>
    </row>
    <row r="21" spans="1:159" ht="12.95" customHeight="1" x14ac:dyDescent="0.2">
      <c r="A21" s="582" t="s">
        <v>1323</v>
      </c>
      <c r="B21" s="579" t="str">
        <f>Про_2!AO21</f>
        <v>Псков</v>
      </c>
      <c r="C21" s="416" t="str">
        <f>CHOOSE(Про_2!$FG$5,Про_2!AP21,Про_2!AV21,Про_2!BB21)</f>
        <v>·</v>
      </c>
      <c r="D21" s="298" t="str">
        <f>CHOOSE(Про_2!$FG$5,Про_2!AQ21,Про_2!AW21,Про_2!BC21)</f>
        <v>·</v>
      </c>
      <c r="E21" s="711" t="str">
        <f>CHOOSE(Про_2!$FG$5,Про_2!AR21,Про_2!AX21,Про_2!BD21)</f>
        <v>·</v>
      </c>
      <c r="F21" s="298" t="str">
        <f>CHOOSE(Про_2!$FG$5,Про_2!AS21,Про_2!AY21,Про_2!BE21)</f>
        <v/>
      </c>
      <c r="G21" s="711" t="str">
        <f>CHOOSE(Про_2!$FG$5,Про_2!AT21,Про_2!AZ21,Про_2!BF21)</f>
        <v>· *</v>
      </c>
      <c r="H21" s="419" t="str">
        <f>CHOOSE(Про_2!$FG$5,Про_2!AU21,Про_2!BA21,Про_2!BG21)</f>
        <v>· *</v>
      </c>
      <c r="I21" s="786">
        <f>CHOOSE(Про_2!$FG$5,Про_2!BJ21,Про_2!BP21,Про_2!BV21)</f>
        <v>1</v>
      </c>
      <c r="J21" s="629">
        <f>CHOOSE(Про_2!$FG$5,Про_2!BK21,Про_2!BQ21,Про_2!BW21)</f>
        <v>1</v>
      </c>
      <c r="K21" s="790">
        <f>CHOOSE(Про_2!$FG$5,Про_2!BL21,Про_2!BR21,Про_2!BX21)</f>
        <v>1</v>
      </c>
      <c r="L21" s="629">
        <f>CHOOSE(Про_2!$FG$5,Про_2!BM21,Про_2!BS21,Про_2!BY21)</f>
        <v>0</v>
      </c>
      <c r="M21" s="790">
        <f>CHOOSE(Про_2!$FG$5,Про_2!BN21,Про_2!BT21,Про_2!BZ21)</f>
        <v>1</v>
      </c>
      <c r="N21" s="630">
        <f>CHOOSE(Про_2!$FG$5,Про_2!BO21,Про_2!BU21,Про_2!CA21)</f>
        <v>2</v>
      </c>
      <c r="O21" s="599">
        <f>CHOOSE(Про_2!$FG$5,Про_2!CD21,Про_2!CJ21,Про_2!CP21)</f>
        <v>0.89999999999999991</v>
      </c>
      <c r="P21" s="600">
        <f>CHOOSE(Про_2!$FG$5,Про_2!CE21,Про_2!CK21,Про_2!CQ21)</f>
        <v>4.7</v>
      </c>
      <c r="Q21" s="601">
        <f>CHOOSE(Про_2!$FG$5,Про_2!CF21,Про_2!CL21,Про_2!CR21)</f>
        <v>1</v>
      </c>
      <c r="R21" s="600">
        <f>CHOOSE(Про_2!$FG$5,Про_2!CG21,Про_2!CM21,Про_2!CS21)</f>
        <v>4.0999999999999996</v>
      </c>
      <c r="S21" s="601">
        <f>CHOOSE(Про_2!$FG$5,Про_2!CH21,Про_2!CN21,Про_2!CT21)</f>
        <v>1.2999999999999998</v>
      </c>
      <c r="T21" s="602">
        <f>CHOOSE(Про_2!$FG$5,Про_2!CI21,Про_2!CO21,Про_2!CU21)</f>
        <v>3.6</v>
      </c>
      <c r="U21" s="765">
        <f>CHOOSE(Про_2!$FG$5,Про_2!AP60,Про_2!AV60,Про_2!BB60)</f>
        <v>3</v>
      </c>
      <c r="V21" s="606">
        <f>CHOOSE(Про_2!$FG$5,Про_2!AQ60,Про_2!AW60,Про_2!BC60)</f>
        <v>2</v>
      </c>
      <c r="W21" s="607">
        <f>CHOOSE(Про_2!$FG$5,Про_2!AR60,Про_2!AX60,Про_2!BD60)</f>
        <v>21</v>
      </c>
      <c r="X21" s="606">
        <f>CHOOSE(Про_2!$FG$5,Про_2!AS60,Про_2!AY60,Про_2!BE60)</f>
        <v>20</v>
      </c>
      <c r="Y21" s="607">
        <f>CHOOSE(Про_2!$FG$5,Про_2!AT60,Про_2!AZ60,Про_2!BF60)</f>
        <v>20</v>
      </c>
      <c r="Z21" s="767">
        <f>CHOOSE(Про_2!$FG$5,Про_2!AU60,Про_2!BA60,Про_2!BG60)</f>
        <v>20</v>
      </c>
      <c r="AA21" s="605">
        <f>CHOOSE(Про_2!$FG$5,Про_2!DR21,Про_2!DX21,Про_2!ED21)</f>
        <v>14</v>
      </c>
      <c r="AB21" s="606">
        <f>CHOOSE(Про_2!$FG$5,Про_2!DS21,Про_2!DY21,Про_2!EE21)</f>
        <v>15</v>
      </c>
      <c r="AC21" s="607">
        <f>CHOOSE(Про_2!$FG$5,Про_2!DT21,Про_2!DZ21,Про_2!EF21)</f>
        <v>9</v>
      </c>
      <c r="AD21" s="606">
        <f>CHOOSE(Про_2!$FG$5,Про_2!DU21,Про_2!EA21,Про_2!EG21)</f>
        <v>6</v>
      </c>
      <c r="AE21" s="607">
        <f>CHOOSE(Про_2!$FG$5,Про_2!DV21,Про_2!EB21,Про_2!EH21)</f>
        <v>3</v>
      </c>
      <c r="AF21" s="608">
        <f>CHOOSE(Про_2!$FG$5,Про_2!DW21,Про_2!EC21,Про_2!EI21)</f>
        <v>4</v>
      </c>
      <c r="AG21" s="575">
        <f>CHOOSE(Про_2!$FG$5,Про_2!EL60,Про_2!ER60,Про_2!EX60)</f>
        <v>0</v>
      </c>
      <c r="AH21" s="572">
        <f>CHOOSE(Про_2!$FG$5,Про_2!EM60,Про_2!ES60,Про_2!EY60)</f>
        <v>0</v>
      </c>
      <c r="AI21" s="571">
        <f>CHOOSE(Про_2!$FG$5,Про_2!EN60,Про_2!ET60,Про_2!EZ60)</f>
        <v>0</v>
      </c>
      <c r="AJ21" s="572">
        <f>CHOOSE(Про_2!$FG$5,Про_2!EO60,Про_2!EU60,Про_2!FA60)</f>
        <v>0</v>
      </c>
      <c r="AK21" s="571">
        <f>CHOOSE(Про_2!$FG$5,Про_2!EP60,Про_2!EV60,Про_2!FB60)</f>
        <v>0</v>
      </c>
      <c r="AL21" s="573">
        <f>CHOOSE(Про_2!$FG$5,Про_2!EQ60,Про_2!EW60,Про_2!FC60)</f>
        <v>0</v>
      </c>
      <c r="AM21" s="88"/>
      <c r="AN21" s="88"/>
      <c r="AO21" s="88"/>
      <c r="AP21" s="88"/>
      <c r="AQ21" s="88"/>
      <c r="AR21" s="88"/>
      <c r="AS21" s="88"/>
      <c r="AT21" s="88"/>
      <c r="AU21" s="88"/>
      <c r="AV21" s="88"/>
      <c r="AW21" s="88"/>
      <c r="AX21" s="88"/>
      <c r="AY21" s="88"/>
      <c r="AZ21" s="88"/>
      <c r="BA21" s="88"/>
      <c r="BB21" s="88"/>
      <c r="BC21" s="88"/>
      <c r="BD21" s="88"/>
      <c r="BE21" s="88"/>
      <c r="BF21" s="88"/>
      <c r="BG21" s="88"/>
      <c r="BH21" s="88"/>
      <c r="BI21" s="88"/>
      <c r="BJ21" s="88"/>
      <c r="BK21" s="88"/>
      <c r="BL21" s="88"/>
      <c r="BM21" s="88"/>
      <c r="BN21" s="88"/>
      <c r="BO21" s="88"/>
      <c r="BP21" s="88"/>
      <c r="BQ21" s="88"/>
      <c r="BR21" s="88"/>
      <c r="BS21" s="88"/>
      <c r="BT21" s="88"/>
      <c r="BU21" s="88"/>
      <c r="BV21" s="88"/>
      <c r="BW21" s="88"/>
      <c r="BX21" s="88"/>
      <c r="BY21" s="88"/>
      <c r="BZ21" s="88"/>
      <c r="CA21" s="88"/>
      <c r="CB21" s="88"/>
      <c r="CC21" s="88"/>
      <c r="CD21" s="88"/>
      <c r="CE21" s="88"/>
      <c r="CF21" s="88"/>
      <c r="CG21" s="88"/>
      <c r="CH21" s="32"/>
      <c r="CI21" s="32"/>
      <c r="CK21" s="230"/>
      <c r="CL21" s="55"/>
      <c r="CM21" s="55"/>
      <c r="CN21" s="55"/>
      <c r="CO21" s="55"/>
      <c r="CP21" s="55"/>
      <c r="CQ21" s="55"/>
      <c r="CR21" s="55"/>
      <c r="CS21" s="55"/>
      <c r="DA21" s="55"/>
      <c r="DB21" s="226"/>
      <c r="DD21" s="62"/>
      <c r="DE21" s="62"/>
      <c r="DF21" s="62"/>
      <c r="DG21" s="62"/>
      <c r="DH21" s="62"/>
      <c r="DI21" s="62"/>
      <c r="DJ21" s="62"/>
      <c r="DK21" s="62"/>
      <c r="DL21" s="62"/>
      <c r="DM21" s="62"/>
      <c r="DN21" s="62"/>
      <c r="DO21" s="62"/>
      <c r="DP21" s="62"/>
      <c r="DQ21" s="62"/>
      <c r="DR21" s="62"/>
      <c r="DS21" s="62"/>
      <c r="DT21" s="62"/>
      <c r="DU21" s="62"/>
      <c r="DV21" s="62"/>
      <c r="DW21" s="62"/>
      <c r="DX21" s="62"/>
      <c r="DY21" s="62"/>
      <c r="DZ21" s="62"/>
      <c r="EA21" s="62"/>
      <c r="EB21" s="62"/>
      <c r="EC21" s="62"/>
      <c r="ED21" s="62"/>
      <c r="EE21" s="62"/>
      <c r="EL21" s="204"/>
      <c r="EM21" s="228"/>
      <c r="EN21" s="229"/>
      <c r="EO21" s="229"/>
      <c r="EP21" s="229"/>
      <c r="EQ21" s="229"/>
      <c r="ER21" s="204"/>
      <c r="ES21" s="228"/>
      <c r="ET21" s="229"/>
      <c r="EU21" s="229"/>
      <c r="EV21" s="229"/>
      <c r="EW21" s="229"/>
      <c r="EX21" s="204"/>
      <c r="EY21" s="228"/>
      <c r="EZ21" s="229"/>
      <c r="FA21" s="229"/>
      <c r="FB21" s="229"/>
      <c r="FC21" s="229"/>
    </row>
    <row r="22" spans="1:159" ht="12.95" customHeight="1" x14ac:dyDescent="0.2">
      <c r="A22" s="582" t="s">
        <v>1323</v>
      </c>
      <c r="B22" s="579" t="str">
        <f>Про_2!AO22</f>
        <v>Гатчина</v>
      </c>
      <c r="C22" s="416" t="str">
        <f>CHOOSE(Про_2!$FG$5,Про_2!AP22,Про_2!AV22,Про_2!BB22)</f>
        <v/>
      </c>
      <c r="D22" s="298" t="str">
        <f>CHOOSE(Про_2!$FG$5,Про_2!AQ22,Про_2!AW22,Про_2!BC22)</f>
        <v>·</v>
      </c>
      <c r="E22" s="711" t="str">
        <f>CHOOSE(Про_2!$FG$5,Про_2!AR22,Про_2!AX22,Про_2!BD22)</f>
        <v>· *</v>
      </c>
      <c r="F22" s="298" t="str">
        <f>CHOOSE(Про_2!$FG$5,Про_2!AS22,Про_2!AY22,Про_2!BE22)</f>
        <v/>
      </c>
      <c r="G22" s="711" t="str">
        <f>CHOOSE(Про_2!$FG$5,Про_2!AT22,Про_2!AZ22,Про_2!BF22)</f>
        <v/>
      </c>
      <c r="H22" s="419" t="str">
        <f>CHOOSE(Про_2!$FG$5,Про_2!AU22,Про_2!BA22,Про_2!BG22)</f>
        <v/>
      </c>
      <c r="I22" s="786">
        <f>CHOOSE(Про_2!$FG$5,Про_2!BJ22,Про_2!BP22,Про_2!BV22)</f>
        <v>0</v>
      </c>
      <c r="J22" s="629">
        <f>CHOOSE(Про_2!$FG$5,Про_2!BK22,Про_2!BQ22,Про_2!BW22)</f>
        <v>1</v>
      </c>
      <c r="K22" s="790">
        <f>CHOOSE(Про_2!$FG$5,Про_2!BL22,Про_2!BR22,Про_2!BX22)</f>
        <v>1</v>
      </c>
      <c r="L22" s="629">
        <f>CHOOSE(Про_2!$FG$5,Про_2!BM22,Про_2!BS22,Про_2!BY22)</f>
        <v>0</v>
      </c>
      <c r="M22" s="790">
        <f>CHOOSE(Про_2!$FG$5,Про_2!BN22,Про_2!BT22,Про_2!BZ22)</f>
        <v>0</v>
      </c>
      <c r="N22" s="630">
        <f>CHOOSE(Про_2!$FG$5,Про_2!BO22,Про_2!BU22,Про_2!CA22)</f>
        <v>0</v>
      </c>
      <c r="O22" s="599">
        <f>CHOOSE(Про_2!$FG$5,Про_2!CD22,Про_2!CJ22,Про_2!CP22)</f>
        <v>0.60000000000000009</v>
      </c>
      <c r="P22" s="600">
        <f>CHOOSE(Про_2!$FG$5,Про_2!CE22,Про_2!CK22,Про_2!CQ22)</f>
        <v>4.9000000000000004</v>
      </c>
      <c r="Q22" s="601">
        <f>CHOOSE(Про_2!$FG$5,Про_2!CF22,Про_2!CL22,Про_2!CR22)</f>
        <v>1</v>
      </c>
      <c r="R22" s="600">
        <f>CHOOSE(Про_2!$FG$5,Про_2!CG22,Про_2!CM22,Про_2!CS22)</f>
        <v>3.7</v>
      </c>
      <c r="S22" s="601">
        <f>CHOOSE(Про_2!$FG$5,Про_2!CH22,Про_2!CN22,Про_2!CT22)</f>
        <v>-0.30000000000000004</v>
      </c>
      <c r="T22" s="602">
        <f>CHOOSE(Про_2!$FG$5,Про_2!CI22,Про_2!CO22,Про_2!CU22)</f>
        <v>3.5</v>
      </c>
      <c r="U22" s="765">
        <f>CHOOSE(Про_2!$FG$5,Про_2!AP61,Про_2!AV61,Про_2!BB61)</f>
        <v>4</v>
      </c>
      <c r="V22" s="606">
        <f>CHOOSE(Про_2!$FG$5,Про_2!AQ61,Про_2!AW61,Про_2!BC61)</f>
        <v>2</v>
      </c>
      <c r="W22" s="607">
        <f>CHOOSE(Про_2!$FG$5,Про_2!AR61,Про_2!AX61,Про_2!BD61)</f>
        <v>2</v>
      </c>
      <c r="X22" s="606">
        <f>CHOOSE(Про_2!$FG$5,Про_2!AS61,Про_2!AY61,Про_2!BE61)</f>
        <v>1</v>
      </c>
      <c r="Y22" s="607">
        <f>CHOOSE(Про_2!$FG$5,Про_2!AT61,Про_2!AZ61,Про_2!BF61)</f>
        <v>1</v>
      </c>
      <c r="Z22" s="767">
        <f>CHOOSE(Про_2!$FG$5,Про_2!AU61,Про_2!BA61,Про_2!BG61)</f>
        <v>1</v>
      </c>
      <c r="AA22" s="605">
        <f>CHOOSE(Про_2!$FG$5,Про_2!DR22,Про_2!DX22,Про_2!ED22)</f>
        <v>16</v>
      </c>
      <c r="AB22" s="606">
        <f>CHOOSE(Про_2!$FG$5,Про_2!DS22,Про_2!DY22,Про_2!EE22)</f>
        <v>17</v>
      </c>
      <c r="AC22" s="607">
        <f>CHOOSE(Про_2!$FG$5,Про_2!DT22,Про_2!DZ22,Про_2!EF22)</f>
        <v>11</v>
      </c>
      <c r="AD22" s="606">
        <f>CHOOSE(Про_2!$FG$5,Про_2!DU22,Про_2!EA22,Про_2!EG22)</f>
        <v>7</v>
      </c>
      <c r="AE22" s="607">
        <f>CHOOSE(Про_2!$FG$5,Про_2!DV22,Про_2!EB22,Про_2!EH22)</f>
        <v>5</v>
      </c>
      <c r="AF22" s="608">
        <f>CHOOSE(Про_2!$FG$5,Про_2!DW22,Про_2!EC22,Про_2!EI22)</f>
        <v>2</v>
      </c>
      <c r="AG22" s="575">
        <f>CHOOSE(Про_2!$FG$5,Про_2!EL61,Про_2!ER61,Про_2!EX61)</f>
        <v>0</v>
      </c>
      <c r="AH22" s="572">
        <f>CHOOSE(Про_2!$FG$5,Про_2!EM61,Про_2!ES61,Про_2!EY61)</f>
        <v>0</v>
      </c>
      <c r="AI22" s="571">
        <f>CHOOSE(Про_2!$FG$5,Про_2!EN61,Про_2!ET61,Про_2!EZ61)</f>
        <v>0</v>
      </c>
      <c r="AJ22" s="572">
        <f>CHOOSE(Про_2!$FG$5,Про_2!EO61,Про_2!EU61,Про_2!FA61)</f>
        <v>0</v>
      </c>
      <c r="AK22" s="571">
        <f>CHOOSE(Про_2!$FG$5,Про_2!EP61,Про_2!EV61,Про_2!FB61)</f>
        <v>0</v>
      </c>
      <c r="AL22" s="573">
        <f>CHOOSE(Про_2!$FG$5,Про_2!EQ61,Про_2!EW61,Про_2!FC61)</f>
        <v>0</v>
      </c>
      <c r="AM22" s="88"/>
      <c r="AN22" s="88"/>
      <c r="AO22" s="88"/>
      <c r="AP22" s="88"/>
      <c r="AQ22" s="88"/>
      <c r="AR22" s="88"/>
      <c r="AS22" s="88"/>
      <c r="AT22" s="88"/>
      <c r="AU22" s="88"/>
      <c r="AV22" s="88"/>
      <c r="AW22" s="88"/>
      <c r="AX22" s="88"/>
      <c r="AY22" s="88"/>
      <c r="AZ22" s="88"/>
      <c r="BA22" s="88"/>
      <c r="BB22" s="88"/>
      <c r="BC22" s="88"/>
      <c r="BD22" s="88"/>
      <c r="BE22" s="88"/>
      <c r="BF22" s="88"/>
      <c r="BG22" s="88"/>
      <c r="BH22" s="88"/>
      <c r="BI22" s="88"/>
      <c r="BJ22" s="88"/>
      <c r="BK22" s="88"/>
      <c r="BL22" s="88"/>
      <c r="BM22" s="88"/>
      <c r="BN22" s="88"/>
      <c r="BO22" s="88"/>
      <c r="BP22" s="88"/>
      <c r="BQ22" s="88"/>
      <c r="BR22" s="88"/>
      <c r="BS22" s="88"/>
      <c r="BT22" s="88"/>
      <c r="BU22" s="88"/>
      <c r="BV22" s="88"/>
      <c r="BW22" s="88"/>
      <c r="BX22" s="88"/>
      <c r="BY22" s="88"/>
      <c r="BZ22" s="88"/>
      <c r="CA22" s="88"/>
      <c r="CB22" s="88"/>
      <c r="CC22" s="88"/>
      <c r="CD22" s="88"/>
      <c r="CE22" s="88"/>
      <c r="CF22" s="88"/>
      <c r="CG22" s="88"/>
      <c r="CH22" s="32"/>
      <c r="CI22" s="32"/>
      <c r="CK22" s="230"/>
      <c r="CL22" s="55"/>
      <c r="CM22" s="55"/>
      <c r="CN22" s="55"/>
      <c r="CO22" s="55"/>
      <c r="CP22" s="55"/>
      <c r="CQ22" s="55"/>
      <c r="CR22" s="55"/>
      <c r="CS22" s="55"/>
      <c r="DA22" s="55"/>
      <c r="DB22" s="226"/>
      <c r="DD22" s="62"/>
      <c r="DE22" s="62"/>
      <c r="DF22" s="62"/>
      <c r="DG22" s="62"/>
      <c r="DH22" s="62"/>
      <c r="DI22" s="62"/>
      <c r="DJ22" s="62"/>
      <c r="DK22" s="62"/>
      <c r="DL22" s="62"/>
      <c r="DM22" s="62"/>
      <c r="DN22" s="62"/>
      <c r="DO22" s="62"/>
      <c r="DP22" s="62"/>
      <c r="DQ22" s="62"/>
      <c r="DR22" s="62"/>
      <c r="DS22" s="62"/>
      <c r="DT22" s="62"/>
      <c r="DU22" s="62"/>
      <c r="DV22" s="62"/>
      <c r="DW22" s="62"/>
      <c r="DX22" s="62"/>
      <c r="DY22" s="62"/>
      <c r="DZ22" s="62"/>
      <c r="EA22" s="62"/>
      <c r="EB22" s="62"/>
      <c r="EC22" s="62"/>
      <c r="ED22" s="62"/>
      <c r="EE22" s="62"/>
      <c r="EH22" s="55"/>
      <c r="EI22" s="226"/>
      <c r="EL22" s="227"/>
      <c r="EM22" s="228"/>
      <c r="EN22" s="229"/>
      <c r="EO22" s="229"/>
      <c r="EP22" s="229"/>
      <c r="EQ22" s="229"/>
      <c r="ER22" s="227"/>
      <c r="ES22" s="228"/>
      <c r="ET22" s="229"/>
      <c r="EU22" s="229"/>
      <c r="EV22" s="229"/>
      <c r="EW22" s="229"/>
      <c r="EX22" s="227"/>
      <c r="EY22" s="228"/>
      <c r="EZ22" s="229"/>
      <c r="FA22" s="229"/>
      <c r="FB22" s="229"/>
      <c r="FC22" s="229"/>
    </row>
    <row r="23" spans="1:159" ht="12.95" customHeight="1" x14ac:dyDescent="0.2">
      <c r="A23" s="588" t="s">
        <v>1323</v>
      </c>
      <c r="B23" s="580" t="str">
        <f>Про_2!AO23</f>
        <v>Усть-Луга</v>
      </c>
      <c r="C23" s="417" t="str">
        <f>CHOOSE(Про_2!$FG$5,Про_2!AP23,Про_2!AV23,Про_2!BB23)</f>
        <v/>
      </c>
      <c r="D23" s="304" t="str">
        <f>CHOOSE(Про_2!$FG$5,Про_2!AQ23,Про_2!AW23,Про_2!BC23)</f>
        <v>·</v>
      </c>
      <c r="E23" s="712" t="str">
        <f>CHOOSE(Про_2!$FG$5,Про_2!AR23,Про_2!AX23,Про_2!BD23)</f>
        <v/>
      </c>
      <c r="F23" s="304" t="str">
        <f>CHOOSE(Про_2!$FG$5,Про_2!AS23,Про_2!AY23,Про_2!BE23)</f>
        <v/>
      </c>
      <c r="G23" s="712" t="str">
        <f>CHOOSE(Про_2!$FG$5,Про_2!AT23,Про_2!AZ23,Про_2!BF23)</f>
        <v/>
      </c>
      <c r="H23" s="420" t="str">
        <f>CHOOSE(Про_2!$FG$5,Про_2!AU23,Про_2!BA23,Про_2!BG23)</f>
        <v/>
      </c>
      <c r="I23" s="787">
        <f>CHOOSE(Про_2!$FG$5,Про_2!BJ23,Про_2!BP23,Про_2!BV23)</f>
        <v>0</v>
      </c>
      <c r="J23" s="631">
        <f>CHOOSE(Про_2!$FG$5,Про_2!BK23,Про_2!BQ23,Про_2!BW23)</f>
        <v>1</v>
      </c>
      <c r="K23" s="791">
        <f>CHOOSE(Про_2!$FG$5,Про_2!BL23,Про_2!BR23,Про_2!BX23)</f>
        <v>0</v>
      </c>
      <c r="L23" s="631">
        <f>CHOOSE(Про_2!$FG$5,Про_2!BM23,Про_2!BS23,Про_2!BY23)</f>
        <v>0</v>
      </c>
      <c r="M23" s="791">
        <f>CHOOSE(Про_2!$FG$5,Про_2!BN23,Про_2!BT23,Про_2!BZ23)</f>
        <v>0</v>
      </c>
      <c r="N23" s="632">
        <f>CHOOSE(Про_2!$FG$5,Про_2!BO23,Про_2!BU23,Про_2!CA23)</f>
        <v>0</v>
      </c>
      <c r="O23" s="609">
        <f>CHOOSE(Про_2!$FG$5,Про_2!CD23,Про_2!CJ23,Про_2!CP23)</f>
        <v>2.8</v>
      </c>
      <c r="P23" s="610">
        <f>CHOOSE(Про_2!$FG$5,Про_2!CE23,Про_2!CK23,Про_2!CQ23)</f>
        <v>6.7</v>
      </c>
      <c r="Q23" s="611">
        <f>CHOOSE(Про_2!$FG$5,Про_2!CF23,Про_2!CL23,Про_2!CR23)</f>
        <v>3.3</v>
      </c>
      <c r="R23" s="610">
        <f>CHOOSE(Про_2!$FG$5,Про_2!CG23,Про_2!CM23,Про_2!CS23)</f>
        <v>5.7</v>
      </c>
      <c r="S23" s="611">
        <f>CHOOSE(Про_2!$FG$5,Про_2!CH23,Про_2!CN23,Про_2!CT23)</f>
        <v>2.2999999999999998</v>
      </c>
      <c r="T23" s="612">
        <f>CHOOSE(Про_2!$FG$5,Про_2!CI23,Про_2!CO23,Про_2!CU23)</f>
        <v>4.9000000000000004</v>
      </c>
      <c r="U23" s="768">
        <f>CHOOSE(Про_2!$FG$5,Про_2!AP62,Про_2!AV62,Про_2!BB62)</f>
        <v>0</v>
      </c>
      <c r="V23" s="616">
        <f>CHOOSE(Про_2!$FG$5,Про_2!AQ62,Про_2!AW62,Про_2!BC62)</f>
        <v>0</v>
      </c>
      <c r="W23" s="617" t="str">
        <f>CHOOSE(Про_2!$FG$5,Про_2!AR62,Про_2!AX62,Про_2!BD62)</f>
        <v/>
      </c>
      <c r="X23" s="616" t="str">
        <f>CHOOSE(Про_2!$FG$5,Про_2!AS62,Про_2!AY62,Про_2!BE62)</f>
        <v/>
      </c>
      <c r="Y23" s="617" t="str">
        <f>CHOOSE(Про_2!$FG$5,Про_2!AT62,Про_2!AZ62,Про_2!BF62)</f>
        <v/>
      </c>
      <c r="Z23" s="769" t="str">
        <f>CHOOSE(Про_2!$FG$5,Про_2!AU62,Про_2!BA62,Про_2!BG62)</f>
        <v/>
      </c>
      <c r="AA23" s="615">
        <f>CHOOSE(Про_2!$FG$5,Про_2!DR23,Про_2!DX23,Про_2!ED23)</f>
        <v>18</v>
      </c>
      <c r="AB23" s="616">
        <f>CHOOSE(Про_2!$FG$5,Про_2!DS23,Про_2!DY23,Про_2!EE23)</f>
        <v>17</v>
      </c>
      <c r="AC23" s="617">
        <f>CHOOSE(Про_2!$FG$5,Про_2!DT23,Про_2!DZ23,Про_2!EF23)</f>
        <v>11</v>
      </c>
      <c r="AD23" s="616">
        <f>CHOOSE(Про_2!$FG$5,Про_2!DU23,Про_2!EA23,Про_2!EG23)</f>
        <v>9</v>
      </c>
      <c r="AE23" s="617">
        <f>CHOOSE(Про_2!$FG$5,Про_2!DV23,Про_2!EB23,Про_2!EH23)</f>
        <v>4</v>
      </c>
      <c r="AF23" s="618">
        <f>CHOOSE(Про_2!$FG$5,Про_2!DW23,Про_2!EC23,Про_2!EI23)</f>
        <v>2</v>
      </c>
      <c r="AG23" s="411">
        <f>CHOOSE(Про_2!$FG$5,Про_2!EL62,Про_2!ER62,Про_2!EX62)</f>
        <v>0</v>
      </c>
      <c r="AH23" s="576">
        <f>CHOOSE(Про_2!$FG$5,Про_2!EM62,Про_2!ES62,Про_2!EY62)</f>
        <v>0</v>
      </c>
      <c r="AI23" s="577">
        <f>CHOOSE(Про_2!$FG$5,Про_2!EN62,Про_2!ET62,Про_2!EZ62)</f>
        <v>0</v>
      </c>
      <c r="AJ23" s="576">
        <f>CHOOSE(Про_2!$FG$5,Про_2!EO62,Про_2!EU62,Про_2!FA62)</f>
        <v>0</v>
      </c>
      <c r="AK23" s="577">
        <f>CHOOSE(Про_2!$FG$5,Про_2!EP62,Про_2!EV62,Про_2!FB62)</f>
        <v>0</v>
      </c>
      <c r="AL23" s="412">
        <f>CHOOSE(Про_2!$FG$5,Про_2!EQ62,Про_2!EW62,Про_2!FC62)</f>
        <v>0</v>
      </c>
      <c r="AM23" s="88"/>
      <c r="AN23" s="88"/>
      <c r="AO23" s="88"/>
      <c r="AP23" s="88"/>
      <c r="AQ23" s="88"/>
      <c r="AR23" s="88"/>
      <c r="AS23" s="88"/>
      <c r="AT23" s="88"/>
      <c r="AU23" s="88"/>
      <c r="AV23" s="88"/>
      <c r="AW23" s="88"/>
      <c r="AX23" s="88"/>
      <c r="AY23" s="88"/>
      <c r="AZ23" s="88"/>
      <c r="BA23" s="88"/>
      <c r="BB23" s="88"/>
      <c r="BC23" s="88"/>
      <c r="BD23" s="88"/>
      <c r="BE23" s="88"/>
      <c r="BF23" s="88"/>
      <c r="BG23" s="88"/>
      <c r="BH23" s="88"/>
      <c r="BI23" s="88"/>
      <c r="BJ23" s="88"/>
      <c r="BK23" s="88"/>
      <c r="BL23" s="88"/>
      <c r="BM23" s="88"/>
      <c r="BN23" s="88"/>
      <c r="BO23" s="88"/>
      <c r="BP23" s="88"/>
      <c r="BQ23" s="88"/>
      <c r="BR23" s="88"/>
      <c r="BS23" s="88"/>
      <c r="BT23" s="88"/>
      <c r="BU23" s="88"/>
      <c r="BV23" s="88"/>
      <c r="BW23" s="88"/>
      <c r="BX23" s="88"/>
      <c r="BY23" s="88"/>
      <c r="BZ23" s="88"/>
      <c r="CA23" s="88"/>
      <c r="CB23" s="88"/>
      <c r="CC23" s="88"/>
      <c r="CD23" s="88"/>
      <c r="CE23" s="88"/>
      <c r="CF23" s="88"/>
      <c r="CG23" s="88"/>
      <c r="CH23" s="32"/>
      <c r="CI23" s="32"/>
      <c r="CK23" s="230"/>
      <c r="CL23" s="55"/>
      <c r="CM23" s="55"/>
      <c r="CN23" s="55"/>
      <c r="CO23" s="55"/>
      <c r="CP23" s="55"/>
      <c r="CQ23" s="55"/>
      <c r="CR23" s="55"/>
      <c r="CS23" s="55"/>
      <c r="DA23" s="55"/>
      <c r="DB23" s="226"/>
      <c r="DD23" s="62"/>
      <c r="DE23" s="62"/>
      <c r="DF23" s="62"/>
      <c r="DG23" s="62"/>
      <c r="DH23" s="62"/>
      <c r="DI23" s="62"/>
      <c r="DJ23" s="62"/>
      <c r="DK23" s="62"/>
      <c r="DL23" s="62"/>
      <c r="DM23" s="62"/>
      <c r="DN23" s="62"/>
      <c r="DO23" s="62"/>
      <c r="DP23" s="62"/>
      <c r="DQ23" s="62"/>
      <c r="DR23" s="62"/>
      <c r="DS23" s="62"/>
      <c r="DT23" s="62"/>
      <c r="DU23" s="62"/>
      <c r="DV23" s="62"/>
      <c r="DW23" s="62"/>
      <c r="DX23" s="62"/>
      <c r="DY23" s="62"/>
      <c r="DZ23" s="62"/>
      <c r="EA23" s="62"/>
      <c r="EB23" s="62"/>
      <c r="EC23" s="62"/>
      <c r="ED23" s="62"/>
      <c r="EE23" s="62"/>
      <c r="EL23" s="204"/>
      <c r="EM23" s="228"/>
      <c r="EN23" s="229"/>
      <c r="EO23" s="229"/>
      <c r="EP23" s="229"/>
      <c r="EQ23" s="229"/>
      <c r="ER23" s="204"/>
      <c r="ES23" s="228"/>
      <c r="ET23" s="229"/>
      <c r="EU23" s="229"/>
      <c r="EV23" s="229"/>
      <c r="EW23" s="229"/>
      <c r="EX23" s="204"/>
      <c r="EY23" s="228"/>
      <c r="EZ23" s="229"/>
      <c r="FA23" s="229"/>
      <c r="FB23" s="229"/>
      <c r="FC23" s="229"/>
    </row>
    <row r="24" spans="1:159" ht="12.95" customHeight="1" x14ac:dyDescent="0.2">
      <c r="A24" s="583" t="s">
        <v>796</v>
      </c>
      <c r="B24" s="584" t="str">
        <f>Про_2!AO24</f>
        <v>Волховстрой</v>
      </c>
      <c r="C24" s="421" t="str">
        <f>CHOOSE(Про_2!$FG$5,Про_2!AP24,Про_2!AV24,Про_2!BB24)</f>
        <v>·</v>
      </c>
      <c r="D24" s="301" t="str">
        <f>CHOOSE(Про_2!$FG$5,Про_2!AQ24,Про_2!AW24,Про_2!BC24)</f>
        <v>·</v>
      </c>
      <c r="E24" s="713" t="str">
        <f>CHOOSE(Про_2!$FG$5,Про_2!AR24,Про_2!AX24,Про_2!BD24)</f>
        <v>· *</v>
      </c>
      <c r="F24" s="301" t="str">
        <f>CHOOSE(Про_2!$FG$5,Про_2!AS24,Про_2!AY24,Про_2!BE24)</f>
        <v/>
      </c>
      <c r="G24" s="713" t="str">
        <f>CHOOSE(Про_2!$FG$5,Про_2!AT24,Про_2!AZ24,Про_2!BF24)</f>
        <v/>
      </c>
      <c r="H24" s="422" t="str">
        <f>CHOOSE(Про_2!$FG$5,Про_2!AU24,Про_2!BA24,Про_2!BG24)</f>
        <v/>
      </c>
      <c r="I24" s="788">
        <f>CHOOSE(Про_2!$FG$5,Про_2!BJ24,Про_2!BP24,Про_2!BV24)</f>
        <v>1</v>
      </c>
      <c r="J24" s="633">
        <f>CHOOSE(Про_2!$FG$5,Про_2!BK24,Про_2!BQ24,Про_2!BW24)</f>
        <v>1</v>
      </c>
      <c r="K24" s="792">
        <f>CHOOSE(Про_2!$FG$5,Про_2!BL24,Про_2!BR24,Про_2!BX24)</f>
        <v>1</v>
      </c>
      <c r="L24" s="633">
        <f>CHOOSE(Про_2!$FG$5,Про_2!BM24,Про_2!BS24,Про_2!BY24)</f>
        <v>0</v>
      </c>
      <c r="M24" s="792">
        <f>CHOOSE(Про_2!$FG$5,Про_2!BN24,Про_2!BT24,Про_2!BZ24)</f>
        <v>0</v>
      </c>
      <c r="N24" s="634">
        <f>CHOOSE(Про_2!$FG$5,Про_2!BO24,Про_2!BU24,Про_2!CA24)</f>
        <v>0</v>
      </c>
      <c r="O24" s="619">
        <f>CHOOSE(Про_2!$FG$5,Про_2!CD24,Про_2!CJ24,Про_2!CP24)</f>
        <v>-0.7</v>
      </c>
      <c r="P24" s="620">
        <f>CHOOSE(Про_2!$FG$5,Про_2!CE24,Про_2!CK24,Про_2!CQ24)</f>
        <v>4.8</v>
      </c>
      <c r="Q24" s="621">
        <f>CHOOSE(Про_2!$FG$5,Про_2!CF24,Про_2!CL24,Про_2!CR24)</f>
        <v>1</v>
      </c>
      <c r="R24" s="620">
        <f>CHOOSE(Про_2!$FG$5,Про_2!CG24,Про_2!CM24,Про_2!CS24)</f>
        <v>3</v>
      </c>
      <c r="S24" s="621">
        <f>CHOOSE(Про_2!$FG$5,Про_2!CH24,Про_2!CN24,Про_2!CT24)</f>
        <v>0.39999999999999991</v>
      </c>
      <c r="T24" s="622">
        <f>CHOOSE(Про_2!$FG$5,Про_2!CI24,Про_2!CO24,Про_2!CU24)</f>
        <v>3.3</v>
      </c>
      <c r="U24" s="781">
        <f>CHOOSE(Про_2!$FG$5,Про_2!AP63,Про_2!AV63,Про_2!BB63)</f>
        <v>3</v>
      </c>
      <c r="V24" s="626">
        <f>CHOOSE(Про_2!$FG$5,Про_2!AQ63,Про_2!AW63,Про_2!BC63)</f>
        <v>2</v>
      </c>
      <c r="W24" s="627">
        <f>CHOOSE(Про_2!$FG$5,Про_2!AR63,Про_2!AX63,Про_2!BD63)</f>
        <v>1</v>
      </c>
      <c r="X24" s="626">
        <f>CHOOSE(Про_2!$FG$5,Про_2!AS63,Про_2!AY63,Про_2!BE63)</f>
        <v>1</v>
      </c>
      <c r="Y24" s="627">
        <f>CHOOSE(Про_2!$FG$5,Про_2!AT63,Про_2!AZ63,Про_2!BF63)</f>
        <v>1</v>
      </c>
      <c r="Z24" s="782">
        <f>CHOOSE(Про_2!$FG$5,Про_2!AU63,Про_2!BA63,Про_2!BG63)</f>
        <v>1</v>
      </c>
      <c r="AA24" s="625">
        <f>CHOOSE(Про_2!$FG$5,Про_2!DR24,Про_2!DX24,Про_2!ED24)</f>
        <v>16</v>
      </c>
      <c r="AB24" s="626">
        <f>CHOOSE(Про_2!$FG$5,Про_2!DS24,Про_2!DY24,Про_2!EE24)</f>
        <v>16</v>
      </c>
      <c r="AC24" s="627">
        <f>CHOOSE(Про_2!$FG$5,Про_2!DT24,Про_2!DZ24,Про_2!EF24)</f>
        <v>11</v>
      </c>
      <c r="AD24" s="626">
        <f>CHOOSE(Про_2!$FG$5,Про_2!DU24,Про_2!EA24,Про_2!EG24)</f>
        <v>8</v>
      </c>
      <c r="AE24" s="627">
        <f>CHOOSE(Про_2!$FG$5,Про_2!DV24,Про_2!EB24,Про_2!EH24)</f>
        <v>4</v>
      </c>
      <c r="AF24" s="628">
        <f>CHOOSE(Про_2!$FG$5,Про_2!DW24,Про_2!EC24,Про_2!EI24)</f>
        <v>1</v>
      </c>
      <c r="AG24" s="403">
        <f>CHOOSE(Про_2!$FG$5,Про_2!EL63,Про_2!ER63,Про_2!EX63)</f>
        <v>0</v>
      </c>
      <c r="AH24" s="586">
        <f>CHOOSE(Про_2!$FG$5,Про_2!EM63,Про_2!ES63,Про_2!EY63)</f>
        <v>0</v>
      </c>
      <c r="AI24" s="587">
        <f>CHOOSE(Про_2!$FG$5,Про_2!EN63,Про_2!ET63,Про_2!EZ63)</f>
        <v>0</v>
      </c>
      <c r="AJ24" s="586">
        <f>CHOOSE(Про_2!$FG$5,Про_2!EO63,Про_2!EU63,Про_2!FA63)</f>
        <v>0</v>
      </c>
      <c r="AK24" s="587">
        <f>CHOOSE(Про_2!$FG$5,Про_2!EP63,Про_2!EV63,Про_2!FB63)</f>
        <v>0</v>
      </c>
      <c r="AL24" s="404">
        <f>CHOOSE(Про_2!$FG$5,Про_2!EQ63,Про_2!EW63,Про_2!FC63)</f>
        <v>0</v>
      </c>
      <c r="AM24" s="88"/>
      <c r="AN24" s="88"/>
      <c r="AO24" s="88"/>
      <c r="AP24" s="88"/>
      <c r="AQ24" s="88"/>
      <c r="AR24" s="88"/>
      <c r="AS24" s="88"/>
      <c r="AT24" s="88"/>
      <c r="AU24" s="88"/>
      <c r="AV24" s="88"/>
      <c r="AW24" s="88"/>
      <c r="AX24" s="88"/>
      <c r="AY24" s="88"/>
      <c r="AZ24" s="88"/>
      <c r="BA24" s="88"/>
      <c r="BB24" s="88"/>
      <c r="BC24" s="88"/>
      <c r="BD24" s="88"/>
      <c r="BE24" s="88"/>
      <c r="BF24" s="88"/>
      <c r="BG24" s="88"/>
      <c r="BH24" s="88"/>
      <c r="BI24" s="88"/>
      <c r="BJ24" s="88"/>
      <c r="BK24" s="88"/>
      <c r="BL24" s="88"/>
      <c r="BM24" s="88"/>
      <c r="BN24" s="88"/>
      <c r="BO24" s="88"/>
      <c r="BP24" s="88"/>
      <c r="BQ24" s="88"/>
      <c r="BR24" s="88"/>
      <c r="BS24" s="88"/>
      <c r="BT24" s="88"/>
      <c r="BU24" s="88"/>
      <c r="BV24" s="88"/>
      <c r="BW24" s="88"/>
      <c r="BX24" s="88"/>
      <c r="BY24" s="88"/>
      <c r="BZ24" s="88"/>
      <c r="CA24" s="88"/>
      <c r="CB24" s="88"/>
      <c r="CC24" s="88"/>
      <c r="CD24" s="88"/>
      <c r="CE24" s="88"/>
      <c r="CF24" s="88"/>
      <c r="CG24" s="88"/>
      <c r="CH24" s="32"/>
      <c r="CI24" s="32"/>
      <c r="CK24" s="230"/>
      <c r="CL24" s="55"/>
      <c r="CM24" s="55"/>
      <c r="CN24" s="55"/>
      <c r="CO24" s="55"/>
      <c r="CP24" s="55"/>
      <c r="CQ24" s="55"/>
      <c r="CR24" s="55"/>
      <c r="CS24" s="55"/>
      <c r="DA24" s="55"/>
      <c r="DB24" s="226"/>
      <c r="DD24" s="62"/>
      <c r="DE24" s="62"/>
      <c r="DF24" s="62"/>
      <c r="DG24" s="62"/>
      <c r="DH24" s="62"/>
      <c r="DI24" s="62"/>
      <c r="DJ24" s="62"/>
      <c r="DK24" s="62"/>
      <c r="DL24" s="62"/>
      <c r="DM24" s="62"/>
      <c r="DN24" s="62"/>
      <c r="DO24" s="62"/>
      <c r="DP24" s="62"/>
      <c r="DQ24" s="62"/>
      <c r="DR24" s="62"/>
      <c r="DS24" s="62"/>
      <c r="DT24" s="62"/>
      <c r="DU24" s="62"/>
      <c r="DV24" s="62"/>
      <c r="DW24" s="62"/>
      <c r="DX24" s="62"/>
      <c r="DY24" s="62"/>
      <c r="DZ24" s="62"/>
      <c r="EA24" s="62"/>
      <c r="EB24" s="62"/>
      <c r="EC24" s="62"/>
      <c r="ED24" s="62"/>
      <c r="EE24" s="62"/>
    </row>
    <row r="25" spans="1:159" ht="12.95" customHeight="1" x14ac:dyDescent="0.2">
      <c r="A25" s="582" t="s">
        <v>796</v>
      </c>
      <c r="B25" s="579" t="str">
        <f>Про_2!AO25</f>
        <v>Тихвин</v>
      </c>
      <c r="C25" s="416" t="str">
        <f>CHOOSE(Про_2!$FG$5,Про_2!AP25,Про_2!AV25,Про_2!BB25)</f>
        <v>·</v>
      </c>
      <c r="D25" s="298" t="str">
        <f>CHOOSE(Про_2!$FG$5,Про_2!AQ25,Про_2!AW25,Про_2!BC25)</f>
        <v>·</v>
      </c>
      <c r="E25" s="711" t="str">
        <f>CHOOSE(Про_2!$FG$5,Про_2!AR25,Про_2!AX25,Про_2!BD25)</f>
        <v>· *</v>
      </c>
      <c r="F25" s="298" t="str">
        <f>CHOOSE(Про_2!$FG$5,Про_2!AS25,Про_2!AY25,Про_2!BE25)</f>
        <v>· *</v>
      </c>
      <c r="G25" s="711" t="str">
        <f>CHOOSE(Про_2!$FG$5,Про_2!AT25,Про_2!AZ25,Про_2!BF25)</f>
        <v/>
      </c>
      <c r="H25" s="419" t="str">
        <f>CHOOSE(Про_2!$FG$5,Про_2!AU25,Про_2!BA25,Про_2!BG25)</f>
        <v>· *</v>
      </c>
      <c r="I25" s="786">
        <f>CHOOSE(Про_2!$FG$5,Про_2!BJ25,Про_2!BP25,Про_2!BV25)</f>
        <v>1</v>
      </c>
      <c r="J25" s="629">
        <f>CHOOSE(Про_2!$FG$5,Про_2!BK25,Про_2!BQ25,Про_2!BW25)</f>
        <v>1</v>
      </c>
      <c r="K25" s="790">
        <f>CHOOSE(Про_2!$FG$5,Про_2!BL25,Про_2!BR25,Про_2!BX25)</f>
        <v>1</v>
      </c>
      <c r="L25" s="629">
        <f>CHOOSE(Про_2!$FG$5,Про_2!BM25,Про_2!BS25,Про_2!BY25)</f>
        <v>1</v>
      </c>
      <c r="M25" s="790">
        <f>CHOOSE(Про_2!$FG$5,Про_2!BN25,Про_2!BT25,Про_2!BZ25)</f>
        <v>0</v>
      </c>
      <c r="N25" s="630">
        <f>CHOOSE(Про_2!$FG$5,Про_2!BO25,Про_2!BU25,Про_2!CA25)</f>
        <v>1</v>
      </c>
      <c r="O25" s="599">
        <f>CHOOSE(Про_2!$FG$5,Про_2!CD25,Про_2!CJ25,Про_2!CP25)</f>
        <v>-1</v>
      </c>
      <c r="P25" s="600">
        <f>CHOOSE(Про_2!$FG$5,Про_2!CE25,Про_2!CK25,Про_2!CQ25)</f>
        <v>4.7</v>
      </c>
      <c r="Q25" s="601">
        <f>CHOOSE(Про_2!$FG$5,Про_2!CF25,Про_2!CL25,Про_2!CR25)</f>
        <v>1</v>
      </c>
      <c r="R25" s="600">
        <f>CHOOSE(Про_2!$FG$5,Про_2!CG25,Про_2!CM25,Про_2!CS25)</f>
        <v>3</v>
      </c>
      <c r="S25" s="601">
        <f>CHOOSE(Про_2!$FG$5,Про_2!CH25,Про_2!CN25,Про_2!CT25)</f>
        <v>0.10000000000000009</v>
      </c>
      <c r="T25" s="602">
        <f>CHOOSE(Про_2!$FG$5,Про_2!CI25,Про_2!CO25,Про_2!CU25)</f>
        <v>3</v>
      </c>
      <c r="U25" s="765">
        <f>CHOOSE(Про_2!$FG$5,Про_2!AP64,Про_2!AV64,Про_2!BB64)</f>
        <v>3</v>
      </c>
      <c r="V25" s="606">
        <f>CHOOSE(Про_2!$FG$5,Про_2!AQ64,Про_2!AW64,Про_2!BC64)</f>
        <v>2</v>
      </c>
      <c r="W25" s="607">
        <f>CHOOSE(Про_2!$FG$5,Про_2!AR64,Про_2!AX64,Про_2!BD64)</f>
        <v>1</v>
      </c>
      <c r="X25" s="606">
        <f>CHOOSE(Про_2!$FG$5,Про_2!AS64,Про_2!AY64,Про_2!BE64)</f>
        <v>1</v>
      </c>
      <c r="Y25" s="607">
        <f>CHOOSE(Про_2!$FG$5,Про_2!AT64,Про_2!AZ64,Про_2!BF64)</f>
        <v>1</v>
      </c>
      <c r="Z25" s="767">
        <f>CHOOSE(Про_2!$FG$5,Про_2!AU64,Про_2!BA64,Про_2!BG64)</f>
        <v>1</v>
      </c>
      <c r="AA25" s="605">
        <f>CHOOSE(Про_2!$FG$5,Про_2!DR25,Про_2!DX25,Про_2!ED25)</f>
        <v>14</v>
      </c>
      <c r="AB25" s="606">
        <f>CHOOSE(Про_2!$FG$5,Про_2!DS25,Про_2!DY25,Про_2!EE25)</f>
        <v>14</v>
      </c>
      <c r="AC25" s="607">
        <f>CHOOSE(Про_2!$FG$5,Про_2!DT25,Про_2!DZ25,Про_2!EF25)</f>
        <v>11</v>
      </c>
      <c r="AD25" s="606">
        <f>CHOOSE(Про_2!$FG$5,Про_2!DU25,Про_2!EA25,Про_2!EG25)</f>
        <v>7</v>
      </c>
      <c r="AE25" s="607">
        <f>CHOOSE(Про_2!$FG$5,Про_2!DV25,Про_2!EB25,Про_2!EH25)</f>
        <v>3</v>
      </c>
      <c r="AF25" s="608">
        <f>CHOOSE(Про_2!$FG$5,Про_2!DW25,Про_2!EC25,Про_2!EI25)</f>
        <v>2</v>
      </c>
      <c r="AG25" s="575">
        <f>CHOOSE(Про_2!$FG$5,Про_2!EL64,Про_2!ER64,Про_2!EX64)</f>
        <v>0</v>
      </c>
      <c r="AH25" s="572">
        <f>CHOOSE(Про_2!$FG$5,Про_2!EM64,Про_2!ES64,Про_2!EY64)</f>
        <v>0</v>
      </c>
      <c r="AI25" s="571">
        <f>CHOOSE(Про_2!$FG$5,Про_2!EN64,Про_2!ET64,Про_2!EZ64)</f>
        <v>0</v>
      </c>
      <c r="AJ25" s="572">
        <f>CHOOSE(Про_2!$FG$5,Про_2!EO64,Про_2!EU64,Про_2!FA64)</f>
        <v>0</v>
      </c>
      <c r="AK25" s="571">
        <f>CHOOSE(Про_2!$FG$5,Про_2!EP64,Про_2!EV64,Про_2!FB64)</f>
        <v>0</v>
      </c>
      <c r="AL25" s="573">
        <f>CHOOSE(Про_2!$FG$5,Про_2!EQ64,Про_2!EW64,Про_2!FC64)</f>
        <v>0</v>
      </c>
      <c r="AM25" s="88"/>
      <c r="AN25" s="88"/>
      <c r="AO25" s="88"/>
      <c r="AP25" s="88"/>
      <c r="AQ25" s="88"/>
      <c r="AR25" s="88"/>
      <c r="AS25" s="88"/>
      <c r="AT25" s="88"/>
      <c r="AU25" s="88"/>
      <c r="AV25" s="88"/>
      <c r="AW25" s="88"/>
      <c r="AX25" s="88"/>
      <c r="AY25" s="88"/>
      <c r="AZ25" s="88"/>
      <c r="BA25" s="88"/>
      <c r="BB25" s="88"/>
      <c r="BC25" s="88"/>
      <c r="BD25" s="88"/>
      <c r="BE25" s="88"/>
      <c r="BF25" s="88"/>
      <c r="BG25" s="88"/>
      <c r="BH25" s="88"/>
      <c r="BI25" s="88"/>
      <c r="BJ25" s="88"/>
      <c r="BK25" s="88"/>
      <c r="BL25" s="88"/>
      <c r="BM25" s="88"/>
      <c r="BN25" s="88"/>
      <c r="BO25" s="88"/>
      <c r="BP25" s="88"/>
      <c r="BQ25" s="88"/>
      <c r="BR25" s="88"/>
      <c r="BS25" s="88"/>
      <c r="BT25" s="88"/>
      <c r="BU25" s="88"/>
      <c r="BV25" s="88"/>
      <c r="BW25" s="88"/>
      <c r="BX25" s="88"/>
      <c r="BY25" s="88"/>
      <c r="BZ25" s="88"/>
      <c r="CA25" s="88"/>
      <c r="CB25" s="88"/>
      <c r="CC25" s="88"/>
      <c r="CD25" s="88"/>
      <c r="CE25" s="88"/>
      <c r="CF25" s="88"/>
      <c r="CG25" s="88"/>
      <c r="CH25" s="32"/>
      <c r="CI25" s="32"/>
      <c r="CK25" s="230"/>
      <c r="CL25" s="55"/>
      <c r="CM25" s="55"/>
      <c r="CN25" s="55"/>
      <c r="CO25" s="55"/>
      <c r="CP25" s="55"/>
      <c r="CQ25" s="55"/>
      <c r="CR25" s="55"/>
      <c r="CS25" s="55"/>
      <c r="DA25" s="55"/>
      <c r="DB25" s="226"/>
      <c r="DD25" s="62"/>
      <c r="DE25" s="62"/>
      <c r="DF25" s="62"/>
      <c r="DG25" s="62"/>
      <c r="DH25" s="62"/>
      <c r="DI25" s="62"/>
      <c r="DJ25" s="62"/>
      <c r="DK25" s="62"/>
      <c r="DL25" s="62"/>
      <c r="DM25" s="62"/>
      <c r="DN25" s="62"/>
      <c r="DO25" s="62"/>
      <c r="DP25" s="62"/>
      <c r="DQ25" s="62"/>
      <c r="DR25" s="62"/>
      <c r="DS25" s="62"/>
      <c r="DT25" s="62"/>
      <c r="DU25" s="62"/>
      <c r="DV25" s="62"/>
      <c r="DW25" s="62"/>
      <c r="DX25" s="62"/>
      <c r="DY25" s="62"/>
      <c r="DZ25" s="62"/>
      <c r="EA25" s="62"/>
      <c r="EB25" s="62"/>
      <c r="EC25" s="62"/>
      <c r="ED25" s="62"/>
      <c r="EE25" s="62"/>
    </row>
    <row r="26" spans="1:159" ht="12.95" customHeight="1" x14ac:dyDescent="0.2">
      <c r="A26" s="582" t="s">
        <v>796</v>
      </c>
      <c r="B26" s="579" t="str">
        <f>Про_2!AO26</f>
        <v>Бабаево</v>
      </c>
      <c r="C26" s="416" t="str">
        <f>CHOOSE(Про_2!$FG$5,Про_2!AP26,Про_2!AV26,Про_2!BB26)</f>
        <v>**</v>
      </c>
      <c r="D26" s="298" t="str">
        <f>CHOOSE(Про_2!$FG$5,Про_2!AQ26,Про_2!AW26,Про_2!BC26)</f>
        <v/>
      </c>
      <c r="E26" s="711" t="str">
        <f>CHOOSE(Про_2!$FG$5,Про_2!AR26,Про_2!AX26,Про_2!BD26)</f>
        <v>· *</v>
      </c>
      <c r="F26" s="298" t="str">
        <f>CHOOSE(Про_2!$FG$5,Про_2!AS26,Про_2!AY26,Про_2!BE26)</f>
        <v>· *</v>
      </c>
      <c r="G26" s="711" t="str">
        <f>CHOOSE(Про_2!$FG$5,Про_2!AT26,Про_2!AZ26,Про_2!BF26)</f>
        <v/>
      </c>
      <c r="H26" s="419" t="str">
        <f>CHOOSE(Про_2!$FG$5,Про_2!AU26,Про_2!BA26,Про_2!BG26)</f>
        <v>· *</v>
      </c>
      <c r="I26" s="786">
        <f>CHOOSE(Про_2!$FG$5,Про_2!BJ26,Про_2!BP26,Про_2!BV26)</f>
        <v>3</v>
      </c>
      <c r="J26" s="629">
        <f>CHOOSE(Про_2!$FG$5,Про_2!BK26,Про_2!BQ26,Про_2!BW26)</f>
        <v>0</v>
      </c>
      <c r="K26" s="790">
        <f>CHOOSE(Про_2!$FG$5,Про_2!BL26,Про_2!BR26,Про_2!BX26)</f>
        <v>1</v>
      </c>
      <c r="L26" s="629">
        <f>CHOOSE(Про_2!$FG$5,Про_2!BM26,Про_2!BS26,Про_2!BY26)</f>
        <v>1</v>
      </c>
      <c r="M26" s="790">
        <f>CHOOSE(Про_2!$FG$5,Про_2!BN26,Про_2!BT26,Про_2!BZ26)</f>
        <v>0</v>
      </c>
      <c r="N26" s="630">
        <f>CHOOSE(Про_2!$FG$5,Про_2!BO26,Про_2!BU26,Про_2!CA26)</f>
        <v>1</v>
      </c>
      <c r="O26" s="599">
        <f>CHOOSE(Про_2!$FG$5,Про_2!CD26,Про_2!CJ26,Про_2!CP26)</f>
        <v>-3.5</v>
      </c>
      <c r="P26" s="600">
        <f>CHOOSE(Про_2!$FG$5,Про_2!CE26,Про_2!CK26,Про_2!CQ26)</f>
        <v>2</v>
      </c>
      <c r="Q26" s="601">
        <f>CHOOSE(Про_2!$FG$5,Про_2!CF26,Про_2!CL26,Про_2!CR26)</f>
        <v>-1</v>
      </c>
      <c r="R26" s="600">
        <f>CHOOSE(Про_2!$FG$5,Про_2!CG26,Про_2!CM26,Про_2!CS26)</f>
        <v>1</v>
      </c>
      <c r="S26" s="601">
        <f>CHOOSE(Про_2!$FG$5,Про_2!CH26,Про_2!CN26,Про_2!CT26)</f>
        <v>-1.8</v>
      </c>
      <c r="T26" s="602">
        <f>CHOOSE(Про_2!$FG$5,Про_2!CI26,Про_2!CO26,Про_2!CU26)</f>
        <v>0.6</v>
      </c>
      <c r="U26" s="765">
        <f>CHOOSE(Про_2!$FG$5,Про_2!AP65,Про_2!AV65,Про_2!BB65)</f>
        <v>16</v>
      </c>
      <c r="V26" s="606">
        <f>CHOOSE(Про_2!$FG$5,Про_2!AQ65,Про_2!AW65,Про_2!BC65)</f>
        <v>10</v>
      </c>
      <c r="W26" s="607">
        <f>CHOOSE(Про_2!$FG$5,Про_2!AR65,Про_2!AX65,Про_2!BD65)</f>
        <v>7</v>
      </c>
      <c r="X26" s="606">
        <f>CHOOSE(Про_2!$FG$5,Про_2!AS65,Про_2!AY65,Про_2!BE65)</f>
        <v>6</v>
      </c>
      <c r="Y26" s="607">
        <f>CHOOSE(Про_2!$FG$5,Про_2!AT65,Про_2!AZ65,Про_2!BF65)</f>
        <v>5</v>
      </c>
      <c r="Z26" s="767">
        <f>CHOOSE(Про_2!$FG$5,Про_2!AU65,Про_2!BA65,Про_2!BG65)</f>
        <v>5</v>
      </c>
      <c r="AA26" s="605">
        <f>CHOOSE(Про_2!$FG$5,Про_2!DR26,Про_2!DX26,Про_2!ED26)</f>
        <v>14</v>
      </c>
      <c r="AB26" s="606">
        <f>CHOOSE(Про_2!$FG$5,Про_2!DS26,Про_2!DY26,Про_2!EE26)</f>
        <v>13</v>
      </c>
      <c r="AC26" s="607">
        <f>CHOOSE(Про_2!$FG$5,Про_2!DT26,Про_2!DZ26,Про_2!EF26)</f>
        <v>12</v>
      </c>
      <c r="AD26" s="606">
        <f>CHOOSE(Про_2!$FG$5,Про_2!DU26,Про_2!EA26,Про_2!EG26)</f>
        <v>7</v>
      </c>
      <c r="AE26" s="607">
        <f>CHOOSE(Про_2!$FG$5,Про_2!DV26,Про_2!EB26,Про_2!EH26)</f>
        <v>2</v>
      </c>
      <c r="AF26" s="608">
        <f>CHOOSE(Про_2!$FG$5,Про_2!DW26,Про_2!EC26,Про_2!EI26)</f>
        <v>2</v>
      </c>
      <c r="AG26" s="575">
        <f>CHOOSE(Про_2!$FG$5,Про_2!EL65,Про_2!ER65,Про_2!EX65)</f>
        <v>1</v>
      </c>
      <c r="AH26" s="572">
        <f>CHOOSE(Про_2!$FG$5,Про_2!EM65,Про_2!ES65,Про_2!EY65)</f>
        <v>0</v>
      </c>
      <c r="AI26" s="571">
        <f>CHOOSE(Про_2!$FG$5,Про_2!EN65,Про_2!ET65,Про_2!EZ65)</f>
        <v>0</v>
      </c>
      <c r="AJ26" s="572">
        <f>CHOOSE(Про_2!$FG$5,Про_2!EO65,Про_2!EU65,Про_2!FA65)</f>
        <v>0</v>
      </c>
      <c r="AK26" s="571">
        <f>CHOOSE(Про_2!$FG$5,Про_2!EP65,Про_2!EV65,Про_2!FB65)</f>
        <v>0</v>
      </c>
      <c r="AL26" s="573">
        <f>CHOOSE(Про_2!$FG$5,Про_2!EQ65,Про_2!EW65,Про_2!FC65)</f>
        <v>0</v>
      </c>
      <c r="AM26" s="88"/>
      <c r="AN26" s="88"/>
      <c r="AO26" s="88"/>
      <c r="AP26" s="88"/>
      <c r="AQ26" s="88"/>
      <c r="AR26" s="88"/>
      <c r="AS26" s="88"/>
      <c r="AT26" s="88"/>
      <c r="AU26" s="88"/>
      <c r="AV26" s="88"/>
      <c r="AW26" s="88"/>
      <c r="AX26" s="88"/>
      <c r="AY26" s="88"/>
      <c r="AZ26" s="88"/>
      <c r="BA26" s="88"/>
      <c r="BB26" s="88"/>
      <c r="BC26" s="88"/>
      <c r="BD26" s="88"/>
      <c r="BE26" s="88"/>
      <c r="BF26" s="88"/>
      <c r="BG26" s="88"/>
      <c r="BH26" s="88"/>
      <c r="BI26" s="88"/>
      <c r="BJ26" s="88"/>
      <c r="BK26" s="88"/>
      <c r="BL26" s="88"/>
      <c r="BM26" s="88"/>
      <c r="BN26" s="88"/>
      <c r="BO26" s="88"/>
      <c r="BP26" s="88"/>
      <c r="BQ26" s="88"/>
      <c r="BR26" s="88"/>
      <c r="BS26" s="88"/>
      <c r="BT26" s="88"/>
      <c r="BU26" s="88"/>
      <c r="BV26" s="88"/>
      <c r="BW26" s="88"/>
      <c r="BX26" s="88"/>
      <c r="BY26" s="88"/>
      <c r="BZ26" s="88"/>
      <c r="CA26" s="88"/>
      <c r="CB26" s="88"/>
      <c r="CC26" s="88"/>
      <c r="CD26" s="88"/>
      <c r="CE26" s="88"/>
      <c r="CF26" s="88"/>
      <c r="CG26" s="88"/>
      <c r="CH26" s="32"/>
      <c r="CI26" s="32"/>
      <c r="CK26" s="230"/>
      <c r="CL26" s="55"/>
      <c r="CM26" s="55"/>
      <c r="CN26" s="55"/>
      <c r="CO26" s="55"/>
      <c r="CP26" s="55"/>
      <c r="CQ26" s="55"/>
      <c r="CR26" s="55"/>
      <c r="CS26" s="55"/>
    </row>
    <row r="27" spans="1:159" ht="12.95" customHeight="1" x14ac:dyDescent="0.2">
      <c r="A27" s="582" t="s">
        <v>796</v>
      </c>
      <c r="B27" s="579" t="str">
        <f>Про_2!AO27</f>
        <v>Нелазское</v>
      </c>
      <c r="C27" s="416" t="str">
        <f>CHOOSE(Про_2!$FG$5,Про_2!AP27,Про_2!AV27,Про_2!BB27)</f>
        <v>**</v>
      </c>
      <c r="D27" s="298" t="str">
        <f>CHOOSE(Про_2!$FG$5,Про_2!AQ27,Про_2!AW27,Про_2!BC27)</f>
        <v/>
      </c>
      <c r="E27" s="711" t="str">
        <f>CHOOSE(Про_2!$FG$5,Про_2!AR27,Про_2!AX27,Про_2!BD27)</f>
        <v>· *</v>
      </c>
      <c r="F27" s="298" t="str">
        <f>CHOOSE(Про_2!$FG$5,Про_2!AS27,Про_2!AY27,Про_2!BE27)</f>
        <v>· *</v>
      </c>
      <c r="G27" s="711" t="str">
        <f>CHOOSE(Про_2!$FG$5,Про_2!AT27,Про_2!AZ27,Про_2!BF27)</f>
        <v/>
      </c>
      <c r="H27" s="419" t="str">
        <f>CHOOSE(Про_2!$FG$5,Про_2!AU27,Про_2!BA27,Про_2!BG27)</f>
        <v>· *</v>
      </c>
      <c r="I27" s="786">
        <f>CHOOSE(Про_2!$FG$5,Про_2!BJ27,Про_2!BP27,Про_2!BV27)</f>
        <v>4</v>
      </c>
      <c r="J27" s="629">
        <f>CHOOSE(Про_2!$FG$5,Про_2!BK27,Про_2!BQ27,Про_2!BW27)</f>
        <v>0</v>
      </c>
      <c r="K27" s="790">
        <f>CHOOSE(Про_2!$FG$5,Про_2!BL27,Про_2!BR27,Про_2!BX27)</f>
        <v>1</v>
      </c>
      <c r="L27" s="629">
        <f>CHOOSE(Про_2!$FG$5,Про_2!BM27,Про_2!BS27,Про_2!BY27)</f>
        <v>1</v>
      </c>
      <c r="M27" s="790">
        <f>CHOOSE(Про_2!$FG$5,Про_2!BN27,Про_2!BT27,Про_2!BZ27)</f>
        <v>0</v>
      </c>
      <c r="N27" s="630">
        <f>CHOOSE(Про_2!$FG$5,Про_2!BO27,Про_2!BU27,Про_2!CA27)</f>
        <v>1</v>
      </c>
      <c r="O27" s="599">
        <f>CHOOSE(Про_2!$FG$5,Про_2!CD27,Про_2!CJ27,Про_2!CP27)</f>
        <v>-3.3</v>
      </c>
      <c r="P27" s="600">
        <f>CHOOSE(Про_2!$FG$5,Про_2!CE27,Про_2!CK27,Про_2!CQ27)</f>
        <v>1.7</v>
      </c>
      <c r="Q27" s="601">
        <f>CHOOSE(Про_2!$FG$5,Про_2!CF27,Про_2!CL27,Про_2!CR27)</f>
        <v>-2.1</v>
      </c>
      <c r="R27" s="600">
        <f>CHOOSE(Про_2!$FG$5,Про_2!CG27,Про_2!CM27,Про_2!CS27)</f>
        <v>-0.1</v>
      </c>
      <c r="S27" s="601">
        <f>CHOOSE(Про_2!$FG$5,Про_2!CH27,Про_2!CN27,Про_2!CT27)</f>
        <v>-2.7</v>
      </c>
      <c r="T27" s="602">
        <f>CHOOSE(Про_2!$FG$5,Про_2!CI27,Про_2!CO27,Про_2!CU27)</f>
        <v>0.5</v>
      </c>
      <c r="U27" s="765">
        <f>CHOOSE(Про_2!$FG$5,Про_2!AP66,Про_2!AV66,Про_2!BB66)</f>
        <v>10</v>
      </c>
      <c r="V27" s="606">
        <f>CHOOSE(Про_2!$FG$5,Про_2!AQ66,Про_2!AW66,Про_2!BC66)</f>
        <v>7</v>
      </c>
      <c r="W27" s="607">
        <f>CHOOSE(Про_2!$FG$5,Про_2!AR66,Про_2!AX66,Про_2!BD66)</f>
        <v>5</v>
      </c>
      <c r="X27" s="606">
        <f>CHOOSE(Про_2!$FG$5,Про_2!AS66,Про_2!AY66,Про_2!BE66)</f>
        <v>5</v>
      </c>
      <c r="Y27" s="607">
        <f>CHOOSE(Про_2!$FG$5,Про_2!AT66,Про_2!AZ66,Про_2!BF66)</f>
        <v>5</v>
      </c>
      <c r="Z27" s="767">
        <f>CHOOSE(Про_2!$FG$5,Про_2!AU66,Про_2!BA66,Про_2!BG66)</f>
        <v>5</v>
      </c>
      <c r="AA27" s="605">
        <f>CHOOSE(Про_2!$FG$5,Про_2!DR27,Про_2!DX27,Про_2!ED27)</f>
        <v>13</v>
      </c>
      <c r="AB27" s="606">
        <f>CHOOSE(Про_2!$FG$5,Про_2!DS27,Про_2!DY27,Про_2!EE27)</f>
        <v>14</v>
      </c>
      <c r="AC27" s="607">
        <f>CHOOSE(Про_2!$FG$5,Про_2!DT27,Про_2!DZ27,Про_2!EF27)</f>
        <v>12</v>
      </c>
      <c r="AD27" s="606">
        <f>CHOOSE(Про_2!$FG$5,Про_2!DU27,Про_2!EA27,Про_2!EG27)</f>
        <v>7</v>
      </c>
      <c r="AE27" s="607">
        <f>CHOOSE(Про_2!$FG$5,Про_2!DV27,Про_2!EB27,Про_2!EH27)</f>
        <v>3</v>
      </c>
      <c r="AF27" s="608">
        <f>CHOOSE(Про_2!$FG$5,Про_2!DW27,Про_2!EC27,Про_2!EI27)</f>
        <v>2</v>
      </c>
      <c r="AG27" s="575">
        <f>CHOOSE(Про_2!$FG$5,Про_2!EL66,Про_2!ER66,Про_2!EX66)</f>
        <v>1</v>
      </c>
      <c r="AH27" s="572">
        <f>CHOOSE(Про_2!$FG$5,Про_2!EM66,Про_2!ES66,Про_2!EY66)</f>
        <v>0</v>
      </c>
      <c r="AI27" s="571">
        <f>CHOOSE(Про_2!$FG$5,Про_2!EN66,Про_2!ET66,Про_2!EZ66)</f>
        <v>1</v>
      </c>
      <c r="AJ27" s="572">
        <f>CHOOSE(Про_2!$FG$5,Про_2!EO66,Про_2!EU66,Про_2!FA66)</f>
        <v>0</v>
      </c>
      <c r="AK27" s="571">
        <f>CHOOSE(Про_2!$FG$5,Про_2!EP66,Про_2!EV66,Про_2!FB66)</f>
        <v>0</v>
      </c>
      <c r="AL27" s="573">
        <f>CHOOSE(Про_2!$FG$5,Про_2!EQ66,Про_2!EW66,Про_2!FC66)</f>
        <v>0</v>
      </c>
      <c r="AM27" s="88"/>
      <c r="AN27" s="88"/>
      <c r="AO27" s="88"/>
      <c r="AP27" s="88"/>
      <c r="AQ27" s="88"/>
      <c r="AR27" s="88"/>
      <c r="AS27" s="88"/>
      <c r="AT27" s="88"/>
      <c r="AU27" s="88"/>
      <c r="AV27" s="88"/>
      <c r="AW27" s="88"/>
      <c r="AX27" s="88"/>
      <c r="AY27" s="88"/>
      <c r="AZ27" s="88"/>
      <c r="BA27" s="88"/>
      <c r="BB27" s="88"/>
      <c r="BC27" s="88"/>
      <c r="BD27" s="88"/>
      <c r="BE27" s="88"/>
      <c r="BF27" s="88"/>
      <c r="BG27" s="88"/>
      <c r="BH27" s="88"/>
      <c r="BI27" s="88"/>
      <c r="BJ27" s="88"/>
      <c r="BK27" s="88"/>
      <c r="BL27" s="88"/>
      <c r="BM27" s="88"/>
      <c r="BN27" s="88"/>
      <c r="BO27" s="88"/>
      <c r="BP27" s="88"/>
      <c r="BQ27" s="88"/>
      <c r="BR27" s="88"/>
      <c r="BS27" s="88"/>
      <c r="BT27" s="88"/>
      <c r="BU27" s="88"/>
      <c r="BV27" s="88"/>
      <c r="BW27" s="88"/>
      <c r="BX27" s="88"/>
      <c r="BY27" s="88"/>
      <c r="BZ27" s="88"/>
      <c r="CA27" s="88"/>
      <c r="CB27" s="88"/>
      <c r="CC27" s="88"/>
      <c r="CD27" s="88"/>
      <c r="CE27" s="88"/>
      <c r="CF27" s="88"/>
      <c r="CG27" s="88"/>
      <c r="CH27" s="32"/>
      <c r="CI27" s="32"/>
      <c r="CK27" s="230"/>
      <c r="CL27" s="55"/>
      <c r="CM27" s="55"/>
      <c r="CN27" s="55"/>
      <c r="CO27" s="55"/>
      <c r="CP27" s="55"/>
      <c r="CQ27" s="55"/>
      <c r="CR27" s="55"/>
      <c r="CS27" s="55"/>
    </row>
    <row r="28" spans="1:159" ht="12.95" customHeight="1" x14ac:dyDescent="0.2">
      <c r="A28" s="582" t="s">
        <v>796</v>
      </c>
      <c r="B28" s="579" t="str">
        <f>Про_2!AO28</f>
        <v>Хвойная</v>
      </c>
      <c r="C28" s="416" t="str">
        <f>CHOOSE(Про_2!$FG$5,Про_2!AP28,Про_2!AV28,Про_2!BB28)</f>
        <v>· *</v>
      </c>
      <c r="D28" s="298" t="str">
        <f>CHOOSE(Про_2!$FG$5,Про_2!AQ28,Про_2!AW28,Про_2!BC28)</f>
        <v>· *</v>
      </c>
      <c r="E28" s="711" t="str">
        <f>CHOOSE(Про_2!$FG$5,Про_2!AR28,Про_2!AX28,Про_2!BD28)</f>
        <v>· *</v>
      </c>
      <c r="F28" s="298" t="str">
        <f>CHOOSE(Про_2!$FG$5,Про_2!AS28,Про_2!AY28,Про_2!BE28)</f>
        <v>· *</v>
      </c>
      <c r="G28" s="711" t="str">
        <f>CHOOSE(Про_2!$FG$5,Про_2!AT28,Про_2!AZ28,Про_2!BF28)</f>
        <v/>
      </c>
      <c r="H28" s="419" t="str">
        <f>CHOOSE(Про_2!$FG$5,Про_2!AU28,Про_2!BA28,Про_2!BG28)</f>
        <v>· *</v>
      </c>
      <c r="I28" s="786">
        <f>CHOOSE(Про_2!$FG$5,Про_2!BJ28,Про_2!BP28,Про_2!BV28)</f>
        <v>1</v>
      </c>
      <c r="J28" s="629">
        <f>CHOOSE(Про_2!$FG$5,Про_2!BK28,Про_2!BQ28,Про_2!BW28)</f>
        <v>1</v>
      </c>
      <c r="K28" s="790">
        <f>CHOOSE(Про_2!$FG$5,Про_2!BL28,Про_2!BR28,Про_2!BX28)</f>
        <v>1</v>
      </c>
      <c r="L28" s="629">
        <f>CHOOSE(Про_2!$FG$5,Про_2!BM28,Про_2!BS28,Про_2!BY28)</f>
        <v>1</v>
      </c>
      <c r="M28" s="790">
        <f>CHOOSE(Про_2!$FG$5,Про_2!BN28,Про_2!BT28,Про_2!BZ28)</f>
        <v>0</v>
      </c>
      <c r="N28" s="630">
        <f>CHOOSE(Про_2!$FG$5,Про_2!BO28,Про_2!BU28,Про_2!CA28)</f>
        <v>1</v>
      </c>
      <c r="O28" s="599">
        <f>CHOOSE(Про_2!$FG$5,Про_2!CD28,Про_2!CJ28,Про_2!CP28)</f>
        <v>-2.5</v>
      </c>
      <c r="P28" s="600">
        <f>CHOOSE(Про_2!$FG$5,Про_2!CE28,Про_2!CK28,Про_2!CQ28)</f>
        <v>3.1</v>
      </c>
      <c r="Q28" s="601">
        <f>CHOOSE(Про_2!$FG$5,Про_2!CF28,Про_2!CL28,Про_2!CR28)</f>
        <v>-0.30000000000000004</v>
      </c>
      <c r="R28" s="600">
        <f>CHOOSE(Про_2!$FG$5,Про_2!CG28,Про_2!CM28,Про_2!CS28)</f>
        <v>1.7</v>
      </c>
      <c r="S28" s="601">
        <f>CHOOSE(Про_2!$FG$5,Про_2!CH28,Про_2!CN28,Про_2!CT28)</f>
        <v>-1.5</v>
      </c>
      <c r="T28" s="602">
        <f>CHOOSE(Про_2!$FG$5,Про_2!CI28,Про_2!CO28,Про_2!CU28)</f>
        <v>0.6</v>
      </c>
      <c r="U28" s="765">
        <f>CHOOSE(Про_2!$FG$5,Про_2!AP67,Про_2!AV67,Про_2!BB67)</f>
        <v>6</v>
      </c>
      <c r="V28" s="606">
        <f>CHOOSE(Про_2!$FG$5,Про_2!AQ67,Про_2!AW67,Про_2!BC67)</f>
        <v>4</v>
      </c>
      <c r="W28" s="607">
        <f>CHOOSE(Про_2!$FG$5,Про_2!AR67,Про_2!AX67,Про_2!BD67)</f>
        <v>3</v>
      </c>
      <c r="X28" s="606">
        <f>CHOOSE(Про_2!$FG$5,Про_2!AS67,Про_2!AY67,Про_2!BE67)</f>
        <v>3</v>
      </c>
      <c r="Y28" s="607">
        <f>CHOOSE(Про_2!$FG$5,Про_2!AT67,Про_2!AZ67,Про_2!BF67)</f>
        <v>2</v>
      </c>
      <c r="Z28" s="767">
        <f>CHOOSE(Про_2!$FG$5,Про_2!AU67,Про_2!BA67,Про_2!BG67)</f>
        <v>2</v>
      </c>
      <c r="AA28" s="605">
        <f>CHOOSE(Про_2!$FG$5,Про_2!DR28,Про_2!DX28,Про_2!ED28)</f>
        <v>14</v>
      </c>
      <c r="AB28" s="606">
        <f>CHOOSE(Про_2!$FG$5,Про_2!DS28,Про_2!DY28,Про_2!EE28)</f>
        <v>13</v>
      </c>
      <c r="AC28" s="607">
        <f>CHOOSE(Про_2!$FG$5,Про_2!DT28,Про_2!DZ28,Про_2!EF28)</f>
        <v>12</v>
      </c>
      <c r="AD28" s="606">
        <f>CHOOSE(Про_2!$FG$5,Про_2!DU28,Про_2!EA28,Про_2!EG28)</f>
        <v>6</v>
      </c>
      <c r="AE28" s="607">
        <f>CHOOSE(Про_2!$FG$5,Про_2!DV28,Про_2!EB28,Про_2!EH28)</f>
        <v>2</v>
      </c>
      <c r="AF28" s="608">
        <f>CHOOSE(Про_2!$FG$5,Про_2!DW28,Про_2!EC28,Про_2!EI28)</f>
        <v>2</v>
      </c>
      <c r="AG28" s="575">
        <f>CHOOSE(Про_2!$FG$5,Про_2!EL67,Про_2!ER67,Про_2!EX67)</f>
        <v>1</v>
      </c>
      <c r="AH28" s="572">
        <f>CHOOSE(Про_2!$FG$5,Про_2!EM67,Про_2!ES67,Про_2!EY67)</f>
        <v>0</v>
      </c>
      <c r="AI28" s="571">
        <f>CHOOSE(Про_2!$FG$5,Про_2!EN67,Про_2!ET67,Про_2!EZ67)</f>
        <v>0</v>
      </c>
      <c r="AJ28" s="572">
        <f>CHOOSE(Про_2!$FG$5,Про_2!EO67,Про_2!EU67,Про_2!FA67)</f>
        <v>0</v>
      </c>
      <c r="AK28" s="571">
        <f>CHOOSE(Про_2!$FG$5,Про_2!EP67,Про_2!EV67,Про_2!FB67)</f>
        <v>0</v>
      </c>
      <c r="AL28" s="573">
        <f>CHOOSE(Про_2!$FG$5,Про_2!EQ67,Про_2!EW67,Про_2!FC67)</f>
        <v>0</v>
      </c>
      <c r="AM28" s="88"/>
      <c r="AN28" s="88"/>
      <c r="AO28" s="88"/>
      <c r="AP28" s="88"/>
      <c r="AQ28" s="88"/>
      <c r="AR28" s="88"/>
      <c r="AS28" s="88"/>
      <c r="AT28" s="88"/>
      <c r="AU28" s="88"/>
      <c r="AV28" s="88"/>
      <c r="AW28" s="88"/>
      <c r="AX28" s="88"/>
      <c r="AY28" s="88"/>
      <c r="AZ28" s="88"/>
      <c r="BA28" s="88"/>
      <c r="BB28" s="88"/>
      <c r="BC28" s="88"/>
      <c r="BD28" s="88"/>
      <c r="BE28" s="88"/>
      <c r="BF28" s="88"/>
      <c r="BG28" s="88"/>
      <c r="BH28" s="88"/>
      <c r="BI28" s="88"/>
      <c r="BJ28" s="88"/>
      <c r="BK28" s="88"/>
      <c r="BL28" s="88"/>
      <c r="BM28" s="88"/>
      <c r="BN28" s="88"/>
      <c r="BO28" s="88"/>
      <c r="BP28" s="88"/>
      <c r="BQ28" s="88"/>
      <c r="BR28" s="88"/>
      <c r="BS28" s="88"/>
      <c r="BT28" s="88"/>
      <c r="BU28" s="88"/>
      <c r="BV28" s="88"/>
      <c r="BW28" s="88"/>
      <c r="BX28" s="88"/>
      <c r="BY28" s="88"/>
      <c r="BZ28" s="88"/>
      <c r="CA28" s="88"/>
      <c r="CB28" s="88"/>
      <c r="CC28" s="88"/>
      <c r="CD28" s="88"/>
      <c r="CE28" s="88"/>
      <c r="CF28" s="88"/>
      <c r="CG28" s="88"/>
      <c r="CH28" s="32"/>
      <c r="CI28" s="32"/>
      <c r="CK28" s="230"/>
      <c r="CL28" s="55"/>
      <c r="CM28" s="55"/>
      <c r="CN28" s="55"/>
      <c r="CO28" s="55"/>
      <c r="CP28" s="55"/>
      <c r="CQ28" s="55"/>
      <c r="CR28" s="55"/>
      <c r="CS28" s="55"/>
    </row>
    <row r="29" spans="1:159" ht="12.95" customHeight="1" x14ac:dyDescent="0.2">
      <c r="A29" s="588" t="s">
        <v>796</v>
      </c>
      <c r="B29" s="580" t="str">
        <f>Про_2!AO29</f>
        <v>Лодейное Поле</v>
      </c>
      <c r="C29" s="417" t="str">
        <f>CHOOSE(Про_2!$FG$5,Про_2!AP29,Про_2!AV29,Про_2!BB29)</f>
        <v>··</v>
      </c>
      <c r="D29" s="304" t="str">
        <f>CHOOSE(Про_2!$FG$5,Про_2!AQ29,Про_2!AW29,Про_2!BC29)</f>
        <v>·</v>
      </c>
      <c r="E29" s="712" t="str">
        <f>CHOOSE(Про_2!$FG$5,Про_2!AR29,Про_2!AX29,Про_2!BD29)</f>
        <v>· *</v>
      </c>
      <c r="F29" s="304" t="str">
        <f>CHOOSE(Про_2!$FG$5,Про_2!AS29,Про_2!AY29,Про_2!BE29)</f>
        <v/>
      </c>
      <c r="G29" s="712" t="str">
        <f>CHOOSE(Про_2!$FG$5,Про_2!AT29,Про_2!AZ29,Про_2!BF29)</f>
        <v/>
      </c>
      <c r="H29" s="420" t="str">
        <f>CHOOSE(Про_2!$FG$5,Про_2!AU29,Про_2!BA29,Про_2!BG29)</f>
        <v/>
      </c>
      <c r="I29" s="787">
        <f>CHOOSE(Про_2!$FG$5,Про_2!BJ29,Про_2!BP29,Про_2!BV29)</f>
        <v>6</v>
      </c>
      <c r="J29" s="631">
        <f>CHOOSE(Про_2!$FG$5,Про_2!BK29,Про_2!BQ29,Про_2!BW29)</f>
        <v>2</v>
      </c>
      <c r="K29" s="791">
        <f>CHOOSE(Про_2!$FG$5,Про_2!BL29,Про_2!BR29,Про_2!BX29)</f>
        <v>1</v>
      </c>
      <c r="L29" s="631">
        <f>CHOOSE(Про_2!$FG$5,Про_2!BM29,Про_2!BS29,Про_2!BY29)</f>
        <v>0</v>
      </c>
      <c r="M29" s="791">
        <f>CHOOSE(Про_2!$FG$5,Про_2!BN29,Про_2!BT29,Про_2!BZ29)</f>
        <v>0</v>
      </c>
      <c r="N29" s="632">
        <f>CHOOSE(Про_2!$FG$5,Про_2!BO29,Про_2!BU29,Про_2!CA29)</f>
        <v>0</v>
      </c>
      <c r="O29" s="609">
        <f>CHOOSE(Про_2!$FG$5,Про_2!CD29,Про_2!CJ29,Про_2!CP29)</f>
        <v>-1.7</v>
      </c>
      <c r="P29" s="610">
        <f>CHOOSE(Про_2!$FG$5,Про_2!CE29,Про_2!CK29,Про_2!CQ29)</f>
        <v>4.5999999999999996</v>
      </c>
      <c r="Q29" s="611">
        <f>CHOOSE(Про_2!$FG$5,Про_2!CF29,Про_2!CL29,Про_2!CR29)</f>
        <v>1</v>
      </c>
      <c r="R29" s="610">
        <f>CHOOSE(Про_2!$FG$5,Про_2!CG29,Про_2!CM29,Про_2!CS29)</f>
        <v>3</v>
      </c>
      <c r="S29" s="611">
        <f>CHOOSE(Про_2!$FG$5,Про_2!CH29,Про_2!CN29,Про_2!CT29)</f>
        <v>0</v>
      </c>
      <c r="T29" s="612">
        <f>CHOOSE(Про_2!$FG$5,Про_2!CI29,Про_2!CO29,Про_2!CU29)</f>
        <v>2.5</v>
      </c>
      <c r="U29" s="768">
        <f>CHOOSE(Про_2!$FG$5,Про_2!AP68,Про_2!AV68,Про_2!BB68)</f>
        <v>11</v>
      </c>
      <c r="V29" s="616">
        <f>CHOOSE(Про_2!$FG$5,Про_2!AQ68,Про_2!AW68,Про_2!BC68)</f>
        <v>6</v>
      </c>
      <c r="W29" s="617">
        <f>CHOOSE(Про_2!$FG$5,Про_2!AR68,Про_2!AX68,Про_2!BD68)</f>
        <v>3</v>
      </c>
      <c r="X29" s="616">
        <f>CHOOSE(Про_2!$FG$5,Про_2!AS68,Про_2!AY68,Про_2!BE68)</f>
        <v>2</v>
      </c>
      <c r="Y29" s="617">
        <f>CHOOSE(Про_2!$FG$5,Про_2!AT68,Про_2!AZ68,Про_2!BF68)</f>
        <v>2</v>
      </c>
      <c r="Z29" s="769">
        <f>CHOOSE(Про_2!$FG$5,Про_2!AU68,Про_2!BA68,Про_2!BG68)</f>
        <v>2</v>
      </c>
      <c r="AA29" s="615">
        <f>CHOOSE(Про_2!$FG$5,Про_2!DR29,Про_2!DX29,Про_2!ED29)</f>
        <v>13</v>
      </c>
      <c r="AB29" s="616">
        <f>CHOOSE(Про_2!$FG$5,Про_2!DS29,Про_2!DY29,Про_2!EE29)</f>
        <v>15</v>
      </c>
      <c r="AC29" s="617">
        <f>CHOOSE(Про_2!$FG$5,Про_2!DT29,Про_2!DZ29,Про_2!EF29)</f>
        <v>12</v>
      </c>
      <c r="AD29" s="616">
        <f>CHOOSE(Про_2!$FG$5,Про_2!DU29,Про_2!EA29,Про_2!EG29)</f>
        <v>7</v>
      </c>
      <c r="AE29" s="617">
        <f>CHOOSE(Про_2!$FG$5,Про_2!DV29,Про_2!EB29,Про_2!EH29)</f>
        <v>3</v>
      </c>
      <c r="AF29" s="618">
        <f>CHOOSE(Про_2!$FG$5,Про_2!DW29,Про_2!EC29,Про_2!EI29)</f>
        <v>1</v>
      </c>
      <c r="AG29" s="411">
        <f>CHOOSE(Про_2!$FG$5,Про_2!EL68,Про_2!ER68,Про_2!EX68)</f>
        <v>0</v>
      </c>
      <c r="AH29" s="576">
        <f>CHOOSE(Про_2!$FG$5,Про_2!EM68,Про_2!ES68,Про_2!EY68)</f>
        <v>0</v>
      </c>
      <c r="AI29" s="577">
        <f>CHOOSE(Про_2!$FG$5,Про_2!EN68,Про_2!ET68,Про_2!EZ68)</f>
        <v>0</v>
      </c>
      <c r="AJ29" s="576">
        <f>CHOOSE(Про_2!$FG$5,Про_2!EO68,Про_2!EU68,Про_2!FA68)</f>
        <v>0</v>
      </c>
      <c r="AK29" s="577">
        <f>CHOOSE(Про_2!$FG$5,Про_2!EP68,Про_2!EV68,Про_2!FB68)</f>
        <v>0</v>
      </c>
      <c r="AL29" s="412">
        <f>CHOOSE(Про_2!$FG$5,Про_2!EQ68,Про_2!EW68,Про_2!FC68)</f>
        <v>0</v>
      </c>
      <c r="AM29" s="88"/>
      <c r="AN29" s="88"/>
      <c r="AO29" s="88"/>
      <c r="AP29" s="88"/>
      <c r="AQ29" s="88"/>
      <c r="AR29" s="88"/>
      <c r="AS29" s="88"/>
      <c r="AT29" s="88"/>
      <c r="AU29" s="88"/>
      <c r="AV29" s="88"/>
      <c r="AW29" s="88"/>
      <c r="AX29" s="88"/>
      <c r="AY29" s="88"/>
      <c r="AZ29" s="88"/>
      <c r="BA29" s="88"/>
      <c r="BB29" s="88"/>
      <c r="BC29" s="88"/>
      <c r="BD29" s="88"/>
      <c r="BE29" s="88"/>
      <c r="BF29" s="88"/>
      <c r="BG29" s="88"/>
      <c r="BH29" s="88"/>
      <c r="BI29" s="88"/>
      <c r="BJ29" s="88"/>
      <c r="BK29" s="88"/>
      <c r="BL29" s="88"/>
      <c r="BM29" s="88"/>
      <c r="BN29" s="88"/>
      <c r="BO29" s="88"/>
      <c r="BP29" s="88"/>
      <c r="BQ29" s="88"/>
      <c r="BR29" s="88"/>
      <c r="BS29" s="88"/>
      <c r="BT29" s="88"/>
      <c r="BU29" s="88"/>
      <c r="BV29" s="88"/>
      <c r="BW29" s="88"/>
      <c r="BX29" s="88"/>
      <c r="BY29" s="88"/>
      <c r="BZ29" s="88"/>
      <c r="CA29" s="88"/>
      <c r="CB29" s="88"/>
      <c r="CC29" s="88"/>
      <c r="CD29" s="88"/>
      <c r="CE29" s="88"/>
      <c r="CF29" s="88"/>
      <c r="CG29" s="88"/>
      <c r="CH29" s="32"/>
      <c r="CI29" s="32"/>
      <c r="CK29" s="230"/>
      <c r="CL29" s="55"/>
      <c r="CM29" s="55"/>
      <c r="CN29" s="55"/>
      <c r="CO29" s="55"/>
      <c r="CP29" s="55"/>
      <c r="CQ29" s="55"/>
      <c r="CR29" s="55"/>
      <c r="CS29" s="55"/>
    </row>
    <row r="30" spans="1:159" ht="12.95" customHeight="1" x14ac:dyDescent="0.2">
      <c r="A30" s="583" t="s">
        <v>794</v>
      </c>
      <c r="B30" s="584" t="str">
        <f>Про_2!AO30</f>
        <v>Петрозаводск</v>
      </c>
      <c r="C30" s="421" t="str">
        <f>CHOOSE(Про_2!$FG$5,Про_2!AP30,Про_2!AV30,Про_2!BB30)</f>
        <v>·</v>
      </c>
      <c r="D30" s="301" t="str">
        <f>CHOOSE(Про_2!$FG$5,Про_2!AQ30,Про_2!AW30,Про_2!BC30)</f>
        <v>·</v>
      </c>
      <c r="E30" s="713" t="str">
        <f>CHOOSE(Про_2!$FG$5,Про_2!AR30,Про_2!AX30,Про_2!BD30)</f>
        <v>· *</v>
      </c>
      <c r="F30" s="301" t="str">
        <f>CHOOSE(Про_2!$FG$5,Про_2!AS30,Про_2!AY30,Про_2!BE30)</f>
        <v/>
      </c>
      <c r="G30" s="713" t="str">
        <f>CHOOSE(Про_2!$FG$5,Про_2!AT30,Про_2!AZ30,Про_2!BF30)</f>
        <v/>
      </c>
      <c r="H30" s="422" t="str">
        <f>CHOOSE(Про_2!$FG$5,Про_2!AU30,Про_2!BA30,Про_2!BG30)</f>
        <v/>
      </c>
      <c r="I30" s="788">
        <f>CHOOSE(Про_2!$FG$5,Про_2!BJ30,Про_2!BP30,Про_2!BV30)</f>
        <v>1</v>
      </c>
      <c r="J30" s="633">
        <f>CHOOSE(Про_2!$FG$5,Про_2!BK30,Про_2!BQ30,Про_2!BW30)</f>
        <v>1</v>
      </c>
      <c r="K30" s="792">
        <f>CHOOSE(Про_2!$FG$5,Про_2!BL30,Про_2!BR30,Про_2!BX30)</f>
        <v>1</v>
      </c>
      <c r="L30" s="633">
        <f>CHOOSE(Про_2!$FG$5,Про_2!BM30,Про_2!BS30,Про_2!BY30)</f>
        <v>0</v>
      </c>
      <c r="M30" s="792">
        <f>CHOOSE(Про_2!$FG$5,Про_2!BN30,Про_2!BT30,Про_2!BZ30)</f>
        <v>0</v>
      </c>
      <c r="N30" s="634">
        <f>CHOOSE(Про_2!$FG$5,Про_2!BO30,Про_2!BU30,Про_2!CA30)</f>
        <v>0</v>
      </c>
      <c r="O30" s="619">
        <f>CHOOSE(Про_2!$FG$5,Про_2!CD30,Про_2!CJ30,Про_2!CP30)</f>
        <v>-1.7</v>
      </c>
      <c r="P30" s="620">
        <f>CHOOSE(Про_2!$FG$5,Про_2!CE30,Про_2!CK30,Про_2!CQ30)</f>
        <v>4.7</v>
      </c>
      <c r="Q30" s="621">
        <f>CHOOSE(Про_2!$FG$5,Про_2!CF30,Про_2!CL30,Про_2!CR30)</f>
        <v>0.89999999999999991</v>
      </c>
      <c r="R30" s="620">
        <f>CHOOSE(Про_2!$FG$5,Про_2!CG30,Про_2!CM30,Про_2!CS30)</f>
        <v>2.9</v>
      </c>
      <c r="S30" s="621">
        <f>CHOOSE(Про_2!$FG$5,Про_2!CH30,Про_2!CN30,Про_2!CT30)</f>
        <v>-0.10000000000000009</v>
      </c>
      <c r="T30" s="622">
        <f>CHOOSE(Про_2!$FG$5,Про_2!CI30,Про_2!CO30,Про_2!CU30)</f>
        <v>2.1</v>
      </c>
      <c r="U30" s="781">
        <f>CHOOSE(Про_2!$FG$5,Про_2!AP69,Про_2!AV69,Про_2!BB69)</f>
        <v>10</v>
      </c>
      <c r="V30" s="626">
        <f>CHOOSE(Про_2!$FG$5,Про_2!AQ69,Про_2!AW69,Про_2!BC69)</f>
        <v>5</v>
      </c>
      <c r="W30" s="627">
        <f>CHOOSE(Про_2!$FG$5,Про_2!AR69,Про_2!AX69,Про_2!BD69)</f>
        <v>3</v>
      </c>
      <c r="X30" s="626">
        <f>CHOOSE(Про_2!$FG$5,Про_2!AS69,Про_2!AY69,Про_2!BE69)</f>
        <v>2</v>
      </c>
      <c r="Y30" s="627">
        <f>CHOOSE(Про_2!$FG$5,Про_2!AT69,Про_2!AZ69,Про_2!BF69)</f>
        <v>2</v>
      </c>
      <c r="Z30" s="782">
        <f>CHOOSE(Про_2!$FG$5,Про_2!AU69,Про_2!BA69,Про_2!BG69)</f>
        <v>2</v>
      </c>
      <c r="AA30" s="625">
        <f>CHOOSE(Про_2!$FG$5,Про_2!DR30,Про_2!DX30,Про_2!ED30)</f>
        <v>16</v>
      </c>
      <c r="AB30" s="626">
        <f>CHOOSE(Про_2!$FG$5,Про_2!DS30,Про_2!DY30,Про_2!EE30)</f>
        <v>17</v>
      </c>
      <c r="AC30" s="627">
        <f>CHOOSE(Про_2!$FG$5,Про_2!DT30,Про_2!DZ30,Про_2!EF30)</f>
        <v>13</v>
      </c>
      <c r="AD30" s="626">
        <f>CHOOSE(Про_2!$FG$5,Про_2!DU30,Про_2!EA30,Про_2!EG30)</f>
        <v>9</v>
      </c>
      <c r="AE30" s="627">
        <f>CHOOSE(Про_2!$FG$5,Про_2!DV30,Про_2!EB30,Про_2!EH30)</f>
        <v>4</v>
      </c>
      <c r="AF30" s="628">
        <f>CHOOSE(Про_2!$FG$5,Про_2!DW30,Про_2!EC30,Про_2!EI30)</f>
        <v>0</v>
      </c>
      <c r="AG30" s="403">
        <f>CHOOSE(Про_2!$FG$5,Про_2!EL69,Про_2!ER69,Про_2!EX69)</f>
        <v>0</v>
      </c>
      <c r="AH30" s="586">
        <f>CHOOSE(Про_2!$FG$5,Про_2!EM69,Про_2!ES69,Про_2!EY69)</f>
        <v>0</v>
      </c>
      <c r="AI30" s="587">
        <f>CHOOSE(Про_2!$FG$5,Про_2!EN69,Про_2!ET69,Про_2!EZ69)</f>
        <v>0</v>
      </c>
      <c r="AJ30" s="586">
        <f>CHOOSE(Про_2!$FG$5,Про_2!EO69,Про_2!EU69,Про_2!FA69)</f>
        <v>0</v>
      </c>
      <c r="AK30" s="587">
        <f>CHOOSE(Про_2!$FG$5,Про_2!EP69,Про_2!EV69,Про_2!FB69)</f>
        <v>0</v>
      </c>
      <c r="AL30" s="404">
        <f>CHOOSE(Про_2!$FG$5,Про_2!EQ69,Про_2!EW69,Про_2!FC69)</f>
        <v>0</v>
      </c>
      <c r="AM30" s="88"/>
      <c r="AN30" s="88"/>
      <c r="AO30" s="88"/>
      <c r="AP30" s="88"/>
      <c r="AQ30" s="88"/>
      <c r="AR30" s="88"/>
      <c r="AS30" s="88"/>
      <c r="AT30" s="88"/>
      <c r="AU30" s="88"/>
      <c r="AV30" s="88"/>
      <c r="AW30" s="88"/>
      <c r="AX30" s="88"/>
      <c r="AY30" s="88"/>
      <c r="AZ30" s="88"/>
      <c r="BA30" s="88"/>
      <c r="BB30" s="88"/>
      <c r="BC30" s="88"/>
      <c r="BD30" s="88"/>
      <c r="BE30" s="88"/>
      <c r="BF30" s="88"/>
      <c r="BG30" s="88"/>
      <c r="BH30" s="88"/>
      <c r="BI30" s="88"/>
      <c r="BJ30" s="88"/>
      <c r="BK30" s="88"/>
      <c r="BL30" s="88"/>
      <c r="BM30" s="88"/>
      <c r="BN30" s="88"/>
      <c r="BO30" s="88"/>
      <c r="BP30" s="88"/>
      <c r="BQ30" s="88"/>
      <c r="BR30" s="88"/>
      <c r="BS30" s="88"/>
      <c r="BT30" s="88"/>
      <c r="BU30" s="88"/>
      <c r="BV30" s="88"/>
      <c r="BW30" s="88"/>
      <c r="BX30" s="88"/>
      <c r="BY30" s="88"/>
      <c r="BZ30" s="88"/>
      <c r="CA30" s="88"/>
      <c r="CB30" s="88"/>
      <c r="CC30" s="88"/>
      <c r="CD30" s="88"/>
      <c r="CE30" s="88"/>
      <c r="CF30" s="88"/>
      <c r="CG30" s="88"/>
      <c r="CH30" s="32"/>
      <c r="CI30" s="32"/>
      <c r="CK30" s="230"/>
      <c r="CL30" s="55"/>
      <c r="CM30" s="55"/>
      <c r="CN30" s="55"/>
      <c r="CO30" s="55"/>
      <c r="CP30" s="55"/>
      <c r="CQ30" s="55"/>
      <c r="CR30" s="55"/>
      <c r="CS30" s="55"/>
    </row>
    <row r="31" spans="1:159" ht="12.95" customHeight="1" x14ac:dyDescent="0.2">
      <c r="A31" s="582" t="s">
        <v>794</v>
      </c>
      <c r="B31" s="579" t="str">
        <f>Про_2!AO31</f>
        <v>Медвежья Гора</v>
      </c>
      <c r="C31" s="416" t="str">
        <f>CHOOSE(Про_2!$FG$5,Про_2!AP31,Про_2!AV31,Про_2!BB31)</f>
        <v>· *</v>
      </c>
      <c r="D31" s="298" t="str">
        <f>CHOOSE(Про_2!$FG$5,Про_2!AQ31,Про_2!AW31,Про_2!BC31)</f>
        <v>·</v>
      </c>
      <c r="E31" s="711" t="str">
        <f>CHOOSE(Про_2!$FG$5,Про_2!AR31,Про_2!AX31,Про_2!BD31)</f>
        <v/>
      </c>
      <c r="F31" s="298" t="str">
        <f>CHOOSE(Про_2!$FG$5,Про_2!AS31,Про_2!AY31,Про_2!BE31)</f>
        <v/>
      </c>
      <c r="G31" s="711" t="str">
        <f>CHOOSE(Про_2!$FG$5,Про_2!AT31,Про_2!AZ31,Про_2!BF31)</f>
        <v/>
      </c>
      <c r="H31" s="419" t="str">
        <f>CHOOSE(Про_2!$FG$5,Про_2!AU31,Про_2!BA31,Про_2!BG31)</f>
        <v>· *</v>
      </c>
      <c r="I31" s="786">
        <f>CHOOSE(Про_2!$FG$5,Про_2!BJ31,Про_2!BP31,Про_2!BV31)</f>
        <v>2</v>
      </c>
      <c r="J31" s="629">
        <f>CHOOSE(Про_2!$FG$5,Про_2!BK31,Про_2!BQ31,Про_2!BW31)</f>
        <v>1</v>
      </c>
      <c r="K31" s="790">
        <f>CHOOSE(Про_2!$FG$5,Про_2!BL31,Про_2!BR31,Про_2!BX31)</f>
        <v>0</v>
      </c>
      <c r="L31" s="629">
        <f>CHOOSE(Про_2!$FG$5,Про_2!BM31,Про_2!BS31,Про_2!BY31)</f>
        <v>0</v>
      </c>
      <c r="M31" s="790">
        <f>CHOOSE(Про_2!$FG$5,Про_2!BN31,Про_2!BT31,Про_2!BZ31)</f>
        <v>0</v>
      </c>
      <c r="N31" s="630">
        <f>CHOOSE(Про_2!$FG$5,Про_2!BO31,Про_2!BU31,Про_2!CA31)</f>
        <v>1</v>
      </c>
      <c r="O31" s="599">
        <f>CHOOSE(Про_2!$FG$5,Про_2!CD31,Про_2!CJ31,Про_2!CP31)</f>
        <v>-2.9</v>
      </c>
      <c r="P31" s="600">
        <f>CHOOSE(Про_2!$FG$5,Про_2!CE31,Про_2!CK31,Про_2!CQ31)</f>
        <v>4.3</v>
      </c>
      <c r="Q31" s="601">
        <f>CHOOSE(Про_2!$FG$5,Про_2!CF31,Про_2!CL31,Про_2!CR31)</f>
        <v>0.79999999999999982</v>
      </c>
      <c r="R31" s="600">
        <f>CHOOSE(Про_2!$FG$5,Про_2!CG31,Про_2!CM31,Про_2!CS31)</f>
        <v>3.4</v>
      </c>
      <c r="S31" s="601">
        <f>CHOOSE(Про_2!$FG$5,Про_2!CH31,Про_2!CN31,Про_2!CT31)</f>
        <v>-0.8</v>
      </c>
      <c r="T31" s="602">
        <f>CHOOSE(Про_2!$FG$5,Про_2!CI31,Про_2!CO31,Про_2!CU31)</f>
        <v>1.2</v>
      </c>
      <c r="U31" s="765">
        <f>CHOOSE(Про_2!$FG$5,Про_2!AP70,Про_2!AV70,Про_2!BB70)</f>
        <v>19</v>
      </c>
      <c r="V31" s="606">
        <f>CHOOSE(Про_2!$FG$5,Про_2!AQ70,Про_2!AW70,Про_2!BC70)</f>
        <v>10</v>
      </c>
      <c r="W31" s="607">
        <f>CHOOSE(Про_2!$FG$5,Про_2!AR70,Про_2!AX70,Про_2!BD70)</f>
        <v>5</v>
      </c>
      <c r="X31" s="606">
        <f>CHOOSE(Про_2!$FG$5,Про_2!AS70,Про_2!AY70,Про_2!BE70)</f>
        <v>4</v>
      </c>
      <c r="Y31" s="607">
        <f>CHOOSE(Про_2!$FG$5,Про_2!AT70,Про_2!AZ70,Про_2!BF70)</f>
        <v>3</v>
      </c>
      <c r="Z31" s="767">
        <f>CHOOSE(Про_2!$FG$5,Про_2!AU70,Про_2!BA70,Про_2!BG70)</f>
        <v>2</v>
      </c>
      <c r="AA31" s="605">
        <f>CHOOSE(Про_2!$FG$5,Про_2!DR31,Про_2!DX31,Про_2!ED31)</f>
        <v>15</v>
      </c>
      <c r="AB31" s="606">
        <f>CHOOSE(Про_2!$FG$5,Про_2!DS31,Про_2!DY31,Про_2!EE31)</f>
        <v>17</v>
      </c>
      <c r="AC31" s="607">
        <f>CHOOSE(Про_2!$FG$5,Про_2!DT31,Про_2!DZ31,Про_2!EF31)</f>
        <v>14</v>
      </c>
      <c r="AD31" s="606">
        <f>CHOOSE(Про_2!$FG$5,Про_2!DU31,Про_2!EA31,Про_2!EG31)</f>
        <v>10</v>
      </c>
      <c r="AE31" s="607">
        <f>CHOOSE(Про_2!$FG$5,Про_2!DV31,Про_2!EB31,Про_2!EH31)</f>
        <v>5</v>
      </c>
      <c r="AF31" s="608">
        <f>CHOOSE(Про_2!$FG$5,Про_2!DW31,Про_2!EC31,Про_2!EI31)</f>
        <v>2</v>
      </c>
      <c r="AG31" s="575">
        <f>CHOOSE(Про_2!$FG$5,Про_2!EL70,Про_2!ER70,Про_2!EX70)</f>
        <v>1</v>
      </c>
      <c r="AH31" s="572">
        <f>CHOOSE(Про_2!$FG$5,Про_2!EM70,Про_2!ES70,Про_2!EY70)</f>
        <v>0</v>
      </c>
      <c r="AI31" s="571">
        <f>CHOOSE(Про_2!$FG$5,Про_2!EN70,Про_2!ET70,Про_2!EZ70)</f>
        <v>0</v>
      </c>
      <c r="AJ31" s="572">
        <f>CHOOSE(Про_2!$FG$5,Про_2!EO70,Про_2!EU70,Про_2!FA70)</f>
        <v>0</v>
      </c>
      <c r="AK31" s="571">
        <f>CHOOSE(Про_2!$FG$5,Про_2!EP70,Про_2!EV70,Про_2!FB70)</f>
        <v>0</v>
      </c>
      <c r="AL31" s="573">
        <f>CHOOSE(Про_2!$FG$5,Про_2!EQ70,Про_2!EW70,Про_2!FC70)</f>
        <v>0</v>
      </c>
      <c r="AM31" s="88"/>
      <c r="AN31" s="88"/>
      <c r="AO31" s="88"/>
      <c r="AP31" s="88"/>
      <c r="AQ31" s="88"/>
      <c r="AR31" s="88"/>
      <c r="AS31" s="88"/>
      <c r="AT31" s="88"/>
      <c r="AU31" s="88"/>
      <c r="AV31" s="88"/>
      <c r="AW31" s="88"/>
      <c r="AX31" s="88"/>
      <c r="AY31" s="88"/>
      <c r="AZ31" s="88"/>
      <c r="BA31" s="88"/>
      <c r="BB31" s="88"/>
      <c r="BC31" s="88"/>
      <c r="BD31" s="88"/>
      <c r="BE31" s="88"/>
      <c r="BF31" s="88"/>
      <c r="BG31" s="88"/>
      <c r="BH31" s="88"/>
      <c r="BI31" s="88"/>
      <c r="BJ31" s="88"/>
      <c r="BK31" s="88"/>
      <c r="BL31" s="88"/>
      <c r="BM31" s="88"/>
      <c r="BN31" s="88"/>
      <c r="BO31" s="88"/>
      <c r="BP31" s="88"/>
      <c r="BQ31" s="88"/>
      <c r="BR31" s="88"/>
      <c r="BS31" s="88"/>
      <c r="BT31" s="88"/>
      <c r="BU31" s="88"/>
      <c r="BV31" s="88"/>
      <c r="BW31" s="88"/>
      <c r="BX31" s="88"/>
      <c r="BY31" s="88"/>
      <c r="BZ31" s="88"/>
      <c r="CA31" s="88"/>
      <c r="CB31" s="88"/>
      <c r="CC31" s="88"/>
      <c r="CD31" s="88"/>
      <c r="CE31" s="88"/>
      <c r="CF31" s="88"/>
      <c r="CG31" s="88"/>
      <c r="CH31" s="32"/>
      <c r="CI31" s="32"/>
      <c r="CK31" s="230"/>
      <c r="CL31" s="55"/>
      <c r="CM31" s="55"/>
      <c r="CN31" s="55"/>
      <c r="CO31" s="55"/>
      <c r="CP31" s="55"/>
      <c r="CQ31" s="55"/>
      <c r="CR31" s="55"/>
      <c r="CS31" s="55"/>
    </row>
    <row r="32" spans="1:159" ht="12.95" customHeight="1" x14ac:dyDescent="0.2">
      <c r="A32" s="582" t="s">
        <v>794</v>
      </c>
      <c r="B32" s="579" t="str">
        <f>Про_2!AO32</f>
        <v>Беломорск</v>
      </c>
      <c r="C32" s="416" t="str">
        <f>CHOOSE(Про_2!$FG$5,Про_2!AP32,Про_2!AV32,Про_2!BB32)</f>
        <v>· *</v>
      </c>
      <c r="D32" s="298" t="str">
        <f>CHOOSE(Про_2!$FG$5,Про_2!AQ32,Про_2!AW32,Про_2!BC32)</f>
        <v>·</v>
      </c>
      <c r="E32" s="711" t="str">
        <f>CHOOSE(Про_2!$FG$5,Про_2!AR32,Про_2!AX32,Про_2!BD32)</f>
        <v>· *</v>
      </c>
      <c r="F32" s="298" t="str">
        <f>CHOOSE(Про_2!$FG$5,Про_2!AS32,Про_2!AY32,Про_2!BE32)</f>
        <v>·</v>
      </c>
      <c r="G32" s="711" t="str">
        <f>CHOOSE(Про_2!$FG$5,Про_2!AT32,Про_2!AZ32,Про_2!BF32)</f>
        <v>· *</v>
      </c>
      <c r="H32" s="419" t="str">
        <f>CHOOSE(Про_2!$FG$5,Про_2!AU32,Про_2!BA32,Про_2!BG32)</f>
        <v/>
      </c>
      <c r="I32" s="786">
        <f>CHOOSE(Про_2!$FG$5,Про_2!BJ32,Про_2!BP32,Про_2!BV32)</f>
        <v>4</v>
      </c>
      <c r="J32" s="629">
        <f>CHOOSE(Про_2!$FG$5,Про_2!BK32,Про_2!BQ32,Про_2!BW32)</f>
        <v>1</v>
      </c>
      <c r="K32" s="790">
        <f>CHOOSE(Про_2!$FG$5,Про_2!BL32,Про_2!BR32,Про_2!BX32)</f>
        <v>1</v>
      </c>
      <c r="L32" s="629">
        <f>CHOOSE(Про_2!$FG$5,Про_2!BM32,Про_2!BS32,Про_2!BY32)</f>
        <v>1</v>
      </c>
      <c r="M32" s="790">
        <f>CHOOSE(Про_2!$FG$5,Про_2!BN32,Про_2!BT32,Про_2!BZ32)</f>
        <v>1</v>
      </c>
      <c r="N32" s="630">
        <f>CHOOSE(Про_2!$FG$5,Про_2!BO32,Про_2!BU32,Про_2!CA32)</f>
        <v>0</v>
      </c>
      <c r="O32" s="599">
        <f>CHOOSE(Про_2!$FG$5,Про_2!CD32,Про_2!CJ32,Про_2!CP32)</f>
        <v>-2.2000000000000002</v>
      </c>
      <c r="P32" s="600">
        <f>CHOOSE(Про_2!$FG$5,Про_2!CE32,Про_2!CK32,Про_2!CQ32)</f>
        <v>4.5</v>
      </c>
      <c r="Q32" s="601">
        <f>CHOOSE(Про_2!$FG$5,Про_2!CF32,Про_2!CL32,Про_2!CR32)</f>
        <v>2</v>
      </c>
      <c r="R32" s="600">
        <f>CHOOSE(Про_2!$FG$5,Про_2!CG32,Про_2!CM32,Про_2!CS32)</f>
        <v>4.9000000000000004</v>
      </c>
      <c r="S32" s="601">
        <f>CHOOSE(Про_2!$FG$5,Про_2!CH32,Про_2!CN32,Про_2!CT32)</f>
        <v>-0.19999999999999996</v>
      </c>
      <c r="T32" s="602">
        <f>CHOOSE(Про_2!$FG$5,Про_2!CI32,Про_2!CO32,Про_2!CU32)</f>
        <v>1.8</v>
      </c>
      <c r="U32" s="765">
        <f>CHOOSE(Про_2!$FG$5,Про_2!AP71,Про_2!AV71,Про_2!BB71)</f>
        <v>18</v>
      </c>
      <c r="V32" s="606">
        <f>CHOOSE(Про_2!$FG$5,Про_2!AQ71,Про_2!AW71,Про_2!BC71)</f>
        <v>9</v>
      </c>
      <c r="W32" s="607">
        <f>CHOOSE(Про_2!$FG$5,Про_2!AR71,Про_2!AX71,Про_2!BD71)</f>
        <v>4</v>
      </c>
      <c r="X32" s="606">
        <f>CHOOSE(Про_2!$FG$5,Про_2!AS71,Про_2!AY71,Про_2!BE71)</f>
        <v>4</v>
      </c>
      <c r="Y32" s="607">
        <f>CHOOSE(Про_2!$FG$5,Про_2!AT71,Про_2!AZ71,Про_2!BF71)</f>
        <v>3</v>
      </c>
      <c r="Z32" s="767">
        <f>CHOOSE(Про_2!$FG$5,Про_2!AU71,Про_2!BA71,Про_2!BG71)</f>
        <v>3</v>
      </c>
      <c r="AA32" s="605">
        <f>CHOOSE(Про_2!$FG$5,Про_2!DR32,Про_2!DX32,Про_2!ED32)</f>
        <v>17</v>
      </c>
      <c r="AB32" s="606">
        <f>CHOOSE(Про_2!$FG$5,Про_2!DS32,Про_2!DY32,Про_2!EE32)</f>
        <v>16</v>
      </c>
      <c r="AC32" s="607">
        <f>CHOOSE(Про_2!$FG$5,Про_2!DT32,Про_2!DZ32,Про_2!EF32)</f>
        <v>17</v>
      </c>
      <c r="AD32" s="606">
        <f>CHOOSE(Про_2!$FG$5,Про_2!DU32,Про_2!EA32,Про_2!EG32)</f>
        <v>11</v>
      </c>
      <c r="AE32" s="607">
        <f>CHOOSE(Про_2!$FG$5,Про_2!DV32,Про_2!EB32,Про_2!EH32)</f>
        <v>3</v>
      </c>
      <c r="AF32" s="608">
        <f>CHOOSE(Про_2!$FG$5,Про_2!DW32,Про_2!EC32,Про_2!EI32)</f>
        <v>3</v>
      </c>
      <c r="AG32" s="575">
        <f>CHOOSE(Про_2!$FG$5,Про_2!EL71,Про_2!ER71,Про_2!EX71)</f>
        <v>1</v>
      </c>
      <c r="AH32" s="572">
        <f>CHOOSE(Про_2!$FG$5,Про_2!EM71,Про_2!ES71,Про_2!EY71)</f>
        <v>0</v>
      </c>
      <c r="AI32" s="571">
        <f>CHOOSE(Про_2!$FG$5,Про_2!EN71,Про_2!ET71,Про_2!EZ71)</f>
        <v>0</v>
      </c>
      <c r="AJ32" s="572">
        <f>CHOOSE(Про_2!$FG$5,Про_2!EO71,Про_2!EU71,Про_2!FA71)</f>
        <v>0</v>
      </c>
      <c r="AK32" s="571">
        <f>CHOOSE(Про_2!$FG$5,Про_2!EP71,Про_2!EV71,Про_2!FB71)</f>
        <v>0</v>
      </c>
      <c r="AL32" s="573">
        <f>CHOOSE(Про_2!$FG$5,Про_2!EQ71,Про_2!EW71,Про_2!FC71)</f>
        <v>0</v>
      </c>
      <c r="AM32" s="88"/>
      <c r="AN32" s="88"/>
      <c r="AO32" s="88"/>
      <c r="AP32" s="88"/>
      <c r="AQ32" s="88"/>
      <c r="AR32" s="88"/>
      <c r="AS32" s="88"/>
      <c r="AT32" s="88"/>
      <c r="AU32" s="88"/>
      <c r="AV32" s="88"/>
      <c r="AW32" s="88"/>
      <c r="AX32" s="88"/>
      <c r="AY32" s="88"/>
      <c r="AZ32" s="88"/>
      <c r="BA32" s="88"/>
      <c r="BB32" s="88"/>
      <c r="BC32" s="88"/>
      <c r="BD32" s="88"/>
      <c r="BE32" s="88"/>
      <c r="BF32" s="88"/>
      <c r="BG32" s="88"/>
      <c r="BH32" s="88"/>
      <c r="BI32" s="88"/>
      <c r="BJ32" s="88"/>
      <c r="BK32" s="88"/>
      <c r="BL32" s="88"/>
      <c r="BM32" s="88"/>
      <c r="BN32" s="88"/>
      <c r="BO32" s="88"/>
      <c r="BP32" s="88"/>
      <c r="BQ32" s="88"/>
      <c r="BR32" s="88"/>
      <c r="BS32" s="88"/>
      <c r="BT32" s="88"/>
      <c r="BU32" s="88"/>
      <c r="BV32" s="88"/>
      <c r="BW32" s="88"/>
      <c r="BX32" s="88"/>
      <c r="BY32" s="88"/>
      <c r="BZ32" s="88"/>
      <c r="CA32" s="88"/>
      <c r="CB32" s="88"/>
      <c r="CC32" s="88"/>
      <c r="CD32" s="88"/>
      <c r="CE32" s="88"/>
      <c r="CF32" s="88"/>
      <c r="CG32" s="88"/>
      <c r="CH32" s="32"/>
      <c r="CI32" s="32"/>
      <c r="CK32" s="230"/>
      <c r="CL32" s="55"/>
      <c r="CM32" s="55"/>
      <c r="CN32" s="55"/>
      <c r="CO32" s="55"/>
      <c r="CP32" s="55"/>
      <c r="CQ32" s="55"/>
      <c r="CR32" s="55"/>
      <c r="CS32" s="55"/>
    </row>
    <row r="33" spans="1:102" ht="12.95" customHeight="1" x14ac:dyDescent="0.2">
      <c r="A33" s="582" t="s">
        <v>794</v>
      </c>
      <c r="B33" s="579" t="str">
        <f>Про_2!AO33</f>
        <v>Кемь</v>
      </c>
      <c r="C33" s="416" t="str">
        <f>CHOOSE(Про_2!$FG$5,Про_2!AP33,Про_2!AV33,Про_2!BB33)</f>
        <v>· *</v>
      </c>
      <c r="D33" s="298" t="str">
        <f>CHOOSE(Про_2!$FG$5,Про_2!AQ33,Про_2!AW33,Про_2!BC33)</f>
        <v>· *</v>
      </c>
      <c r="E33" s="711" t="str">
        <f>CHOOSE(Про_2!$FG$5,Про_2!AR33,Про_2!AX33,Про_2!BD33)</f>
        <v>· *</v>
      </c>
      <c r="F33" s="298" t="str">
        <f>CHOOSE(Про_2!$FG$5,Про_2!AS33,Про_2!AY33,Про_2!BE33)</f>
        <v>·</v>
      </c>
      <c r="G33" s="711" t="str">
        <f>CHOOSE(Про_2!$FG$5,Про_2!AT33,Про_2!AZ33,Про_2!BF33)</f>
        <v>· *</v>
      </c>
      <c r="H33" s="419" t="str">
        <f>CHOOSE(Про_2!$FG$5,Про_2!AU33,Про_2!BA33,Про_2!BG33)</f>
        <v/>
      </c>
      <c r="I33" s="786">
        <f>CHOOSE(Про_2!$FG$5,Про_2!BJ33,Про_2!BP33,Про_2!BV33)</f>
        <v>4</v>
      </c>
      <c r="J33" s="629">
        <f>CHOOSE(Про_2!$FG$5,Про_2!BK33,Про_2!BQ33,Про_2!BW33)</f>
        <v>1</v>
      </c>
      <c r="K33" s="790">
        <f>CHOOSE(Про_2!$FG$5,Про_2!BL33,Про_2!BR33,Про_2!BX33)</f>
        <v>2</v>
      </c>
      <c r="L33" s="629">
        <f>CHOOSE(Про_2!$FG$5,Про_2!BM33,Про_2!BS33,Про_2!BY33)</f>
        <v>1</v>
      </c>
      <c r="M33" s="790">
        <f>CHOOSE(Про_2!$FG$5,Про_2!BN33,Про_2!BT33,Про_2!BZ33)</f>
        <v>1</v>
      </c>
      <c r="N33" s="630">
        <f>CHOOSE(Про_2!$FG$5,Про_2!BO33,Про_2!BU33,Про_2!CA33)</f>
        <v>0</v>
      </c>
      <c r="O33" s="599">
        <f>CHOOSE(Про_2!$FG$5,Про_2!CD33,Про_2!CJ33,Про_2!CP33)</f>
        <v>-2.7</v>
      </c>
      <c r="P33" s="600">
        <f>CHOOSE(Про_2!$FG$5,Про_2!CE33,Про_2!CK33,Про_2!CQ33)</f>
        <v>4</v>
      </c>
      <c r="Q33" s="601">
        <f>CHOOSE(Про_2!$FG$5,Про_2!CF33,Про_2!CL33,Про_2!CR33)</f>
        <v>1.7000000000000002</v>
      </c>
      <c r="R33" s="600">
        <f>CHOOSE(Про_2!$FG$5,Про_2!CG33,Про_2!CM33,Про_2!CS33)</f>
        <v>5.2</v>
      </c>
      <c r="S33" s="601">
        <f>CHOOSE(Про_2!$FG$5,Про_2!CH33,Про_2!CN33,Про_2!CT33)</f>
        <v>-1.4</v>
      </c>
      <c r="T33" s="602">
        <f>CHOOSE(Про_2!$FG$5,Про_2!CI33,Про_2!CO33,Про_2!CU33)</f>
        <v>0.6</v>
      </c>
      <c r="U33" s="765">
        <f>CHOOSE(Про_2!$FG$5,Про_2!AP72,Про_2!AV72,Про_2!BB72)</f>
        <v>0</v>
      </c>
      <c r="V33" s="606">
        <f>CHOOSE(Про_2!$FG$5,Про_2!AQ72,Про_2!AW72,Про_2!BC72)</f>
        <v>0</v>
      </c>
      <c r="W33" s="607">
        <f>CHOOSE(Про_2!$FG$5,Про_2!AR72,Про_2!AX72,Про_2!BD72)</f>
        <v>17</v>
      </c>
      <c r="X33" s="606">
        <f>CHOOSE(Про_2!$FG$5,Про_2!AS72,Про_2!AY72,Про_2!BE72)</f>
        <v>16</v>
      </c>
      <c r="Y33" s="607">
        <f>CHOOSE(Про_2!$FG$5,Про_2!AT72,Про_2!AZ72,Про_2!BF72)</f>
        <v>16</v>
      </c>
      <c r="Z33" s="767">
        <f>CHOOSE(Про_2!$FG$5,Про_2!AU72,Про_2!BA72,Про_2!BG72)</f>
        <v>16</v>
      </c>
      <c r="AA33" s="605">
        <f>CHOOSE(Про_2!$FG$5,Про_2!DR33,Про_2!DX33,Про_2!ED33)</f>
        <v>16</v>
      </c>
      <c r="AB33" s="606">
        <f>CHOOSE(Про_2!$FG$5,Про_2!DS33,Про_2!DY33,Про_2!EE33)</f>
        <v>13</v>
      </c>
      <c r="AC33" s="607">
        <f>CHOOSE(Про_2!$FG$5,Про_2!DT33,Про_2!DZ33,Про_2!EF33)</f>
        <v>17</v>
      </c>
      <c r="AD33" s="606">
        <f>CHOOSE(Про_2!$FG$5,Про_2!DU33,Про_2!EA33,Про_2!EG33)</f>
        <v>11</v>
      </c>
      <c r="AE33" s="607">
        <f>CHOOSE(Про_2!$FG$5,Про_2!DV33,Про_2!EB33,Про_2!EH33)</f>
        <v>4</v>
      </c>
      <c r="AF33" s="608">
        <f>CHOOSE(Про_2!$FG$5,Про_2!DW33,Про_2!EC33,Про_2!EI33)</f>
        <v>4</v>
      </c>
      <c r="AG33" s="575">
        <f>CHOOSE(Про_2!$FG$5,Про_2!EL72,Про_2!ER72,Про_2!EX72)</f>
        <v>1</v>
      </c>
      <c r="AH33" s="572">
        <f>CHOOSE(Про_2!$FG$5,Про_2!EM72,Про_2!ES72,Про_2!EY72)</f>
        <v>0</v>
      </c>
      <c r="AI33" s="571">
        <f>CHOOSE(Про_2!$FG$5,Про_2!EN72,Про_2!ET72,Про_2!EZ72)</f>
        <v>0</v>
      </c>
      <c r="AJ33" s="572">
        <f>CHOOSE(Про_2!$FG$5,Про_2!EO72,Про_2!EU72,Про_2!FA72)</f>
        <v>0</v>
      </c>
      <c r="AK33" s="571">
        <f>CHOOSE(Про_2!$FG$5,Про_2!EP72,Про_2!EV72,Про_2!FB72)</f>
        <v>0</v>
      </c>
      <c r="AL33" s="573">
        <f>CHOOSE(Про_2!$FG$5,Про_2!EQ72,Про_2!EW72,Про_2!FC72)</f>
        <v>0</v>
      </c>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H33" s="34"/>
      <c r="CI33" s="34"/>
      <c r="CK33" s="55"/>
      <c r="CL33" s="55"/>
      <c r="CM33" s="55"/>
      <c r="CN33" s="55"/>
      <c r="CO33" s="55"/>
      <c r="CP33" s="55"/>
      <c r="CQ33" s="55"/>
      <c r="CR33" s="55"/>
      <c r="CS33" s="55"/>
      <c r="CT33" s="55"/>
      <c r="CU33" s="55"/>
      <c r="CV33" s="55"/>
      <c r="CW33" s="55"/>
      <c r="CX33" s="55"/>
    </row>
    <row r="34" spans="1:102" ht="12.95" customHeight="1" x14ac:dyDescent="0.2">
      <c r="A34" s="582" t="s">
        <v>794</v>
      </c>
      <c r="B34" s="579" t="str">
        <f>Про_2!AO34</f>
        <v>Костомукша</v>
      </c>
      <c r="C34" s="416" t="str">
        <f>CHOOSE(Про_2!$FG$5,Про_2!AP34,Про_2!AV34,Про_2!BB34)</f>
        <v>·</v>
      </c>
      <c r="D34" s="298" t="str">
        <f>CHOOSE(Про_2!$FG$5,Про_2!AQ34,Про_2!AW34,Про_2!BC34)</f>
        <v>···</v>
      </c>
      <c r="E34" s="711" t="str">
        <f>CHOOSE(Про_2!$FG$5,Про_2!AR34,Про_2!AX34,Про_2!BD34)</f>
        <v>· *</v>
      </c>
      <c r="F34" s="298" t="str">
        <f>CHOOSE(Про_2!$FG$5,Про_2!AS34,Про_2!AY34,Про_2!BE34)</f>
        <v/>
      </c>
      <c r="G34" s="711" t="str">
        <f>CHOOSE(Про_2!$FG$5,Про_2!AT34,Про_2!AZ34,Про_2!BF34)</f>
        <v/>
      </c>
      <c r="H34" s="419" t="str">
        <f>CHOOSE(Про_2!$FG$5,Про_2!AU34,Про_2!BA34,Про_2!BG34)</f>
        <v/>
      </c>
      <c r="I34" s="786">
        <f>CHOOSE(Про_2!$FG$5,Про_2!BJ34,Про_2!BP34,Про_2!BV34)</f>
        <v>3</v>
      </c>
      <c r="J34" s="629">
        <f>CHOOSE(Про_2!$FG$5,Про_2!BK34,Про_2!BQ34,Про_2!BW34)</f>
        <v>15</v>
      </c>
      <c r="K34" s="790">
        <f>CHOOSE(Про_2!$FG$5,Про_2!BL34,Про_2!BR34,Про_2!BX34)</f>
        <v>2</v>
      </c>
      <c r="L34" s="629">
        <f>CHOOSE(Про_2!$FG$5,Про_2!BM34,Про_2!BS34,Про_2!BY34)</f>
        <v>0</v>
      </c>
      <c r="M34" s="790">
        <f>CHOOSE(Про_2!$FG$5,Про_2!BN34,Про_2!BT34,Про_2!BZ34)</f>
        <v>0</v>
      </c>
      <c r="N34" s="630">
        <f>CHOOSE(Про_2!$FG$5,Про_2!BO34,Про_2!BU34,Про_2!CA34)</f>
        <v>0</v>
      </c>
      <c r="O34" s="599">
        <f>CHOOSE(Про_2!$FG$5,Про_2!CD34,Про_2!CJ34,Про_2!CP34)</f>
        <v>-2.6</v>
      </c>
      <c r="P34" s="600">
        <f>CHOOSE(Про_2!$FG$5,Про_2!CE34,Про_2!CK34,Про_2!CQ34)</f>
        <v>4.3</v>
      </c>
      <c r="Q34" s="601">
        <f>CHOOSE(Про_2!$FG$5,Про_2!CF34,Про_2!CL34,Про_2!CR34)</f>
        <v>0.29999999999999982</v>
      </c>
      <c r="R34" s="600">
        <f>CHOOSE(Про_2!$FG$5,Про_2!CG34,Про_2!CM34,Про_2!CS34)</f>
        <v>3.7</v>
      </c>
      <c r="S34" s="601">
        <f>CHOOSE(Про_2!$FG$5,Про_2!CH34,Про_2!CN34,Про_2!CT34)</f>
        <v>-2.4</v>
      </c>
      <c r="T34" s="602">
        <f>CHOOSE(Про_2!$FG$5,Про_2!CI34,Про_2!CO34,Про_2!CU34)</f>
        <v>-0.4</v>
      </c>
      <c r="U34" s="765">
        <f>CHOOSE(Про_2!$FG$5,Про_2!AP73,Про_2!AV73,Про_2!BB73)</f>
        <v>16</v>
      </c>
      <c r="V34" s="606">
        <f>CHOOSE(Про_2!$FG$5,Про_2!AQ73,Про_2!AW73,Про_2!BC73)</f>
        <v>8</v>
      </c>
      <c r="W34" s="607">
        <f>CHOOSE(Про_2!$FG$5,Про_2!AR73,Про_2!AX73,Про_2!BD73)</f>
        <v>4</v>
      </c>
      <c r="X34" s="606">
        <f>CHOOSE(Про_2!$FG$5,Про_2!AS73,Про_2!AY73,Про_2!BE73)</f>
        <v>3</v>
      </c>
      <c r="Y34" s="607">
        <f>CHOOSE(Про_2!$FG$5,Про_2!AT73,Про_2!AZ73,Про_2!BF73)</f>
        <v>2</v>
      </c>
      <c r="Z34" s="767">
        <f>CHOOSE(Про_2!$FG$5,Про_2!AU73,Про_2!BA73,Про_2!BG73)</f>
        <v>2</v>
      </c>
      <c r="AA34" s="605">
        <f>CHOOSE(Про_2!$FG$5,Про_2!DR34,Про_2!DX34,Про_2!ED34)</f>
        <v>15</v>
      </c>
      <c r="AB34" s="606">
        <f>CHOOSE(Про_2!$FG$5,Про_2!DS34,Про_2!DY34,Про_2!EE34)</f>
        <v>14</v>
      </c>
      <c r="AC34" s="607">
        <f>CHOOSE(Про_2!$FG$5,Про_2!DT34,Про_2!DZ34,Про_2!EF34)</f>
        <v>14</v>
      </c>
      <c r="AD34" s="606">
        <f>CHOOSE(Про_2!$FG$5,Про_2!DU34,Про_2!EA34,Про_2!EG34)</f>
        <v>10</v>
      </c>
      <c r="AE34" s="607">
        <f>CHOOSE(Про_2!$FG$5,Про_2!DV34,Про_2!EB34,Про_2!EH34)</f>
        <v>0</v>
      </c>
      <c r="AF34" s="608">
        <f>CHOOSE(Про_2!$FG$5,Про_2!DW34,Про_2!EC34,Про_2!EI34)</f>
        <v>1</v>
      </c>
      <c r="AG34" s="575">
        <f>CHOOSE(Про_2!$FG$5,Про_2!EL73,Про_2!ER73,Про_2!EX73)</f>
        <v>1</v>
      </c>
      <c r="AH34" s="572">
        <f>CHOOSE(Про_2!$FG$5,Про_2!EM73,Про_2!ES73,Про_2!EY73)</f>
        <v>0</v>
      </c>
      <c r="AI34" s="571">
        <f>CHOOSE(Про_2!$FG$5,Про_2!EN73,Про_2!ET73,Про_2!EZ73)</f>
        <v>0</v>
      </c>
      <c r="AJ34" s="572">
        <f>CHOOSE(Про_2!$FG$5,Про_2!EO73,Про_2!EU73,Про_2!FA73)</f>
        <v>0</v>
      </c>
      <c r="AK34" s="571">
        <f>CHOOSE(Про_2!$FG$5,Про_2!EP73,Про_2!EV73,Про_2!FB73)</f>
        <v>0</v>
      </c>
      <c r="AL34" s="573">
        <f>CHOOSE(Про_2!$FG$5,Про_2!EQ73,Про_2!EW73,Про_2!FC73)</f>
        <v>0</v>
      </c>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H34" s="34"/>
      <c r="CI34" s="34"/>
      <c r="CK34" s="55"/>
      <c r="CL34" s="55"/>
      <c r="CM34" s="55"/>
      <c r="CN34" s="55"/>
      <c r="CO34" s="55"/>
      <c r="CP34" s="55"/>
      <c r="CQ34" s="55"/>
      <c r="CR34" s="55"/>
      <c r="CS34" s="55"/>
      <c r="CT34" s="55"/>
      <c r="CU34" s="55"/>
      <c r="CV34" s="55"/>
      <c r="CW34" s="55"/>
      <c r="CX34" s="55"/>
    </row>
    <row r="35" spans="1:102" ht="12.95" customHeight="1" x14ac:dyDescent="0.2">
      <c r="A35" s="588" t="s">
        <v>794</v>
      </c>
      <c r="B35" s="580" t="str">
        <f>Про_2!AO35</f>
        <v>Сортавала</v>
      </c>
      <c r="C35" s="417" t="str">
        <f>CHOOSE(Про_2!$FG$5,Про_2!AP35,Про_2!AV35,Про_2!BB35)</f>
        <v>·</v>
      </c>
      <c r="D35" s="304" t="str">
        <f>CHOOSE(Про_2!$FG$5,Про_2!AQ35,Про_2!AW35,Про_2!BC35)</f>
        <v>·</v>
      </c>
      <c r="E35" s="712" t="str">
        <f>CHOOSE(Про_2!$FG$5,Про_2!AR35,Про_2!AX35,Про_2!BD35)</f>
        <v>·</v>
      </c>
      <c r="F35" s="304" t="str">
        <f>CHOOSE(Про_2!$FG$5,Про_2!AS35,Про_2!AY35,Про_2!BE35)</f>
        <v/>
      </c>
      <c r="G35" s="712" t="str">
        <f>CHOOSE(Про_2!$FG$5,Про_2!AT35,Про_2!AZ35,Про_2!BF35)</f>
        <v>· *</v>
      </c>
      <c r="H35" s="420" t="str">
        <f>CHOOSE(Про_2!$FG$5,Про_2!AU35,Про_2!BA35,Про_2!BG35)</f>
        <v>·</v>
      </c>
      <c r="I35" s="787">
        <f>CHOOSE(Про_2!$FG$5,Про_2!BJ35,Про_2!BP35,Про_2!BV35)</f>
        <v>2</v>
      </c>
      <c r="J35" s="631">
        <f>CHOOSE(Про_2!$FG$5,Про_2!BK35,Про_2!BQ35,Про_2!BW35)</f>
        <v>1</v>
      </c>
      <c r="K35" s="791">
        <f>CHOOSE(Про_2!$FG$5,Про_2!BL35,Про_2!BR35,Про_2!BX35)</f>
        <v>1</v>
      </c>
      <c r="L35" s="631">
        <f>CHOOSE(Про_2!$FG$5,Про_2!BM35,Про_2!BS35,Про_2!BY35)</f>
        <v>0</v>
      </c>
      <c r="M35" s="791">
        <f>CHOOSE(Про_2!$FG$5,Про_2!BN35,Про_2!BT35,Про_2!BZ35)</f>
        <v>1</v>
      </c>
      <c r="N35" s="632">
        <f>CHOOSE(Про_2!$FG$5,Про_2!BO35,Про_2!BU35,Про_2!CA35)</f>
        <v>1</v>
      </c>
      <c r="O35" s="609">
        <f>CHOOSE(Про_2!$FG$5,Про_2!CD35,Про_2!CJ35,Про_2!CP35)</f>
        <v>0.70000000000000018</v>
      </c>
      <c r="P35" s="610">
        <f>CHOOSE(Про_2!$FG$5,Про_2!CE35,Про_2!CK35,Про_2!CQ35)</f>
        <v>5.3</v>
      </c>
      <c r="Q35" s="611">
        <f>CHOOSE(Про_2!$FG$5,Про_2!CF35,Про_2!CL35,Про_2!CR35)</f>
        <v>2.5</v>
      </c>
      <c r="R35" s="610">
        <f>CHOOSE(Про_2!$FG$5,Про_2!CG35,Про_2!CM35,Про_2!CS35)</f>
        <v>5.2</v>
      </c>
      <c r="S35" s="611">
        <f>CHOOSE(Про_2!$FG$5,Про_2!CH35,Про_2!CN35,Про_2!CT35)</f>
        <v>1.5</v>
      </c>
      <c r="T35" s="612">
        <f>CHOOSE(Про_2!$FG$5,Про_2!CI35,Про_2!CO35,Про_2!CU35)</f>
        <v>4.0999999999999996</v>
      </c>
      <c r="U35" s="768">
        <f>CHOOSE(Про_2!$FG$5,Про_2!AP74,Про_2!AV74,Про_2!BB74)</f>
        <v>0</v>
      </c>
      <c r="V35" s="616">
        <f>CHOOSE(Про_2!$FG$5,Про_2!AQ74,Про_2!AW74,Про_2!BC74)</f>
        <v>0</v>
      </c>
      <c r="W35" s="617" t="str">
        <f>CHOOSE(Про_2!$FG$5,Про_2!AR74,Про_2!AX74,Про_2!BD74)</f>
        <v/>
      </c>
      <c r="X35" s="616" t="str">
        <f>CHOOSE(Про_2!$FG$5,Про_2!AS74,Про_2!AY74,Про_2!BE74)</f>
        <v/>
      </c>
      <c r="Y35" s="617" t="str">
        <f>CHOOSE(Про_2!$FG$5,Про_2!AT74,Про_2!AZ74,Про_2!BF74)</f>
        <v/>
      </c>
      <c r="Z35" s="769" t="str">
        <f>CHOOSE(Про_2!$FG$5,Про_2!AU74,Про_2!BA74,Про_2!BG74)</f>
        <v/>
      </c>
      <c r="AA35" s="615">
        <f>CHOOSE(Про_2!$FG$5,Про_2!DR35,Про_2!DX35,Про_2!ED35)</f>
        <v>14</v>
      </c>
      <c r="AB35" s="616">
        <f>CHOOSE(Про_2!$FG$5,Про_2!DS35,Про_2!DY35,Про_2!EE35)</f>
        <v>16</v>
      </c>
      <c r="AC35" s="617">
        <f>CHOOSE(Про_2!$FG$5,Про_2!DT35,Про_2!DZ35,Про_2!EF35)</f>
        <v>13</v>
      </c>
      <c r="AD35" s="616">
        <f>CHOOSE(Про_2!$FG$5,Про_2!DU35,Про_2!EA35,Про_2!EG35)</f>
        <v>8</v>
      </c>
      <c r="AE35" s="617">
        <f>CHOOSE(Про_2!$FG$5,Про_2!DV35,Про_2!EB35,Про_2!EH35)</f>
        <v>4</v>
      </c>
      <c r="AF35" s="618">
        <f>CHOOSE(Про_2!$FG$5,Про_2!DW35,Про_2!EC35,Про_2!EI35)</f>
        <v>0</v>
      </c>
      <c r="AG35" s="411">
        <f>CHOOSE(Про_2!$FG$5,Про_2!EL74,Про_2!ER74,Про_2!EX74)</f>
        <v>0</v>
      </c>
      <c r="AH35" s="576">
        <f>CHOOSE(Про_2!$FG$5,Про_2!EM74,Про_2!ES74,Про_2!EY74)</f>
        <v>0</v>
      </c>
      <c r="AI35" s="577">
        <f>CHOOSE(Про_2!$FG$5,Про_2!EN74,Про_2!ET74,Про_2!EZ74)</f>
        <v>0</v>
      </c>
      <c r="AJ35" s="576">
        <f>CHOOSE(Про_2!$FG$5,Про_2!EO74,Про_2!EU74,Про_2!FA74)</f>
        <v>0</v>
      </c>
      <c r="AK35" s="577">
        <f>CHOOSE(Про_2!$FG$5,Про_2!EP74,Про_2!EV74,Про_2!FB74)</f>
        <v>0</v>
      </c>
      <c r="AL35" s="412">
        <f>CHOOSE(Про_2!$FG$5,Про_2!EQ74,Про_2!EW74,Про_2!FC74)</f>
        <v>0</v>
      </c>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H35" s="34"/>
      <c r="CI35" s="34"/>
      <c r="CK35" s="55"/>
      <c r="CL35" s="55"/>
      <c r="CM35" s="55"/>
      <c r="CN35" s="55"/>
      <c r="CO35" s="55"/>
      <c r="CP35" s="55"/>
      <c r="CQ35" s="55"/>
      <c r="CR35" s="55"/>
      <c r="CS35" s="55"/>
      <c r="CT35" s="55"/>
      <c r="CU35" s="55"/>
      <c r="CV35" s="55"/>
      <c r="CW35" s="55"/>
      <c r="CX35" s="55"/>
    </row>
    <row r="36" spans="1:102" ht="12.95" customHeight="1" x14ac:dyDescent="0.2">
      <c r="A36" s="583" t="s">
        <v>795</v>
      </c>
      <c r="B36" s="584" t="str">
        <f>Про_2!AO36</f>
        <v>Кандалакша</v>
      </c>
      <c r="C36" s="421" t="str">
        <f>CHOOSE(Про_2!$FG$5,Про_2!AP36,Про_2!AV36,Про_2!BB36)</f>
        <v>***</v>
      </c>
      <c r="D36" s="301" t="str">
        <f>CHOOSE(Про_2!$FG$5,Про_2!AQ36,Про_2!AW36,Про_2!BC36)</f>
        <v>· *</v>
      </c>
      <c r="E36" s="713" t="str">
        <f>CHOOSE(Про_2!$FG$5,Про_2!AR36,Про_2!AX36,Про_2!BD36)</f>
        <v>· *</v>
      </c>
      <c r="F36" s="301" t="str">
        <f>CHOOSE(Про_2!$FG$5,Про_2!AS36,Про_2!AY36,Про_2!BE36)</f>
        <v>· *</v>
      </c>
      <c r="G36" s="713" t="str">
        <f>CHOOSE(Про_2!$FG$5,Про_2!AT36,Про_2!AZ36,Про_2!BF36)</f>
        <v/>
      </c>
      <c r="H36" s="422" t="str">
        <f>CHOOSE(Про_2!$FG$5,Про_2!AU36,Про_2!BA36,Про_2!BG36)</f>
        <v/>
      </c>
      <c r="I36" s="788">
        <f>CHOOSE(Про_2!$FG$5,Про_2!BJ36,Про_2!BP36,Про_2!BV36)</f>
        <v>6</v>
      </c>
      <c r="J36" s="633">
        <f>CHOOSE(Про_2!$FG$5,Про_2!BK36,Про_2!BQ36,Про_2!BW36)</f>
        <v>3</v>
      </c>
      <c r="K36" s="792">
        <f>CHOOSE(Про_2!$FG$5,Про_2!BL36,Про_2!BR36,Про_2!BX36)</f>
        <v>12</v>
      </c>
      <c r="L36" s="633">
        <f>CHOOSE(Про_2!$FG$5,Про_2!BM36,Про_2!BS36,Про_2!BY36)</f>
        <v>2</v>
      </c>
      <c r="M36" s="792">
        <f>CHOOSE(Про_2!$FG$5,Про_2!BN36,Про_2!BT36,Про_2!BZ36)</f>
        <v>0</v>
      </c>
      <c r="N36" s="634">
        <f>CHOOSE(Про_2!$FG$5,Про_2!BO36,Про_2!BU36,Про_2!CA36)</f>
        <v>0</v>
      </c>
      <c r="O36" s="619">
        <f>CHOOSE(Про_2!$FG$5,Про_2!CD36,Про_2!CJ36,Про_2!CP36)</f>
        <v>-3.2</v>
      </c>
      <c r="P36" s="620">
        <f>CHOOSE(Про_2!$FG$5,Про_2!CE36,Про_2!CK36,Про_2!CQ36)</f>
        <v>3.5</v>
      </c>
      <c r="Q36" s="621">
        <f>CHOOSE(Про_2!$FG$5,Про_2!CF36,Про_2!CL36,Про_2!CR36)</f>
        <v>-2</v>
      </c>
      <c r="R36" s="620">
        <f>CHOOSE(Про_2!$FG$5,Про_2!CG36,Про_2!CM36,Про_2!CS36)</f>
        <v>0.6</v>
      </c>
      <c r="S36" s="621">
        <f>CHOOSE(Про_2!$FG$5,Про_2!CH36,Про_2!CN36,Про_2!CT36)</f>
        <v>-8.4</v>
      </c>
      <c r="T36" s="622">
        <f>CHOOSE(Про_2!$FG$5,Про_2!CI36,Про_2!CO36,Про_2!CU36)</f>
        <v>-5.8</v>
      </c>
      <c r="U36" s="781">
        <f>CHOOSE(Про_2!$FG$5,Про_2!AP75,Про_2!AV75,Про_2!BB75)</f>
        <v>0</v>
      </c>
      <c r="V36" s="626">
        <f>CHOOSE(Про_2!$FG$5,Про_2!AQ75,Про_2!AW75,Про_2!BC75)</f>
        <v>0</v>
      </c>
      <c r="W36" s="627" t="str">
        <f>CHOOSE(Про_2!$FG$5,Про_2!AR75,Про_2!AX75,Про_2!BD75)</f>
        <v/>
      </c>
      <c r="X36" s="626" t="str">
        <f>CHOOSE(Про_2!$FG$5,Про_2!AS75,Про_2!AY75,Про_2!BE75)</f>
        <v/>
      </c>
      <c r="Y36" s="627" t="str">
        <f>CHOOSE(Про_2!$FG$5,Про_2!AT75,Про_2!AZ75,Про_2!BF75)</f>
        <v/>
      </c>
      <c r="Z36" s="782" t="str">
        <f>CHOOSE(Про_2!$FG$5,Про_2!AU75,Про_2!BA75,Про_2!BG75)</f>
        <v/>
      </c>
      <c r="AA36" s="625">
        <f>CHOOSE(Про_2!$FG$5,Про_2!DR36,Про_2!DX36,Про_2!ED36)</f>
        <v>10</v>
      </c>
      <c r="AB36" s="626">
        <f>CHOOSE(Про_2!$FG$5,Про_2!DS36,Про_2!DY36,Про_2!EE36)</f>
        <v>5</v>
      </c>
      <c r="AC36" s="627">
        <f>CHOOSE(Про_2!$FG$5,Про_2!DT36,Про_2!DZ36,Про_2!EF36)</f>
        <v>1</v>
      </c>
      <c r="AD36" s="626">
        <f>CHOOSE(Про_2!$FG$5,Про_2!DU36,Про_2!EA36,Про_2!EG36)</f>
        <v>3</v>
      </c>
      <c r="AE36" s="627">
        <f>CHOOSE(Про_2!$FG$5,Про_2!DV36,Про_2!EB36,Про_2!EH36)</f>
        <v>2</v>
      </c>
      <c r="AF36" s="628">
        <f>CHOOSE(Про_2!$FG$5,Про_2!DW36,Про_2!EC36,Про_2!EI36)</f>
        <v>3</v>
      </c>
      <c r="AG36" s="403">
        <f>CHOOSE(Про_2!$FG$5,Про_2!EL75,Про_2!ER75,Про_2!EX75)</f>
        <v>0</v>
      </c>
      <c r="AH36" s="586">
        <f>CHOOSE(Про_2!$FG$5,Про_2!EM75,Про_2!ES75,Про_2!EY75)</f>
        <v>0</v>
      </c>
      <c r="AI36" s="587">
        <f>CHOOSE(Про_2!$FG$5,Про_2!EN75,Про_2!ET75,Про_2!EZ75)</f>
        <v>0</v>
      </c>
      <c r="AJ36" s="586">
        <f>CHOOSE(Про_2!$FG$5,Про_2!EO75,Про_2!EU75,Про_2!FA75)</f>
        <v>0</v>
      </c>
      <c r="AK36" s="587">
        <f>CHOOSE(Про_2!$FG$5,Про_2!EP75,Про_2!EV75,Про_2!FB75)</f>
        <v>0</v>
      </c>
      <c r="AL36" s="404">
        <f>CHOOSE(Про_2!$FG$5,Про_2!EQ75,Про_2!EW75,Про_2!FC75)</f>
        <v>0</v>
      </c>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H36" s="19"/>
      <c r="CI36" s="19"/>
    </row>
    <row r="37" spans="1:102" ht="12.95" customHeight="1" x14ac:dyDescent="0.2">
      <c r="A37" s="582" t="s">
        <v>795</v>
      </c>
      <c r="B37" s="579" t="str">
        <f>Про_2!AO37</f>
        <v>Апатиты</v>
      </c>
      <c r="C37" s="416" t="str">
        <f>CHOOSE(Про_2!$FG$5,Про_2!AP37,Про_2!AV37,Про_2!BB37)</f>
        <v>***</v>
      </c>
      <c r="D37" s="298" t="str">
        <f>CHOOSE(Про_2!$FG$5,Про_2!AQ37,Про_2!AW37,Про_2!BC37)</f>
        <v>· *</v>
      </c>
      <c r="E37" s="711" t="str">
        <f>CHOOSE(Про_2!$FG$5,Про_2!AR37,Про_2!AX37,Про_2!BD37)</f>
        <v>· *</v>
      </c>
      <c r="F37" s="298" t="str">
        <f>CHOOSE(Про_2!$FG$5,Про_2!AS37,Про_2!AY37,Про_2!BE37)</f>
        <v>**</v>
      </c>
      <c r="G37" s="711" t="str">
        <f>CHOOSE(Про_2!$FG$5,Про_2!AT37,Про_2!AZ37,Про_2!BF37)</f>
        <v/>
      </c>
      <c r="H37" s="419" t="str">
        <f>CHOOSE(Про_2!$FG$5,Про_2!AU37,Про_2!BA37,Про_2!BG37)</f>
        <v/>
      </c>
      <c r="I37" s="786">
        <f>CHOOSE(Про_2!$FG$5,Про_2!BJ37,Про_2!BP37,Про_2!BV37)</f>
        <v>6</v>
      </c>
      <c r="J37" s="629">
        <f>CHOOSE(Про_2!$FG$5,Про_2!BK37,Про_2!BQ37,Про_2!BW37)</f>
        <v>1</v>
      </c>
      <c r="K37" s="790">
        <f>CHOOSE(Про_2!$FG$5,Про_2!BL37,Про_2!BR37,Про_2!BX37)</f>
        <v>10</v>
      </c>
      <c r="L37" s="629">
        <f>CHOOSE(Про_2!$FG$5,Про_2!BM37,Про_2!BS37,Про_2!BY37)</f>
        <v>2</v>
      </c>
      <c r="M37" s="790">
        <f>CHOOSE(Про_2!$FG$5,Про_2!BN37,Про_2!BT37,Про_2!BZ37)</f>
        <v>0</v>
      </c>
      <c r="N37" s="630">
        <f>CHOOSE(Про_2!$FG$5,Про_2!BO37,Про_2!BU37,Про_2!CA37)</f>
        <v>0</v>
      </c>
      <c r="O37" s="599">
        <f>CHOOSE(Про_2!$FG$5,Про_2!CD37,Про_2!CJ37,Про_2!CP37)</f>
        <v>-4.7</v>
      </c>
      <c r="P37" s="600">
        <f>CHOOSE(Про_2!$FG$5,Про_2!CE37,Про_2!CK37,Про_2!CQ37)</f>
        <v>2.8</v>
      </c>
      <c r="Q37" s="601">
        <f>CHOOSE(Про_2!$FG$5,Про_2!CF37,Про_2!CL37,Про_2!CR37)</f>
        <v>-2.1</v>
      </c>
      <c r="R37" s="600">
        <f>CHOOSE(Про_2!$FG$5,Про_2!CG37,Про_2!CM37,Про_2!CS37)</f>
        <v>0</v>
      </c>
      <c r="S37" s="601">
        <f>CHOOSE(Про_2!$FG$5,Про_2!CH37,Про_2!CN37,Про_2!CT37)</f>
        <v>-8.5</v>
      </c>
      <c r="T37" s="602">
        <f>CHOOSE(Про_2!$FG$5,Про_2!CI37,Про_2!CO37,Про_2!CU37)</f>
        <v>-6.5</v>
      </c>
      <c r="U37" s="765">
        <f>CHOOSE(Про_2!$FG$5,Про_2!AP76,Про_2!AV76,Про_2!BB76)</f>
        <v>0</v>
      </c>
      <c r="V37" s="606">
        <f>CHOOSE(Про_2!$FG$5,Про_2!AQ76,Про_2!AW76,Про_2!BC76)</f>
        <v>0</v>
      </c>
      <c r="W37" s="607">
        <f>CHOOSE(Про_2!$FG$5,Про_2!AR76,Про_2!AX76,Про_2!BD76)</f>
        <v>46</v>
      </c>
      <c r="X37" s="606">
        <f>CHOOSE(Про_2!$FG$5,Про_2!AS76,Про_2!AY76,Про_2!BE76)</f>
        <v>47</v>
      </c>
      <c r="Y37" s="607">
        <f>CHOOSE(Про_2!$FG$5,Про_2!AT76,Про_2!AZ76,Про_2!BF76)</f>
        <v>47</v>
      </c>
      <c r="Z37" s="767">
        <f>CHOOSE(Про_2!$FG$5,Про_2!AU76,Про_2!BA76,Про_2!BG76)</f>
        <v>47</v>
      </c>
      <c r="AA37" s="605">
        <f>CHOOSE(Про_2!$FG$5,Про_2!DR37,Про_2!DX37,Про_2!ED37)</f>
        <v>9</v>
      </c>
      <c r="AB37" s="606">
        <f>CHOOSE(Про_2!$FG$5,Про_2!DS37,Про_2!DY37,Про_2!EE37)</f>
        <v>5</v>
      </c>
      <c r="AC37" s="607">
        <f>CHOOSE(Про_2!$FG$5,Про_2!DT37,Про_2!DZ37,Про_2!EF37)</f>
        <v>1</v>
      </c>
      <c r="AD37" s="606">
        <f>CHOOSE(Про_2!$FG$5,Про_2!DU37,Про_2!EA37,Про_2!EG37)</f>
        <v>4</v>
      </c>
      <c r="AE37" s="607">
        <f>CHOOSE(Про_2!$FG$5,Про_2!DV37,Про_2!EB37,Про_2!EH37)</f>
        <v>5</v>
      </c>
      <c r="AF37" s="608">
        <f>CHOOSE(Про_2!$FG$5,Про_2!DW37,Про_2!EC37,Про_2!EI37)</f>
        <v>2</v>
      </c>
      <c r="AG37" s="575">
        <f>CHOOSE(Про_2!$FG$5,Про_2!EL76,Про_2!ER76,Про_2!EX76)</f>
        <v>0</v>
      </c>
      <c r="AH37" s="572">
        <f>CHOOSE(Про_2!$FG$5,Про_2!EM76,Про_2!ES76,Про_2!EY76)</f>
        <v>0</v>
      </c>
      <c r="AI37" s="571">
        <f>CHOOSE(Про_2!$FG$5,Про_2!EN76,Про_2!ET76,Про_2!EZ76)</f>
        <v>0</v>
      </c>
      <c r="AJ37" s="572">
        <f>CHOOSE(Про_2!$FG$5,Про_2!EO76,Про_2!EU76,Про_2!FA76)</f>
        <v>0</v>
      </c>
      <c r="AK37" s="571">
        <f>CHOOSE(Про_2!$FG$5,Про_2!EP76,Про_2!EV76,Про_2!FB76)</f>
        <v>0</v>
      </c>
      <c r="AL37" s="573">
        <f>CHOOSE(Про_2!$FG$5,Про_2!EQ76,Про_2!EW76,Про_2!FC76)</f>
        <v>0</v>
      </c>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H37" s="19"/>
      <c r="CI37" s="19"/>
    </row>
    <row r="38" spans="1:102" ht="12.95" customHeight="1" x14ac:dyDescent="0.2">
      <c r="A38" s="582" t="s">
        <v>795</v>
      </c>
      <c r="B38" s="579" t="str">
        <f>Про_2!AO38</f>
        <v>Оленегорск</v>
      </c>
      <c r="C38" s="416" t="str">
        <f>CHOOSE(Про_2!$FG$5,Про_2!AP38,Про_2!AV38,Про_2!BB38)</f>
        <v>**</v>
      </c>
      <c r="D38" s="298" t="str">
        <f>CHOOSE(Про_2!$FG$5,Про_2!AQ38,Про_2!AW38,Про_2!BC38)</f>
        <v>· *</v>
      </c>
      <c r="E38" s="711" t="str">
        <f>CHOOSE(Про_2!$FG$5,Про_2!AR38,Про_2!AX38,Про_2!BD38)</f>
        <v>**</v>
      </c>
      <c r="F38" s="298" t="str">
        <f>CHOOSE(Про_2!$FG$5,Про_2!AS38,Про_2!AY38,Про_2!BE38)</f>
        <v>*</v>
      </c>
      <c r="G38" s="711" t="str">
        <f>CHOOSE(Про_2!$FG$5,Про_2!AT38,Про_2!AZ38,Про_2!BF38)</f>
        <v/>
      </c>
      <c r="H38" s="419" t="str">
        <f>CHOOSE(Про_2!$FG$5,Про_2!AU38,Про_2!BA38,Про_2!BG38)</f>
        <v/>
      </c>
      <c r="I38" s="786">
        <f>CHOOSE(Про_2!$FG$5,Про_2!BJ38,Про_2!BP38,Про_2!BV38)</f>
        <v>2</v>
      </c>
      <c r="J38" s="629">
        <f>CHOOSE(Про_2!$FG$5,Про_2!BK38,Про_2!BQ38,Про_2!BW38)</f>
        <v>2</v>
      </c>
      <c r="K38" s="790">
        <f>CHOOSE(Про_2!$FG$5,Про_2!BL38,Про_2!BR38,Про_2!BX38)</f>
        <v>2</v>
      </c>
      <c r="L38" s="629">
        <f>CHOOSE(Про_2!$FG$5,Про_2!BM38,Про_2!BS38,Про_2!BY38)</f>
        <v>1</v>
      </c>
      <c r="M38" s="790">
        <f>CHOOSE(Про_2!$FG$5,Про_2!BN38,Про_2!BT38,Про_2!BZ38)</f>
        <v>0</v>
      </c>
      <c r="N38" s="630">
        <f>CHOOSE(Про_2!$FG$5,Про_2!BO38,Про_2!BU38,Про_2!CA38)</f>
        <v>0</v>
      </c>
      <c r="O38" s="599">
        <f>CHOOSE(Про_2!$FG$5,Про_2!CD38,Про_2!CJ38,Про_2!CP38)</f>
        <v>-8.6999999999999993</v>
      </c>
      <c r="P38" s="600">
        <f>CHOOSE(Про_2!$FG$5,Про_2!CE38,Про_2!CK38,Про_2!CQ38)</f>
        <v>1.1000000000000001</v>
      </c>
      <c r="Q38" s="601">
        <f>CHOOSE(Про_2!$FG$5,Про_2!CF38,Про_2!CL38,Про_2!CR38)</f>
        <v>-5.4</v>
      </c>
      <c r="R38" s="600">
        <f>CHOOSE(Про_2!$FG$5,Про_2!CG38,Про_2!CM38,Про_2!CS38)</f>
        <v>-3.2</v>
      </c>
      <c r="S38" s="601">
        <f>CHOOSE(Про_2!$FG$5,Про_2!CH38,Про_2!CN38,Про_2!CT38)</f>
        <v>-12.9</v>
      </c>
      <c r="T38" s="602">
        <f>CHOOSE(Про_2!$FG$5,Про_2!CI38,Про_2!CO38,Про_2!CU38)</f>
        <v>-8.6</v>
      </c>
      <c r="U38" s="765">
        <f>CHOOSE(Про_2!$FG$5,Про_2!AP77,Про_2!AV77,Про_2!BB77)</f>
        <v>31</v>
      </c>
      <c r="V38" s="606">
        <f>CHOOSE(Про_2!$FG$5,Про_2!AQ77,Про_2!AW77,Про_2!BC77)</f>
        <v>26</v>
      </c>
      <c r="W38" s="607">
        <f>CHOOSE(Про_2!$FG$5,Про_2!AR77,Про_2!AX77,Про_2!BD77)</f>
        <v>24</v>
      </c>
      <c r="X38" s="606">
        <f>CHOOSE(Про_2!$FG$5,Про_2!AS77,Про_2!AY77,Про_2!BE77)</f>
        <v>25</v>
      </c>
      <c r="Y38" s="607">
        <f>CHOOSE(Про_2!$FG$5,Про_2!AT77,Про_2!AZ77,Про_2!BF77)</f>
        <v>25</v>
      </c>
      <c r="Z38" s="767">
        <f>CHOOSE(Про_2!$FG$5,Про_2!AU77,Про_2!BA77,Про_2!BG77)</f>
        <v>25</v>
      </c>
      <c r="AA38" s="605">
        <f>CHOOSE(Про_2!$FG$5,Про_2!DR38,Про_2!DX38,Про_2!ED38)</f>
        <v>3</v>
      </c>
      <c r="AB38" s="606">
        <f>CHOOSE(Про_2!$FG$5,Про_2!DS38,Про_2!DY38,Про_2!EE38)</f>
        <v>2</v>
      </c>
      <c r="AC38" s="607">
        <f>CHOOSE(Про_2!$FG$5,Про_2!DT38,Про_2!DZ38,Про_2!EF38)</f>
        <v>3</v>
      </c>
      <c r="AD38" s="606">
        <f>CHOOSE(Про_2!$FG$5,Про_2!DU38,Про_2!EA38,Про_2!EG38)</f>
        <v>1</v>
      </c>
      <c r="AE38" s="607">
        <f>CHOOSE(Про_2!$FG$5,Про_2!DV38,Про_2!EB38,Про_2!EH38)</f>
        <v>1</v>
      </c>
      <c r="AF38" s="608">
        <f>CHOOSE(Про_2!$FG$5,Про_2!DW38,Про_2!EC38,Про_2!EI38)</f>
        <v>3</v>
      </c>
      <c r="AG38" s="575">
        <f>CHOOSE(Про_2!$FG$5,Про_2!EL77,Про_2!ER77,Про_2!EX77)</f>
        <v>0</v>
      </c>
      <c r="AH38" s="572">
        <f>CHOOSE(Про_2!$FG$5,Про_2!EM77,Про_2!ES77,Про_2!EY77)</f>
        <v>0</v>
      </c>
      <c r="AI38" s="571">
        <f>CHOOSE(Про_2!$FG$5,Про_2!EN77,Про_2!ET77,Про_2!EZ77)</f>
        <v>0</v>
      </c>
      <c r="AJ38" s="572">
        <f>CHOOSE(Про_2!$FG$5,Про_2!EO77,Про_2!EU77,Про_2!FA77)</f>
        <v>0</v>
      </c>
      <c r="AK38" s="571">
        <f>CHOOSE(Про_2!$FG$5,Про_2!EP77,Про_2!EV77,Про_2!FB77)</f>
        <v>0</v>
      </c>
      <c r="AL38" s="573">
        <f>CHOOSE(Про_2!$FG$5,Про_2!EQ77,Про_2!EW77,Про_2!FC77)</f>
        <v>0</v>
      </c>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H38" s="19"/>
      <c r="CI38" s="19"/>
    </row>
    <row r="39" spans="1:102" ht="12.95" customHeight="1" x14ac:dyDescent="0.2">
      <c r="A39" s="582" t="s">
        <v>795</v>
      </c>
      <c r="B39" s="579" t="str">
        <f>Про_2!AO39</f>
        <v>Полярный Круг</v>
      </c>
      <c r="C39" s="416" t="str">
        <f>CHOOSE(Про_2!$FG$5,Про_2!AP39,Про_2!AV39,Про_2!BB39)</f>
        <v>***</v>
      </c>
      <c r="D39" s="298" t="str">
        <f>CHOOSE(Про_2!$FG$5,Про_2!AQ39,Про_2!AW39,Про_2!BC39)</f>
        <v>· *</v>
      </c>
      <c r="E39" s="711" t="str">
        <f>CHOOSE(Про_2!$FG$5,Про_2!AR39,Про_2!AX39,Про_2!BD39)</f>
        <v>· *</v>
      </c>
      <c r="F39" s="298" t="str">
        <f>CHOOSE(Про_2!$FG$5,Про_2!AS39,Про_2!AY39,Про_2!BE39)</f>
        <v>· *</v>
      </c>
      <c r="G39" s="711" t="str">
        <f>CHOOSE(Про_2!$FG$5,Про_2!AT39,Про_2!AZ39,Про_2!BF39)</f>
        <v/>
      </c>
      <c r="H39" s="419" t="str">
        <f>CHOOSE(Про_2!$FG$5,Про_2!AU39,Про_2!BA39,Про_2!BG39)</f>
        <v/>
      </c>
      <c r="I39" s="786">
        <f>CHOOSE(Про_2!$FG$5,Про_2!BJ39,Про_2!BP39,Про_2!BV39)</f>
        <v>6</v>
      </c>
      <c r="J39" s="629">
        <f>CHOOSE(Про_2!$FG$5,Про_2!BK39,Про_2!BQ39,Про_2!BW39)</f>
        <v>6</v>
      </c>
      <c r="K39" s="790">
        <f>CHOOSE(Про_2!$FG$5,Про_2!BL39,Про_2!BR39,Про_2!BX39)</f>
        <v>10</v>
      </c>
      <c r="L39" s="629">
        <f>CHOOSE(Про_2!$FG$5,Про_2!BM39,Про_2!BS39,Про_2!BY39)</f>
        <v>2</v>
      </c>
      <c r="M39" s="790">
        <f>CHOOSE(Про_2!$FG$5,Про_2!BN39,Про_2!BT39,Про_2!BZ39)</f>
        <v>0</v>
      </c>
      <c r="N39" s="630">
        <f>CHOOSE(Про_2!$FG$5,Про_2!BO39,Про_2!BU39,Про_2!CA39)</f>
        <v>0</v>
      </c>
      <c r="O39" s="599">
        <f>CHOOSE(Про_2!$FG$5,Про_2!CD39,Про_2!CJ39,Про_2!CP39)</f>
        <v>-3.1</v>
      </c>
      <c r="P39" s="600">
        <f>CHOOSE(Про_2!$FG$5,Про_2!CE39,Про_2!CK39,Про_2!CQ39)</f>
        <v>3.7</v>
      </c>
      <c r="Q39" s="601">
        <f>CHOOSE(Про_2!$FG$5,Про_2!CF39,Про_2!CL39,Про_2!CR39)</f>
        <v>-1.6</v>
      </c>
      <c r="R39" s="600">
        <f>CHOOSE(Про_2!$FG$5,Про_2!CG39,Про_2!CM39,Про_2!CS39)</f>
        <v>1.2</v>
      </c>
      <c r="S39" s="601">
        <f>CHOOSE(Про_2!$FG$5,Про_2!CH39,Про_2!CN39,Про_2!CT39)</f>
        <v>-6.2</v>
      </c>
      <c r="T39" s="602">
        <f>CHOOSE(Про_2!$FG$5,Про_2!CI39,Про_2!CO39,Про_2!CU39)</f>
        <v>-3.1</v>
      </c>
      <c r="U39" s="765">
        <f>CHOOSE(Про_2!$FG$5,Про_2!AP78,Про_2!AV78,Про_2!BB78)</f>
        <v>0</v>
      </c>
      <c r="V39" s="606">
        <f>CHOOSE(Про_2!$FG$5,Про_2!AQ78,Про_2!AW78,Про_2!BC78)</f>
        <v>0</v>
      </c>
      <c r="W39" s="607" t="str">
        <f>CHOOSE(Про_2!$FG$5,Про_2!AR78,Про_2!AX78,Про_2!BD78)</f>
        <v/>
      </c>
      <c r="X39" s="606" t="str">
        <f>CHOOSE(Про_2!$FG$5,Про_2!AS78,Про_2!AY78,Про_2!BE78)</f>
        <v/>
      </c>
      <c r="Y39" s="607" t="str">
        <f>CHOOSE(Про_2!$FG$5,Про_2!AT78,Про_2!AZ78,Про_2!BF78)</f>
        <v/>
      </c>
      <c r="Z39" s="767" t="str">
        <f>CHOOSE(Про_2!$FG$5,Про_2!AU78,Про_2!BA78,Про_2!BG78)</f>
        <v/>
      </c>
      <c r="AA39" s="605">
        <f>CHOOSE(Про_2!$FG$5,Про_2!DR39,Про_2!DX39,Про_2!ED39)</f>
        <v>12</v>
      </c>
      <c r="AB39" s="606">
        <f>CHOOSE(Про_2!$FG$5,Про_2!DS39,Про_2!DY39,Про_2!EE39)</f>
        <v>8</v>
      </c>
      <c r="AC39" s="607">
        <f>CHOOSE(Про_2!$FG$5,Про_2!DT39,Про_2!DZ39,Про_2!EF39)</f>
        <v>5</v>
      </c>
      <c r="AD39" s="606">
        <f>CHOOSE(Про_2!$FG$5,Про_2!DU39,Про_2!EA39,Про_2!EG39)</f>
        <v>4</v>
      </c>
      <c r="AE39" s="607">
        <f>CHOOSE(Про_2!$FG$5,Про_2!DV39,Про_2!EB39,Про_2!EH39)</f>
        <v>4</v>
      </c>
      <c r="AF39" s="608">
        <f>CHOOSE(Про_2!$FG$5,Про_2!DW39,Про_2!EC39,Про_2!EI39)</f>
        <v>7</v>
      </c>
      <c r="AG39" s="575">
        <f>CHOOSE(Про_2!$FG$5,Про_2!EL78,Про_2!ER78,Про_2!EX78)</f>
        <v>0</v>
      </c>
      <c r="AH39" s="572">
        <f>CHOOSE(Про_2!$FG$5,Про_2!EM78,Про_2!ES78,Про_2!EY78)</f>
        <v>0</v>
      </c>
      <c r="AI39" s="571">
        <f>CHOOSE(Про_2!$FG$5,Про_2!EN78,Про_2!ET78,Про_2!EZ78)</f>
        <v>0</v>
      </c>
      <c r="AJ39" s="572">
        <f>CHOOSE(Про_2!$FG$5,Про_2!EO78,Про_2!EU78,Про_2!FA78)</f>
        <v>0</v>
      </c>
      <c r="AK39" s="571">
        <f>CHOOSE(Про_2!$FG$5,Про_2!EP78,Про_2!EV78,Про_2!FB78)</f>
        <v>0</v>
      </c>
      <c r="AL39" s="573">
        <f>CHOOSE(Про_2!$FG$5,Про_2!EQ78,Про_2!EW78,Про_2!FC78)</f>
        <v>0</v>
      </c>
      <c r="AM39" s="19"/>
      <c r="AN39" s="19"/>
      <c r="AO39" s="19"/>
      <c r="AP39" s="13"/>
      <c r="AQ39" s="13"/>
      <c r="AR39" s="13"/>
      <c r="AS39" s="13"/>
      <c r="AT39" s="13"/>
      <c r="AU39" s="13"/>
      <c r="AV39" s="13"/>
      <c r="AW39" s="13"/>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row>
    <row r="40" spans="1:102" ht="12.95" customHeight="1" x14ac:dyDescent="0.2">
      <c r="A40" s="582" t="s">
        <v>795</v>
      </c>
      <c r="B40" s="579" t="str">
        <f>Про_2!AO40</f>
        <v>Мурманск</v>
      </c>
      <c r="C40" s="416" t="str">
        <f>CHOOSE(Про_2!$FG$5,Про_2!AP40,Про_2!AV40,Про_2!BB40)</f>
        <v/>
      </c>
      <c r="D40" s="298" t="str">
        <f>CHOOSE(Про_2!$FG$5,Про_2!AQ40,Про_2!AW40,Про_2!BC40)</f>
        <v>*</v>
      </c>
      <c r="E40" s="711" t="str">
        <f>CHOOSE(Про_2!$FG$5,Про_2!AR40,Про_2!AX40,Про_2!BD40)</f>
        <v/>
      </c>
      <c r="F40" s="298" t="str">
        <f>CHOOSE(Про_2!$FG$5,Про_2!AS40,Про_2!AY40,Про_2!BE40)</f>
        <v/>
      </c>
      <c r="G40" s="711" t="str">
        <f>CHOOSE(Про_2!$FG$5,Про_2!AT40,Про_2!AZ40,Про_2!BF40)</f>
        <v/>
      </c>
      <c r="H40" s="419" t="str">
        <f>CHOOSE(Про_2!$FG$5,Про_2!AU40,Про_2!BA40,Про_2!BG40)</f>
        <v/>
      </c>
      <c r="I40" s="786">
        <f>CHOOSE(Про_2!$FG$5,Про_2!BJ40,Про_2!BP40,Про_2!BV40)</f>
        <v>0</v>
      </c>
      <c r="J40" s="629">
        <f>CHOOSE(Про_2!$FG$5,Про_2!BK40,Про_2!BQ40,Про_2!BW40)</f>
        <v>1</v>
      </c>
      <c r="K40" s="790">
        <f>CHOOSE(Про_2!$FG$5,Про_2!BL40,Про_2!BR40,Про_2!BX40)</f>
        <v>0</v>
      </c>
      <c r="L40" s="629">
        <f>CHOOSE(Про_2!$FG$5,Про_2!BM40,Про_2!BS40,Про_2!BY40)</f>
        <v>0</v>
      </c>
      <c r="M40" s="790">
        <f>CHOOSE(Про_2!$FG$5,Про_2!BN40,Про_2!BT40,Про_2!BZ40)</f>
        <v>0</v>
      </c>
      <c r="N40" s="630">
        <f>CHOOSE(Про_2!$FG$5,Про_2!BO40,Про_2!BU40,Про_2!CA40)</f>
        <v>0</v>
      </c>
      <c r="O40" s="599">
        <f>CHOOSE(Про_2!$FG$5,Про_2!CD40,Про_2!CJ40,Про_2!CP40)</f>
        <v>-9.9</v>
      </c>
      <c r="P40" s="600">
        <f>CHOOSE(Про_2!$FG$5,Про_2!CE40,Про_2!CK40,Про_2!CQ40)</f>
        <v>-3.9</v>
      </c>
      <c r="Q40" s="601">
        <f>CHOOSE(Про_2!$FG$5,Про_2!CF40,Про_2!CL40,Про_2!CR40)</f>
        <v>-9.9</v>
      </c>
      <c r="R40" s="600">
        <f>CHOOSE(Про_2!$FG$5,Про_2!CG40,Про_2!CM40,Про_2!CS40)</f>
        <v>-4.5999999999999996</v>
      </c>
      <c r="S40" s="601">
        <f>CHOOSE(Про_2!$FG$5,Про_2!CH40,Про_2!CN40,Про_2!CT40)</f>
        <v>-11.8</v>
      </c>
      <c r="T40" s="602">
        <f>CHOOSE(Про_2!$FG$5,Про_2!CI40,Про_2!CO40,Про_2!CU40)</f>
        <v>-4.5999999999999996</v>
      </c>
      <c r="U40" s="765">
        <f>CHOOSE(Про_2!$FG$5,Про_2!AP79,Про_2!AV79,Про_2!BB79)</f>
        <v>22</v>
      </c>
      <c r="V40" s="606">
        <f>CHOOSE(Про_2!$FG$5,Про_2!AQ79,Про_2!AW79,Про_2!BC79)</f>
        <v>22</v>
      </c>
      <c r="W40" s="607">
        <f>CHOOSE(Про_2!$FG$5,Про_2!AR79,Про_2!AX79,Про_2!BD79)</f>
        <v>22</v>
      </c>
      <c r="X40" s="606">
        <f>CHOOSE(Про_2!$FG$5,Про_2!AS79,Про_2!AY79,Про_2!BE79)</f>
        <v>22</v>
      </c>
      <c r="Y40" s="607">
        <f>CHOOSE(Про_2!$FG$5,Про_2!AT79,Про_2!AZ79,Про_2!BF79)</f>
        <v>22</v>
      </c>
      <c r="Z40" s="767">
        <f>CHOOSE(Про_2!$FG$5,Про_2!AU79,Про_2!BA79,Про_2!BG79)</f>
        <v>22</v>
      </c>
      <c r="AA40" s="605">
        <f>CHOOSE(Про_2!$FG$5,Про_2!DR40,Про_2!DX40,Про_2!ED40)</f>
        <v>2</v>
      </c>
      <c r="AB40" s="606">
        <f>CHOOSE(Про_2!$FG$5,Про_2!DS40,Про_2!DY40,Про_2!EE40)</f>
        <v>1</v>
      </c>
      <c r="AC40" s="607">
        <f>CHOOSE(Про_2!$FG$5,Про_2!DT40,Про_2!DZ40,Про_2!EF40)</f>
        <v>1</v>
      </c>
      <c r="AD40" s="606">
        <f>CHOOSE(Про_2!$FG$5,Про_2!DU40,Про_2!EA40,Про_2!EG40)</f>
        <v>14</v>
      </c>
      <c r="AE40" s="607">
        <f>CHOOSE(Про_2!$FG$5,Про_2!DV40,Про_2!EB40,Про_2!EH40)</f>
        <v>6</v>
      </c>
      <c r="AF40" s="608">
        <f>CHOOSE(Про_2!$FG$5,Про_2!DW40,Про_2!EC40,Про_2!EI40)</f>
        <v>15</v>
      </c>
      <c r="AG40" s="575">
        <f>CHOOSE(Про_2!$FG$5,Про_2!EL79,Про_2!ER79,Про_2!EX79)</f>
        <v>0</v>
      </c>
      <c r="AH40" s="572">
        <f>CHOOSE(Про_2!$FG$5,Про_2!EM79,Про_2!ES79,Про_2!EY79)</f>
        <v>0</v>
      </c>
      <c r="AI40" s="571">
        <f>CHOOSE(Про_2!$FG$5,Про_2!EN79,Про_2!ET79,Про_2!EZ79)</f>
        <v>0</v>
      </c>
      <c r="AJ40" s="572">
        <f>CHOOSE(Про_2!$FG$5,Про_2!EO79,Про_2!EU79,Про_2!FA79)</f>
        <v>0</v>
      </c>
      <c r="AK40" s="571">
        <f>CHOOSE(Про_2!$FG$5,Про_2!EP79,Про_2!EV79,Про_2!FB79)</f>
        <v>0</v>
      </c>
      <c r="AL40" s="573">
        <f>CHOOSE(Про_2!$FG$5,Про_2!EQ79,Про_2!EW79,Про_2!FC79)</f>
        <v>0</v>
      </c>
      <c r="AM40" s="19"/>
      <c r="AN40" s="19"/>
      <c r="AO40" s="19"/>
      <c r="AP40" s="13"/>
      <c r="AQ40" s="13"/>
      <c r="AR40" s="13"/>
      <c r="AS40" s="13"/>
      <c r="AT40" s="13"/>
      <c r="AU40" s="13"/>
      <c r="AV40" s="13"/>
      <c r="AW40" s="13"/>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row>
    <row r="41" spans="1:102" ht="12.95" customHeight="1" x14ac:dyDescent="0.2">
      <c r="A41" s="588" t="s">
        <v>795</v>
      </c>
      <c r="B41" s="580" t="str">
        <f>Про_2!AO41</f>
        <v>Магнетиты</v>
      </c>
      <c r="C41" s="417" t="str">
        <f>CHOOSE(Про_2!$FG$5,Про_2!AP41,Про_2!AV41,Про_2!BB41)</f>
        <v>*</v>
      </c>
      <c r="D41" s="304" t="str">
        <f>CHOOSE(Про_2!$FG$5,Про_2!AQ41,Про_2!AW41,Про_2!BC41)</f>
        <v>*</v>
      </c>
      <c r="E41" s="712" t="str">
        <f>CHOOSE(Про_2!$FG$5,Про_2!AR41,Про_2!AX41,Про_2!BD41)</f>
        <v/>
      </c>
      <c r="F41" s="304" t="str">
        <f>CHOOSE(Про_2!$FG$5,Про_2!AS41,Про_2!AY41,Про_2!BE41)</f>
        <v/>
      </c>
      <c r="G41" s="712" t="str">
        <f>CHOOSE(Про_2!$FG$5,Про_2!AT41,Про_2!AZ41,Про_2!BF41)</f>
        <v/>
      </c>
      <c r="H41" s="420" t="str">
        <f>CHOOSE(Про_2!$FG$5,Про_2!AU41,Про_2!BA41,Про_2!BG41)</f>
        <v/>
      </c>
      <c r="I41" s="787">
        <f>CHOOSE(Про_2!$FG$5,Про_2!BJ41,Про_2!BP41,Про_2!BV41)</f>
        <v>1</v>
      </c>
      <c r="J41" s="631">
        <f>CHOOSE(Про_2!$FG$5,Про_2!BK41,Про_2!BQ41,Про_2!BW41)</f>
        <v>1</v>
      </c>
      <c r="K41" s="791">
        <f>CHOOSE(Про_2!$FG$5,Про_2!BL41,Про_2!BR41,Про_2!BX41)</f>
        <v>0</v>
      </c>
      <c r="L41" s="631">
        <f>CHOOSE(Про_2!$FG$5,Про_2!BM41,Про_2!BS41,Про_2!BY41)</f>
        <v>0</v>
      </c>
      <c r="M41" s="791">
        <f>CHOOSE(Про_2!$FG$5,Про_2!BN41,Про_2!BT41,Про_2!BZ41)</f>
        <v>0</v>
      </c>
      <c r="N41" s="632">
        <f>CHOOSE(Про_2!$FG$5,Про_2!BO41,Про_2!BU41,Про_2!CA41)</f>
        <v>0</v>
      </c>
      <c r="O41" s="609">
        <f>CHOOSE(Про_2!$FG$5,Про_2!CD41,Про_2!CJ41,Про_2!CP41)</f>
        <v>-10.1</v>
      </c>
      <c r="P41" s="610">
        <f>CHOOSE(Про_2!$FG$5,Про_2!CE41,Про_2!CK41,Про_2!CQ41)</f>
        <v>-3.6</v>
      </c>
      <c r="Q41" s="611">
        <f>CHOOSE(Про_2!$FG$5,Про_2!CF41,Про_2!CL41,Про_2!CR41)</f>
        <v>-9.9</v>
      </c>
      <c r="R41" s="610">
        <f>CHOOSE(Про_2!$FG$5,Про_2!CG41,Про_2!CM41,Про_2!CS41)</f>
        <v>-4.8</v>
      </c>
      <c r="S41" s="611">
        <f>CHOOSE(Про_2!$FG$5,Про_2!CH41,Про_2!CN41,Про_2!CT41)</f>
        <v>-12.7</v>
      </c>
      <c r="T41" s="612">
        <f>CHOOSE(Про_2!$FG$5,Про_2!CI41,Про_2!CO41,Про_2!CU41)</f>
        <v>-5.6</v>
      </c>
      <c r="U41" s="768">
        <f>CHOOSE(Про_2!$FG$5,Про_2!AP80,Про_2!AV80,Про_2!BB80)</f>
        <v>24</v>
      </c>
      <c r="V41" s="616">
        <f>CHOOSE(Про_2!$FG$5,Про_2!AQ80,Про_2!AW80,Про_2!BC80)</f>
        <v>24</v>
      </c>
      <c r="W41" s="617">
        <f>CHOOSE(Про_2!$FG$5,Про_2!AR80,Про_2!AX80,Про_2!BD80)</f>
        <v>24</v>
      </c>
      <c r="X41" s="616">
        <f>CHOOSE(Про_2!$FG$5,Про_2!AS80,Про_2!AY80,Про_2!BE80)</f>
        <v>24</v>
      </c>
      <c r="Y41" s="617">
        <f>CHOOSE(Про_2!$FG$5,Про_2!AT80,Про_2!AZ80,Про_2!BF80)</f>
        <v>24</v>
      </c>
      <c r="Z41" s="769">
        <f>CHOOSE(Про_2!$FG$5,Про_2!AU80,Про_2!BA80,Про_2!BG80)</f>
        <v>24</v>
      </c>
      <c r="AA41" s="615">
        <f>CHOOSE(Про_2!$FG$5,Про_2!DR41,Про_2!DX41,Про_2!ED41)</f>
        <v>3</v>
      </c>
      <c r="AB41" s="616">
        <f>CHOOSE(Про_2!$FG$5,Про_2!DS41,Про_2!DY41,Про_2!EE41)</f>
        <v>1</v>
      </c>
      <c r="AC41" s="617">
        <f>CHOOSE(Про_2!$FG$5,Про_2!DT41,Про_2!DZ41,Про_2!EF41)</f>
        <v>1</v>
      </c>
      <c r="AD41" s="616">
        <f>CHOOSE(Про_2!$FG$5,Про_2!DU41,Про_2!EA41,Про_2!EG41)</f>
        <v>11</v>
      </c>
      <c r="AE41" s="617">
        <f>CHOOSE(Про_2!$FG$5,Про_2!DV41,Про_2!EB41,Про_2!EH41)</f>
        <v>4</v>
      </c>
      <c r="AF41" s="618">
        <f>CHOOSE(Про_2!$FG$5,Про_2!DW41,Про_2!EC41,Про_2!EI41)</f>
        <v>13</v>
      </c>
      <c r="AG41" s="411">
        <f>CHOOSE(Про_2!$FG$5,Про_2!EL80,Про_2!ER80,Про_2!EX80)</f>
        <v>0</v>
      </c>
      <c r="AH41" s="576">
        <f>CHOOSE(Про_2!$FG$5,Про_2!EM80,Про_2!ES80,Про_2!EY80)</f>
        <v>0</v>
      </c>
      <c r="AI41" s="577">
        <f>CHOOSE(Про_2!$FG$5,Про_2!EN80,Про_2!ET80,Про_2!EZ80)</f>
        <v>0</v>
      </c>
      <c r="AJ41" s="576">
        <f>CHOOSE(Про_2!$FG$5,Про_2!EO80,Про_2!EU80,Про_2!FA80)</f>
        <v>0</v>
      </c>
      <c r="AK41" s="577">
        <f>CHOOSE(Про_2!$FG$5,Про_2!EP80,Про_2!EV80,Про_2!FB80)</f>
        <v>0</v>
      </c>
      <c r="AL41" s="412">
        <f>CHOOSE(Про_2!$FG$5,Про_2!EQ80,Про_2!EW80,Про_2!FC80)</f>
        <v>0</v>
      </c>
      <c r="AM41" s="19"/>
      <c r="AN41" s="19"/>
      <c r="AO41" s="19"/>
      <c r="AP41" s="13"/>
      <c r="AQ41" s="13"/>
      <c r="AR41" s="13"/>
      <c r="AS41" s="13"/>
      <c r="AT41" s="13"/>
      <c r="AU41" s="13"/>
      <c r="AV41" s="13"/>
      <c r="AW41" s="13"/>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row>
    <row r="42" spans="1:102" ht="12.95" customHeight="1" x14ac:dyDescent="0.2">
      <c r="M42" s="33"/>
      <c r="N42" s="33"/>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6"/>
      <c r="AN42" s="36"/>
      <c r="AO42" s="36"/>
      <c r="AP42" s="19"/>
      <c r="AQ42" s="19"/>
      <c r="AR42" s="19"/>
      <c r="AS42" s="19"/>
      <c r="AT42" s="19"/>
      <c r="AU42" s="19"/>
      <c r="AV42" s="19"/>
      <c r="AW42" s="19"/>
      <c r="AX42" s="36"/>
      <c r="AY42" s="36"/>
      <c r="AZ42" s="36"/>
      <c r="BA42" s="36"/>
      <c r="BB42" s="36"/>
      <c r="BC42" s="36"/>
      <c r="BD42" s="36"/>
      <c r="BE42" s="36"/>
      <c r="BF42" s="36"/>
      <c r="BG42" s="36"/>
      <c r="BH42" s="36"/>
      <c r="BI42" s="36"/>
      <c r="BJ42" s="36"/>
      <c r="BK42" s="36"/>
      <c r="BL42" s="36"/>
      <c r="BM42" s="36"/>
      <c r="BN42" s="36"/>
      <c r="BO42" s="36"/>
      <c r="BP42" s="36"/>
      <c r="BQ42" s="36"/>
      <c r="BR42" s="36"/>
      <c r="BS42" s="36"/>
      <c r="BT42" s="36"/>
      <c r="BU42" s="36"/>
      <c r="BV42" s="36"/>
      <c r="BW42" s="36"/>
      <c r="BX42" s="36"/>
      <c r="BY42" s="36"/>
      <c r="BZ42" s="36"/>
      <c r="CA42" s="36"/>
      <c r="CB42" s="36"/>
      <c r="CC42" s="36"/>
      <c r="CD42" s="36"/>
      <c r="CE42" s="36"/>
      <c r="CF42" s="36"/>
      <c r="CG42" s="36"/>
      <c r="CH42" s="36"/>
      <c r="CI42" s="36"/>
    </row>
    <row r="43" spans="1:102" ht="12.95" customHeight="1" x14ac:dyDescent="0.2">
      <c r="B43" s="1001" t="s">
        <v>2125</v>
      </c>
      <c r="M43" s="33"/>
      <c r="N43" s="33"/>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40"/>
      <c r="AN43" s="40"/>
      <c r="AO43" s="40"/>
      <c r="AP43" s="19"/>
      <c r="AQ43" s="19"/>
      <c r="AR43" s="19"/>
      <c r="AS43" s="19"/>
      <c r="AT43" s="19"/>
      <c r="AU43" s="19"/>
      <c r="AV43" s="19"/>
      <c r="AW43" s="19"/>
      <c r="AX43" s="40"/>
      <c r="AY43" s="40"/>
      <c r="AZ43" s="40"/>
      <c r="BA43" s="40"/>
      <c r="BB43" s="40"/>
      <c r="BC43" s="40"/>
      <c r="BD43" s="40"/>
      <c r="BE43" s="40"/>
      <c r="BF43" s="40"/>
      <c r="BG43" s="40"/>
      <c r="BH43" s="40"/>
      <c r="BI43" s="40"/>
      <c r="BJ43" s="40"/>
      <c r="BK43" s="40"/>
      <c r="BL43" s="40"/>
      <c r="BM43" s="40"/>
      <c r="BN43" s="40"/>
      <c r="BO43" s="40"/>
      <c r="BP43" s="40"/>
      <c r="BQ43" s="40"/>
      <c r="BR43" s="40"/>
      <c r="BS43" s="40"/>
      <c r="BT43" s="40"/>
      <c r="BU43" s="40"/>
      <c r="BV43" s="40"/>
      <c r="BW43" s="40"/>
      <c r="BX43" s="40"/>
      <c r="BY43" s="40"/>
      <c r="BZ43" s="40"/>
      <c r="CA43" s="40"/>
      <c r="CB43" s="40"/>
      <c r="CC43" s="40"/>
      <c r="CD43" s="40"/>
      <c r="CE43" s="40"/>
      <c r="CF43" s="40"/>
      <c r="CG43" s="37"/>
      <c r="CH43" s="37"/>
      <c r="CI43" s="37"/>
    </row>
    <row r="44" spans="1:102" ht="12.95" customHeight="1" x14ac:dyDescent="0.2">
      <c r="B44" s="1002" t="s">
        <v>2126</v>
      </c>
      <c r="M44" s="33"/>
      <c r="N44" s="33"/>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19"/>
      <c r="AQ44" s="19"/>
      <c r="AR44" s="19"/>
      <c r="AS44" s="19"/>
      <c r="AT44" s="19"/>
      <c r="AU44" s="19"/>
      <c r="AV44" s="19"/>
      <c r="AW44" s="19"/>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50"/>
      <c r="CH44" s="50"/>
      <c r="CI44" s="50"/>
    </row>
    <row r="45" spans="1:102" ht="15" customHeight="1" x14ac:dyDescent="0.2">
      <c r="M45" s="33"/>
      <c r="N45" s="33"/>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6"/>
      <c r="AQ45" s="36"/>
      <c r="AR45" s="36"/>
      <c r="AS45" s="36"/>
      <c r="AT45" s="36"/>
      <c r="AU45" s="36"/>
      <c r="AV45" s="36"/>
      <c r="AW45" s="36"/>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50"/>
      <c r="CH45" s="50"/>
      <c r="CI45" s="50"/>
    </row>
    <row r="46" spans="1:102" ht="15" customHeight="1" x14ac:dyDescent="0.2">
      <c r="M46" s="33"/>
      <c r="N46" s="33"/>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40"/>
      <c r="AQ46" s="40"/>
      <c r="AR46" s="40"/>
      <c r="AS46" s="40"/>
      <c r="AT46" s="40"/>
      <c r="AU46" s="40"/>
      <c r="AV46" s="40"/>
      <c r="AW46" s="40"/>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50"/>
      <c r="CH46" s="50"/>
      <c r="CI46" s="50"/>
    </row>
    <row r="47" spans="1:102" ht="15" customHeight="1" x14ac:dyDescent="0.2">
      <c r="M47" s="33"/>
      <c r="N47" s="33"/>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50"/>
      <c r="CH47" s="50"/>
      <c r="CI47" s="50"/>
    </row>
    <row r="48" spans="1:102" ht="15" customHeight="1" x14ac:dyDescent="0.2">
      <c r="M48" s="33"/>
      <c r="N48" s="33"/>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50"/>
      <c r="CH48" s="50"/>
      <c r="CI48" s="50"/>
    </row>
    <row r="49" spans="1:87" ht="15" customHeight="1" x14ac:dyDescent="0.2">
      <c r="M49" s="33"/>
      <c r="N49" s="33"/>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50"/>
      <c r="CH49" s="50"/>
      <c r="CI49" s="50"/>
    </row>
    <row r="50" spans="1:87" ht="15" customHeight="1" x14ac:dyDescent="0.2">
      <c r="M50" s="33"/>
      <c r="N50" s="33"/>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c r="CB50" s="34"/>
      <c r="CC50" s="34"/>
      <c r="CD50" s="34"/>
      <c r="CE50" s="34"/>
      <c r="CF50" s="34"/>
      <c r="CG50" s="50"/>
      <c r="CH50" s="50"/>
      <c r="CI50" s="50"/>
    </row>
    <row r="51" spans="1:87" ht="15" customHeight="1" x14ac:dyDescent="0.2">
      <c r="M51" s="33"/>
      <c r="N51" s="33"/>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50"/>
      <c r="CH51" s="50"/>
      <c r="CI51" s="50"/>
    </row>
    <row r="52" spans="1:87" ht="14.25" customHeight="1" x14ac:dyDescent="0.2">
      <c r="M52" s="33"/>
      <c r="N52" s="33"/>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D52" s="34"/>
      <c r="CE52" s="34"/>
      <c r="CF52" s="34"/>
      <c r="CG52" s="50"/>
      <c r="CH52" s="50"/>
      <c r="CI52" s="50"/>
    </row>
    <row r="53" spans="1:87" ht="14.25" customHeight="1" x14ac:dyDescent="0.2">
      <c r="M53" s="33"/>
      <c r="N53" s="33"/>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c r="CB53" s="34"/>
      <c r="CC53" s="34"/>
      <c r="CD53" s="34"/>
      <c r="CE53" s="34"/>
      <c r="CF53" s="34"/>
      <c r="CG53" s="50"/>
      <c r="CH53" s="50"/>
      <c r="CI53" s="50"/>
    </row>
    <row r="54" spans="1:87" ht="14.25" customHeight="1" x14ac:dyDescent="0.2">
      <c r="M54" s="33"/>
      <c r="N54" s="33"/>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c r="CB54" s="34"/>
      <c r="CC54" s="34"/>
      <c r="CD54" s="34"/>
      <c r="CE54" s="34"/>
      <c r="CF54" s="34"/>
      <c r="CG54" s="50"/>
      <c r="CH54" s="50"/>
      <c r="CI54" s="50"/>
    </row>
    <row r="55" spans="1:87" ht="14.25" customHeight="1" x14ac:dyDescent="0.2">
      <c r="M55" s="33"/>
      <c r="N55" s="33"/>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c r="CB55" s="34"/>
      <c r="CC55" s="34"/>
      <c r="CD55" s="34"/>
      <c r="CE55" s="34"/>
      <c r="CF55" s="34"/>
      <c r="CG55" s="50"/>
      <c r="CH55" s="50"/>
      <c r="CI55" s="50"/>
    </row>
    <row r="56" spans="1:87" ht="14.25" customHeight="1" x14ac:dyDescent="0.2">
      <c r="M56" s="33"/>
      <c r="N56" s="33"/>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c r="CB56" s="34"/>
      <c r="CC56" s="34"/>
      <c r="CD56" s="34"/>
      <c r="CE56" s="34"/>
      <c r="CF56" s="34"/>
      <c r="CG56" s="50"/>
      <c r="CH56" s="50"/>
      <c r="CI56" s="50"/>
    </row>
    <row r="57" spans="1:87" ht="14.25" customHeight="1" x14ac:dyDescent="0.2">
      <c r="M57" s="33"/>
      <c r="N57" s="33"/>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c r="CB57" s="34"/>
      <c r="CC57" s="34"/>
      <c r="CD57" s="34"/>
      <c r="CE57" s="34"/>
      <c r="CF57" s="34"/>
      <c r="CG57" s="50"/>
      <c r="CH57" s="50"/>
      <c r="CI57" s="50"/>
    </row>
    <row r="58" spans="1:87" ht="14.25" customHeight="1" x14ac:dyDescent="0.2">
      <c r="M58" s="33"/>
      <c r="N58" s="33"/>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c r="CB58" s="34"/>
      <c r="CC58" s="34"/>
      <c r="CD58" s="34"/>
      <c r="CE58" s="34"/>
      <c r="CF58" s="34"/>
      <c r="CG58" s="50"/>
      <c r="CH58" s="50"/>
      <c r="CI58" s="50"/>
    </row>
    <row r="59" spans="1:87" ht="14.25" customHeight="1" x14ac:dyDescent="0.2">
      <c r="M59" s="33"/>
      <c r="N59" s="33"/>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c r="CB59" s="34"/>
      <c r="CC59" s="34"/>
      <c r="CD59" s="34"/>
      <c r="CE59" s="34"/>
      <c r="CF59" s="34"/>
      <c r="CG59" s="50"/>
      <c r="CH59" s="50"/>
      <c r="CI59" s="50"/>
    </row>
    <row r="60" spans="1:87" ht="14.25" customHeight="1" x14ac:dyDescent="0.2">
      <c r="A60" s="48"/>
      <c r="B60" s="29"/>
      <c r="C60" s="33"/>
      <c r="D60" s="33"/>
      <c r="E60" s="33"/>
      <c r="F60" s="33"/>
      <c r="G60" s="33"/>
      <c r="H60" s="33"/>
      <c r="I60" s="33"/>
      <c r="J60" s="33"/>
      <c r="K60" s="33"/>
      <c r="L60" s="33"/>
      <c r="M60" s="33"/>
      <c r="N60" s="33"/>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c r="CD60" s="34"/>
      <c r="CE60" s="34"/>
      <c r="CF60" s="34"/>
      <c r="CG60" s="50"/>
      <c r="CH60" s="50"/>
      <c r="CI60" s="50"/>
    </row>
    <row r="61" spans="1:87" ht="14.25" customHeight="1" x14ac:dyDescent="0.2">
      <c r="A61" s="48"/>
      <c r="B61" s="29"/>
      <c r="C61" s="33"/>
      <c r="D61" s="33"/>
      <c r="E61" s="33"/>
      <c r="F61" s="33"/>
      <c r="G61" s="33"/>
      <c r="H61" s="33"/>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c r="CB61" s="34"/>
      <c r="CC61" s="34"/>
      <c r="CD61" s="34"/>
      <c r="CE61" s="34"/>
      <c r="CF61" s="34"/>
      <c r="CG61" s="50"/>
      <c r="CH61" s="50"/>
      <c r="CI61" s="50"/>
    </row>
    <row r="62" spans="1:87" ht="14.25" customHeight="1" x14ac:dyDescent="0.2">
      <c r="A62" s="48"/>
      <c r="B62" s="29"/>
      <c r="C62" s="33"/>
      <c r="D62" s="33"/>
      <c r="E62" s="33"/>
      <c r="F62" s="33"/>
      <c r="G62" s="33"/>
      <c r="H62" s="33"/>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c r="CB62" s="34"/>
      <c r="CC62" s="34"/>
      <c r="CD62" s="34"/>
      <c r="CE62" s="34"/>
      <c r="CF62" s="34"/>
      <c r="CG62" s="50"/>
      <c r="CH62" s="50"/>
      <c r="CI62" s="50"/>
    </row>
    <row r="63" spans="1:87" ht="14.25" customHeight="1" x14ac:dyDescent="0.2">
      <c r="A63" s="48"/>
      <c r="B63" s="29"/>
      <c r="C63" s="33"/>
      <c r="D63" s="33"/>
      <c r="E63" s="33"/>
      <c r="F63" s="33"/>
      <c r="G63" s="33"/>
      <c r="H63" s="33"/>
      <c r="I63" s="69"/>
      <c r="J63" s="69"/>
      <c r="K63" s="69"/>
      <c r="L63" s="69"/>
      <c r="M63" s="69"/>
      <c r="N63" s="69"/>
      <c r="O63" s="69"/>
      <c r="P63" s="69"/>
      <c r="Q63" s="69"/>
      <c r="R63" s="69"/>
      <c r="S63" s="69"/>
      <c r="T63" s="69"/>
      <c r="U63" s="69"/>
      <c r="V63" s="69"/>
      <c r="W63" s="69"/>
      <c r="X63" s="69"/>
      <c r="Y63" s="69"/>
      <c r="Z63" s="69"/>
      <c r="AA63" s="73"/>
      <c r="AB63" s="73"/>
      <c r="AC63" s="73"/>
      <c r="AD63" s="73"/>
      <c r="AE63" s="73"/>
      <c r="AF63" s="73"/>
      <c r="AG63" s="73"/>
      <c r="AH63" s="73"/>
      <c r="AI63" s="73"/>
      <c r="AJ63" s="73"/>
      <c r="AK63" s="73"/>
      <c r="AL63" s="73"/>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c r="CB63" s="34"/>
      <c r="CC63" s="34"/>
      <c r="CD63" s="34"/>
      <c r="CE63" s="34"/>
      <c r="CF63" s="34"/>
      <c r="CG63" s="50"/>
      <c r="CH63" s="50"/>
      <c r="CI63" s="50"/>
    </row>
    <row r="64" spans="1:87" ht="14.25" customHeight="1" x14ac:dyDescent="0.2">
      <c r="A64" s="48"/>
      <c r="B64" s="29"/>
      <c r="C64" s="33"/>
      <c r="D64" s="33"/>
      <c r="E64" s="33"/>
      <c r="F64" s="33"/>
      <c r="G64" s="33"/>
      <c r="H64" s="33"/>
      <c r="I64" s="77"/>
      <c r="J64" s="77"/>
      <c r="K64" s="77"/>
      <c r="L64" s="77"/>
      <c r="M64" s="77"/>
      <c r="N64" s="77"/>
      <c r="O64" s="77"/>
      <c r="P64" s="77"/>
      <c r="Q64" s="77"/>
      <c r="R64" s="77"/>
      <c r="S64" s="77"/>
      <c r="T64" s="77"/>
      <c r="U64" s="77"/>
      <c r="V64" s="77"/>
      <c r="W64" s="77"/>
      <c r="X64" s="77"/>
      <c r="Y64" s="77"/>
      <c r="Z64" s="77"/>
      <c r="AA64" s="74"/>
      <c r="AB64" s="74"/>
      <c r="AC64" s="74"/>
      <c r="AD64" s="74"/>
      <c r="AE64" s="74"/>
      <c r="AF64" s="74"/>
      <c r="AG64" s="74"/>
      <c r="AH64" s="74"/>
      <c r="AI64" s="74"/>
      <c r="AJ64" s="74"/>
      <c r="AK64" s="74"/>
      <c r="AL64" s="74"/>
      <c r="AM64" s="19"/>
      <c r="AN64" s="19"/>
      <c r="AO64" s="19"/>
      <c r="AP64" s="34"/>
      <c r="AQ64" s="34"/>
      <c r="AR64" s="34"/>
      <c r="AS64" s="34"/>
      <c r="AT64" s="34"/>
      <c r="AU64" s="34"/>
      <c r="AV64" s="34"/>
      <c r="AW64" s="34"/>
      <c r="AX64" s="19"/>
      <c r="AY64" s="19"/>
      <c r="AZ64" s="19"/>
      <c r="BA64" s="19"/>
      <c r="BB64" s="19"/>
      <c r="BC64" s="19"/>
      <c r="BD64" s="19"/>
      <c r="BE64" s="19"/>
      <c r="BF64" s="19"/>
      <c r="BG64" s="19"/>
      <c r="BH64" s="19"/>
      <c r="BI64" s="19"/>
      <c r="BJ64" s="19"/>
      <c r="BK64" s="19"/>
      <c r="BL64" s="19"/>
      <c r="BM64" s="19"/>
      <c r="BN64" s="19"/>
      <c r="BO64" s="19"/>
      <c r="BP64" s="19"/>
      <c r="BQ64" s="19"/>
      <c r="BR64" s="19"/>
      <c r="BS64" s="19"/>
      <c r="BT64" s="19"/>
      <c r="BU64" s="19"/>
      <c r="BV64" s="19"/>
      <c r="BW64" s="19"/>
      <c r="BX64" s="19"/>
      <c r="BY64" s="19"/>
      <c r="BZ64" s="19"/>
      <c r="CA64" s="19"/>
      <c r="CB64" s="19"/>
      <c r="CC64" s="19"/>
      <c r="CD64" s="19"/>
      <c r="CE64" s="19"/>
      <c r="CF64" s="19"/>
      <c r="CG64" s="19"/>
      <c r="CH64" s="50"/>
      <c r="CI64" s="50"/>
    </row>
    <row r="65" spans="1:87" ht="14.25" customHeight="1" x14ac:dyDescent="0.2">
      <c r="A65" s="19"/>
      <c r="B65" s="75"/>
      <c r="C65" s="19"/>
      <c r="D65" s="19"/>
      <c r="E65" s="19"/>
      <c r="F65" s="19"/>
      <c r="G65" s="19"/>
      <c r="H65" s="19"/>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19"/>
      <c r="AN65" s="19"/>
      <c r="AO65" s="19"/>
      <c r="AP65" s="34"/>
      <c r="AQ65" s="34"/>
      <c r="AR65" s="34"/>
      <c r="AS65" s="34"/>
      <c r="AT65" s="34"/>
      <c r="AU65" s="34"/>
      <c r="AV65" s="34"/>
      <c r="AW65" s="34"/>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c r="CA65" s="19"/>
      <c r="CB65" s="19"/>
      <c r="CC65" s="19"/>
      <c r="CD65" s="19"/>
      <c r="CE65" s="19"/>
      <c r="CF65" s="19"/>
      <c r="CG65" s="19"/>
      <c r="CH65" s="50"/>
      <c r="CI65" s="50"/>
    </row>
    <row r="66" spans="1:87" ht="14.25" customHeight="1" x14ac:dyDescent="0.2">
      <c r="A66" s="19"/>
      <c r="B66" s="76"/>
      <c r="C66" s="19"/>
      <c r="D66" s="19"/>
      <c r="E66" s="19"/>
      <c r="F66" s="19"/>
      <c r="G66" s="19"/>
      <c r="H66" s="19"/>
      <c r="I66" s="19"/>
      <c r="J66" s="19"/>
      <c r="K66" s="19"/>
      <c r="L66" s="19"/>
      <c r="M66" s="19"/>
      <c r="N66" s="19"/>
      <c r="O66" s="34"/>
      <c r="P66" s="34"/>
      <c r="Q66" s="34"/>
      <c r="R66" s="34"/>
      <c r="S66" s="34"/>
      <c r="T66" s="34"/>
      <c r="U66" s="33"/>
      <c r="V66" s="33"/>
      <c r="W66" s="33"/>
      <c r="X66" s="33"/>
      <c r="Y66" s="33"/>
      <c r="Z66" s="33"/>
      <c r="AA66" s="33"/>
      <c r="AB66" s="33"/>
      <c r="AC66" s="33"/>
      <c r="AD66" s="33"/>
      <c r="AE66" s="33"/>
      <c r="AF66" s="33"/>
      <c r="AG66" s="33"/>
      <c r="AH66" s="33"/>
      <c r="AI66" s="33"/>
      <c r="AJ66" s="33"/>
      <c r="AK66" s="33"/>
      <c r="AL66" s="33"/>
      <c r="AM66" s="73"/>
      <c r="AN66" s="73"/>
      <c r="AO66" s="73"/>
      <c r="AP66" s="34"/>
      <c r="AQ66" s="34"/>
      <c r="AR66" s="34"/>
      <c r="AS66" s="34"/>
      <c r="AT66" s="34"/>
      <c r="AU66" s="34"/>
      <c r="AV66" s="34"/>
      <c r="AW66" s="34"/>
      <c r="AX66" s="73"/>
      <c r="AY66" s="73"/>
      <c r="AZ66" s="73"/>
      <c r="BA66" s="73"/>
      <c r="BB66" s="73"/>
      <c r="BC66" s="73"/>
      <c r="BD66" s="73"/>
      <c r="BE66" s="73"/>
      <c r="BF66" s="73"/>
      <c r="BG66" s="73"/>
      <c r="BH66" s="73"/>
      <c r="BI66" s="73"/>
      <c r="BJ66" s="73"/>
      <c r="BK66" s="73"/>
      <c r="BL66" s="73"/>
      <c r="BM66" s="73"/>
      <c r="BN66" s="73"/>
      <c r="BO66" s="73"/>
      <c r="BP66" s="73"/>
      <c r="BQ66" s="73"/>
      <c r="BR66" s="73"/>
      <c r="BS66" s="73"/>
      <c r="BT66" s="73"/>
      <c r="BU66" s="73"/>
      <c r="BV66" s="73"/>
      <c r="BW66" s="73"/>
      <c r="BX66" s="73"/>
      <c r="BY66" s="73"/>
      <c r="BZ66" s="73"/>
      <c r="CA66" s="73"/>
      <c r="CB66" s="73"/>
      <c r="CC66" s="73"/>
      <c r="CD66" s="73"/>
      <c r="CE66" s="73"/>
      <c r="CF66" s="73"/>
      <c r="CG66" s="73"/>
      <c r="CH66" s="50"/>
      <c r="CI66" s="50"/>
    </row>
    <row r="67" spans="1:87" ht="41.25" customHeight="1" x14ac:dyDescent="0.2">
      <c r="A67" s="19"/>
      <c r="B67" s="19"/>
      <c r="C67" s="69"/>
      <c r="D67" s="69"/>
      <c r="E67" s="69"/>
      <c r="F67" s="69"/>
      <c r="G67" s="69"/>
      <c r="H67" s="69"/>
      <c r="I67" s="19"/>
      <c r="J67" s="19"/>
      <c r="K67" s="19"/>
      <c r="L67" s="19"/>
      <c r="M67" s="19"/>
      <c r="N67" s="19"/>
      <c r="O67" s="34"/>
      <c r="P67" s="34"/>
      <c r="Q67" s="34"/>
      <c r="R67" s="34"/>
      <c r="S67" s="34"/>
      <c r="T67" s="34"/>
      <c r="U67" s="33"/>
      <c r="V67" s="33"/>
      <c r="W67" s="33"/>
      <c r="X67" s="33"/>
      <c r="Y67" s="33"/>
      <c r="Z67" s="33"/>
      <c r="AA67" s="33"/>
      <c r="AB67" s="33"/>
      <c r="AC67" s="33"/>
      <c r="AD67" s="33"/>
      <c r="AE67" s="33"/>
      <c r="AF67" s="33"/>
      <c r="AG67" s="33"/>
      <c r="AH67" s="33"/>
      <c r="AI67" s="33"/>
      <c r="AJ67" s="33"/>
      <c r="AK67" s="33"/>
      <c r="AL67" s="33"/>
      <c r="AM67" s="74"/>
      <c r="AN67" s="74"/>
      <c r="AO67" s="74"/>
      <c r="AP67" s="19"/>
      <c r="AQ67" s="19"/>
      <c r="AR67" s="19"/>
      <c r="AS67" s="19"/>
      <c r="AT67" s="19"/>
      <c r="AU67" s="19"/>
      <c r="AV67" s="19"/>
      <c r="AW67" s="19"/>
      <c r="AX67" s="74"/>
      <c r="AY67" s="74"/>
      <c r="AZ67" s="74"/>
      <c r="BA67" s="74"/>
      <c r="BB67" s="74"/>
      <c r="BC67" s="74"/>
      <c r="BD67" s="74"/>
      <c r="BE67" s="74"/>
      <c r="BF67" s="74"/>
      <c r="BG67" s="74"/>
      <c r="BH67" s="74"/>
      <c r="BI67" s="74"/>
      <c r="BJ67" s="74"/>
      <c r="BK67" s="74"/>
      <c r="BL67" s="74"/>
      <c r="BM67" s="74"/>
      <c r="BN67" s="74"/>
      <c r="BO67" s="74"/>
      <c r="BP67" s="74"/>
      <c r="BQ67" s="74"/>
      <c r="BR67" s="74"/>
      <c r="BS67" s="74"/>
      <c r="BT67" s="74"/>
      <c r="BU67" s="74"/>
      <c r="BV67" s="74"/>
      <c r="BW67" s="74"/>
      <c r="BX67" s="74"/>
      <c r="BY67" s="74"/>
      <c r="BZ67" s="74"/>
      <c r="CA67" s="74"/>
      <c r="CB67" s="74"/>
      <c r="CC67" s="74"/>
      <c r="CD67" s="74"/>
      <c r="CE67" s="74"/>
      <c r="CF67" s="74"/>
      <c r="CG67" s="74"/>
      <c r="CH67" s="50"/>
      <c r="CI67" s="50"/>
    </row>
    <row r="68" spans="1:87" ht="14.25" customHeight="1" x14ac:dyDescent="0.2">
      <c r="A68" s="33"/>
      <c r="B68" s="14"/>
      <c r="C68" s="77"/>
      <c r="D68" s="77"/>
      <c r="E68" s="77"/>
      <c r="F68" s="77"/>
      <c r="G68" s="77"/>
      <c r="H68" s="77"/>
      <c r="I68" s="19"/>
      <c r="J68" s="19"/>
      <c r="K68" s="19"/>
      <c r="L68" s="19"/>
      <c r="M68" s="19"/>
      <c r="N68" s="19"/>
      <c r="O68" s="34"/>
      <c r="P68" s="34"/>
      <c r="Q68" s="34"/>
      <c r="R68" s="34"/>
      <c r="S68" s="34"/>
      <c r="T68" s="34"/>
      <c r="U68" s="33"/>
      <c r="V68" s="33"/>
      <c r="W68" s="33"/>
      <c r="X68" s="33"/>
      <c r="Y68" s="33"/>
      <c r="Z68" s="33"/>
      <c r="AA68" s="33"/>
      <c r="AB68" s="33"/>
      <c r="AC68" s="33"/>
      <c r="AD68" s="33"/>
      <c r="AE68" s="33"/>
      <c r="AF68" s="33"/>
      <c r="AG68" s="33"/>
      <c r="AH68" s="33"/>
      <c r="AI68" s="33"/>
      <c r="AJ68" s="33"/>
      <c r="AK68" s="33"/>
      <c r="AL68" s="33"/>
      <c r="AM68" s="40"/>
      <c r="AN68" s="40"/>
      <c r="AO68" s="40"/>
      <c r="AP68" s="19"/>
      <c r="AQ68" s="19"/>
      <c r="AR68" s="19"/>
      <c r="AS68" s="19"/>
      <c r="AT68" s="19"/>
      <c r="AU68" s="19"/>
      <c r="AV68" s="19"/>
      <c r="AW68" s="19"/>
      <c r="AX68" s="40"/>
      <c r="AY68" s="40"/>
      <c r="AZ68" s="40"/>
      <c r="BA68" s="40"/>
      <c r="BB68" s="40"/>
      <c r="BC68" s="40"/>
      <c r="BD68" s="40"/>
      <c r="BE68" s="40"/>
      <c r="BF68" s="40"/>
      <c r="BG68" s="40"/>
      <c r="BH68" s="40"/>
      <c r="BI68" s="40"/>
      <c r="BJ68" s="40"/>
      <c r="BK68" s="40"/>
      <c r="BL68" s="40"/>
      <c r="BM68" s="40"/>
      <c r="BN68" s="40"/>
      <c r="BO68" s="40"/>
      <c r="BP68" s="40"/>
      <c r="BQ68" s="40"/>
      <c r="BR68" s="40"/>
      <c r="BS68" s="40"/>
      <c r="BT68" s="40"/>
      <c r="BU68" s="40"/>
      <c r="BV68" s="40"/>
      <c r="BW68" s="40"/>
      <c r="BX68" s="40"/>
      <c r="BY68" s="40"/>
      <c r="BZ68" s="40"/>
      <c r="CA68" s="40"/>
      <c r="CB68" s="40"/>
      <c r="CC68" s="40"/>
      <c r="CD68" s="40"/>
      <c r="CE68" s="40"/>
      <c r="CF68" s="40"/>
      <c r="CG68" s="37"/>
      <c r="CH68" s="50"/>
      <c r="CI68" s="50"/>
    </row>
    <row r="69" spans="1:87" ht="14.25" customHeight="1" x14ac:dyDescent="0.2">
      <c r="A69" s="19"/>
      <c r="B69" s="19"/>
      <c r="C69" s="40"/>
      <c r="D69" s="40"/>
      <c r="E69" s="40"/>
      <c r="F69" s="40"/>
      <c r="G69" s="40"/>
      <c r="H69" s="40"/>
      <c r="I69" s="19"/>
      <c r="J69" s="19"/>
      <c r="K69" s="19"/>
      <c r="L69" s="19"/>
      <c r="M69" s="19"/>
      <c r="N69" s="19"/>
      <c r="O69" s="34"/>
      <c r="P69" s="34"/>
      <c r="Q69" s="34"/>
      <c r="R69" s="34"/>
      <c r="S69" s="34"/>
      <c r="T69" s="34"/>
      <c r="U69" s="33"/>
      <c r="V69" s="33"/>
      <c r="W69" s="33"/>
      <c r="X69" s="33"/>
      <c r="Y69" s="33"/>
      <c r="Z69" s="33"/>
      <c r="AA69" s="33"/>
      <c r="AB69" s="33"/>
      <c r="AC69" s="33"/>
      <c r="AD69" s="33"/>
      <c r="AE69" s="33"/>
      <c r="AF69" s="33"/>
      <c r="AG69" s="33"/>
      <c r="AH69" s="33"/>
      <c r="AI69" s="33"/>
      <c r="AJ69" s="33"/>
      <c r="AK69" s="33"/>
      <c r="AL69" s="33"/>
      <c r="AM69" s="33"/>
      <c r="AN69" s="33"/>
      <c r="AO69" s="33"/>
      <c r="AP69" s="73"/>
      <c r="AQ69" s="73"/>
      <c r="AR69" s="73"/>
      <c r="AS69" s="73"/>
      <c r="AT69" s="73"/>
      <c r="AU69" s="73"/>
      <c r="AV69" s="73"/>
      <c r="AW69" s="7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33"/>
      <c r="BW69" s="33"/>
      <c r="BX69" s="33"/>
      <c r="BY69" s="33"/>
      <c r="BZ69" s="33"/>
      <c r="CA69" s="33"/>
      <c r="CB69" s="33"/>
      <c r="CC69" s="33"/>
      <c r="CD69" s="33"/>
      <c r="CE69" s="33"/>
      <c r="CF69" s="33"/>
      <c r="CG69" s="33"/>
      <c r="CH69" s="50"/>
      <c r="CI69" s="50"/>
    </row>
    <row r="70" spans="1:87" ht="14.25" customHeight="1" x14ac:dyDescent="0.2">
      <c r="A70" s="48"/>
      <c r="B70" s="29"/>
      <c r="C70" s="19"/>
      <c r="D70" s="19"/>
      <c r="E70" s="19"/>
      <c r="F70" s="19"/>
      <c r="G70" s="19"/>
      <c r="H70" s="19"/>
      <c r="I70" s="19"/>
      <c r="J70" s="19"/>
      <c r="K70" s="19"/>
      <c r="L70" s="19"/>
      <c r="M70" s="19"/>
      <c r="N70" s="19"/>
      <c r="O70" s="34"/>
      <c r="P70" s="34"/>
      <c r="Q70" s="34"/>
      <c r="R70" s="34"/>
      <c r="S70" s="34"/>
      <c r="T70" s="34"/>
      <c r="U70" s="33"/>
      <c r="V70" s="33"/>
      <c r="W70" s="33"/>
      <c r="X70" s="33"/>
      <c r="Y70" s="33"/>
      <c r="Z70" s="33"/>
      <c r="AA70" s="33"/>
      <c r="AB70" s="33"/>
      <c r="AC70" s="33"/>
      <c r="AD70" s="33"/>
      <c r="AE70" s="33"/>
      <c r="AF70" s="33"/>
      <c r="AG70" s="33"/>
      <c r="AH70" s="33"/>
      <c r="AI70" s="33"/>
      <c r="AJ70" s="33"/>
      <c r="AK70" s="33"/>
      <c r="AL70" s="33"/>
      <c r="AM70" s="33"/>
      <c r="AN70" s="33"/>
      <c r="AO70" s="33"/>
      <c r="AP70" s="74"/>
      <c r="AQ70" s="74"/>
      <c r="AR70" s="74"/>
      <c r="AS70" s="74"/>
      <c r="AT70" s="74"/>
      <c r="AU70" s="74"/>
      <c r="AV70" s="74"/>
      <c r="AW70" s="74"/>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3"/>
      <c r="CA70" s="33"/>
      <c r="CB70" s="33"/>
      <c r="CC70" s="33"/>
      <c r="CD70" s="33"/>
      <c r="CE70" s="33"/>
      <c r="CF70" s="33"/>
      <c r="CG70" s="33"/>
      <c r="CH70" s="50"/>
      <c r="CI70" s="50"/>
    </row>
    <row r="71" spans="1:87" ht="14.25" customHeight="1" x14ac:dyDescent="0.2">
      <c r="A71" s="56"/>
      <c r="B71" s="29"/>
      <c r="C71" s="19"/>
      <c r="D71" s="19"/>
      <c r="E71" s="19"/>
      <c r="F71" s="19"/>
      <c r="G71" s="19"/>
      <c r="H71" s="19"/>
      <c r="I71" s="19"/>
      <c r="J71" s="19"/>
      <c r="K71" s="19"/>
      <c r="L71" s="19"/>
      <c r="M71" s="19"/>
      <c r="N71" s="19"/>
      <c r="O71" s="34"/>
      <c r="P71" s="34"/>
      <c r="Q71" s="34"/>
      <c r="R71" s="34"/>
      <c r="S71" s="34"/>
      <c r="T71" s="34"/>
      <c r="U71" s="33"/>
      <c r="V71" s="33"/>
      <c r="W71" s="33"/>
      <c r="X71" s="33"/>
      <c r="Y71" s="33"/>
      <c r="Z71" s="33"/>
      <c r="AA71" s="33"/>
      <c r="AB71" s="33"/>
      <c r="AC71" s="33"/>
      <c r="AD71" s="33"/>
      <c r="AE71" s="33"/>
      <c r="AF71" s="33"/>
      <c r="AG71" s="33"/>
      <c r="AH71" s="33"/>
      <c r="AI71" s="33"/>
      <c r="AJ71" s="33"/>
      <c r="AK71" s="33"/>
      <c r="AL71" s="33"/>
      <c r="AM71" s="33"/>
      <c r="AN71" s="33"/>
      <c r="AO71" s="33"/>
      <c r="AP71" s="40"/>
      <c r="AQ71" s="40"/>
      <c r="AR71" s="40"/>
      <c r="AS71" s="40"/>
      <c r="AT71" s="40"/>
      <c r="AU71" s="40"/>
      <c r="AV71" s="40"/>
      <c r="AW71" s="40"/>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50"/>
      <c r="CI71" s="50"/>
    </row>
    <row r="72" spans="1:87" ht="14.25" customHeight="1" x14ac:dyDescent="0.2">
      <c r="A72" s="56"/>
      <c r="B72" s="29"/>
      <c r="C72" s="19"/>
      <c r="D72" s="19"/>
      <c r="E72" s="19"/>
      <c r="F72" s="19"/>
      <c r="G72" s="19"/>
      <c r="H72" s="19"/>
      <c r="I72" s="19"/>
      <c r="J72" s="19"/>
      <c r="K72" s="19"/>
      <c r="L72" s="19"/>
      <c r="M72" s="19"/>
      <c r="N72" s="19"/>
      <c r="O72" s="34"/>
      <c r="P72" s="34"/>
      <c r="Q72" s="34"/>
      <c r="R72" s="34"/>
      <c r="S72" s="34"/>
      <c r="T72" s="34"/>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c r="BT72" s="33"/>
      <c r="BU72" s="33"/>
      <c r="BV72" s="33"/>
      <c r="BW72" s="33"/>
      <c r="BX72" s="33"/>
      <c r="BY72" s="33"/>
      <c r="BZ72" s="33"/>
      <c r="CA72" s="33"/>
      <c r="CB72" s="33"/>
      <c r="CC72" s="33"/>
      <c r="CD72" s="33"/>
      <c r="CE72" s="33"/>
      <c r="CF72" s="33"/>
      <c r="CG72" s="33"/>
      <c r="CH72" s="50"/>
      <c r="CI72" s="50"/>
    </row>
    <row r="73" spans="1:87" ht="18.75" customHeight="1" x14ac:dyDescent="0.2">
      <c r="A73" s="56"/>
      <c r="B73" s="29"/>
      <c r="C73" s="19"/>
      <c r="D73" s="19"/>
      <c r="E73" s="19"/>
      <c r="F73" s="19"/>
      <c r="G73" s="19"/>
      <c r="H73" s="19"/>
      <c r="I73" s="19"/>
      <c r="J73" s="19"/>
      <c r="K73" s="19"/>
      <c r="L73" s="19"/>
      <c r="M73" s="19"/>
      <c r="N73" s="19"/>
      <c r="O73" s="34"/>
      <c r="P73" s="34"/>
      <c r="Q73" s="34"/>
      <c r="R73" s="34"/>
      <c r="S73" s="34"/>
      <c r="T73" s="34"/>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c r="BZ73" s="33"/>
      <c r="CA73" s="33"/>
      <c r="CB73" s="33"/>
      <c r="CC73" s="33"/>
      <c r="CD73" s="33"/>
      <c r="CE73" s="33"/>
      <c r="CF73" s="33"/>
      <c r="CG73" s="33"/>
      <c r="CH73" s="19"/>
      <c r="CI73" s="19"/>
    </row>
    <row r="74" spans="1:87" x14ac:dyDescent="0.2">
      <c r="A74" s="56"/>
      <c r="B74" s="51"/>
      <c r="C74" s="19"/>
      <c r="D74" s="19"/>
      <c r="E74" s="19"/>
      <c r="F74" s="19"/>
      <c r="G74" s="19"/>
      <c r="H74" s="19"/>
      <c r="I74" s="19"/>
      <c r="J74" s="19"/>
      <c r="K74" s="19"/>
      <c r="L74" s="19"/>
      <c r="M74" s="19"/>
      <c r="N74" s="19"/>
      <c r="O74" s="34"/>
      <c r="P74" s="34"/>
      <c r="Q74" s="34"/>
      <c r="R74" s="34"/>
      <c r="S74" s="34"/>
      <c r="T74" s="34"/>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c r="CF74" s="33"/>
      <c r="CG74" s="33"/>
      <c r="CH74" s="19"/>
      <c r="CI74" s="19"/>
    </row>
    <row r="75" spans="1:87" x14ac:dyDescent="0.2">
      <c r="A75" s="56"/>
      <c r="B75" s="29"/>
      <c r="C75" s="19"/>
      <c r="D75" s="19"/>
      <c r="E75" s="19"/>
      <c r="F75" s="19"/>
      <c r="G75" s="19"/>
      <c r="H75" s="19"/>
      <c r="I75" s="19"/>
      <c r="J75" s="19"/>
      <c r="K75" s="19"/>
      <c r="L75" s="19"/>
      <c r="M75" s="19"/>
      <c r="N75" s="19"/>
      <c r="O75" s="34"/>
      <c r="P75" s="34"/>
      <c r="Q75" s="34"/>
      <c r="R75" s="34"/>
      <c r="S75" s="34"/>
      <c r="T75" s="34"/>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19"/>
      <c r="CI75" s="19"/>
    </row>
    <row r="76" spans="1:87" x14ac:dyDescent="0.2">
      <c r="A76" s="56"/>
      <c r="B76" s="29"/>
      <c r="C76" s="19"/>
      <c r="D76" s="19"/>
      <c r="E76" s="19"/>
      <c r="F76" s="19"/>
      <c r="G76" s="19"/>
      <c r="H76" s="19"/>
      <c r="I76" s="54"/>
      <c r="J76" s="54"/>
      <c r="K76" s="54"/>
      <c r="L76" s="54"/>
      <c r="M76" s="54"/>
      <c r="N76" s="54"/>
      <c r="O76" s="80"/>
      <c r="P76" s="80"/>
      <c r="Q76" s="80"/>
      <c r="R76" s="80"/>
      <c r="S76" s="80"/>
      <c r="T76" s="80"/>
      <c r="U76" s="55"/>
      <c r="V76" s="55"/>
      <c r="W76" s="55"/>
      <c r="X76" s="55"/>
      <c r="Y76" s="55"/>
      <c r="Z76" s="55"/>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19"/>
      <c r="CI76" s="19"/>
    </row>
    <row r="77" spans="1:87" x14ac:dyDescent="0.2">
      <c r="A77" s="56"/>
      <c r="B77" s="29"/>
      <c r="C77" s="19"/>
      <c r="D77" s="19"/>
      <c r="E77" s="19"/>
      <c r="F77" s="19"/>
      <c r="G77" s="19"/>
      <c r="H77" s="19"/>
      <c r="I77" s="54"/>
      <c r="J77" s="54"/>
      <c r="K77" s="54"/>
      <c r="L77" s="54"/>
      <c r="M77" s="54"/>
      <c r="N77" s="54"/>
      <c r="O77" s="80"/>
      <c r="P77" s="80"/>
      <c r="Q77" s="80"/>
      <c r="R77" s="80"/>
      <c r="S77" s="80"/>
      <c r="T77" s="80"/>
      <c r="U77" s="55"/>
      <c r="V77" s="55"/>
      <c r="W77" s="55"/>
      <c r="X77" s="55"/>
      <c r="Y77" s="55"/>
      <c r="Z77" s="55"/>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c r="CC77" s="33"/>
      <c r="CD77" s="33"/>
      <c r="CE77" s="33"/>
      <c r="CF77" s="33"/>
      <c r="CG77" s="33"/>
      <c r="CH77" s="19"/>
      <c r="CI77" s="19"/>
    </row>
    <row r="78" spans="1:87" x14ac:dyDescent="0.2">
      <c r="A78" s="78"/>
      <c r="B78" s="29"/>
      <c r="C78" s="19"/>
      <c r="D78" s="19"/>
      <c r="E78" s="19"/>
      <c r="F78" s="19"/>
      <c r="G78" s="19"/>
      <c r="H78" s="19"/>
      <c r="I78" s="54"/>
      <c r="J78" s="54"/>
      <c r="K78" s="54"/>
      <c r="L78" s="54"/>
      <c r="M78" s="54"/>
      <c r="N78" s="54"/>
      <c r="O78" s="80"/>
      <c r="P78" s="80"/>
      <c r="Q78" s="80"/>
      <c r="R78" s="80"/>
      <c r="S78" s="80"/>
      <c r="T78" s="80"/>
      <c r="U78" s="55"/>
      <c r="V78" s="55"/>
      <c r="W78" s="55"/>
      <c r="X78" s="55"/>
      <c r="Y78" s="55"/>
      <c r="Z78" s="55"/>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c r="CE78" s="33"/>
      <c r="CF78" s="33"/>
      <c r="CG78" s="33"/>
      <c r="CH78" s="19"/>
      <c r="CI78" s="19"/>
    </row>
    <row r="79" spans="1:87" x14ac:dyDescent="0.2">
      <c r="A79" s="78"/>
      <c r="B79" s="29"/>
      <c r="C79" s="19"/>
      <c r="D79" s="19"/>
      <c r="E79" s="19"/>
      <c r="F79" s="19"/>
      <c r="G79" s="19"/>
      <c r="H79" s="19"/>
      <c r="I79" s="54"/>
      <c r="J79" s="54"/>
      <c r="K79" s="54"/>
      <c r="L79" s="54"/>
      <c r="M79" s="54"/>
      <c r="N79" s="54"/>
      <c r="O79" s="80"/>
      <c r="P79" s="80"/>
      <c r="Q79" s="80"/>
      <c r="R79" s="80"/>
      <c r="S79" s="80"/>
      <c r="T79" s="80"/>
      <c r="U79" s="55"/>
      <c r="V79" s="55"/>
      <c r="W79" s="55"/>
      <c r="X79" s="55"/>
      <c r="Y79" s="55"/>
      <c r="Z79" s="55"/>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c r="BT79" s="33"/>
      <c r="BU79" s="33"/>
      <c r="BV79" s="33"/>
      <c r="BW79" s="33"/>
      <c r="BX79" s="33"/>
      <c r="BY79" s="33"/>
      <c r="BZ79" s="33"/>
      <c r="CA79" s="33"/>
      <c r="CB79" s="33"/>
      <c r="CC79" s="33"/>
      <c r="CD79" s="33"/>
      <c r="CE79" s="33"/>
      <c r="CF79" s="33"/>
      <c r="CG79" s="33"/>
      <c r="CH79" s="19"/>
      <c r="CI79" s="19"/>
    </row>
    <row r="80" spans="1:87" x14ac:dyDescent="0.2">
      <c r="A80" s="82"/>
      <c r="B80" s="79"/>
      <c r="C80" s="54"/>
      <c r="D80" s="54"/>
      <c r="E80" s="54"/>
      <c r="F80" s="54"/>
      <c r="G80" s="54"/>
      <c r="H80" s="54"/>
      <c r="I80" s="54"/>
      <c r="J80" s="54"/>
      <c r="K80" s="54"/>
      <c r="L80" s="54"/>
      <c r="M80" s="54"/>
      <c r="N80" s="54"/>
      <c r="O80" s="80"/>
      <c r="P80" s="80"/>
      <c r="Q80" s="80"/>
      <c r="R80" s="80"/>
      <c r="S80" s="80"/>
      <c r="T80" s="80"/>
      <c r="U80" s="55"/>
      <c r="V80" s="55"/>
      <c r="W80" s="55"/>
      <c r="X80" s="55"/>
      <c r="Y80" s="55"/>
      <c r="Z80" s="55"/>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c r="CF80" s="33"/>
      <c r="CG80" s="33"/>
      <c r="CH80" s="13"/>
      <c r="CI80" s="13"/>
    </row>
    <row r="81" spans="1:87" x14ac:dyDescent="0.2">
      <c r="A81" s="82"/>
      <c r="B81" s="79"/>
      <c r="C81" s="54"/>
      <c r="D81" s="54"/>
      <c r="E81" s="54"/>
      <c r="F81" s="54"/>
      <c r="G81" s="54"/>
      <c r="H81" s="54"/>
      <c r="I81" s="54"/>
      <c r="J81" s="54"/>
      <c r="K81" s="54"/>
      <c r="L81" s="54"/>
      <c r="M81" s="54"/>
      <c r="N81" s="54"/>
      <c r="O81" s="80"/>
      <c r="P81" s="80"/>
      <c r="Q81" s="80"/>
      <c r="R81" s="80"/>
      <c r="S81" s="80"/>
      <c r="T81" s="80"/>
      <c r="U81" s="55"/>
      <c r="V81" s="55"/>
      <c r="W81" s="55"/>
      <c r="X81" s="55"/>
      <c r="Y81" s="55"/>
      <c r="Z81" s="55"/>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c r="BT81" s="33"/>
      <c r="BU81" s="33"/>
      <c r="BV81" s="33"/>
      <c r="BW81" s="33"/>
      <c r="BX81" s="33"/>
      <c r="BY81" s="33"/>
      <c r="BZ81" s="33"/>
      <c r="CA81" s="33"/>
      <c r="CB81" s="33"/>
      <c r="CC81" s="33"/>
      <c r="CD81" s="33"/>
      <c r="CE81" s="33"/>
      <c r="CF81" s="33"/>
      <c r="CG81" s="33"/>
      <c r="CH81" s="13"/>
      <c r="CI81" s="13"/>
    </row>
    <row r="82" spans="1:87" x14ac:dyDescent="0.2">
      <c r="A82" s="82"/>
      <c r="B82" s="79"/>
      <c r="C82" s="54"/>
      <c r="D82" s="54"/>
      <c r="E82" s="54"/>
      <c r="F82" s="54"/>
      <c r="G82" s="54"/>
      <c r="H82" s="54"/>
      <c r="I82" s="54"/>
      <c r="J82" s="54"/>
      <c r="K82" s="54"/>
      <c r="L82" s="54"/>
      <c r="M82" s="54"/>
      <c r="N82" s="54"/>
      <c r="O82" s="80"/>
      <c r="P82" s="80"/>
      <c r="Q82" s="80"/>
      <c r="R82" s="80"/>
      <c r="S82" s="80"/>
      <c r="T82" s="80"/>
      <c r="U82" s="55"/>
      <c r="V82" s="55"/>
      <c r="W82" s="55"/>
      <c r="X82" s="55"/>
      <c r="Y82" s="55"/>
      <c r="Z82" s="55"/>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c r="BT82" s="33"/>
      <c r="BU82" s="33"/>
      <c r="BV82" s="33"/>
      <c r="BW82" s="33"/>
      <c r="BX82" s="33"/>
      <c r="BY82" s="33"/>
      <c r="BZ82" s="33"/>
      <c r="CA82" s="33"/>
      <c r="CB82" s="33"/>
      <c r="CC82" s="33"/>
      <c r="CD82" s="33"/>
      <c r="CE82" s="33"/>
      <c r="CF82" s="33"/>
      <c r="CG82" s="33"/>
      <c r="CH82" s="13"/>
      <c r="CI82" s="13"/>
    </row>
    <row r="83" spans="1:87" x14ac:dyDescent="0.2">
      <c r="A83" s="82"/>
      <c r="B83" s="79"/>
      <c r="C83" s="54"/>
      <c r="D83" s="54"/>
      <c r="E83" s="54"/>
      <c r="F83" s="54"/>
      <c r="G83" s="54"/>
      <c r="H83" s="54"/>
      <c r="I83" s="54"/>
      <c r="J83" s="54"/>
      <c r="K83" s="54"/>
      <c r="L83" s="54"/>
      <c r="M83" s="54"/>
      <c r="N83" s="54"/>
      <c r="O83" s="80"/>
      <c r="P83" s="80"/>
      <c r="Q83" s="80"/>
      <c r="R83" s="80"/>
      <c r="S83" s="80"/>
      <c r="T83" s="80"/>
      <c r="U83" s="55"/>
      <c r="V83" s="55"/>
      <c r="W83" s="55"/>
      <c r="X83" s="55"/>
      <c r="Y83" s="55"/>
      <c r="Z83" s="55"/>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c r="BT83" s="33"/>
      <c r="BU83" s="33"/>
      <c r="BV83" s="33"/>
      <c r="BW83" s="33"/>
      <c r="BX83" s="33"/>
      <c r="BY83" s="33"/>
      <c r="BZ83" s="33"/>
      <c r="CA83" s="33"/>
      <c r="CB83" s="33"/>
      <c r="CC83" s="33"/>
      <c r="CD83" s="33"/>
      <c r="CE83" s="33"/>
      <c r="CF83" s="33"/>
      <c r="CG83" s="33"/>
    </row>
    <row r="84" spans="1:87" x14ac:dyDescent="0.2">
      <c r="A84" s="82"/>
      <c r="B84" s="79"/>
      <c r="C84" s="54"/>
      <c r="D84" s="54"/>
      <c r="E84" s="54"/>
      <c r="F84" s="54"/>
      <c r="G84" s="54"/>
      <c r="H84" s="54"/>
      <c r="I84" s="54"/>
      <c r="J84" s="54"/>
      <c r="K84" s="54"/>
      <c r="L84" s="54"/>
      <c r="M84" s="54"/>
      <c r="N84" s="54"/>
      <c r="O84" s="80"/>
      <c r="P84" s="80"/>
      <c r="Q84" s="80"/>
      <c r="R84" s="80"/>
      <c r="S84" s="80"/>
      <c r="T84" s="80"/>
      <c r="U84" s="55"/>
      <c r="V84" s="55"/>
      <c r="W84" s="55"/>
      <c r="X84" s="55"/>
      <c r="Y84" s="55"/>
      <c r="Z84" s="55"/>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c r="BT84" s="33"/>
      <c r="BU84" s="33"/>
      <c r="BV84" s="33"/>
      <c r="BW84" s="33"/>
      <c r="BX84" s="33"/>
      <c r="BY84" s="33"/>
      <c r="BZ84" s="33"/>
      <c r="CA84" s="33"/>
      <c r="CB84" s="33"/>
      <c r="CC84" s="33"/>
      <c r="CD84" s="33"/>
      <c r="CE84" s="33"/>
      <c r="CF84" s="33"/>
      <c r="CG84" s="33"/>
    </row>
    <row r="85" spans="1:87" x14ac:dyDescent="0.2">
      <c r="A85" s="82"/>
      <c r="B85" s="79"/>
      <c r="C85" s="54"/>
      <c r="D85" s="54"/>
      <c r="E85" s="54"/>
      <c r="F85" s="54"/>
      <c r="G85" s="54"/>
      <c r="H85" s="54"/>
      <c r="I85" s="54"/>
      <c r="J85" s="54"/>
      <c r="K85" s="54"/>
      <c r="L85" s="54"/>
      <c r="M85" s="54"/>
      <c r="N85" s="54"/>
      <c r="O85" s="80"/>
      <c r="P85" s="80"/>
      <c r="Q85" s="80"/>
      <c r="R85" s="80"/>
      <c r="S85" s="80"/>
      <c r="T85" s="80"/>
      <c r="U85" s="55"/>
      <c r="V85" s="55"/>
      <c r="W85" s="55"/>
      <c r="X85" s="55"/>
      <c r="Y85" s="55"/>
      <c r="Z85" s="55"/>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3"/>
      <c r="CA85" s="33"/>
      <c r="CB85" s="33"/>
      <c r="CC85" s="33"/>
      <c r="CD85" s="33"/>
      <c r="CE85" s="33"/>
      <c r="CF85" s="33"/>
      <c r="CG85" s="33"/>
    </row>
    <row r="86" spans="1:87" x14ac:dyDescent="0.2">
      <c r="A86" s="82"/>
      <c r="B86" s="79"/>
      <c r="C86" s="54"/>
      <c r="D86" s="54"/>
      <c r="E86" s="54"/>
      <c r="F86" s="54"/>
      <c r="G86" s="54"/>
      <c r="H86" s="54"/>
      <c r="I86" s="54"/>
      <c r="J86" s="54"/>
      <c r="K86" s="54"/>
      <c r="L86" s="54"/>
      <c r="M86" s="54"/>
      <c r="N86" s="54"/>
      <c r="O86" s="80"/>
      <c r="P86" s="80"/>
      <c r="Q86" s="80"/>
      <c r="R86" s="80"/>
      <c r="S86" s="80"/>
      <c r="T86" s="80"/>
      <c r="U86" s="55"/>
      <c r="V86" s="55"/>
      <c r="W86" s="55"/>
      <c r="X86" s="55"/>
      <c r="Y86" s="55"/>
      <c r="Z86" s="55"/>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c r="BT86" s="33"/>
      <c r="BU86" s="33"/>
      <c r="BV86" s="33"/>
      <c r="BW86" s="33"/>
      <c r="BX86" s="33"/>
      <c r="BY86" s="33"/>
      <c r="BZ86" s="33"/>
      <c r="CA86" s="33"/>
      <c r="CB86" s="33"/>
      <c r="CC86" s="33"/>
      <c r="CD86" s="33"/>
      <c r="CE86" s="33"/>
      <c r="CF86" s="33"/>
      <c r="CG86" s="33"/>
    </row>
    <row r="87" spans="1:87" x14ac:dyDescent="0.2">
      <c r="A87" s="81"/>
      <c r="B87" s="79"/>
      <c r="C87" s="54"/>
      <c r="D87" s="54"/>
      <c r="E87" s="54"/>
      <c r="F87" s="54"/>
      <c r="G87" s="54"/>
      <c r="H87" s="54"/>
      <c r="I87" s="54"/>
      <c r="J87" s="54"/>
      <c r="K87" s="54"/>
      <c r="L87" s="54"/>
      <c r="M87" s="54"/>
      <c r="N87" s="54"/>
      <c r="O87" s="80"/>
      <c r="P87" s="80"/>
      <c r="Q87" s="80"/>
      <c r="R87" s="80"/>
      <c r="S87" s="80"/>
      <c r="T87" s="80"/>
      <c r="U87" s="55"/>
      <c r="V87" s="55"/>
      <c r="W87" s="55"/>
      <c r="X87" s="55"/>
      <c r="Y87" s="55"/>
      <c r="Z87" s="55"/>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3"/>
      <c r="CA87" s="33"/>
      <c r="CB87" s="33"/>
      <c r="CC87" s="33"/>
      <c r="CD87" s="33"/>
      <c r="CE87" s="33"/>
      <c r="CF87" s="33"/>
      <c r="CG87" s="33"/>
    </row>
    <row r="88" spans="1:87" x14ac:dyDescent="0.2">
      <c r="A88" s="81"/>
      <c r="B88" s="79"/>
      <c r="C88" s="54"/>
      <c r="D88" s="54"/>
      <c r="E88" s="54"/>
      <c r="F88" s="54"/>
      <c r="G88" s="54"/>
      <c r="H88" s="54"/>
      <c r="I88" s="54"/>
      <c r="J88" s="54"/>
      <c r="K88" s="54"/>
      <c r="L88" s="54"/>
      <c r="M88" s="54"/>
      <c r="N88" s="54"/>
      <c r="O88" s="80"/>
      <c r="P88" s="80"/>
      <c r="Q88" s="80"/>
      <c r="R88" s="80"/>
      <c r="S88" s="80"/>
      <c r="T88" s="80"/>
      <c r="U88" s="55"/>
      <c r="V88" s="55"/>
      <c r="W88" s="55"/>
      <c r="X88" s="55"/>
      <c r="Y88" s="55"/>
      <c r="Z88" s="55"/>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c r="BT88" s="33"/>
      <c r="BU88" s="33"/>
      <c r="BV88" s="33"/>
      <c r="BW88" s="33"/>
      <c r="BX88" s="33"/>
      <c r="BY88" s="33"/>
      <c r="BZ88" s="33"/>
      <c r="CA88" s="33"/>
      <c r="CB88" s="33"/>
      <c r="CC88" s="33"/>
      <c r="CD88" s="33"/>
      <c r="CE88" s="33"/>
      <c r="CF88" s="33"/>
      <c r="CG88" s="33"/>
    </row>
    <row r="89" spans="1:87" x14ac:dyDescent="0.2">
      <c r="A89" s="81"/>
      <c r="B89" s="79"/>
      <c r="C89" s="54"/>
      <c r="D89" s="54"/>
      <c r="E89" s="54"/>
      <c r="F89" s="54"/>
      <c r="G89" s="54"/>
      <c r="H89" s="54"/>
      <c r="I89" s="54"/>
      <c r="J89" s="54"/>
      <c r="K89" s="54"/>
      <c r="L89" s="54"/>
      <c r="M89" s="54"/>
      <c r="N89" s="54"/>
      <c r="O89" s="80"/>
      <c r="P89" s="80"/>
      <c r="Q89" s="80"/>
      <c r="R89" s="80"/>
      <c r="S89" s="80"/>
      <c r="T89" s="80"/>
      <c r="U89" s="55"/>
      <c r="V89" s="55"/>
      <c r="W89" s="55"/>
      <c r="X89" s="55"/>
      <c r="Y89" s="55"/>
      <c r="Z89" s="55"/>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c r="CE89" s="33"/>
      <c r="CF89" s="33"/>
      <c r="CG89" s="33"/>
    </row>
    <row r="90" spans="1:87" x14ac:dyDescent="0.2">
      <c r="A90" s="81"/>
      <c r="B90" s="79"/>
      <c r="C90" s="54"/>
      <c r="D90" s="54"/>
      <c r="E90" s="54"/>
      <c r="F90" s="54"/>
      <c r="G90" s="54"/>
      <c r="H90" s="54"/>
      <c r="I90" s="54"/>
      <c r="J90" s="54"/>
      <c r="K90" s="54"/>
      <c r="L90" s="54"/>
      <c r="M90" s="54"/>
      <c r="N90" s="54"/>
      <c r="O90" s="80"/>
      <c r="P90" s="80"/>
      <c r="Q90" s="80"/>
      <c r="R90" s="80"/>
      <c r="S90" s="80"/>
      <c r="T90" s="80"/>
      <c r="U90" s="55"/>
      <c r="V90" s="55"/>
      <c r="W90" s="55"/>
      <c r="X90" s="55"/>
      <c r="Y90" s="55"/>
      <c r="Z90" s="55"/>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row>
    <row r="91" spans="1:87" x14ac:dyDescent="0.2">
      <c r="A91" s="81"/>
      <c r="B91" s="79"/>
      <c r="C91" s="54"/>
      <c r="D91" s="54"/>
      <c r="E91" s="54"/>
      <c r="F91" s="54"/>
      <c r="G91" s="54"/>
      <c r="H91" s="54"/>
      <c r="I91" s="54"/>
      <c r="J91" s="54"/>
      <c r="K91" s="54"/>
      <c r="L91" s="54"/>
      <c r="M91" s="54"/>
      <c r="N91" s="54"/>
      <c r="O91" s="80"/>
      <c r="P91" s="80"/>
      <c r="Q91" s="80"/>
      <c r="R91" s="80"/>
      <c r="S91" s="80"/>
      <c r="T91" s="80"/>
      <c r="U91" s="55"/>
      <c r="V91" s="55"/>
      <c r="W91" s="55"/>
      <c r="X91" s="55"/>
      <c r="Y91" s="55"/>
      <c r="Z91" s="55"/>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row>
    <row r="92" spans="1:87" x14ac:dyDescent="0.2">
      <c r="A92" s="81"/>
      <c r="B92" s="79"/>
      <c r="C92" s="54"/>
      <c r="D92" s="54"/>
      <c r="E92" s="54"/>
      <c r="F92" s="54"/>
      <c r="G92" s="54"/>
      <c r="H92" s="54"/>
      <c r="I92" s="54"/>
      <c r="J92" s="54"/>
      <c r="K92" s="54"/>
      <c r="L92" s="54"/>
      <c r="M92" s="54"/>
      <c r="N92" s="54"/>
      <c r="O92" s="80"/>
      <c r="P92" s="80"/>
      <c r="Q92" s="80"/>
      <c r="R92" s="80"/>
      <c r="S92" s="80"/>
      <c r="T92" s="80"/>
      <c r="U92" s="55"/>
      <c r="V92" s="55"/>
      <c r="W92" s="55"/>
      <c r="X92" s="55"/>
      <c r="Y92" s="55"/>
      <c r="Z92" s="55"/>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row>
    <row r="93" spans="1:87" x14ac:dyDescent="0.2">
      <c r="A93" s="81"/>
      <c r="B93" s="79"/>
      <c r="C93" s="54"/>
      <c r="D93" s="54"/>
      <c r="E93" s="54"/>
      <c r="F93" s="54"/>
      <c r="G93" s="54"/>
      <c r="H93" s="54"/>
      <c r="I93" s="54"/>
      <c r="J93" s="54"/>
      <c r="K93" s="54"/>
      <c r="L93" s="54"/>
      <c r="M93" s="54"/>
      <c r="N93" s="54"/>
      <c r="O93" s="80"/>
      <c r="P93" s="80"/>
      <c r="Q93" s="80"/>
      <c r="R93" s="80"/>
      <c r="S93" s="80"/>
      <c r="T93" s="80"/>
      <c r="U93" s="55"/>
      <c r="V93" s="55"/>
      <c r="W93" s="55"/>
      <c r="X93" s="55"/>
      <c r="Y93" s="55"/>
      <c r="Z93" s="55"/>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row>
    <row r="94" spans="1:87" x14ac:dyDescent="0.2">
      <c r="A94" s="81"/>
      <c r="B94" s="79"/>
      <c r="C94" s="54"/>
      <c r="D94" s="54"/>
      <c r="E94" s="54"/>
      <c r="F94" s="54"/>
      <c r="G94" s="54"/>
      <c r="H94" s="54"/>
      <c r="I94" s="54"/>
      <c r="J94" s="54"/>
      <c r="K94" s="54"/>
      <c r="L94" s="54"/>
      <c r="M94" s="54"/>
      <c r="N94" s="54"/>
      <c r="O94" s="80"/>
      <c r="P94" s="80"/>
      <c r="Q94" s="80"/>
      <c r="R94" s="80"/>
      <c r="S94" s="80"/>
      <c r="T94" s="80"/>
      <c r="U94" s="55"/>
      <c r="V94" s="55"/>
      <c r="W94" s="55"/>
      <c r="X94" s="55"/>
      <c r="Y94" s="55"/>
      <c r="Z94" s="55"/>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row>
    <row r="95" spans="1:87" x14ac:dyDescent="0.2">
      <c r="A95" s="81"/>
      <c r="B95" s="79"/>
      <c r="C95" s="54"/>
      <c r="D95" s="54"/>
      <c r="E95" s="54"/>
      <c r="F95" s="54"/>
      <c r="G95" s="54"/>
      <c r="H95" s="54"/>
      <c r="I95" s="54"/>
      <c r="J95" s="54"/>
      <c r="K95" s="54"/>
      <c r="L95" s="54"/>
      <c r="M95" s="54"/>
      <c r="N95" s="54"/>
      <c r="O95" s="80"/>
      <c r="P95" s="80"/>
      <c r="Q95" s="80"/>
      <c r="R95" s="80"/>
      <c r="S95" s="80"/>
      <c r="T95" s="80"/>
      <c r="U95" s="55"/>
      <c r="V95" s="55"/>
      <c r="W95" s="55"/>
      <c r="X95" s="55"/>
      <c r="Y95" s="55"/>
      <c r="Z95" s="55"/>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row>
    <row r="96" spans="1:87" x14ac:dyDescent="0.2">
      <c r="A96" s="81"/>
      <c r="B96" s="79"/>
      <c r="C96" s="54"/>
      <c r="D96" s="54"/>
      <c r="E96" s="54"/>
      <c r="F96" s="54"/>
      <c r="G96" s="54"/>
      <c r="H96" s="54"/>
      <c r="I96" s="54"/>
      <c r="J96" s="54"/>
      <c r="K96" s="54"/>
      <c r="L96" s="54"/>
      <c r="M96" s="54"/>
      <c r="N96" s="54"/>
      <c r="O96" s="80"/>
      <c r="P96" s="80"/>
      <c r="Q96" s="80"/>
      <c r="R96" s="80"/>
      <c r="S96" s="80"/>
      <c r="T96" s="80"/>
      <c r="U96" s="55"/>
      <c r="V96" s="55"/>
      <c r="W96" s="55"/>
      <c r="X96" s="55"/>
      <c r="Y96" s="55"/>
      <c r="Z96" s="55"/>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row>
    <row r="97" spans="1:85" x14ac:dyDescent="0.2">
      <c r="A97" s="81"/>
      <c r="B97" s="79"/>
      <c r="C97" s="54"/>
      <c r="D97" s="54"/>
      <c r="E97" s="54"/>
      <c r="F97" s="54"/>
      <c r="G97" s="54"/>
      <c r="H97" s="54"/>
      <c r="I97" s="54"/>
      <c r="J97" s="54"/>
      <c r="K97" s="54"/>
      <c r="L97" s="54"/>
      <c r="M97" s="54"/>
      <c r="N97" s="54"/>
      <c r="O97" s="54"/>
      <c r="P97" s="54"/>
      <c r="Q97" s="54"/>
      <c r="R97" s="54"/>
      <c r="S97" s="54"/>
      <c r="T97" s="54"/>
      <c r="U97" s="54"/>
      <c r="V97" s="54"/>
      <c r="W97" s="54"/>
      <c r="X97" s="54"/>
      <c r="Y97" s="54"/>
      <c r="Z97" s="54"/>
      <c r="AA97" s="19"/>
      <c r="AB97" s="19"/>
      <c r="AC97" s="19"/>
      <c r="AD97" s="19"/>
      <c r="AE97" s="19"/>
      <c r="AF97" s="19"/>
      <c r="AG97" s="19"/>
      <c r="AH97" s="19"/>
      <c r="AI97" s="19"/>
      <c r="AJ97" s="19"/>
      <c r="AK97" s="19"/>
      <c r="AL97" s="19"/>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row>
    <row r="98" spans="1:85" x14ac:dyDescent="0.2">
      <c r="A98" s="81"/>
      <c r="B98" s="79"/>
      <c r="C98" s="54"/>
      <c r="D98" s="54"/>
      <c r="E98" s="54"/>
      <c r="F98" s="54"/>
      <c r="G98" s="54"/>
      <c r="H98" s="54"/>
      <c r="I98" s="54"/>
      <c r="J98" s="54"/>
      <c r="K98" s="54"/>
      <c r="L98" s="54"/>
      <c r="M98" s="54"/>
      <c r="N98" s="54"/>
      <c r="O98" s="54"/>
      <c r="P98" s="54"/>
      <c r="Q98" s="54"/>
      <c r="R98" s="85"/>
      <c r="S98" s="54"/>
      <c r="T98" s="54"/>
      <c r="U98" s="86"/>
      <c r="V98" s="54"/>
      <c r="W98" s="54"/>
      <c r="X98" s="54"/>
      <c r="Y98" s="86"/>
      <c r="Z98" s="54"/>
      <c r="AA98" s="19"/>
      <c r="AB98" s="19"/>
      <c r="AC98" s="19"/>
      <c r="AD98" s="19"/>
      <c r="AE98" s="19"/>
      <c r="AF98" s="19"/>
      <c r="AG98" s="19"/>
      <c r="AH98" s="19"/>
      <c r="AI98" s="19"/>
      <c r="AJ98" s="19"/>
      <c r="AK98" s="19"/>
      <c r="AL98" s="19"/>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row>
    <row r="99" spans="1:85" x14ac:dyDescent="0.2">
      <c r="A99" s="81"/>
      <c r="B99" s="79"/>
      <c r="C99" s="54"/>
      <c r="D99" s="54"/>
      <c r="E99" s="54"/>
      <c r="F99" s="54"/>
      <c r="G99" s="54"/>
      <c r="H99" s="54"/>
      <c r="I99" s="54"/>
      <c r="J99" s="54"/>
      <c r="K99" s="54"/>
      <c r="L99" s="54"/>
      <c r="M99" s="54"/>
      <c r="N99" s="54"/>
      <c r="O99" s="54"/>
      <c r="P99" s="54"/>
      <c r="Q99" s="54"/>
      <c r="R99" s="54"/>
      <c r="S99" s="54"/>
      <c r="T99" s="54"/>
      <c r="U99" s="54"/>
      <c r="V99" s="54"/>
      <c r="W99" s="54"/>
      <c r="X99" s="54"/>
      <c r="Y99" s="54"/>
      <c r="Z99" s="54"/>
      <c r="AA99" s="19"/>
      <c r="AB99" s="19"/>
      <c r="AC99" s="19"/>
      <c r="AD99" s="19"/>
      <c r="AE99" s="19"/>
      <c r="AF99" s="19"/>
      <c r="AG99" s="19"/>
      <c r="AH99" s="19"/>
      <c r="AI99" s="19"/>
      <c r="AJ99" s="19"/>
      <c r="AK99" s="19"/>
      <c r="AL99" s="19"/>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row>
    <row r="100" spans="1:85" x14ac:dyDescent="0.2">
      <c r="A100" s="81"/>
      <c r="B100" s="79"/>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c r="AM100" s="19"/>
      <c r="AN100" s="19"/>
      <c r="AO100" s="19"/>
      <c r="AP100" s="33"/>
      <c r="AQ100" s="33"/>
      <c r="AR100" s="33"/>
      <c r="AS100" s="33"/>
      <c r="AT100" s="33"/>
      <c r="AU100" s="33"/>
      <c r="AV100" s="33"/>
      <c r="AW100" s="33"/>
      <c r="AX100" s="19"/>
      <c r="AY100" s="19"/>
      <c r="AZ100" s="19"/>
      <c r="BA100" s="19"/>
      <c r="BB100" s="19"/>
      <c r="BC100" s="19"/>
      <c r="BD100" s="19"/>
      <c r="BE100" s="19"/>
      <c r="BF100" s="19"/>
      <c r="BG100" s="19"/>
      <c r="BH100" s="19"/>
      <c r="BI100" s="19"/>
      <c r="BJ100" s="19"/>
      <c r="BK100" s="19"/>
      <c r="BL100" s="19"/>
      <c r="BM100" s="19"/>
      <c r="BN100" s="19"/>
      <c r="BO100" s="19"/>
      <c r="BP100" s="19"/>
      <c r="BQ100" s="19"/>
      <c r="BR100" s="19"/>
      <c r="BS100" s="19"/>
      <c r="BT100" s="19"/>
      <c r="BU100" s="19"/>
      <c r="BV100" s="19"/>
      <c r="BW100" s="19"/>
      <c r="BX100" s="19"/>
      <c r="BY100" s="19"/>
      <c r="BZ100" s="19"/>
      <c r="CA100" s="19"/>
      <c r="CB100" s="19"/>
      <c r="CC100" s="19"/>
      <c r="CD100" s="19"/>
      <c r="CE100" s="19"/>
      <c r="CF100" s="19"/>
      <c r="CG100" s="19"/>
    </row>
    <row r="101" spans="1:85" x14ac:dyDescent="0.2">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c r="AM101" s="19"/>
      <c r="AN101" s="19"/>
      <c r="AO101" s="19"/>
      <c r="AP101" s="33"/>
      <c r="AQ101" s="33"/>
      <c r="AR101" s="33"/>
      <c r="AS101" s="33"/>
      <c r="AT101" s="33"/>
      <c r="AU101" s="33"/>
      <c r="AV101" s="33"/>
      <c r="AW101" s="33"/>
      <c r="AX101" s="19"/>
      <c r="AY101" s="19"/>
      <c r="AZ101" s="19"/>
      <c r="BA101" s="19"/>
      <c r="BB101" s="19"/>
      <c r="BC101" s="19"/>
      <c r="BD101" s="19"/>
      <c r="BE101" s="19"/>
      <c r="BF101" s="19"/>
      <c r="BG101" s="19"/>
      <c r="BH101" s="19"/>
      <c r="BI101" s="19"/>
      <c r="BJ101" s="19"/>
      <c r="BK101" s="19"/>
      <c r="BL101" s="19"/>
      <c r="BM101" s="19"/>
      <c r="BN101" s="19"/>
      <c r="BO101" s="19"/>
      <c r="BP101" s="19"/>
      <c r="BQ101" s="19"/>
      <c r="BR101" s="19"/>
      <c r="BS101" s="19"/>
      <c r="BT101" s="19"/>
      <c r="BU101" s="19"/>
      <c r="BV101" s="19"/>
      <c r="BW101" s="19"/>
      <c r="BX101" s="19"/>
      <c r="BY101" s="19"/>
      <c r="BZ101" s="19"/>
      <c r="CA101" s="19"/>
      <c r="CB101" s="19"/>
      <c r="CC101" s="19"/>
      <c r="CD101" s="19"/>
      <c r="CE101" s="19"/>
      <c r="CF101" s="19"/>
      <c r="CG101" s="19"/>
    </row>
    <row r="102" spans="1:85" x14ac:dyDescent="0.2">
      <c r="A102" s="54"/>
      <c r="B102" s="83"/>
      <c r="C102" s="84"/>
      <c r="D102" s="54"/>
      <c r="E102" s="54"/>
      <c r="F102" s="54"/>
      <c r="G102" s="54"/>
      <c r="H102" s="64"/>
      <c r="I102" s="54"/>
      <c r="J102" s="54"/>
      <c r="K102" s="54"/>
      <c r="L102" s="54"/>
      <c r="M102" s="54"/>
      <c r="N102" s="54"/>
      <c r="O102" s="54"/>
      <c r="P102" s="54"/>
      <c r="Q102" s="54"/>
      <c r="R102" s="54"/>
      <c r="S102" s="54"/>
      <c r="T102" s="54"/>
      <c r="U102" s="54"/>
      <c r="V102" s="54"/>
      <c r="W102" s="54"/>
      <c r="X102" s="54"/>
      <c r="Y102" s="54"/>
      <c r="Z102" s="54"/>
      <c r="AM102" s="19"/>
      <c r="AN102" s="19"/>
      <c r="AO102" s="19"/>
      <c r="AP102" s="33"/>
      <c r="AQ102" s="33"/>
      <c r="AR102" s="33"/>
      <c r="AS102" s="33"/>
      <c r="AT102" s="33"/>
      <c r="AU102" s="33"/>
      <c r="AV102" s="33"/>
      <c r="AW102" s="33"/>
      <c r="AX102" s="19"/>
      <c r="AY102" s="19"/>
      <c r="AZ102" s="19"/>
      <c r="BA102" s="19"/>
      <c r="BB102" s="19"/>
      <c r="BC102" s="19"/>
      <c r="BD102" s="19"/>
      <c r="BE102" s="19"/>
      <c r="BF102" s="19"/>
      <c r="BG102" s="19"/>
      <c r="BH102" s="19"/>
      <c r="BI102" s="19"/>
      <c r="BJ102" s="19"/>
      <c r="BK102" s="19"/>
      <c r="BL102" s="19"/>
      <c r="BM102" s="19"/>
      <c r="BN102" s="19"/>
      <c r="BO102" s="19"/>
      <c r="BP102" s="19"/>
      <c r="BQ102" s="19"/>
      <c r="BR102" s="19"/>
      <c r="BS102" s="19"/>
      <c r="BT102" s="19"/>
      <c r="BU102" s="19"/>
      <c r="BV102" s="19"/>
      <c r="BW102" s="19"/>
      <c r="BX102" s="19"/>
      <c r="BY102" s="19"/>
      <c r="BZ102" s="19"/>
      <c r="CA102" s="19"/>
      <c r="CB102" s="19"/>
      <c r="CC102" s="19"/>
      <c r="CD102" s="19"/>
      <c r="CE102" s="19"/>
      <c r="CF102" s="19"/>
      <c r="CG102" s="19"/>
    </row>
    <row r="103" spans="1:85" x14ac:dyDescent="0.2">
      <c r="A103" s="54"/>
      <c r="B103" s="87"/>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c r="AP103" s="19"/>
      <c r="AQ103" s="19"/>
      <c r="AR103" s="19"/>
      <c r="AS103" s="19"/>
      <c r="AT103" s="19"/>
      <c r="AU103" s="19"/>
      <c r="AV103" s="19"/>
      <c r="AW103" s="19"/>
    </row>
    <row r="104" spans="1:85" x14ac:dyDescent="0.2">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c r="AP104" s="19"/>
      <c r="AQ104" s="19"/>
      <c r="AR104" s="19"/>
      <c r="AS104" s="19"/>
      <c r="AT104" s="19"/>
      <c r="AU104" s="19"/>
      <c r="AV104" s="19"/>
      <c r="AW104" s="19"/>
    </row>
    <row r="105" spans="1:85" x14ac:dyDescent="0.2">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c r="AP105" s="19"/>
      <c r="AQ105" s="19"/>
      <c r="AR105" s="19"/>
      <c r="AS105" s="19"/>
      <c r="AT105" s="19"/>
      <c r="AU105" s="19"/>
      <c r="AV105" s="19"/>
      <c r="AW105" s="19"/>
    </row>
    <row r="106" spans="1:85" x14ac:dyDescent="0.2">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spans="1:85" x14ac:dyDescent="0.2">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spans="1:85" x14ac:dyDescent="0.2">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spans="1:85" x14ac:dyDescent="0.2">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spans="1:85" x14ac:dyDescent="0.2">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spans="1:85" x14ac:dyDescent="0.2">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spans="1:85" x14ac:dyDescent="0.2">
      <c r="A112" s="54"/>
      <c r="B112" s="54"/>
      <c r="C112" s="54"/>
      <c r="D112" s="54"/>
      <c r="E112" s="54"/>
      <c r="F112" s="54"/>
      <c r="G112" s="54"/>
      <c r="H112" s="54"/>
    </row>
    <row r="113" spans="1:8" x14ac:dyDescent="0.2">
      <c r="A113" s="54"/>
      <c r="B113" s="54"/>
      <c r="C113" s="54"/>
      <c r="D113" s="54"/>
      <c r="E113" s="54"/>
      <c r="F113" s="54"/>
      <c r="G113" s="54"/>
      <c r="H113" s="54"/>
    </row>
    <row r="114" spans="1:8" x14ac:dyDescent="0.2">
      <c r="A114" s="54"/>
      <c r="B114" s="54"/>
      <c r="C114" s="54"/>
      <c r="D114" s="54"/>
      <c r="E114" s="54"/>
      <c r="F114" s="54"/>
      <c r="G114" s="54"/>
      <c r="H114" s="54"/>
    </row>
    <row r="115" spans="1:8" x14ac:dyDescent="0.2">
      <c r="A115" s="54"/>
      <c r="B115" s="54"/>
      <c r="C115" s="54"/>
      <c r="D115" s="54"/>
      <c r="E115" s="54"/>
      <c r="F115" s="54"/>
      <c r="G115" s="54"/>
      <c r="H115" s="54"/>
    </row>
  </sheetData>
  <mergeCells count="21">
    <mergeCell ref="AI4:AJ4"/>
    <mergeCell ref="AK4:AL4"/>
    <mergeCell ref="AA4:AB4"/>
    <mergeCell ref="AC4:AD4"/>
    <mergeCell ref="AE4:AF4"/>
    <mergeCell ref="AG4:AH4"/>
    <mergeCell ref="K4:L4"/>
    <mergeCell ref="M4:N4"/>
    <mergeCell ref="O4:P4"/>
    <mergeCell ref="A3:A4"/>
    <mergeCell ref="C4:D4"/>
    <mergeCell ref="E4:F4"/>
    <mergeCell ref="G4:H4"/>
    <mergeCell ref="I4:J4"/>
    <mergeCell ref="Q4:R4"/>
    <mergeCell ref="Y4:Z4"/>
    <mergeCell ref="Q2:T2"/>
    <mergeCell ref="V2:AB2"/>
    <mergeCell ref="S4:T4"/>
    <mergeCell ref="U4:V4"/>
    <mergeCell ref="W4:X4"/>
  </mergeCells>
  <phoneticPr fontId="4" type="noConversion"/>
  <conditionalFormatting sqref="K60:L60 H60:H64 D60:F64 I60 M42:M60 EZ6:FA23 ET6:EU23 EN6:EO23">
    <cfRule type="cellIs" dxfId="112" priority="1" stopIfTrue="1" operator="between">
      <formula>25</formula>
      <formula>30</formula>
    </cfRule>
    <cfRule type="cellIs" dxfId="111" priority="2" stopIfTrue="1" operator="greaterThan">
      <formula>30</formula>
    </cfRule>
  </conditionalFormatting>
  <conditionalFormatting sqref="O42:AL60 CH44:CI72 AP47:AW66 AX44:CG63 AM44:AO63">
    <cfRule type="cellIs" dxfId="110" priority="3" stopIfTrue="1" operator="equal">
      <formula>"+"</formula>
    </cfRule>
  </conditionalFormatting>
  <conditionalFormatting sqref="J60 G60:G64 C60:C64 N42:N60">
    <cfRule type="cellIs" dxfId="109" priority="4" stopIfTrue="1" operator="between">
      <formula>30</formula>
      <formula>40</formula>
    </cfRule>
    <cfRule type="cellIs" dxfId="108" priority="5" stopIfTrue="1" operator="between">
      <formula>40</formula>
      <formula>55</formula>
    </cfRule>
    <cfRule type="cellIs" dxfId="107" priority="6" stopIfTrue="1" operator="greaterThan">
      <formula>55</formula>
    </cfRule>
  </conditionalFormatting>
  <conditionalFormatting sqref="AM69:AO99 U66:AL96 AX69:CG99 AP72:AW102">
    <cfRule type="cellIs" dxfId="106" priority="7" stopIfTrue="1" operator="between">
      <formula>0</formula>
      <formula>10</formula>
    </cfRule>
    <cfRule type="cellIs" dxfId="105" priority="8" stopIfTrue="1" operator="between">
      <formula>15</formula>
      <formula>20</formula>
    </cfRule>
    <cfRule type="cellIs" dxfId="104" priority="9" stopIfTrue="1" operator="greaterThan">
      <formula>20.1</formula>
    </cfRule>
  </conditionalFormatting>
  <conditionalFormatting sqref="CH33:CI35">
    <cfRule type="cellIs" dxfId="103" priority="10" stopIfTrue="1" operator="between">
      <formula>1</formula>
      <formula>10</formula>
    </cfRule>
    <cfRule type="cellIs" dxfId="102" priority="11" stopIfTrue="1" operator="between">
      <formula>15</formula>
      <formula>20</formula>
    </cfRule>
    <cfRule type="cellIs" dxfId="101" priority="12" stopIfTrue="1" operator="greaterThan">
      <formula>20.1</formula>
    </cfRule>
  </conditionalFormatting>
  <conditionalFormatting sqref="CK33:CQ35">
    <cfRule type="cellIs" dxfId="100" priority="13" stopIfTrue="1" operator="equal">
      <formula>"+"</formula>
    </cfRule>
  </conditionalFormatting>
  <conditionalFormatting sqref="ES6:ES23 EY6:EY23 EM6:EM23">
    <cfRule type="cellIs" dxfId="99" priority="14" stopIfTrue="1" operator="lessThanOrEqual">
      <formula>0.4</formula>
    </cfRule>
    <cfRule type="cellIs" dxfId="98" priority="15" stopIfTrue="1" operator="between">
      <formula>6</formula>
      <formula>10</formula>
    </cfRule>
    <cfRule type="cellIs" dxfId="97" priority="16" stopIfTrue="1" operator="greaterThan">
      <formula>10</formula>
    </cfRule>
  </conditionalFormatting>
  <conditionalFormatting sqref="DD6:DJ14 ER6:ER23 EX6:EX23 EL6:EL23">
    <cfRule type="cellIs" dxfId="96" priority="17" stopIfTrue="1" operator="between">
      <formula>"-"</formula>
      <formula>"·"</formula>
    </cfRule>
    <cfRule type="cellIs" dxfId="95" priority="18" stopIfTrue="1" operator="equal">
      <formula>"··"</formula>
    </cfRule>
    <cfRule type="cellIs" dxfId="94" priority="19" stopIfTrue="1" operator="equal">
      <formula>"···"</formula>
    </cfRule>
  </conditionalFormatting>
  <conditionalFormatting sqref="DK6:DQ14">
    <cfRule type="cellIs" dxfId="93" priority="20" stopIfTrue="1" operator="between">
      <formula>0</formula>
      <formula>2</formula>
    </cfRule>
    <cfRule type="cellIs" dxfId="92" priority="21" stopIfTrue="1" operator="between">
      <formula>2.1</formula>
      <formula>10</formula>
    </cfRule>
    <cfRule type="cellIs" dxfId="91" priority="22" stopIfTrue="1" operator="greaterThanOrEqual">
      <formula>10.1</formula>
    </cfRule>
  </conditionalFormatting>
  <conditionalFormatting sqref="DR6:DX14">
    <cfRule type="cellIs" dxfId="90" priority="23" stopIfTrue="1" operator="greaterThan">
      <formula>30</formula>
    </cfRule>
  </conditionalFormatting>
  <conditionalFormatting sqref="DY6:EE14">
    <cfRule type="cellIs" dxfId="89" priority="24" stopIfTrue="1" operator="greaterThanOrEqual">
      <formula>35</formula>
    </cfRule>
  </conditionalFormatting>
  <conditionalFormatting sqref="CH6:CI32">
    <cfRule type="cellIs" dxfId="88" priority="25" stopIfTrue="1" operator="between">
      <formula>2</formula>
      <formula>5.9</formula>
    </cfRule>
    <cfRule type="cellIs" dxfId="87" priority="26" stopIfTrue="1" operator="between">
      <formula>6</formula>
      <formula>10</formula>
    </cfRule>
    <cfRule type="cellIs" dxfId="86" priority="27" stopIfTrue="1" operator="greaterThan">
      <formula>10</formula>
    </cfRule>
  </conditionalFormatting>
  <conditionalFormatting sqref="C6:H41">
    <cfRule type="cellIs" dxfId="85" priority="28" stopIfTrue="1" operator="between">
      <formula>"*"</formula>
      <formula>"***"</formula>
    </cfRule>
    <cfRule type="cellIs" dxfId="84" priority="29" stopIfTrue="1" operator="equal">
      <formula>"···"</formula>
    </cfRule>
  </conditionalFormatting>
  <conditionalFormatting sqref="AG6:AL41">
    <cfRule type="cellIs" dxfId="83" priority="30" stopIfTrue="1" operator="equal">
      <formula>1</formula>
    </cfRule>
  </conditionalFormatting>
  <conditionalFormatting sqref="AM25:AO32 AX25:CG32 AP28:AW32 AM6:AO23 AX6:CG23 AP9:AW26">
    <cfRule type="cellIs" dxfId="82" priority="31" stopIfTrue="1" operator="between">
      <formula>40</formula>
      <formula>50</formula>
    </cfRule>
    <cfRule type="cellIs" dxfId="81" priority="32" stopIfTrue="1" operator="between">
      <formula>50.1</formula>
      <formula>55</formula>
    </cfRule>
    <cfRule type="cellIs" dxfId="80" priority="33" stopIfTrue="1" operator="greaterThan">
      <formula>55</formula>
    </cfRule>
  </conditionalFormatting>
  <conditionalFormatting sqref="AM24:AO24 AX24:CG24 AP27:AW27">
    <cfRule type="cellIs" dxfId="79" priority="34" stopIfTrue="1" operator="between">
      <formula>40</formula>
      <formula>50</formula>
    </cfRule>
    <cfRule type="cellIs" dxfId="78" priority="35" stopIfTrue="1" operator="greaterThan">
      <formula>50</formula>
    </cfRule>
  </conditionalFormatting>
  <conditionalFormatting sqref="Q6:Q41 S6:S41 O6:O41">
    <cfRule type="cellIs" dxfId="77" priority="36" stopIfTrue="1" operator="between">
      <formula>30</formula>
      <formula>35</formula>
    </cfRule>
    <cfRule type="cellIs" dxfId="76" priority="37" stopIfTrue="1" operator="between">
      <formula>35.1</formula>
      <formula>45</formula>
    </cfRule>
  </conditionalFormatting>
  <conditionalFormatting sqref="P6:P41 T6:T41 R6:R41">
    <cfRule type="cellIs" dxfId="75" priority="38" stopIfTrue="1" operator="between">
      <formula>24.5</formula>
      <formula>35</formula>
    </cfRule>
    <cfRule type="cellIs" dxfId="74" priority="39" stopIfTrue="1" operator="between">
      <formula>35.1</formula>
      <formula>45</formula>
    </cfRule>
  </conditionalFormatting>
  <conditionalFormatting sqref="I6:N41">
    <cfRule type="cellIs" dxfId="73" priority="40" stopIfTrue="1" operator="between">
      <formula>10</formula>
      <formula>20</formula>
    </cfRule>
    <cfRule type="cellIs" dxfId="72" priority="41" stopIfTrue="1" operator="between">
      <formula>20.1</formula>
      <formula>60</formula>
    </cfRule>
    <cfRule type="cellIs" dxfId="71" priority="42" stopIfTrue="1" operator="between">
      <formula>1</formula>
      <formula>9.9</formula>
    </cfRule>
  </conditionalFormatting>
  <conditionalFormatting sqref="AA6:AF41">
    <cfRule type="cellIs" dxfId="70" priority="43" stopIfTrue="1" operator="between">
      <formula>15</formula>
      <formula>30</formula>
    </cfRule>
    <cfRule type="cellIs" dxfId="69" priority="44" stopIfTrue="1" operator="between">
      <formula>30.1</formula>
      <formula>40</formula>
    </cfRule>
  </conditionalFormatting>
  <pageMargins left="0" right="0" top="0" bottom="0" header="0.51181102362204722" footer="0.51181102362204722"/>
  <pageSetup paperSize="9" scale="8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722" r:id="rId4" name="List Box 2">
              <controlPr defaultSize="0" autoLine="0" autoPict="0">
                <anchor moveWithCells="1">
                  <from>
                    <xdr:col>43</xdr:col>
                    <xdr:colOff>161925</xdr:colOff>
                    <xdr:row>10</xdr:row>
                    <xdr:rowOff>114300</xdr:rowOff>
                  </from>
                  <to>
                    <xdr:col>47</xdr:col>
                    <xdr:colOff>190500</xdr:colOff>
                    <xdr:row>14</xdr:row>
                    <xdr:rowOff>0</xdr:rowOff>
                  </to>
                </anchor>
              </controlPr>
            </control>
          </mc:Choice>
        </mc:AlternateContent>
        <mc:AlternateContent xmlns:mc="http://schemas.openxmlformats.org/markup-compatibility/2006">
          <mc:Choice Requires="x14">
            <control shapeId="30734" r:id="rId5" name="List Box 14">
              <controlPr defaultSize="0" autoLine="0" autoPict="0">
                <anchor moveWithCells="1">
                  <from>
                    <xdr:col>43</xdr:col>
                    <xdr:colOff>190500</xdr:colOff>
                    <xdr:row>17</xdr:row>
                    <xdr:rowOff>38100</xdr:rowOff>
                  </from>
                  <to>
                    <xdr:col>47</xdr:col>
                    <xdr:colOff>171450</xdr:colOff>
                    <xdr:row>19</xdr:row>
                    <xdr:rowOff>123825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327"/>
  <sheetViews>
    <sheetView showGridLines="0" showRowColHeaders="0" topLeftCell="A121" workbookViewId="0">
      <selection activeCell="E146" sqref="E146"/>
    </sheetView>
  </sheetViews>
  <sheetFormatPr defaultRowHeight="12.75" x14ac:dyDescent="0.2"/>
  <cols>
    <col min="12" max="17" width="1.42578125" customWidth="1"/>
  </cols>
  <sheetData>
    <row r="1" spans="1:45" x14ac:dyDescent="0.2">
      <c r="A1" s="797"/>
      <c r="B1" s="797"/>
      <c r="C1" s="797"/>
      <c r="D1" s="797"/>
      <c r="E1" s="797"/>
      <c r="F1" s="797"/>
      <c r="G1" s="797"/>
      <c r="H1" s="797"/>
      <c r="I1" s="797"/>
      <c r="J1" s="797"/>
      <c r="K1" s="797"/>
      <c r="L1" s="797"/>
      <c r="M1" s="797"/>
      <c r="N1" s="797"/>
      <c r="O1" s="635"/>
      <c r="P1" s="826"/>
      <c r="Q1" s="826"/>
      <c r="R1" s="826"/>
      <c r="S1" s="826"/>
      <c r="T1" s="826"/>
      <c r="U1" s="826"/>
      <c r="V1" s="826"/>
      <c r="W1" s="826"/>
      <c r="X1" s="826"/>
      <c r="Y1" s="826"/>
      <c r="Z1" s="826"/>
      <c r="AA1" s="826"/>
      <c r="AB1" s="826"/>
      <c r="AC1" s="826"/>
      <c r="AD1" s="826"/>
      <c r="AE1" s="826"/>
      <c r="AF1" s="826"/>
      <c r="AG1" s="826"/>
      <c r="AH1" s="826"/>
      <c r="AI1" s="826"/>
      <c r="AJ1" s="826"/>
      <c r="AK1" s="826"/>
      <c r="AL1" s="826"/>
      <c r="AM1" s="826"/>
      <c r="AN1" s="826"/>
      <c r="AO1" s="826"/>
      <c r="AP1" s="826"/>
      <c r="AQ1" s="826"/>
      <c r="AR1" s="826"/>
      <c r="AS1" s="826"/>
    </row>
    <row r="2" spans="1:45" ht="15" x14ac:dyDescent="0.2">
      <c r="A2" s="820" t="s">
        <v>1328</v>
      </c>
      <c r="B2" s="798"/>
      <c r="C2" s="798"/>
      <c r="D2" s="825" t="str">
        <f>к.исх.!T2</f>
        <v xml:space="preserve">      1.Прогноз температуры воздуха:</v>
      </c>
      <c r="E2" s="798"/>
      <c r="F2" s="797"/>
      <c r="G2" s="798"/>
      <c r="H2" s="799"/>
      <c r="I2" s="823" t="str">
        <f>Про_2!$AO$253</f>
        <v>Чт 21 ноя -ночь(21:00-09:00)</v>
      </c>
      <c r="J2" s="801"/>
      <c r="K2" s="797"/>
      <c r="L2" s="801"/>
      <c r="M2" s="798"/>
      <c r="N2" s="798"/>
      <c r="O2" s="636"/>
      <c r="P2" s="826"/>
      <c r="Q2" s="827"/>
      <c r="R2" s="802" t="s">
        <v>101</v>
      </c>
      <c r="S2" s="1038">
        <f ca="1">TODAY()</f>
        <v>45617</v>
      </c>
      <c r="T2" s="1038"/>
      <c r="U2" s="1039"/>
      <c r="V2" s="827"/>
      <c r="W2" s="827"/>
      <c r="X2" s="827"/>
      <c r="Y2" s="827"/>
      <c r="Z2" s="827"/>
      <c r="AA2" s="827"/>
      <c r="AB2" s="827"/>
      <c r="AC2" s="826"/>
      <c r="AD2" s="826"/>
      <c r="AE2" s="826"/>
      <c r="AF2" s="826"/>
      <c r="AG2" s="826"/>
      <c r="AH2" s="826"/>
      <c r="AI2" s="826"/>
      <c r="AJ2" s="826"/>
      <c r="AK2" s="826"/>
      <c r="AL2" s="826"/>
      <c r="AM2" s="826"/>
      <c r="AN2" s="826"/>
      <c r="AO2" s="826"/>
      <c r="AP2" s="826"/>
      <c r="AQ2" s="826"/>
      <c r="AR2" s="826"/>
      <c r="AS2" s="826"/>
    </row>
    <row r="3" spans="1:45" x14ac:dyDescent="0.2">
      <c r="A3" s="797"/>
      <c r="B3" s="797"/>
      <c r="C3" s="797"/>
      <c r="D3" s="797"/>
      <c r="E3" s="797"/>
      <c r="F3" s="797"/>
      <c r="G3" s="797"/>
      <c r="H3" s="797"/>
      <c r="I3" s="797"/>
      <c r="J3" s="797"/>
      <c r="K3" s="797"/>
      <c r="L3" s="797"/>
      <c r="M3" s="797"/>
      <c r="N3" s="797"/>
      <c r="O3" s="635"/>
      <c r="P3" s="826"/>
      <c r="Q3" s="826"/>
      <c r="R3" s="803"/>
      <c r="S3" s="479"/>
      <c r="T3" s="479"/>
      <c r="U3" s="804"/>
      <c r="V3" s="826"/>
      <c r="W3" s="826"/>
      <c r="X3" s="826"/>
      <c r="Y3" s="826"/>
      <c r="Z3" s="826"/>
      <c r="AA3" s="826"/>
      <c r="AB3" s="826"/>
      <c r="AC3" s="826"/>
      <c r="AD3" s="826"/>
      <c r="AE3" s="826"/>
      <c r="AF3" s="826"/>
      <c r="AG3" s="826"/>
      <c r="AH3" s="826"/>
      <c r="AI3" s="826"/>
      <c r="AJ3" s="826"/>
      <c r="AK3" s="826"/>
      <c r="AL3" s="826"/>
      <c r="AM3" s="826"/>
      <c r="AN3" s="826"/>
      <c r="AO3" s="826"/>
      <c r="AP3" s="826"/>
      <c r="AQ3" s="826"/>
      <c r="AR3" s="826"/>
      <c r="AS3" s="826"/>
    </row>
    <row r="4" spans="1:45" x14ac:dyDescent="0.2">
      <c r="A4" s="13"/>
      <c r="B4" s="13"/>
      <c r="C4" s="13"/>
      <c r="D4" s="13"/>
      <c r="E4" s="13"/>
      <c r="F4" s="13"/>
      <c r="G4" s="13"/>
      <c r="H4" s="13"/>
      <c r="I4" s="13"/>
      <c r="J4" s="13"/>
      <c r="K4" s="13"/>
      <c r="L4" s="13"/>
      <c r="M4" s="13"/>
      <c r="N4" s="13"/>
      <c r="P4" s="826"/>
      <c r="Q4" s="826"/>
      <c r="R4" s="805"/>
      <c r="S4" s="480"/>
      <c r="T4" s="480"/>
      <c r="U4" s="806"/>
      <c r="V4" s="826"/>
      <c r="W4" s="826"/>
      <c r="X4" s="826"/>
      <c r="Y4" s="826"/>
      <c r="Z4" s="826"/>
      <c r="AA4" s="826"/>
      <c r="AB4" s="826"/>
      <c r="AC4" s="826"/>
      <c r="AD4" s="826"/>
      <c r="AE4" s="826"/>
      <c r="AF4" s="826"/>
      <c r="AG4" s="826"/>
      <c r="AH4" s="826"/>
      <c r="AI4" s="826"/>
      <c r="AJ4" s="826"/>
      <c r="AK4" s="826"/>
      <c r="AL4" s="826"/>
      <c r="AM4" s="826"/>
      <c r="AN4" s="826"/>
      <c r="AO4" s="826"/>
      <c r="AP4" s="826"/>
      <c r="AQ4" s="826"/>
      <c r="AR4" s="826"/>
      <c r="AS4" s="826"/>
    </row>
    <row r="5" spans="1:45" x14ac:dyDescent="0.2">
      <c r="A5" s="13"/>
      <c r="B5" s="13"/>
      <c r="C5" s="13"/>
      <c r="D5" s="13"/>
      <c r="E5" s="13"/>
      <c r="F5" s="13"/>
      <c r="G5" s="13"/>
      <c r="H5" s="13"/>
      <c r="I5" s="13"/>
      <c r="J5" s="13"/>
      <c r="K5" s="13"/>
      <c r="L5" s="13"/>
      <c r="M5" s="13"/>
      <c r="N5" s="13"/>
      <c r="P5" s="826"/>
      <c r="Q5" s="826"/>
      <c r="R5" s="807" t="s">
        <v>121</v>
      </c>
      <c r="S5" s="480"/>
      <c r="T5" s="480"/>
      <c r="U5" s="806"/>
      <c r="V5" s="826"/>
      <c r="W5" s="826"/>
      <c r="X5" s="826"/>
      <c r="Y5" s="826"/>
      <c r="Z5" s="826"/>
      <c r="AA5" s="826"/>
      <c r="AB5" s="826"/>
      <c r="AC5" s="826"/>
      <c r="AD5" s="826"/>
      <c r="AE5" s="826"/>
      <c r="AF5" s="826"/>
      <c r="AG5" s="826"/>
      <c r="AH5" s="826"/>
      <c r="AI5" s="826"/>
      <c r="AJ5" s="826"/>
      <c r="AK5" s="826"/>
      <c r="AL5" s="826"/>
      <c r="AM5" s="826"/>
      <c r="AN5" s="826"/>
      <c r="AO5" s="826"/>
      <c r="AP5" s="826"/>
      <c r="AQ5" s="826"/>
      <c r="AR5" s="826"/>
      <c r="AS5" s="826"/>
    </row>
    <row r="6" spans="1:45" x14ac:dyDescent="0.2">
      <c r="A6" s="13"/>
      <c r="B6" s="13"/>
      <c r="C6" s="13"/>
      <c r="D6" s="13"/>
      <c r="E6" s="13"/>
      <c r="F6" s="13"/>
      <c r="G6" s="13"/>
      <c r="H6" s="13"/>
      <c r="I6" s="13"/>
      <c r="J6" s="13"/>
      <c r="K6" s="13"/>
      <c r="L6" s="13"/>
      <c r="M6" s="13"/>
      <c r="N6" s="13"/>
      <c r="P6" s="826"/>
      <c r="Q6" s="826"/>
      <c r="R6" s="805"/>
      <c r="S6" s="480"/>
      <c r="T6" s="480"/>
      <c r="U6" s="806"/>
      <c r="V6" s="826"/>
      <c r="W6" s="826"/>
      <c r="X6" s="826"/>
      <c r="Y6" s="826"/>
      <c r="Z6" s="826"/>
      <c r="AA6" s="826"/>
      <c r="AB6" s="826"/>
      <c r="AC6" s="826"/>
      <c r="AD6" s="826"/>
      <c r="AE6" s="826"/>
      <c r="AF6" s="826"/>
      <c r="AG6" s="826"/>
      <c r="AH6" s="826"/>
      <c r="AI6" s="826"/>
      <c r="AJ6" s="826"/>
      <c r="AK6" s="826"/>
      <c r="AL6" s="826"/>
      <c r="AM6" s="826"/>
      <c r="AN6" s="826"/>
      <c r="AO6" s="826"/>
      <c r="AP6" s="826"/>
      <c r="AQ6" s="826"/>
      <c r="AR6" s="826"/>
      <c r="AS6" s="826"/>
    </row>
    <row r="7" spans="1:45" x14ac:dyDescent="0.2">
      <c r="A7" s="13"/>
      <c r="B7" s="13"/>
      <c r="C7" s="13"/>
      <c r="D7" s="13"/>
      <c r="E7" s="13"/>
      <c r="F7" s="13"/>
      <c r="G7" s="13"/>
      <c r="H7" s="13"/>
      <c r="I7" s="13"/>
      <c r="J7" s="13"/>
      <c r="K7" s="13"/>
      <c r="L7" s="13"/>
      <c r="M7" s="13"/>
      <c r="N7" s="13"/>
      <c r="P7" s="826"/>
      <c r="Q7" s="826"/>
      <c r="R7" s="805"/>
      <c r="S7" s="480"/>
      <c r="T7" s="480"/>
      <c r="U7" s="806"/>
      <c r="V7" s="826"/>
      <c r="W7" s="826"/>
      <c r="X7" s="826"/>
      <c r="Y7" s="826"/>
      <c r="Z7" s="826"/>
      <c r="AA7" s="826"/>
      <c r="AB7" s="826"/>
      <c r="AC7" s="826"/>
      <c r="AD7" s="826"/>
      <c r="AE7" s="826"/>
      <c r="AF7" s="826"/>
      <c r="AG7" s="826"/>
      <c r="AH7" s="826"/>
      <c r="AI7" s="826"/>
      <c r="AJ7" s="826"/>
      <c r="AK7" s="826"/>
      <c r="AL7" s="826"/>
      <c r="AM7" s="826"/>
      <c r="AN7" s="826"/>
      <c r="AO7" s="826"/>
      <c r="AP7" s="826"/>
      <c r="AQ7" s="826"/>
      <c r="AR7" s="826"/>
      <c r="AS7" s="826"/>
    </row>
    <row r="8" spans="1:45" x14ac:dyDescent="0.2">
      <c r="A8" s="13"/>
      <c r="B8" s="13"/>
      <c r="C8" s="13"/>
      <c r="D8" s="13"/>
      <c r="E8" s="13"/>
      <c r="F8" s="13"/>
      <c r="G8" s="13"/>
      <c r="H8" s="13"/>
      <c r="I8" s="13"/>
      <c r="J8" s="13"/>
      <c r="K8" s="13"/>
      <c r="L8" s="13"/>
      <c r="M8" s="13"/>
      <c r="N8" s="13"/>
      <c r="P8" s="826"/>
      <c r="Q8" s="826"/>
      <c r="R8" s="805"/>
      <c r="S8" s="480"/>
      <c r="T8" s="480"/>
      <c r="U8" s="806"/>
      <c r="V8" s="826"/>
      <c r="W8" s="826"/>
      <c r="X8" s="826"/>
      <c r="Y8" s="826"/>
      <c r="Z8" s="826"/>
      <c r="AA8" s="826"/>
      <c r="AB8" s="826"/>
      <c r="AC8" s="826"/>
      <c r="AD8" s="826"/>
      <c r="AE8" s="826"/>
      <c r="AF8" s="826"/>
      <c r="AG8" s="826"/>
      <c r="AH8" s="826"/>
      <c r="AI8" s="826"/>
      <c r="AJ8" s="826"/>
      <c r="AK8" s="826"/>
      <c r="AL8" s="826"/>
      <c r="AM8" s="826"/>
      <c r="AN8" s="826"/>
      <c r="AO8" s="826"/>
      <c r="AP8" s="826"/>
      <c r="AQ8" s="826"/>
      <c r="AR8" s="826"/>
      <c r="AS8" s="826"/>
    </row>
    <row r="9" spans="1:45" x14ac:dyDescent="0.2">
      <c r="A9" s="13"/>
      <c r="B9" s="13"/>
      <c r="C9" s="13"/>
      <c r="D9" s="13"/>
      <c r="E9" s="13"/>
      <c r="F9" s="13"/>
      <c r="G9" s="13"/>
      <c r="H9" s="13"/>
      <c r="I9" s="13"/>
      <c r="J9" s="13"/>
      <c r="K9" s="13"/>
      <c r="L9" s="13"/>
      <c r="M9" s="13"/>
      <c r="N9" s="13"/>
      <c r="P9" s="826"/>
      <c r="Q9" s="826"/>
      <c r="R9" s="805"/>
      <c r="S9" s="480"/>
      <c r="T9" s="480"/>
      <c r="U9" s="806"/>
      <c r="V9" s="826"/>
      <c r="W9" s="826"/>
      <c r="X9" s="826"/>
      <c r="Y9" s="826"/>
      <c r="Z9" s="826"/>
      <c r="AA9" s="826"/>
      <c r="AB9" s="826"/>
      <c r="AC9" s="826"/>
      <c r="AD9" s="826"/>
      <c r="AE9" s="826"/>
      <c r="AF9" s="826"/>
      <c r="AG9" s="826"/>
      <c r="AH9" s="826"/>
      <c r="AI9" s="826"/>
      <c r="AJ9" s="826"/>
      <c r="AK9" s="826"/>
      <c r="AL9" s="826"/>
      <c r="AM9" s="826"/>
      <c r="AN9" s="826"/>
      <c r="AO9" s="826"/>
      <c r="AP9" s="826"/>
      <c r="AQ9" s="826"/>
      <c r="AR9" s="826"/>
      <c r="AS9" s="826"/>
    </row>
    <row r="10" spans="1:45" x14ac:dyDescent="0.2">
      <c r="A10" s="13"/>
      <c r="B10" s="13"/>
      <c r="C10" s="13"/>
      <c r="D10" s="13"/>
      <c r="E10" s="13"/>
      <c r="F10" s="13"/>
      <c r="G10" s="13"/>
      <c r="H10" s="13"/>
      <c r="I10" s="13"/>
      <c r="J10" s="13"/>
      <c r="K10" s="13"/>
      <c r="L10" s="13"/>
      <c r="M10" s="13"/>
      <c r="N10" s="13"/>
      <c r="P10" s="826"/>
      <c r="Q10" s="826"/>
      <c r="R10" s="805"/>
      <c r="S10" s="480"/>
      <c r="T10" s="480"/>
      <c r="U10" s="806"/>
      <c r="V10" s="826"/>
      <c r="W10" s="826"/>
      <c r="X10" s="826"/>
      <c r="Y10" s="826"/>
      <c r="Z10" s="826"/>
      <c r="AA10" s="826"/>
      <c r="AB10" s="826"/>
      <c r="AC10" s="826"/>
      <c r="AD10" s="826"/>
      <c r="AE10" s="826"/>
      <c r="AF10" s="826"/>
      <c r="AG10" s="826"/>
      <c r="AH10" s="826"/>
      <c r="AI10" s="826"/>
      <c r="AJ10" s="826"/>
      <c r="AK10" s="826"/>
      <c r="AL10" s="826"/>
      <c r="AM10" s="826"/>
      <c r="AN10" s="826"/>
      <c r="AO10" s="826"/>
      <c r="AP10" s="826"/>
      <c r="AQ10" s="826"/>
      <c r="AR10" s="826"/>
      <c r="AS10" s="826"/>
    </row>
    <row r="11" spans="1:45" x14ac:dyDescent="0.2">
      <c r="A11" s="13"/>
      <c r="B11" s="13"/>
      <c r="C11" s="13"/>
      <c r="D11" s="13"/>
      <c r="E11" s="13"/>
      <c r="F11" s="13"/>
      <c r="G11" s="13"/>
      <c r="H11" s="13"/>
      <c r="I11" s="13"/>
      <c r="J11" s="13"/>
      <c r="K11" s="13"/>
      <c r="L11" s="13"/>
      <c r="M11" s="13"/>
      <c r="N11" s="13"/>
      <c r="P11" s="826"/>
      <c r="Q11" s="826"/>
      <c r="R11" s="805"/>
      <c r="S11" s="480"/>
      <c r="T11" s="480"/>
      <c r="U11" s="806"/>
      <c r="V11" s="826"/>
      <c r="W11" s="826"/>
      <c r="X11" s="826"/>
      <c r="Y11" s="826"/>
      <c r="Z11" s="826"/>
      <c r="AA11" s="826"/>
      <c r="AB11" s="826"/>
      <c r="AC11" s="826"/>
      <c r="AD11" s="826"/>
      <c r="AE11" s="826"/>
      <c r="AF11" s="826"/>
      <c r="AG11" s="826"/>
      <c r="AH11" s="826"/>
      <c r="AI11" s="826"/>
      <c r="AJ11" s="826"/>
      <c r="AK11" s="826"/>
      <c r="AL11" s="826"/>
      <c r="AM11" s="826"/>
      <c r="AN11" s="826"/>
      <c r="AO11" s="826"/>
      <c r="AP11" s="826"/>
      <c r="AQ11" s="826"/>
      <c r="AR11" s="826"/>
      <c r="AS11" s="826"/>
    </row>
    <row r="12" spans="1:45" x14ac:dyDescent="0.2">
      <c r="A12" s="13"/>
      <c r="B12" s="13"/>
      <c r="C12" s="13"/>
      <c r="D12" s="13"/>
      <c r="E12" s="13"/>
      <c r="F12" s="13"/>
      <c r="G12" s="13"/>
      <c r="H12" s="13"/>
      <c r="I12" s="13"/>
      <c r="J12" s="13"/>
      <c r="K12" s="13"/>
      <c r="L12" s="13"/>
      <c r="M12" s="13"/>
      <c r="N12" s="13"/>
      <c r="P12" s="826"/>
      <c r="Q12" s="826"/>
      <c r="R12" s="805"/>
      <c r="S12" s="480"/>
      <c r="T12" s="480"/>
      <c r="U12" s="806"/>
      <c r="V12" s="826"/>
      <c r="W12" s="826"/>
      <c r="X12" s="826"/>
      <c r="Y12" s="826"/>
      <c r="Z12" s="826"/>
      <c r="AA12" s="826"/>
      <c r="AB12" s="826"/>
      <c r="AC12" s="826"/>
      <c r="AD12" s="826"/>
      <c r="AE12" s="826"/>
      <c r="AF12" s="826"/>
      <c r="AG12" s="826"/>
      <c r="AH12" s="826"/>
      <c r="AI12" s="826"/>
      <c r="AJ12" s="826"/>
      <c r="AK12" s="826"/>
      <c r="AL12" s="826"/>
      <c r="AM12" s="826"/>
      <c r="AN12" s="826"/>
      <c r="AO12" s="826"/>
      <c r="AP12" s="826"/>
      <c r="AQ12" s="826"/>
      <c r="AR12" s="826"/>
      <c r="AS12" s="826"/>
    </row>
    <row r="13" spans="1:45" x14ac:dyDescent="0.2">
      <c r="A13" s="13"/>
      <c r="B13" s="13"/>
      <c r="C13" s="13"/>
      <c r="D13" s="13"/>
      <c r="E13" s="13"/>
      <c r="F13" s="13"/>
      <c r="G13" s="13"/>
      <c r="H13" s="13"/>
      <c r="I13" s="13"/>
      <c r="J13" s="13"/>
      <c r="K13" s="13"/>
      <c r="L13" s="13"/>
      <c r="M13" s="13"/>
      <c r="N13" s="13"/>
      <c r="P13" s="826"/>
      <c r="Q13" s="826"/>
      <c r="R13" s="805"/>
      <c r="S13" s="480"/>
      <c r="T13" s="480"/>
      <c r="U13" s="806"/>
      <c r="V13" s="826"/>
      <c r="W13" s="826"/>
      <c r="X13" s="826"/>
      <c r="Y13" s="826"/>
      <c r="Z13" s="826"/>
      <c r="AA13" s="826"/>
      <c r="AB13" s="826"/>
      <c r="AC13" s="826"/>
      <c r="AD13" s="826"/>
      <c r="AE13" s="826"/>
      <c r="AF13" s="826"/>
      <c r="AG13" s="826"/>
      <c r="AH13" s="826"/>
      <c r="AI13" s="826"/>
      <c r="AJ13" s="826"/>
      <c r="AK13" s="826"/>
      <c r="AL13" s="826"/>
      <c r="AM13" s="826"/>
      <c r="AN13" s="826"/>
      <c r="AO13" s="826"/>
      <c r="AP13" s="826"/>
      <c r="AQ13" s="826"/>
      <c r="AR13" s="826"/>
      <c r="AS13" s="826"/>
    </row>
    <row r="14" spans="1:45" x14ac:dyDescent="0.2">
      <c r="A14" s="13"/>
      <c r="B14" s="13"/>
      <c r="C14" s="13"/>
      <c r="D14" s="13"/>
      <c r="E14" s="13"/>
      <c r="F14" s="13"/>
      <c r="G14" s="13"/>
      <c r="H14" s="13"/>
      <c r="I14" s="13"/>
      <c r="J14" s="13"/>
      <c r="K14" s="13"/>
      <c r="L14" s="13"/>
      <c r="M14" s="13"/>
      <c r="N14" s="13"/>
      <c r="P14" s="826"/>
      <c r="Q14" s="826"/>
      <c r="R14" s="805"/>
      <c r="S14" s="480"/>
      <c r="T14" s="480"/>
      <c r="U14" s="806"/>
      <c r="V14" s="826"/>
      <c r="W14" s="826"/>
      <c r="X14" s="826"/>
      <c r="Y14" s="826"/>
      <c r="Z14" s="826"/>
      <c r="AA14" s="826"/>
      <c r="AB14" s="826"/>
      <c r="AC14" s="826"/>
      <c r="AD14" s="826"/>
      <c r="AE14" s="826"/>
      <c r="AF14" s="826"/>
      <c r="AG14" s="826"/>
      <c r="AH14" s="826"/>
      <c r="AI14" s="826"/>
      <c r="AJ14" s="826"/>
      <c r="AK14" s="826"/>
      <c r="AL14" s="826"/>
      <c r="AM14" s="826"/>
      <c r="AN14" s="826"/>
      <c r="AO14" s="826"/>
      <c r="AP14" s="826"/>
      <c r="AQ14" s="826"/>
      <c r="AR14" s="826"/>
      <c r="AS14" s="826"/>
    </row>
    <row r="15" spans="1:45" x14ac:dyDescent="0.2">
      <c r="A15" s="13"/>
      <c r="B15" s="13"/>
      <c r="C15" s="13"/>
      <c r="D15" s="13"/>
      <c r="E15" s="13"/>
      <c r="F15" s="13"/>
      <c r="G15" s="13"/>
      <c r="H15" s="13"/>
      <c r="I15" s="13"/>
      <c r="J15" s="13"/>
      <c r="K15" s="13"/>
      <c r="L15" s="13"/>
      <c r="M15" s="13"/>
      <c r="N15" s="13"/>
      <c r="P15" s="826"/>
      <c r="Q15" s="826"/>
      <c r="R15" s="805"/>
      <c r="S15" s="480"/>
      <c r="T15" s="480"/>
      <c r="U15" s="806"/>
      <c r="V15" s="826"/>
      <c r="W15" s="826"/>
      <c r="X15" s="826"/>
      <c r="Y15" s="826"/>
      <c r="Z15" s="826"/>
      <c r="AA15" s="826"/>
      <c r="AB15" s="826"/>
      <c r="AC15" s="826"/>
      <c r="AD15" s="826"/>
      <c r="AE15" s="826"/>
      <c r="AF15" s="826"/>
      <c r="AG15" s="826"/>
      <c r="AH15" s="826"/>
      <c r="AI15" s="826"/>
      <c r="AJ15" s="826"/>
      <c r="AK15" s="826"/>
      <c r="AL15" s="826"/>
      <c r="AM15" s="826"/>
      <c r="AN15" s="826"/>
      <c r="AO15" s="826"/>
      <c r="AP15" s="826"/>
      <c r="AQ15" s="826"/>
      <c r="AR15" s="826"/>
      <c r="AS15" s="826"/>
    </row>
    <row r="16" spans="1:45" x14ac:dyDescent="0.2">
      <c r="A16" s="13"/>
      <c r="B16" s="13"/>
      <c r="C16" s="13"/>
      <c r="D16" s="13"/>
      <c r="E16" s="13"/>
      <c r="F16" s="13"/>
      <c r="G16" s="13"/>
      <c r="H16" s="13"/>
      <c r="I16" s="13"/>
      <c r="J16" s="13"/>
      <c r="K16" s="13"/>
      <c r="L16" s="13"/>
      <c r="M16" s="13"/>
      <c r="N16" s="13"/>
      <c r="P16" s="826"/>
      <c r="Q16" s="826"/>
      <c r="R16" s="805"/>
      <c r="S16" s="480"/>
      <c r="T16" s="480"/>
      <c r="U16" s="806"/>
      <c r="V16" s="826"/>
      <c r="W16" s="826"/>
      <c r="X16" s="826"/>
      <c r="Y16" s="826"/>
      <c r="Z16" s="826"/>
      <c r="AA16" s="826"/>
      <c r="AB16" s="826"/>
      <c r="AC16" s="826"/>
      <c r="AD16" s="826"/>
      <c r="AE16" s="826"/>
      <c r="AF16" s="826"/>
      <c r="AG16" s="826"/>
      <c r="AH16" s="826"/>
      <c r="AI16" s="826"/>
      <c r="AJ16" s="826"/>
      <c r="AK16" s="826"/>
      <c r="AL16" s="826"/>
      <c r="AM16" s="826"/>
      <c r="AN16" s="826"/>
      <c r="AO16" s="826"/>
      <c r="AP16" s="826"/>
      <c r="AQ16" s="826"/>
      <c r="AR16" s="826"/>
      <c r="AS16" s="826"/>
    </row>
    <row r="17" spans="1:45" x14ac:dyDescent="0.2">
      <c r="A17" s="13"/>
      <c r="B17" s="13"/>
      <c r="C17" s="13"/>
      <c r="D17" s="13"/>
      <c r="E17" s="13"/>
      <c r="F17" s="13"/>
      <c r="G17" s="13"/>
      <c r="H17" s="13"/>
      <c r="I17" s="13"/>
      <c r="J17" s="13"/>
      <c r="K17" s="13"/>
      <c r="L17" s="13"/>
      <c r="M17" s="13"/>
      <c r="N17" s="13"/>
      <c r="P17" s="826"/>
      <c r="Q17" s="826"/>
      <c r="R17" s="805"/>
      <c r="S17" s="480"/>
      <c r="T17" s="480"/>
      <c r="U17" s="806"/>
      <c r="V17" s="826"/>
      <c r="W17" s="826"/>
      <c r="X17" s="826"/>
      <c r="Y17" s="826"/>
      <c r="Z17" s="826"/>
      <c r="AA17" s="826"/>
      <c r="AB17" s="826"/>
      <c r="AC17" s="826"/>
      <c r="AD17" s="826"/>
      <c r="AE17" s="826"/>
      <c r="AF17" s="826"/>
      <c r="AG17" s="826"/>
      <c r="AH17" s="826"/>
      <c r="AI17" s="826"/>
      <c r="AJ17" s="826"/>
      <c r="AK17" s="826"/>
      <c r="AL17" s="826"/>
      <c r="AM17" s="826"/>
      <c r="AN17" s="826"/>
      <c r="AO17" s="826"/>
      <c r="AP17" s="826"/>
      <c r="AQ17" s="826"/>
      <c r="AR17" s="826"/>
      <c r="AS17" s="826"/>
    </row>
    <row r="18" spans="1:45" x14ac:dyDescent="0.2">
      <c r="A18" s="13"/>
      <c r="B18" s="13"/>
      <c r="C18" s="13"/>
      <c r="D18" s="13"/>
      <c r="E18" s="13"/>
      <c r="F18" s="13"/>
      <c r="G18" s="13"/>
      <c r="H18" s="13"/>
      <c r="I18" s="13"/>
      <c r="J18" s="13"/>
      <c r="K18" s="13"/>
      <c r="L18" s="13"/>
      <c r="M18" s="13"/>
      <c r="N18" s="13"/>
      <c r="P18" s="826"/>
      <c r="Q18" s="826"/>
      <c r="R18" s="805"/>
      <c r="S18" s="480"/>
      <c r="T18" s="480"/>
      <c r="U18" s="806"/>
      <c r="V18" s="826"/>
      <c r="W18" s="826"/>
      <c r="X18" s="826"/>
      <c r="Y18" s="826"/>
      <c r="Z18" s="826"/>
      <c r="AA18" s="826"/>
      <c r="AB18" s="826"/>
      <c r="AC18" s="826"/>
      <c r="AD18" s="826"/>
      <c r="AE18" s="826"/>
      <c r="AF18" s="826"/>
      <c r="AG18" s="826"/>
      <c r="AH18" s="826"/>
      <c r="AI18" s="826"/>
      <c r="AJ18" s="826"/>
      <c r="AK18" s="826"/>
      <c r="AL18" s="826"/>
      <c r="AM18" s="826"/>
      <c r="AN18" s="826"/>
      <c r="AO18" s="826"/>
      <c r="AP18" s="826"/>
      <c r="AQ18" s="826"/>
      <c r="AR18" s="826"/>
      <c r="AS18" s="826"/>
    </row>
    <row r="19" spans="1:45" x14ac:dyDescent="0.2">
      <c r="A19" s="13"/>
      <c r="B19" s="13"/>
      <c r="C19" s="13"/>
      <c r="D19" s="13"/>
      <c r="E19" s="13"/>
      <c r="F19" s="13"/>
      <c r="G19" s="13"/>
      <c r="H19" s="13"/>
      <c r="I19" s="13"/>
      <c r="J19" s="13"/>
      <c r="K19" s="13"/>
      <c r="L19" s="13"/>
      <c r="M19" s="13"/>
      <c r="N19" s="13"/>
      <c r="P19" s="826"/>
      <c r="Q19" s="826"/>
      <c r="R19" s="805"/>
      <c r="S19" s="480"/>
      <c r="T19" s="480"/>
      <c r="U19" s="806"/>
      <c r="V19" s="826"/>
      <c r="W19" s="826"/>
      <c r="X19" s="826"/>
      <c r="Y19" s="826"/>
      <c r="Z19" s="826"/>
      <c r="AA19" s="826"/>
      <c r="AB19" s="826"/>
      <c r="AC19" s="826"/>
      <c r="AD19" s="826"/>
      <c r="AE19" s="826"/>
      <c r="AF19" s="826"/>
      <c r="AG19" s="826"/>
      <c r="AH19" s="826"/>
      <c r="AI19" s="826"/>
      <c r="AJ19" s="826"/>
      <c r="AK19" s="826"/>
      <c r="AL19" s="826"/>
      <c r="AM19" s="826"/>
      <c r="AN19" s="826"/>
      <c r="AO19" s="826"/>
      <c r="AP19" s="826"/>
      <c r="AQ19" s="826"/>
      <c r="AR19" s="826"/>
      <c r="AS19" s="826"/>
    </row>
    <row r="20" spans="1:45" x14ac:dyDescent="0.2">
      <c r="A20" s="13"/>
      <c r="B20" s="13"/>
      <c r="C20" s="13"/>
      <c r="D20" s="13"/>
      <c r="E20" s="13"/>
      <c r="F20" s="13"/>
      <c r="G20" s="13"/>
      <c r="H20" s="13"/>
      <c r="I20" s="13"/>
      <c r="J20" s="13"/>
      <c r="K20" s="13"/>
      <c r="L20" s="13"/>
      <c r="M20" s="13"/>
      <c r="N20" s="13"/>
      <c r="P20" s="826"/>
      <c r="Q20" s="826"/>
      <c r="R20" s="805"/>
      <c r="S20" s="480"/>
      <c r="T20" s="480"/>
      <c r="U20" s="806"/>
      <c r="V20" s="826"/>
      <c r="W20" s="826"/>
      <c r="X20" s="826"/>
      <c r="Y20" s="826"/>
      <c r="Z20" s="826"/>
      <c r="AA20" s="826"/>
      <c r="AB20" s="826"/>
      <c r="AC20" s="826"/>
      <c r="AD20" s="826"/>
      <c r="AE20" s="826"/>
      <c r="AF20" s="826"/>
      <c r="AG20" s="826"/>
      <c r="AH20" s="826"/>
      <c r="AI20" s="826"/>
      <c r="AJ20" s="826"/>
      <c r="AK20" s="826"/>
      <c r="AL20" s="826"/>
      <c r="AM20" s="826"/>
      <c r="AN20" s="826"/>
      <c r="AO20" s="826"/>
      <c r="AP20" s="826"/>
      <c r="AQ20" s="826"/>
      <c r="AR20" s="826"/>
      <c r="AS20" s="826"/>
    </row>
    <row r="21" spans="1:45" x14ac:dyDescent="0.2">
      <c r="A21" s="13"/>
      <c r="B21" s="13"/>
      <c r="C21" s="13"/>
      <c r="D21" s="13"/>
      <c r="E21" s="13"/>
      <c r="F21" s="13"/>
      <c r="G21" s="13"/>
      <c r="H21" s="13"/>
      <c r="I21" s="13"/>
      <c r="J21" s="13"/>
      <c r="K21" s="13"/>
      <c r="L21" s="13"/>
      <c r="M21" s="13"/>
      <c r="N21" s="13"/>
      <c r="P21" s="826"/>
      <c r="Q21" s="826"/>
      <c r="R21" s="805"/>
      <c r="S21" s="648" t="s">
        <v>797</v>
      </c>
      <c r="T21" s="480"/>
      <c r="U21" s="806"/>
      <c r="V21" s="826"/>
      <c r="W21" s="826"/>
      <c r="X21" s="826"/>
      <c r="Y21" s="826"/>
      <c r="Z21" s="826"/>
      <c r="AA21" s="826"/>
      <c r="AB21" s="826"/>
      <c r="AC21" s="826"/>
      <c r="AD21" s="826"/>
      <c r="AE21" s="826"/>
      <c r="AF21" s="826"/>
      <c r="AG21" s="826"/>
      <c r="AH21" s="826"/>
      <c r="AI21" s="826"/>
      <c r="AJ21" s="826"/>
      <c r="AK21" s="826"/>
      <c r="AL21" s="826"/>
      <c r="AM21" s="826"/>
      <c r="AN21" s="826"/>
      <c r="AO21" s="826"/>
      <c r="AP21" s="826"/>
      <c r="AQ21" s="826"/>
      <c r="AR21" s="826"/>
      <c r="AS21" s="826"/>
    </row>
    <row r="22" spans="1:45" x14ac:dyDescent="0.2">
      <c r="A22" s="13"/>
      <c r="B22" s="13"/>
      <c r="C22" s="13"/>
      <c r="D22" s="13"/>
      <c r="E22" s="13"/>
      <c r="F22" s="13"/>
      <c r="G22" s="13"/>
      <c r="H22" s="13"/>
      <c r="I22" s="13"/>
      <c r="J22" s="13"/>
      <c r="K22" s="13"/>
      <c r="L22" s="13"/>
      <c r="M22" s="13"/>
      <c r="N22" s="13"/>
      <c r="P22" s="826"/>
      <c r="Q22" s="826"/>
      <c r="R22" s="805"/>
      <c r="S22" s="480"/>
      <c r="T22" s="480"/>
      <c r="U22" s="806"/>
      <c r="V22" s="826"/>
      <c r="W22" s="826"/>
      <c r="X22" s="826"/>
      <c r="Y22" s="826"/>
      <c r="Z22" s="826"/>
      <c r="AA22" s="826"/>
      <c r="AB22" s="826"/>
      <c r="AC22" s="826"/>
      <c r="AD22" s="826"/>
      <c r="AE22" s="826"/>
      <c r="AF22" s="826"/>
      <c r="AG22" s="826"/>
      <c r="AH22" s="826"/>
      <c r="AI22" s="826"/>
      <c r="AJ22" s="826"/>
      <c r="AK22" s="826"/>
      <c r="AL22" s="826"/>
      <c r="AM22" s="826"/>
      <c r="AN22" s="826"/>
      <c r="AO22" s="826"/>
      <c r="AP22" s="826"/>
      <c r="AQ22" s="826"/>
      <c r="AR22" s="826"/>
      <c r="AS22" s="826"/>
    </row>
    <row r="23" spans="1:45" x14ac:dyDescent="0.2">
      <c r="A23" s="13"/>
      <c r="B23" s="13"/>
      <c r="C23" s="13"/>
      <c r="D23" s="13"/>
      <c r="E23" s="13"/>
      <c r="F23" s="13"/>
      <c r="G23" s="13"/>
      <c r="H23" s="13"/>
      <c r="I23" s="13"/>
      <c r="J23" s="13"/>
      <c r="K23" s="13"/>
      <c r="L23" s="13"/>
      <c r="M23" s="13"/>
      <c r="N23" s="13"/>
      <c r="P23" s="826"/>
      <c r="Q23" s="826"/>
      <c r="R23" s="808" t="s">
        <v>803</v>
      </c>
      <c r="S23" s="480"/>
      <c r="T23" s="480"/>
      <c r="U23" s="806"/>
      <c r="V23" s="826"/>
      <c r="W23" s="826"/>
      <c r="X23" s="826"/>
      <c r="Y23" s="826"/>
      <c r="Z23" s="826"/>
      <c r="AA23" s="826"/>
      <c r="AB23" s="826"/>
      <c r="AC23" s="826"/>
      <c r="AD23" s="826"/>
      <c r="AE23" s="826"/>
      <c r="AF23" s="826"/>
      <c r="AG23" s="826"/>
      <c r="AH23" s="826"/>
      <c r="AI23" s="826"/>
      <c r="AJ23" s="826"/>
      <c r="AK23" s="826"/>
      <c r="AL23" s="826"/>
      <c r="AM23" s="826"/>
      <c r="AN23" s="826"/>
      <c r="AO23" s="826"/>
      <c r="AP23" s="826"/>
      <c r="AQ23" s="826"/>
      <c r="AR23" s="826"/>
      <c r="AS23" s="826"/>
    </row>
    <row r="24" spans="1:45" x14ac:dyDescent="0.2">
      <c r="A24" s="13"/>
      <c r="B24" s="13"/>
      <c r="C24" s="13"/>
      <c r="D24" s="13"/>
      <c r="E24" s="13"/>
      <c r="F24" s="13"/>
      <c r="G24" s="13"/>
      <c r="H24" s="13"/>
      <c r="I24" s="13"/>
      <c r="J24" s="13"/>
      <c r="K24" s="13"/>
      <c r="L24" s="13"/>
      <c r="M24" s="13"/>
      <c r="N24" s="13"/>
      <c r="P24" s="826"/>
      <c r="Q24" s="826"/>
      <c r="R24" s="809"/>
      <c r="S24" s="480"/>
      <c r="T24" s="480"/>
      <c r="U24" s="806"/>
      <c r="V24" s="826"/>
      <c r="W24" s="826"/>
      <c r="X24" s="826"/>
      <c r="Y24" s="826"/>
      <c r="Z24" s="826"/>
      <c r="AA24" s="826"/>
      <c r="AB24" s="826"/>
      <c r="AC24" s="826"/>
      <c r="AD24" s="826"/>
      <c r="AE24" s="826"/>
      <c r="AF24" s="826"/>
      <c r="AG24" s="826"/>
      <c r="AH24" s="826"/>
      <c r="AI24" s="826"/>
      <c r="AJ24" s="826"/>
      <c r="AK24" s="826"/>
      <c r="AL24" s="826"/>
      <c r="AM24" s="826"/>
      <c r="AN24" s="826"/>
      <c r="AO24" s="826"/>
      <c r="AP24" s="826"/>
      <c r="AQ24" s="826"/>
      <c r="AR24" s="826"/>
      <c r="AS24" s="826"/>
    </row>
    <row r="25" spans="1:45" x14ac:dyDescent="0.2">
      <c r="A25" s="13"/>
      <c r="B25" s="13"/>
      <c r="C25" s="13"/>
      <c r="D25" s="13"/>
      <c r="E25" s="13"/>
      <c r="F25" s="13"/>
      <c r="G25" s="13"/>
      <c r="H25" s="13"/>
      <c r="I25" s="13"/>
      <c r="J25" s="13"/>
      <c r="K25" s="13"/>
      <c r="L25" s="13"/>
      <c r="M25" s="13"/>
      <c r="N25" s="13"/>
      <c r="P25" s="826"/>
      <c r="Q25" s="826"/>
      <c r="R25" s="808" t="s">
        <v>122</v>
      </c>
      <c r="S25" s="480"/>
      <c r="T25" s="480"/>
      <c r="U25" s="806"/>
      <c r="V25" s="826"/>
      <c r="W25" s="826"/>
      <c r="X25" s="826"/>
      <c r="Y25" s="826"/>
      <c r="Z25" s="826"/>
      <c r="AA25" s="826"/>
      <c r="AB25" s="826"/>
      <c r="AC25" s="826"/>
      <c r="AD25" s="826"/>
      <c r="AE25" s="826"/>
      <c r="AF25" s="826"/>
      <c r="AG25" s="826"/>
      <c r="AH25" s="826"/>
      <c r="AI25" s="826"/>
      <c r="AJ25" s="826"/>
      <c r="AK25" s="826"/>
      <c r="AL25" s="826"/>
      <c r="AM25" s="826"/>
      <c r="AN25" s="826"/>
      <c r="AO25" s="826"/>
      <c r="AP25" s="826"/>
      <c r="AQ25" s="826"/>
      <c r="AR25" s="826"/>
      <c r="AS25" s="826"/>
    </row>
    <row r="26" spans="1:45" x14ac:dyDescent="0.2">
      <c r="A26" s="13"/>
      <c r="B26" s="13"/>
      <c r="C26" s="13"/>
      <c r="D26" s="13"/>
      <c r="E26" s="13"/>
      <c r="F26" s="13"/>
      <c r="G26" s="13"/>
      <c r="H26" s="13"/>
      <c r="I26" s="13"/>
      <c r="J26" s="13"/>
      <c r="K26" s="13"/>
      <c r="L26" s="13"/>
      <c r="M26" s="13"/>
      <c r="N26" s="13"/>
      <c r="P26" s="826"/>
      <c r="Q26" s="826"/>
      <c r="R26" s="805"/>
      <c r="S26" s="480"/>
      <c r="T26" s="480"/>
      <c r="U26" s="806"/>
      <c r="V26" s="826"/>
      <c r="W26" s="826"/>
      <c r="X26" s="826"/>
      <c r="Y26" s="826"/>
      <c r="Z26" s="826"/>
      <c r="AA26" s="826"/>
      <c r="AB26" s="826"/>
      <c r="AC26" s="826"/>
      <c r="AD26" s="826"/>
      <c r="AE26" s="826"/>
      <c r="AF26" s="826"/>
      <c r="AG26" s="826"/>
      <c r="AH26" s="826"/>
      <c r="AI26" s="826"/>
      <c r="AJ26" s="826"/>
      <c r="AK26" s="826"/>
      <c r="AL26" s="826"/>
      <c r="AM26" s="826"/>
      <c r="AN26" s="826"/>
      <c r="AO26" s="826"/>
      <c r="AP26" s="826"/>
      <c r="AQ26" s="826"/>
      <c r="AR26" s="826"/>
      <c r="AS26" s="826"/>
    </row>
    <row r="27" spans="1:45" x14ac:dyDescent="0.2">
      <c r="A27" s="13"/>
      <c r="B27" s="13"/>
      <c r="C27" s="13"/>
      <c r="D27" s="13"/>
      <c r="E27" s="13"/>
      <c r="F27" s="13"/>
      <c r="G27" s="13"/>
      <c r="H27" s="13"/>
      <c r="I27" s="13"/>
      <c r="J27" s="13"/>
      <c r="K27" s="13"/>
      <c r="L27" s="13"/>
      <c r="M27" s="13"/>
      <c r="N27" s="13"/>
      <c r="P27" s="826"/>
      <c r="Q27" s="826"/>
      <c r="R27" s="805"/>
      <c r="S27" s="480"/>
      <c r="T27" s="480"/>
      <c r="U27" s="806"/>
      <c r="V27" s="826"/>
      <c r="W27" s="826"/>
      <c r="X27" s="826"/>
      <c r="Y27" s="826"/>
      <c r="Z27" s="826"/>
      <c r="AA27" s="826"/>
      <c r="AB27" s="826"/>
      <c r="AC27" s="826"/>
      <c r="AD27" s="826"/>
      <c r="AE27" s="826"/>
      <c r="AF27" s="826"/>
      <c r="AG27" s="826"/>
      <c r="AH27" s="826"/>
      <c r="AI27" s="826"/>
      <c r="AJ27" s="826"/>
      <c r="AK27" s="826"/>
      <c r="AL27" s="826"/>
      <c r="AM27" s="826"/>
      <c r="AN27" s="826"/>
      <c r="AO27" s="826"/>
      <c r="AP27" s="826"/>
      <c r="AQ27" s="826"/>
      <c r="AR27" s="826"/>
      <c r="AS27" s="826"/>
    </row>
    <row r="28" spans="1:45" x14ac:dyDescent="0.2">
      <c r="A28" s="13"/>
      <c r="B28" s="13"/>
      <c r="C28" s="13"/>
      <c r="D28" s="13"/>
      <c r="E28" s="13"/>
      <c r="F28" s="13"/>
      <c r="G28" s="13"/>
      <c r="H28" s="13"/>
      <c r="I28" s="13"/>
      <c r="J28" s="13"/>
      <c r="K28" s="13"/>
      <c r="L28" s="13"/>
      <c r="M28" s="13"/>
      <c r="N28" s="13"/>
      <c r="P28" s="826"/>
      <c r="Q28" s="826"/>
      <c r="R28" s="805"/>
      <c r="S28" s="480"/>
      <c r="T28" s="480"/>
      <c r="U28" s="806"/>
      <c r="V28" s="826"/>
      <c r="W28" s="826"/>
      <c r="X28" s="826"/>
      <c r="Y28" s="826"/>
      <c r="Z28" s="826"/>
      <c r="AA28" s="826"/>
      <c r="AB28" s="826"/>
      <c r="AC28" s="826"/>
      <c r="AD28" s="826"/>
      <c r="AE28" s="826"/>
      <c r="AF28" s="826"/>
      <c r="AG28" s="826"/>
      <c r="AH28" s="826"/>
      <c r="AI28" s="826"/>
      <c r="AJ28" s="826"/>
      <c r="AK28" s="826"/>
      <c r="AL28" s="826"/>
      <c r="AM28" s="826"/>
      <c r="AN28" s="826"/>
      <c r="AO28" s="826"/>
      <c r="AP28" s="826"/>
      <c r="AQ28" s="826"/>
      <c r="AR28" s="826"/>
      <c r="AS28" s="826"/>
    </row>
    <row r="29" spans="1:45" x14ac:dyDescent="0.2">
      <c r="A29" s="13"/>
      <c r="B29" s="13"/>
      <c r="C29" s="13"/>
      <c r="D29" s="13"/>
      <c r="E29" s="13"/>
      <c r="F29" s="13"/>
      <c r="G29" s="13"/>
      <c r="H29" s="13"/>
      <c r="I29" s="13"/>
      <c r="J29" s="13"/>
      <c r="K29" s="13"/>
      <c r="L29" s="13"/>
      <c r="M29" s="13"/>
      <c r="N29" s="13"/>
      <c r="P29" s="826"/>
      <c r="Q29" s="826"/>
      <c r="R29" s="805"/>
      <c r="S29" s="648" t="s">
        <v>798</v>
      </c>
      <c r="T29" s="480"/>
      <c r="U29" s="806"/>
      <c r="V29" s="826"/>
      <c r="W29" s="826"/>
      <c r="X29" s="826"/>
      <c r="Y29" s="826"/>
      <c r="Z29" s="826"/>
      <c r="AA29" s="826"/>
      <c r="AB29" s="826"/>
      <c r="AC29" s="826"/>
      <c r="AD29" s="826"/>
      <c r="AE29" s="826"/>
      <c r="AF29" s="826"/>
      <c r="AG29" s="826"/>
      <c r="AH29" s="826"/>
      <c r="AI29" s="826"/>
      <c r="AJ29" s="826"/>
      <c r="AK29" s="826"/>
      <c r="AL29" s="826"/>
      <c r="AM29" s="826"/>
      <c r="AN29" s="826"/>
      <c r="AO29" s="826"/>
      <c r="AP29" s="826"/>
      <c r="AQ29" s="826"/>
      <c r="AR29" s="826"/>
      <c r="AS29" s="826"/>
    </row>
    <row r="30" spans="1:45" x14ac:dyDescent="0.2">
      <c r="A30" s="13"/>
      <c r="B30" s="13"/>
      <c r="C30" s="13"/>
      <c r="D30" s="13"/>
      <c r="E30" s="13"/>
      <c r="F30" s="13"/>
      <c r="G30" s="13"/>
      <c r="H30" s="13"/>
      <c r="I30" s="13"/>
      <c r="J30" s="13"/>
      <c r="K30" s="13"/>
      <c r="L30" s="13"/>
      <c r="M30" s="13"/>
      <c r="N30" s="13"/>
      <c r="P30" s="826"/>
      <c r="Q30" s="826"/>
      <c r="R30" s="805"/>
      <c r="S30" s="480"/>
      <c r="T30" s="480"/>
      <c r="U30" s="806"/>
      <c r="V30" s="826"/>
      <c r="W30" s="826"/>
      <c r="X30" s="826"/>
      <c r="Y30" s="826"/>
      <c r="Z30" s="826"/>
      <c r="AA30" s="826"/>
      <c r="AB30" s="826"/>
      <c r="AC30" s="826"/>
      <c r="AD30" s="826"/>
      <c r="AE30" s="826"/>
      <c r="AF30" s="826"/>
      <c r="AG30" s="826"/>
      <c r="AH30" s="826"/>
      <c r="AI30" s="826"/>
      <c r="AJ30" s="826"/>
      <c r="AK30" s="826"/>
      <c r="AL30" s="826"/>
      <c r="AM30" s="826"/>
      <c r="AN30" s="826"/>
      <c r="AO30" s="826"/>
      <c r="AP30" s="826"/>
      <c r="AQ30" s="826"/>
      <c r="AR30" s="826"/>
      <c r="AS30" s="826"/>
    </row>
    <row r="31" spans="1:45" x14ac:dyDescent="0.2">
      <c r="A31" s="13"/>
      <c r="B31" s="13"/>
      <c r="C31" s="13"/>
      <c r="D31" s="13"/>
      <c r="E31" s="13"/>
      <c r="F31" s="13"/>
      <c r="G31" s="13"/>
      <c r="H31" s="13"/>
      <c r="I31" s="13"/>
      <c r="J31" s="13"/>
      <c r="K31" s="13"/>
      <c r="L31" s="13"/>
      <c r="M31" s="13"/>
      <c r="N31" s="13"/>
      <c r="P31" s="826"/>
      <c r="Q31" s="826"/>
      <c r="R31" s="805"/>
      <c r="S31" s="480"/>
      <c r="T31" s="480"/>
      <c r="U31" s="806"/>
      <c r="V31" s="826"/>
      <c r="W31" s="826"/>
      <c r="X31" s="826"/>
      <c r="Y31" s="826"/>
      <c r="Z31" s="826"/>
      <c r="AA31" s="826"/>
      <c r="AB31" s="826"/>
      <c r="AC31" s="826"/>
      <c r="AD31" s="826"/>
      <c r="AE31" s="826"/>
      <c r="AF31" s="826"/>
      <c r="AG31" s="826"/>
      <c r="AH31" s="826"/>
      <c r="AI31" s="826"/>
      <c r="AJ31" s="826"/>
      <c r="AK31" s="826"/>
      <c r="AL31" s="826"/>
      <c r="AM31" s="826"/>
      <c r="AN31" s="826"/>
      <c r="AO31" s="826"/>
      <c r="AP31" s="826"/>
      <c r="AQ31" s="826"/>
      <c r="AR31" s="826"/>
      <c r="AS31" s="826"/>
    </row>
    <row r="32" spans="1:45" x14ac:dyDescent="0.2">
      <c r="A32" s="13"/>
      <c r="B32" s="13"/>
      <c r="C32" s="13"/>
      <c r="D32" s="13"/>
      <c r="E32" s="13"/>
      <c r="F32" s="13"/>
      <c r="G32" s="13"/>
      <c r="H32" s="13"/>
      <c r="I32" s="13"/>
      <c r="J32" s="13"/>
      <c r="K32" s="13"/>
      <c r="L32" s="13"/>
      <c r="M32" s="13"/>
      <c r="N32" s="13"/>
      <c r="P32" s="826"/>
      <c r="Q32" s="826"/>
      <c r="R32" s="805"/>
      <c r="S32" s="480"/>
      <c r="T32" s="480"/>
      <c r="U32" s="806"/>
      <c r="V32" s="826"/>
      <c r="W32" s="826"/>
      <c r="X32" s="826"/>
      <c r="Y32" s="826"/>
      <c r="Z32" s="826"/>
      <c r="AA32" s="826"/>
      <c r="AB32" s="826"/>
      <c r="AC32" s="826"/>
      <c r="AD32" s="826"/>
      <c r="AE32" s="826"/>
      <c r="AF32" s="826"/>
      <c r="AG32" s="826"/>
      <c r="AH32" s="826"/>
      <c r="AI32" s="826"/>
      <c r="AJ32" s="826"/>
      <c r="AK32" s="826"/>
      <c r="AL32" s="826"/>
      <c r="AM32" s="826"/>
      <c r="AN32" s="826"/>
      <c r="AO32" s="826"/>
      <c r="AP32" s="826"/>
      <c r="AQ32" s="826"/>
      <c r="AR32" s="826"/>
      <c r="AS32" s="826"/>
    </row>
    <row r="33" spans="1:45" x14ac:dyDescent="0.2">
      <c r="A33" s="13"/>
      <c r="B33" s="13"/>
      <c r="C33" s="13"/>
      <c r="D33" s="13"/>
      <c r="E33" s="13"/>
      <c r="F33" s="13"/>
      <c r="G33" s="13"/>
      <c r="H33" s="13"/>
      <c r="I33" s="13"/>
      <c r="J33" s="13"/>
      <c r="K33" s="13"/>
      <c r="L33" s="13"/>
      <c r="M33" s="13"/>
      <c r="N33" s="13"/>
      <c r="P33" s="826"/>
      <c r="Q33" s="826"/>
      <c r="R33" s="810"/>
      <c r="S33" s="811"/>
      <c r="T33" s="811"/>
      <c r="U33" s="812"/>
      <c r="V33" s="826"/>
      <c r="W33" s="826"/>
      <c r="X33" s="826"/>
      <c r="Y33" s="826"/>
      <c r="Z33" s="826"/>
      <c r="AA33" s="826"/>
      <c r="AB33" s="826"/>
      <c r="AC33" s="826"/>
      <c r="AD33" s="826"/>
      <c r="AE33" s="826"/>
      <c r="AF33" s="826"/>
      <c r="AG33" s="826"/>
      <c r="AH33" s="826"/>
      <c r="AI33" s="826"/>
      <c r="AJ33" s="826"/>
      <c r="AK33" s="826"/>
      <c r="AL33" s="826"/>
      <c r="AM33" s="826"/>
      <c r="AN33" s="826"/>
      <c r="AO33" s="826"/>
      <c r="AP33" s="826"/>
      <c r="AQ33" s="826"/>
      <c r="AR33" s="826"/>
      <c r="AS33" s="826"/>
    </row>
    <row r="34" spans="1:45" x14ac:dyDescent="0.2">
      <c r="A34" s="13"/>
      <c r="B34" s="13"/>
      <c r="C34" s="13"/>
      <c r="D34" s="13"/>
      <c r="E34" s="13"/>
      <c r="F34" s="13"/>
      <c r="G34" s="13"/>
      <c r="H34" s="13"/>
      <c r="I34" s="13"/>
      <c r="J34" s="13"/>
      <c r="K34" s="13"/>
      <c r="L34" s="13"/>
      <c r="M34" s="13"/>
      <c r="N34" s="13"/>
      <c r="P34" s="826"/>
      <c r="Q34" s="826"/>
      <c r="R34" s="826"/>
      <c r="S34" s="826"/>
      <c r="T34" s="826"/>
      <c r="U34" s="826"/>
      <c r="V34" s="826"/>
      <c r="W34" s="826"/>
      <c r="X34" s="826"/>
      <c r="Y34" s="826"/>
      <c r="Z34" s="826"/>
      <c r="AA34" s="826"/>
      <c r="AB34" s="826"/>
      <c r="AC34" s="826"/>
      <c r="AD34" s="826"/>
      <c r="AE34" s="826"/>
      <c r="AF34" s="826"/>
      <c r="AG34" s="826"/>
      <c r="AH34" s="826"/>
      <c r="AI34" s="826"/>
      <c r="AJ34" s="826"/>
      <c r="AK34" s="826"/>
      <c r="AL34" s="826"/>
      <c r="AM34" s="826"/>
      <c r="AN34" s="826"/>
      <c r="AO34" s="826"/>
      <c r="AP34" s="826"/>
      <c r="AQ34" s="826"/>
      <c r="AR34" s="826"/>
      <c r="AS34" s="826"/>
    </row>
    <row r="35" spans="1:45" x14ac:dyDescent="0.2">
      <c r="A35" s="13"/>
      <c r="B35" s="13"/>
      <c r="C35" s="13"/>
      <c r="D35" s="13"/>
      <c r="E35" s="13"/>
      <c r="F35" s="13"/>
      <c r="G35" s="13"/>
      <c r="H35" s="13"/>
      <c r="I35" s="13"/>
      <c r="J35" s="13"/>
      <c r="K35" s="13"/>
      <c r="L35" s="13"/>
      <c r="M35" s="13"/>
      <c r="N35" s="13"/>
      <c r="P35" s="826"/>
      <c r="Q35" s="826"/>
      <c r="R35" s="826"/>
      <c r="S35" s="826"/>
      <c r="T35" s="826"/>
      <c r="U35" s="826"/>
      <c r="V35" s="826"/>
      <c r="W35" s="826"/>
      <c r="X35" s="826"/>
      <c r="Y35" s="826"/>
      <c r="Z35" s="826"/>
      <c r="AA35" s="826"/>
      <c r="AB35" s="826"/>
      <c r="AC35" s="826"/>
      <c r="AD35" s="826"/>
      <c r="AE35" s="826"/>
      <c r="AF35" s="826"/>
      <c r="AG35" s="826"/>
      <c r="AH35" s="826"/>
      <c r="AI35" s="826"/>
      <c r="AJ35" s="826"/>
      <c r="AK35" s="826"/>
      <c r="AL35" s="826"/>
      <c r="AM35" s="826"/>
      <c r="AN35" s="826"/>
      <c r="AO35" s="826"/>
      <c r="AP35" s="826"/>
      <c r="AQ35" s="826"/>
      <c r="AR35" s="826"/>
      <c r="AS35" s="826"/>
    </row>
    <row r="36" spans="1:45" x14ac:dyDescent="0.2">
      <c r="A36" s="13"/>
      <c r="B36" s="13"/>
      <c r="C36" s="13"/>
      <c r="D36" s="13"/>
      <c r="E36" s="13"/>
      <c r="F36" s="13"/>
      <c r="G36" s="13"/>
      <c r="H36" s="13"/>
      <c r="I36" s="13"/>
      <c r="J36" s="13"/>
      <c r="K36" s="13"/>
      <c r="L36" s="13"/>
      <c r="M36" s="13"/>
      <c r="N36" s="13"/>
      <c r="P36" s="826"/>
      <c r="Q36" s="826"/>
      <c r="R36" s="826"/>
      <c r="S36" s="826"/>
      <c r="T36" s="826"/>
      <c r="U36" s="826"/>
      <c r="V36" s="826"/>
      <c r="W36" s="826"/>
      <c r="X36" s="826"/>
      <c r="Y36" s="826"/>
      <c r="Z36" s="826"/>
      <c r="AA36" s="826"/>
      <c r="AB36" s="826"/>
      <c r="AC36" s="826"/>
      <c r="AD36" s="826"/>
      <c r="AE36" s="826"/>
      <c r="AF36" s="826"/>
      <c r="AG36" s="826"/>
      <c r="AH36" s="826"/>
      <c r="AI36" s="826"/>
      <c r="AJ36" s="826"/>
      <c r="AK36" s="826"/>
      <c r="AL36" s="826"/>
      <c r="AM36" s="826"/>
      <c r="AN36" s="826"/>
      <c r="AO36" s="826"/>
      <c r="AP36" s="826"/>
      <c r="AQ36" s="826"/>
      <c r="AR36" s="826"/>
      <c r="AS36" s="826"/>
    </row>
    <row r="37" spans="1:45" x14ac:dyDescent="0.2">
      <c r="A37" s="13"/>
      <c r="B37" s="13"/>
      <c r="C37" s="13"/>
      <c r="D37" s="13"/>
      <c r="E37" s="13"/>
      <c r="F37" s="13"/>
      <c r="G37" s="13"/>
      <c r="H37" s="13"/>
      <c r="I37" s="13"/>
      <c r="J37" s="13"/>
      <c r="K37" s="13"/>
      <c r="L37" s="13"/>
      <c r="M37" s="13"/>
      <c r="N37" s="13"/>
      <c r="P37" s="826"/>
      <c r="Q37" s="826"/>
      <c r="R37" s="826"/>
      <c r="S37" s="826"/>
      <c r="T37" s="826"/>
      <c r="U37" s="826"/>
      <c r="V37" s="826"/>
      <c r="W37" s="826"/>
      <c r="X37" s="826"/>
      <c r="Y37" s="826"/>
      <c r="Z37" s="826"/>
      <c r="AA37" s="826"/>
      <c r="AB37" s="826"/>
      <c r="AC37" s="826"/>
      <c r="AD37" s="826"/>
      <c r="AE37" s="826"/>
      <c r="AF37" s="826"/>
      <c r="AG37" s="826"/>
      <c r="AH37" s="826"/>
      <c r="AI37" s="826"/>
      <c r="AJ37" s="826"/>
      <c r="AK37" s="826"/>
      <c r="AL37" s="826"/>
      <c r="AM37" s="826"/>
      <c r="AN37" s="826"/>
      <c r="AO37" s="826"/>
      <c r="AP37" s="826"/>
      <c r="AQ37" s="826"/>
      <c r="AR37" s="826"/>
      <c r="AS37" s="826"/>
    </row>
    <row r="38" spans="1:45" x14ac:dyDescent="0.2">
      <c r="A38" s="13"/>
      <c r="B38" s="13"/>
      <c r="C38" s="13"/>
      <c r="D38" s="13"/>
      <c r="E38" s="13"/>
      <c r="F38" s="13"/>
      <c r="G38" s="13"/>
      <c r="H38" s="13"/>
      <c r="I38" s="13"/>
      <c r="J38" s="13"/>
      <c r="K38" s="13"/>
      <c r="L38" s="13"/>
      <c r="M38" s="13"/>
      <c r="N38" s="13"/>
      <c r="P38" s="826"/>
      <c r="Q38" s="826"/>
      <c r="R38" s="826"/>
      <c r="S38" s="826"/>
      <c r="T38" s="826"/>
      <c r="U38" s="826"/>
      <c r="V38" s="826"/>
      <c r="W38" s="826"/>
      <c r="X38" s="826"/>
      <c r="Y38" s="826"/>
      <c r="Z38" s="826"/>
      <c r="AA38" s="826"/>
      <c r="AB38" s="826"/>
      <c r="AC38" s="826"/>
      <c r="AD38" s="826"/>
      <c r="AE38" s="826"/>
      <c r="AF38" s="826"/>
      <c r="AG38" s="826"/>
      <c r="AH38" s="826"/>
      <c r="AI38" s="826"/>
      <c r="AJ38" s="826"/>
      <c r="AK38" s="826"/>
      <c r="AL38" s="826"/>
      <c r="AM38" s="826"/>
      <c r="AN38" s="826"/>
      <c r="AO38" s="826"/>
      <c r="AP38" s="826"/>
      <c r="AQ38" s="826"/>
      <c r="AR38" s="826"/>
      <c r="AS38" s="826"/>
    </row>
    <row r="39" spans="1:45" x14ac:dyDescent="0.2">
      <c r="A39" s="13"/>
      <c r="B39" s="13"/>
      <c r="C39" s="13"/>
      <c r="D39" s="13"/>
      <c r="E39" s="13"/>
      <c r="F39" s="13"/>
      <c r="G39" s="13"/>
      <c r="H39" s="13"/>
      <c r="I39" s="13"/>
      <c r="J39" s="13"/>
      <c r="K39" s="13"/>
      <c r="L39" s="13"/>
      <c r="M39" s="13"/>
      <c r="N39" s="13"/>
      <c r="P39" s="826"/>
      <c r="Q39" s="826"/>
      <c r="R39" s="826"/>
      <c r="S39" s="826"/>
      <c r="T39" s="826"/>
      <c r="U39" s="826"/>
      <c r="V39" s="826"/>
      <c r="W39" s="826"/>
      <c r="X39" s="826"/>
      <c r="Y39" s="826"/>
      <c r="Z39" s="826"/>
      <c r="AA39" s="826"/>
      <c r="AB39" s="826"/>
      <c r="AC39" s="826"/>
      <c r="AD39" s="826"/>
      <c r="AE39" s="826"/>
      <c r="AF39" s="826"/>
      <c r="AG39" s="826"/>
      <c r="AH39" s="826"/>
      <c r="AI39" s="826"/>
      <c r="AJ39" s="826"/>
      <c r="AK39" s="826"/>
      <c r="AL39" s="826"/>
      <c r="AM39" s="826"/>
      <c r="AN39" s="826"/>
      <c r="AO39" s="826"/>
      <c r="AP39" s="826"/>
      <c r="AQ39" s="826"/>
      <c r="AR39" s="826"/>
      <c r="AS39" s="826"/>
    </row>
    <row r="40" spans="1:45" x14ac:dyDescent="0.2">
      <c r="A40" s="13"/>
      <c r="B40" s="13"/>
      <c r="C40" s="13"/>
      <c r="D40" s="13"/>
      <c r="E40" s="13"/>
      <c r="F40" s="13"/>
      <c r="G40" s="13"/>
      <c r="H40" s="13"/>
      <c r="I40" s="13"/>
      <c r="J40" s="13"/>
      <c r="K40" s="13"/>
      <c r="L40" s="13"/>
      <c r="M40" s="13"/>
      <c r="N40" s="13"/>
      <c r="P40" s="826"/>
      <c r="Q40" s="826"/>
      <c r="R40" s="826"/>
      <c r="S40" s="826"/>
      <c r="T40" s="826"/>
      <c r="U40" s="826"/>
      <c r="V40" s="826"/>
      <c r="W40" s="826"/>
      <c r="X40" s="826"/>
      <c r="Y40" s="826"/>
      <c r="Z40" s="826"/>
      <c r="AA40" s="826"/>
      <c r="AB40" s="826"/>
      <c r="AC40" s="826"/>
      <c r="AD40" s="826"/>
      <c r="AE40" s="826"/>
      <c r="AF40" s="826"/>
      <c r="AG40" s="826"/>
      <c r="AH40" s="826"/>
      <c r="AI40" s="826"/>
      <c r="AJ40" s="826"/>
      <c r="AK40" s="826"/>
      <c r="AL40" s="826"/>
      <c r="AM40" s="826"/>
      <c r="AN40" s="826"/>
      <c r="AO40" s="826"/>
      <c r="AP40" s="826"/>
      <c r="AQ40" s="826"/>
      <c r="AR40" s="826"/>
      <c r="AS40" s="826"/>
    </row>
    <row r="41" spans="1:45" x14ac:dyDescent="0.2">
      <c r="A41" s="13"/>
      <c r="B41" s="13"/>
      <c r="C41" s="13"/>
      <c r="D41" s="13"/>
      <c r="E41" s="13"/>
      <c r="F41" s="13"/>
      <c r="G41" s="13"/>
      <c r="H41" s="13"/>
      <c r="I41" s="13"/>
      <c r="J41" s="13"/>
      <c r="K41" s="13"/>
      <c r="L41" s="13"/>
      <c r="M41" s="13"/>
      <c r="N41" s="13"/>
      <c r="P41" s="826"/>
      <c r="Q41" s="826"/>
      <c r="R41" s="826"/>
      <c r="S41" s="826"/>
      <c r="T41" s="826"/>
      <c r="U41" s="826"/>
      <c r="V41" s="826"/>
      <c r="W41" s="826"/>
      <c r="X41" s="826"/>
      <c r="Y41" s="826"/>
      <c r="Z41" s="826"/>
      <c r="AA41" s="826"/>
      <c r="AB41" s="826"/>
      <c r="AC41" s="826"/>
      <c r="AD41" s="826"/>
      <c r="AE41" s="826"/>
      <c r="AF41" s="826"/>
      <c r="AG41" s="826"/>
      <c r="AH41" s="826"/>
      <c r="AI41" s="826"/>
      <c r="AJ41" s="826"/>
      <c r="AK41" s="826"/>
      <c r="AL41" s="826"/>
      <c r="AM41" s="826"/>
      <c r="AN41" s="826"/>
      <c r="AO41" s="826"/>
      <c r="AP41" s="826"/>
      <c r="AQ41" s="826"/>
      <c r="AR41" s="826"/>
      <c r="AS41" s="826"/>
    </row>
    <row r="42" spans="1:45" x14ac:dyDescent="0.2">
      <c r="A42" s="13"/>
      <c r="B42" s="13"/>
      <c r="C42" s="13"/>
      <c r="D42" s="13"/>
      <c r="E42" s="13"/>
      <c r="F42" s="13"/>
      <c r="G42" s="13"/>
      <c r="H42" s="13"/>
      <c r="I42" s="13"/>
      <c r="J42" s="13"/>
      <c r="K42" s="13"/>
      <c r="L42" s="13"/>
      <c r="M42" s="13"/>
      <c r="N42" s="13"/>
      <c r="P42" s="826"/>
      <c r="Q42" s="826"/>
      <c r="R42" s="826"/>
      <c r="S42" s="826"/>
      <c r="T42" s="826"/>
      <c r="U42" s="826"/>
      <c r="V42" s="826"/>
      <c r="W42" s="826"/>
      <c r="X42" s="826"/>
      <c r="Y42" s="826"/>
      <c r="Z42" s="826"/>
      <c r="AA42" s="826"/>
      <c r="AB42" s="826"/>
      <c r="AC42" s="826"/>
      <c r="AD42" s="826"/>
      <c r="AE42" s="826"/>
      <c r="AF42" s="826"/>
      <c r="AG42" s="826"/>
      <c r="AH42" s="826"/>
      <c r="AI42" s="826"/>
      <c r="AJ42" s="826"/>
      <c r="AK42" s="826"/>
      <c r="AL42" s="826"/>
      <c r="AM42" s="826"/>
      <c r="AN42" s="826"/>
      <c r="AO42" s="826"/>
      <c r="AP42" s="826"/>
      <c r="AQ42" s="826"/>
      <c r="AR42" s="826"/>
      <c r="AS42" s="826"/>
    </row>
    <row r="43" spans="1:45" x14ac:dyDescent="0.2">
      <c r="A43" s="13"/>
      <c r="B43" s="13"/>
      <c r="C43" s="13"/>
      <c r="D43" s="13"/>
      <c r="E43" s="13"/>
      <c r="F43" s="13"/>
      <c r="G43" s="13"/>
      <c r="H43" s="13"/>
      <c r="I43" s="13"/>
      <c r="J43" s="13"/>
      <c r="K43" s="13"/>
      <c r="L43" s="13"/>
      <c r="M43" s="13"/>
      <c r="N43" s="13"/>
      <c r="P43" s="826"/>
      <c r="Q43" s="826"/>
      <c r="R43" s="826"/>
      <c r="S43" s="826"/>
      <c r="T43" s="826"/>
      <c r="U43" s="826"/>
      <c r="V43" s="826"/>
      <c r="W43" s="826"/>
      <c r="X43" s="826"/>
      <c r="Y43" s="826"/>
      <c r="Z43" s="826"/>
      <c r="AA43" s="826"/>
      <c r="AB43" s="826"/>
      <c r="AC43" s="826"/>
      <c r="AD43" s="826"/>
      <c r="AE43" s="826"/>
      <c r="AF43" s="826"/>
      <c r="AG43" s="826"/>
      <c r="AH43" s="826"/>
      <c r="AI43" s="826"/>
      <c r="AJ43" s="826"/>
      <c r="AK43" s="826"/>
      <c r="AL43" s="826"/>
      <c r="AM43" s="826"/>
      <c r="AN43" s="826"/>
      <c r="AO43" s="826"/>
      <c r="AP43" s="826"/>
      <c r="AQ43" s="826"/>
      <c r="AR43" s="826"/>
      <c r="AS43" s="826"/>
    </row>
    <row r="44" spans="1:45" x14ac:dyDescent="0.2">
      <c r="A44" s="13"/>
      <c r="B44" s="13"/>
      <c r="C44" s="13"/>
      <c r="D44" s="13"/>
      <c r="E44" s="13"/>
      <c r="F44" s="13"/>
      <c r="G44" s="13"/>
      <c r="H44" s="13"/>
      <c r="I44" s="13"/>
      <c r="J44" s="13"/>
      <c r="K44" s="13"/>
      <c r="L44" s="13"/>
      <c r="M44" s="13"/>
      <c r="N44" s="13"/>
      <c r="P44" s="826"/>
      <c r="Q44" s="826"/>
      <c r="R44" s="826"/>
      <c r="S44" s="826"/>
      <c r="T44" s="826"/>
      <c r="U44" s="826"/>
      <c r="V44" s="826"/>
      <c r="W44" s="826"/>
      <c r="X44" s="826"/>
      <c r="Y44" s="826"/>
      <c r="Z44" s="826"/>
      <c r="AA44" s="826"/>
      <c r="AB44" s="826"/>
      <c r="AC44" s="826"/>
      <c r="AD44" s="826"/>
      <c r="AE44" s="826"/>
      <c r="AF44" s="826"/>
      <c r="AG44" s="826"/>
      <c r="AH44" s="826"/>
      <c r="AI44" s="826"/>
      <c r="AJ44" s="826"/>
      <c r="AK44" s="826"/>
      <c r="AL44" s="826"/>
      <c r="AM44" s="826"/>
      <c r="AN44" s="826"/>
      <c r="AO44" s="826"/>
      <c r="AP44" s="826"/>
      <c r="AQ44" s="826"/>
      <c r="AR44" s="826"/>
      <c r="AS44" s="826"/>
    </row>
    <row r="45" spans="1:45" x14ac:dyDescent="0.2">
      <c r="A45" s="13"/>
      <c r="B45" s="13"/>
      <c r="C45" s="13"/>
      <c r="D45" s="13"/>
      <c r="E45" s="13"/>
      <c r="F45" s="13"/>
      <c r="G45" s="13"/>
      <c r="H45" s="13"/>
      <c r="I45" s="13"/>
      <c r="J45" s="13"/>
      <c r="K45" s="13"/>
      <c r="L45" s="13"/>
      <c r="M45" s="13"/>
      <c r="N45" s="13"/>
      <c r="P45" s="826"/>
      <c r="Q45" s="826"/>
      <c r="R45" s="826"/>
      <c r="S45" s="826"/>
      <c r="T45" s="826"/>
      <c r="U45" s="826"/>
      <c r="V45" s="826"/>
      <c r="W45" s="826"/>
      <c r="X45" s="826"/>
      <c r="Y45" s="826"/>
      <c r="Z45" s="826"/>
      <c r="AA45" s="826"/>
      <c r="AB45" s="826"/>
      <c r="AC45" s="826"/>
      <c r="AD45" s="826"/>
      <c r="AE45" s="826"/>
      <c r="AF45" s="826"/>
      <c r="AG45" s="826"/>
      <c r="AH45" s="826"/>
      <c r="AI45" s="826"/>
      <c r="AJ45" s="826"/>
      <c r="AK45" s="826"/>
      <c r="AL45" s="826"/>
      <c r="AM45" s="826"/>
      <c r="AN45" s="826"/>
      <c r="AO45" s="826"/>
      <c r="AP45" s="826"/>
      <c r="AQ45" s="826"/>
      <c r="AR45" s="826"/>
      <c r="AS45" s="826"/>
    </row>
    <row r="46" spans="1:45" x14ac:dyDescent="0.2">
      <c r="A46" s="13"/>
      <c r="B46" s="13"/>
      <c r="C46" s="13"/>
      <c r="D46" s="13"/>
      <c r="E46" s="13"/>
      <c r="F46" s="13"/>
      <c r="G46" s="13"/>
      <c r="H46" s="13"/>
      <c r="I46" s="13"/>
      <c r="J46" s="13"/>
      <c r="K46" s="13"/>
      <c r="L46" s="13"/>
      <c r="M46" s="13"/>
      <c r="N46" s="13"/>
      <c r="P46" s="826"/>
      <c r="Q46" s="826"/>
      <c r="R46" s="826"/>
      <c r="S46" s="826"/>
      <c r="T46" s="826"/>
      <c r="U46" s="826"/>
      <c r="V46" s="826"/>
      <c r="W46" s="826"/>
      <c r="X46" s="826"/>
      <c r="Y46" s="826"/>
      <c r="Z46" s="826"/>
      <c r="AA46" s="826"/>
      <c r="AB46" s="826"/>
      <c r="AC46" s="826"/>
      <c r="AD46" s="826"/>
      <c r="AE46" s="826"/>
      <c r="AF46" s="826"/>
      <c r="AG46" s="826"/>
      <c r="AH46" s="826"/>
      <c r="AI46" s="826"/>
      <c r="AJ46" s="826"/>
      <c r="AK46" s="826"/>
      <c r="AL46" s="826"/>
      <c r="AM46" s="826"/>
      <c r="AN46" s="826"/>
      <c r="AO46" s="826"/>
      <c r="AP46" s="826"/>
      <c r="AQ46" s="826"/>
      <c r="AR46" s="826"/>
      <c r="AS46" s="826"/>
    </row>
    <row r="47" spans="1:45" x14ac:dyDescent="0.2">
      <c r="A47" s="13"/>
      <c r="B47" s="13"/>
      <c r="C47" s="13"/>
      <c r="D47" s="13"/>
      <c r="E47" s="13"/>
      <c r="F47" s="13"/>
      <c r="G47" s="13"/>
      <c r="H47" s="13"/>
      <c r="I47" s="13"/>
      <c r="J47" s="13"/>
      <c r="K47" s="13"/>
      <c r="L47" s="13"/>
      <c r="M47" s="13"/>
      <c r="N47" s="13"/>
      <c r="P47" s="826"/>
      <c r="Q47" s="826"/>
      <c r="R47" s="826"/>
      <c r="S47" s="826"/>
      <c r="T47" s="826"/>
      <c r="U47" s="826"/>
      <c r="V47" s="826"/>
      <c r="W47" s="826"/>
      <c r="X47" s="826"/>
      <c r="Y47" s="826"/>
      <c r="Z47" s="826"/>
      <c r="AA47" s="826"/>
      <c r="AB47" s="826"/>
      <c r="AC47" s="826"/>
      <c r="AD47" s="826"/>
      <c r="AE47" s="826"/>
      <c r="AF47" s="826"/>
      <c r="AG47" s="826"/>
      <c r="AH47" s="826"/>
      <c r="AI47" s="826"/>
      <c r="AJ47" s="826"/>
      <c r="AK47" s="826"/>
      <c r="AL47" s="826"/>
      <c r="AM47" s="826"/>
      <c r="AN47" s="826"/>
      <c r="AO47" s="826"/>
      <c r="AP47" s="826"/>
      <c r="AQ47" s="826"/>
      <c r="AR47" s="826"/>
      <c r="AS47" s="826"/>
    </row>
    <row r="48" spans="1:45" x14ac:dyDescent="0.2">
      <c r="A48" s="13"/>
      <c r="B48" s="13"/>
      <c r="C48" s="13"/>
      <c r="D48" s="13"/>
      <c r="E48" s="13"/>
      <c r="F48" s="13"/>
      <c r="G48" s="13"/>
      <c r="H48" s="13"/>
      <c r="I48" s="13"/>
      <c r="J48" s="13"/>
      <c r="K48" s="13"/>
      <c r="L48" s="13"/>
      <c r="M48" s="13"/>
      <c r="N48" s="13"/>
      <c r="P48" s="826"/>
      <c r="Q48" s="826"/>
      <c r="R48" s="826"/>
      <c r="S48" s="826"/>
      <c r="T48" s="826"/>
      <c r="U48" s="826"/>
      <c r="V48" s="826"/>
      <c r="W48" s="826"/>
      <c r="X48" s="826"/>
      <c r="Y48" s="826"/>
      <c r="Z48" s="826"/>
      <c r="AA48" s="826"/>
      <c r="AB48" s="826"/>
      <c r="AC48" s="826"/>
      <c r="AD48" s="826"/>
      <c r="AE48" s="826"/>
      <c r="AF48" s="826"/>
      <c r="AG48" s="826"/>
      <c r="AH48" s="826"/>
      <c r="AI48" s="826"/>
      <c r="AJ48" s="826"/>
      <c r="AK48" s="826"/>
      <c r="AL48" s="826"/>
      <c r="AM48" s="826"/>
      <c r="AN48" s="826"/>
      <c r="AO48" s="826"/>
      <c r="AP48" s="826"/>
      <c r="AQ48" s="826"/>
      <c r="AR48" s="826"/>
      <c r="AS48" s="826"/>
    </row>
    <row r="49" spans="1:45" x14ac:dyDescent="0.2">
      <c r="A49" s="13"/>
      <c r="B49" s="13"/>
      <c r="C49" s="13"/>
      <c r="D49" s="13"/>
      <c r="E49" s="13"/>
      <c r="F49" s="13"/>
      <c r="G49" s="13"/>
      <c r="H49" s="13"/>
      <c r="I49" s="13"/>
      <c r="J49" s="13"/>
      <c r="K49" s="13"/>
      <c r="L49" s="13"/>
      <c r="M49" s="13"/>
      <c r="N49" s="13"/>
      <c r="P49" s="826"/>
      <c r="Q49" s="826"/>
      <c r="R49" s="826"/>
      <c r="S49" s="826"/>
      <c r="T49" s="826"/>
      <c r="U49" s="826"/>
      <c r="V49" s="826"/>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row>
    <row r="50" spans="1:45" x14ac:dyDescent="0.2">
      <c r="A50" s="13"/>
      <c r="B50" s="13"/>
      <c r="C50" s="13"/>
      <c r="D50" s="13"/>
      <c r="E50" s="13"/>
      <c r="F50" s="13"/>
      <c r="G50" s="13"/>
      <c r="H50" s="13"/>
      <c r="I50" s="13"/>
      <c r="J50" s="13"/>
      <c r="K50" s="13"/>
      <c r="L50" s="13"/>
      <c r="M50" s="13"/>
      <c r="N50" s="13"/>
      <c r="P50" s="826"/>
      <c r="Q50" s="826"/>
      <c r="R50" s="826"/>
      <c r="S50" s="826"/>
      <c r="T50" s="826"/>
      <c r="U50" s="826"/>
      <c r="V50" s="826"/>
      <c r="W50" s="826"/>
      <c r="X50" s="826"/>
      <c r="Y50" s="826"/>
      <c r="Z50" s="826"/>
      <c r="AA50" s="826"/>
      <c r="AB50" s="826"/>
      <c r="AC50" s="826"/>
      <c r="AD50" s="826"/>
      <c r="AE50" s="826"/>
      <c r="AF50" s="826"/>
      <c r="AG50" s="826"/>
      <c r="AH50" s="826"/>
      <c r="AI50" s="826"/>
      <c r="AJ50" s="826"/>
      <c r="AK50" s="826"/>
      <c r="AL50" s="826"/>
      <c r="AM50" s="826"/>
      <c r="AN50" s="826"/>
      <c r="AO50" s="826"/>
      <c r="AP50" s="826"/>
      <c r="AQ50" s="826"/>
      <c r="AR50" s="826"/>
      <c r="AS50" s="826"/>
    </row>
    <row r="51" spans="1:45" x14ac:dyDescent="0.2">
      <c r="A51" s="13"/>
      <c r="B51" s="13"/>
      <c r="C51" s="13"/>
      <c r="D51" s="13"/>
      <c r="E51" s="13"/>
      <c r="F51" s="13"/>
      <c r="G51" s="13"/>
      <c r="H51" s="13"/>
      <c r="I51" s="13"/>
      <c r="J51" s="13"/>
      <c r="K51" s="13"/>
      <c r="L51" s="13"/>
      <c r="M51" s="13"/>
      <c r="N51" s="13"/>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row>
    <row r="52" spans="1:45" x14ac:dyDescent="0.2">
      <c r="A52" s="13"/>
      <c r="B52" s="13"/>
      <c r="C52" s="13"/>
      <c r="D52" s="13"/>
      <c r="E52" s="13"/>
      <c r="F52" s="13"/>
      <c r="G52" s="13"/>
      <c r="H52" s="13"/>
      <c r="I52" s="13"/>
      <c r="J52" s="13"/>
      <c r="K52" s="13"/>
      <c r="L52" s="13"/>
      <c r="M52" s="13"/>
      <c r="N52" s="13"/>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row>
    <row r="53" spans="1:45" x14ac:dyDescent="0.2">
      <c r="A53" s="13"/>
      <c r="B53" s="13"/>
      <c r="C53" s="13"/>
      <c r="D53" s="13"/>
      <c r="E53" s="13"/>
      <c r="F53" s="13"/>
      <c r="G53" s="13"/>
      <c r="H53" s="13"/>
      <c r="I53" s="13"/>
      <c r="J53" s="13"/>
      <c r="K53" s="13"/>
      <c r="L53" s="13"/>
      <c r="M53" s="13"/>
      <c r="N53" s="13"/>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row>
    <row r="54" spans="1:45" x14ac:dyDescent="0.2">
      <c r="A54" s="13"/>
      <c r="B54" s="13"/>
      <c r="C54" s="13"/>
      <c r="D54" s="13"/>
      <c r="E54" s="13"/>
      <c r="F54" s="13"/>
      <c r="G54" s="13"/>
      <c r="H54" s="13"/>
      <c r="I54" s="13"/>
      <c r="J54" s="13"/>
      <c r="K54" s="13"/>
      <c r="L54" s="13"/>
      <c r="M54" s="13"/>
      <c r="N54" s="13"/>
      <c r="P54" s="826"/>
      <c r="Q54" s="826"/>
      <c r="R54" s="826"/>
      <c r="S54" s="826"/>
      <c r="T54" s="826"/>
      <c r="U54" s="826"/>
      <c r="V54" s="826"/>
      <c r="W54" s="826"/>
      <c r="X54" s="826"/>
      <c r="Y54" s="826"/>
      <c r="Z54" s="826"/>
      <c r="AA54" s="826"/>
      <c r="AB54" s="826"/>
      <c r="AC54" s="826"/>
      <c r="AD54" s="826"/>
      <c r="AE54" s="826"/>
      <c r="AF54" s="826"/>
      <c r="AG54" s="826"/>
      <c r="AH54" s="826"/>
      <c r="AI54" s="826"/>
      <c r="AJ54" s="826"/>
      <c r="AK54" s="826"/>
      <c r="AL54" s="826"/>
      <c r="AM54" s="826"/>
      <c r="AN54" s="826"/>
      <c r="AO54" s="826"/>
      <c r="AP54" s="826"/>
      <c r="AQ54" s="826"/>
      <c r="AR54" s="826"/>
      <c r="AS54" s="826"/>
    </row>
    <row r="55" spans="1:45" x14ac:dyDescent="0.2">
      <c r="A55" s="13"/>
      <c r="B55" s="13"/>
      <c r="C55" s="13"/>
      <c r="D55" s="13"/>
      <c r="E55" s="13"/>
      <c r="F55" s="13"/>
      <c r="G55" s="13"/>
      <c r="H55" s="13"/>
      <c r="I55" s="13"/>
      <c r="J55" s="13"/>
      <c r="K55" s="13"/>
      <c r="L55" s="13"/>
      <c r="M55" s="13"/>
      <c r="N55" s="13"/>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row>
    <row r="56" spans="1:45" x14ac:dyDescent="0.2">
      <c r="A56" s="13"/>
      <c r="B56" s="13"/>
      <c r="C56" s="13"/>
      <c r="D56" s="13"/>
      <c r="E56" s="13"/>
      <c r="F56" s="13"/>
      <c r="G56" s="13"/>
      <c r="H56" s="13"/>
      <c r="I56" s="13"/>
      <c r="J56" s="13"/>
      <c r="K56" s="13"/>
      <c r="L56" s="13"/>
      <c r="M56" s="13"/>
      <c r="N56" s="13"/>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row>
    <row r="57" spans="1:45" x14ac:dyDescent="0.2">
      <c r="A57" s="13"/>
      <c r="B57" s="13"/>
      <c r="C57" s="13"/>
      <c r="D57" s="13"/>
      <c r="E57" s="13"/>
      <c r="F57" s="13"/>
      <c r="G57" s="13"/>
      <c r="H57" s="13"/>
      <c r="I57" s="13"/>
      <c r="J57" s="13"/>
      <c r="K57" s="13"/>
      <c r="L57" s="13"/>
      <c r="M57" s="13"/>
      <c r="N57" s="13"/>
      <c r="P57" s="826"/>
      <c r="Q57" s="826"/>
      <c r="R57" s="826"/>
      <c r="S57" s="826"/>
      <c r="T57" s="826"/>
      <c r="U57" s="826"/>
      <c r="V57" s="826"/>
      <c r="W57" s="826"/>
      <c r="X57" s="826"/>
      <c r="Y57" s="826"/>
      <c r="Z57" s="826"/>
      <c r="AA57" s="826"/>
      <c r="AB57" s="826"/>
      <c r="AC57" s="826"/>
      <c r="AD57" s="826"/>
      <c r="AE57" s="826"/>
      <c r="AF57" s="826"/>
      <c r="AG57" s="826"/>
      <c r="AH57" s="826"/>
      <c r="AI57" s="826"/>
      <c r="AJ57" s="826"/>
      <c r="AK57" s="826"/>
      <c r="AL57" s="826"/>
      <c r="AM57" s="826"/>
      <c r="AN57" s="826"/>
      <c r="AO57" s="826"/>
      <c r="AP57" s="826"/>
      <c r="AQ57" s="826"/>
      <c r="AR57" s="826"/>
      <c r="AS57" s="826"/>
    </row>
    <row r="58" spans="1:45" x14ac:dyDescent="0.2">
      <c r="A58" s="13"/>
      <c r="B58" s="13"/>
      <c r="C58" s="13"/>
      <c r="D58" s="13"/>
      <c r="E58" s="13"/>
      <c r="F58" s="13"/>
      <c r="G58" s="13"/>
      <c r="H58" s="13"/>
      <c r="I58" s="13"/>
      <c r="J58" s="13"/>
      <c r="K58" s="13"/>
      <c r="L58" s="13"/>
      <c r="M58" s="13"/>
      <c r="N58" s="13"/>
      <c r="P58" s="826"/>
      <c r="Q58" s="826"/>
      <c r="R58" s="826"/>
      <c r="S58" s="826"/>
      <c r="T58" s="826"/>
      <c r="U58" s="826"/>
      <c r="V58" s="826"/>
      <c r="W58" s="826"/>
      <c r="X58" s="826"/>
      <c r="Y58" s="826"/>
      <c r="Z58" s="826"/>
      <c r="AA58" s="826"/>
      <c r="AB58" s="826"/>
      <c r="AC58" s="826"/>
      <c r="AD58" s="826"/>
      <c r="AE58" s="826"/>
      <c r="AF58" s="826"/>
      <c r="AG58" s="826"/>
      <c r="AH58" s="826"/>
      <c r="AI58" s="826"/>
      <c r="AJ58" s="826"/>
      <c r="AK58" s="826"/>
      <c r="AL58" s="826"/>
      <c r="AM58" s="826"/>
      <c r="AN58" s="826"/>
      <c r="AO58" s="826"/>
      <c r="AP58" s="826"/>
      <c r="AQ58" s="826"/>
      <c r="AR58" s="826"/>
      <c r="AS58" s="826"/>
    </row>
    <row r="59" spans="1:45" x14ac:dyDescent="0.2">
      <c r="A59" s="13"/>
      <c r="B59" s="13"/>
      <c r="C59" s="13"/>
      <c r="D59" s="13"/>
      <c r="E59" s="13"/>
      <c r="F59" s="13"/>
      <c r="G59" s="13"/>
      <c r="H59" s="13"/>
      <c r="I59" s="13"/>
      <c r="J59" s="13"/>
      <c r="K59" s="13"/>
      <c r="L59" s="13"/>
      <c r="M59" s="13"/>
      <c r="N59" s="13"/>
      <c r="P59" s="826"/>
      <c r="Q59" s="826"/>
      <c r="R59" s="826"/>
      <c r="S59" s="826"/>
      <c r="T59" s="826"/>
      <c r="U59" s="826"/>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row>
    <row r="60" spans="1:45" x14ac:dyDescent="0.2">
      <c r="A60" s="13"/>
      <c r="B60" s="13"/>
      <c r="C60" s="13"/>
      <c r="D60" s="13"/>
      <c r="E60" s="13"/>
      <c r="F60" s="13"/>
      <c r="G60" s="13"/>
      <c r="H60" s="13"/>
      <c r="I60" s="13"/>
      <c r="J60" s="13"/>
      <c r="K60" s="13"/>
      <c r="L60" s="13"/>
      <c r="M60" s="13"/>
      <c r="N60" s="13"/>
      <c r="P60" s="826"/>
      <c r="Q60" s="826"/>
      <c r="R60" s="826"/>
      <c r="S60" s="826"/>
      <c r="T60" s="826"/>
      <c r="U60" s="826"/>
      <c r="V60" s="826"/>
      <c r="W60" s="826"/>
      <c r="X60" s="826"/>
      <c r="Y60" s="826"/>
      <c r="Z60" s="826"/>
      <c r="AA60" s="826"/>
      <c r="AB60" s="826"/>
      <c r="AC60" s="826"/>
      <c r="AD60" s="826"/>
      <c r="AE60" s="826"/>
      <c r="AF60" s="826"/>
      <c r="AG60" s="826"/>
      <c r="AH60" s="826"/>
      <c r="AI60" s="826"/>
      <c r="AJ60" s="826"/>
      <c r="AK60" s="826"/>
      <c r="AL60" s="826"/>
      <c r="AM60" s="826"/>
      <c r="AN60" s="826"/>
      <c r="AO60" s="826"/>
      <c r="AP60" s="826"/>
      <c r="AQ60" s="826"/>
      <c r="AR60" s="826"/>
      <c r="AS60" s="826"/>
    </row>
    <row r="61" spans="1:45" x14ac:dyDescent="0.2">
      <c r="A61" s="13"/>
      <c r="B61" s="13"/>
      <c r="C61" s="13"/>
      <c r="D61" s="13"/>
      <c r="E61" s="13"/>
      <c r="F61" s="13"/>
      <c r="G61" s="13"/>
      <c r="H61" s="13"/>
      <c r="I61" s="13"/>
      <c r="J61" s="13"/>
      <c r="K61" s="13"/>
      <c r="L61" s="13"/>
      <c r="M61" s="13"/>
      <c r="N61" s="13"/>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row>
    <row r="62" spans="1:45" x14ac:dyDescent="0.2">
      <c r="A62" s="13"/>
      <c r="B62" s="70"/>
      <c r="C62" s="13"/>
      <c r="D62" s="13"/>
      <c r="E62" s="13"/>
      <c r="F62" s="13"/>
      <c r="G62" s="13"/>
      <c r="H62" s="13"/>
      <c r="I62" s="13"/>
      <c r="J62" s="13"/>
      <c r="K62" s="13"/>
      <c r="L62" s="13"/>
      <c r="M62" s="13"/>
      <c r="N62" s="13"/>
      <c r="P62" s="826"/>
      <c r="Q62" s="826"/>
      <c r="R62" s="826"/>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row>
    <row r="63" spans="1:45" x14ac:dyDescent="0.2">
      <c r="A63" s="13"/>
      <c r="B63" s="397"/>
      <c r="C63" s="13"/>
      <c r="D63" s="13"/>
      <c r="E63" s="13"/>
      <c r="F63" s="13"/>
      <c r="G63" s="13"/>
      <c r="H63" s="13"/>
      <c r="I63" s="13"/>
      <c r="J63" s="13"/>
      <c r="K63" s="13"/>
      <c r="L63" s="13"/>
      <c r="M63" s="13"/>
      <c r="N63" s="13"/>
      <c r="P63" s="826"/>
      <c r="Q63" s="826"/>
      <c r="R63" s="826"/>
      <c r="S63" s="826"/>
      <c r="T63" s="826"/>
      <c r="U63" s="826"/>
      <c r="V63" s="826"/>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row>
    <row r="64" spans="1:45" x14ac:dyDescent="0.2">
      <c r="A64" s="13"/>
      <c r="B64" s="397"/>
      <c r="C64" s="13"/>
      <c r="D64" s="13"/>
      <c r="E64" s="13"/>
      <c r="F64" s="13"/>
      <c r="G64" s="13"/>
      <c r="H64" s="13"/>
      <c r="I64" s="13"/>
      <c r="J64" s="13"/>
      <c r="K64" s="13"/>
      <c r="L64" s="13"/>
      <c r="M64" s="13"/>
      <c r="N64" s="13"/>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row>
    <row r="65" spans="1:45" x14ac:dyDescent="0.2">
      <c r="A65" s="13"/>
      <c r="B65" s="13"/>
      <c r="C65" s="13"/>
      <c r="D65" s="13"/>
      <c r="E65" s="13"/>
      <c r="F65" s="13"/>
      <c r="G65" s="13"/>
      <c r="H65" s="13"/>
      <c r="I65" s="13"/>
      <c r="J65" s="13"/>
      <c r="K65" s="13"/>
      <c r="L65" s="13"/>
      <c r="M65" s="13"/>
      <c r="N65" s="13"/>
      <c r="P65" s="826"/>
      <c r="Q65" s="826"/>
      <c r="R65" s="826"/>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row>
    <row r="66" spans="1:45" x14ac:dyDescent="0.2">
      <c r="A66" s="13"/>
      <c r="B66" s="13"/>
      <c r="C66" s="13"/>
      <c r="D66" s="13"/>
      <c r="E66" s="13"/>
      <c r="F66" s="13"/>
      <c r="G66" s="13"/>
      <c r="H66" s="13"/>
      <c r="I66" s="13"/>
      <c r="J66" s="13"/>
      <c r="K66" s="13"/>
      <c r="L66" s="13"/>
      <c r="M66" s="13"/>
      <c r="N66" s="13"/>
      <c r="P66" s="826"/>
      <c r="Q66" s="826"/>
      <c r="R66" s="826"/>
      <c r="S66" s="826"/>
      <c r="T66" s="826"/>
      <c r="U66" s="826"/>
      <c r="V66" s="826"/>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row>
    <row r="67" spans="1:45" x14ac:dyDescent="0.2">
      <c r="A67" s="13"/>
      <c r="B67" s="13"/>
      <c r="C67" s="13"/>
      <c r="D67" s="13"/>
      <c r="E67" s="13"/>
      <c r="F67" s="13"/>
      <c r="G67" s="13"/>
      <c r="H67" s="13"/>
      <c r="I67" s="13"/>
      <c r="J67" s="13"/>
      <c r="K67" s="13"/>
      <c r="L67" s="13"/>
      <c r="M67" s="13"/>
      <c r="N67" s="13"/>
      <c r="P67" s="826"/>
      <c r="Q67" s="826"/>
      <c r="R67" s="826"/>
      <c r="S67" s="826"/>
      <c r="T67" s="826"/>
      <c r="U67" s="826"/>
      <c r="V67" s="826"/>
      <c r="W67" s="826"/>
      <c r="X67" s="826"/>
      <c r="Y67" s="826"/>
      <c r="Z67" s="826"/>
      <c r="AA67" s="826"/>
      <c r="AB67" s="826"/>
      <c r="AC67" s="826"/>
      <c r="AD67" s="826"/>
      <c r="AE67" s="826"/>
      <c r="AF67" s="826"/>
      <c r="AG67" s="826"/>
      <c r="AH67" s="826"/>
      <c r="AI67" s="826"/>
      <c r="AJ67" s="826"/>
      <c r="AK67" s="826"/>
      <c r="AL67" s="826"/>
      <c r="AM67" s="826"/>
      <c r="AN67" s="826"/>
      <c r="AO67" s="826"/>
      <c r="AP67" s="826"/>
      <c r="AQ67" s="826"/>
      <c r="AR67" s="826"/>
      <c r="AS67" s="826"/>
    </row>
    <row r="68" spans="1:45" x14ac:dyDescent="0.2">
      <c r="A68" s="797"/>
      <c r="B68" s="797"/>
      <c r="C68" s="797"/>
      <c r="D68" s="797"/>
      <c r="E68" s="797"/>
      <c r="F68" s="797"/>
      <c r="G68" s="797"/>
      <c r="H68" s="797"/>
      <c r="I68" s="797"/>
      <c r="J68" s="799"/>
      <c r="K68" s="799"/>
      <c r="L68" s="799"/>
      <c r="M68" s="799"/>
      <c r="N68" s="799"/>
      <c r="P68" s="826"/>
      <c r="Q68" s="826"/>
      <c r="R68" s="826"/>
      <c r="S68" s="826"/>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row>
    <row r="69" spans="1:45" x14ac:dyDescent="0.2">
      <c r="A69" s="821" t="s">
        <v>1329</v>
      </c>
      <c r="B69" s="798"/>
      <c r="C69" s="798"/>
      <c r="D69" s="824" t="s">
        <v>1330</v>
      </c>
      <c r="E69" s="798"/>
      <c r="F69" s="797"/>
      <c r="G69" s="823" t="str">
        <f>Про_2!$AO$253</f>
        <v>Чт 21 ноя -ночь(21:00-09:00)</v>
      </c>
      <c r="H69" s="800"/>
      <c r="I69" s="799"/>
      <c r="J69" s="799"/>
      <c r="K69" s="799"/>
      <c r="L69" s="799"/>
      <c r="M69" s="799"/>
      <c r="N69" s="799"/>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row>
    <row r="70" spans="1:45" ht="8.25" customHeight="1" x14ac:dyDescent="0.2">
      <c r="A70" s="797"/>
      <c r="B70" s="797"/>
      <c r="C70" s="797"/>
      <c r="D70" s="797"/>
      <c r="E70" s="797"/>
      <c r="F70" s="797"/>
      <c r="G70" s="797"/>
      <c r="H70" s="797"/>
      <c r="I70" s="797"/>
      <c r="J70" s="799"/>
      <c r="K70" s="799"/>
      <c r="L70" s="799"/>
      <c r="M70" s="799"/>
      <c r="N70" s="799"/>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row>
    <row r="71" spans="1:45" x14ac:dyDescent="0.2">
      <c r="A71" s="13"/>
      <c r="B71" s="13"/>
      <c r="C71" s="13"/>
      <c r="D71" s="13"/>
      <c r="E71" s="13"/>
      <c r="F71" s="13"/>
      <c r="G71" s="13"/>
      <c r="H71" s="13"/>
      <c r="I71" s="13"/>
      <c r="J71" s="13"/>
      <c r="K71" s="13"/>
      <c r="L71" s="13"/>
      <c r="M71" s="13"/>
      <c r="N71" s="13"/>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row>
    <row r="72" spans="1:45" x14ac:dyDescent="0.2">
      <c r="A72" s="13"/>
      <c r="B72" s="13"/>
      <c r="C72" s="13"/>
      <c r="D72" s="13"/>
      <c r="E72" s="13"/>
      <c r="F72" s="13"/>
      <c r="G72" s="13"/>
      <c r="H72" s="13"/>
      <c r="I72" s="13"/>
      <c r="J72" s="13"/>
      <c r="K72" s="13"/>
      <c r="L72" s="13"/>
      <c r="M72" s="13"/>
      <c r="N72" s="13"/>
      <c r="P72" s="826"/>
      <c r="Q72" s="826"/>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row>
    <row r="73" spans="1:45" x14ac:dyDescent="0.2">
      <c r="A73" s="13"/>
      <c r="B73" s="13"/>
      <c r="C73" s="13"/>
      <c r="D73" s="13"/>
      <c r="E73" s="13"/>
      <c r="F73" s="13"/>
      <c r="G73" s="13"/>
      <c r="H73" s="13"/>
      <c r="I73" s="13"/>
      <c r="J73" s="13"/>
      <c r="K73" s="13"/>
      <c r="L73" s="13"/>
      <c r="M73" s="13"/>
      <c r="N73" s="13"/>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row>
    <row r="74" spans="1:45" x14ac:dyDescent="0.2">
      <c r="A74" s="13"/>
      <c r="B74" s="13"/>
      <c r="C74" s="13"/>
      <c r="D74" s="13"/>
      <c r="E74" s="13"/>
      <c r="F74" s="13"/>
      <c r="G74" s="13"/>
      <c r="H74" s="13"/>
      <c r="I74" s="13"/>
      <c r="J74" s="13"/>
      <c r="K74" s="13"/>
      <c r="L74" s="13"/>
      <c r="M74" s="13"/>
      <c r="N74" s="13"/>
      <c r="P74" s="826"/>
      <c r="Q74" s="826"/>
      <c r="R74" s="826"/>
      <c r="S74" s="826"/>
      <c r="T74" s="826"/>
      <c r="U74" s="826"/>
      <c r="V74" s="826"/>
      <c r="W74" s="826"/>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row>
    <row r="75" spans="1:45" x14ac:dyDescent="0.2">
      <c r="A75" s="13"/>
      <c r="B75" s="13"/>
      <c r="C75" s="13"/>
      <c r="D75" s="13"/>
      <c r="E75" s="13"/>
      <c r="F75" s="13"/>
      <c r="G75" s="13"/>
      <c r="H75" s="13"/>
      <c r="I75" s="13"/>
      <c r="J75" s="13"/>
      <c r="K75" s="13"/>
      <c r="L75" s="13"/>
      <c r="M75" s="13"/>
      <c r="N75" s="13"/>
      <c r="P75" s="826"/>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row>
    <row r="76" spans="1:45" x14ac:dyDescent="0.2">
      <c r="A76" s="13"/>
      <c r="B76" s="13"/>
      <c r="C76" s="13"/>
      <c r="D76" s="13"/>
      <c r="E76" s="13"/>
      <c r="F76" s="13"/>
      <c r="G76" s="13"/>
      <c r="H76" s="13"/>
      <c r="I76" s="13"/>
      <c r="J76" s="13"/>
      <c r="K76" s="13"/>
      <c r="L76" s="13"/>
      <c r="M76" s="13"/>
      <c r="N76" s="13"/>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row>
    <row r="77" spans="1:45" x14ac:dyDescent="0.2">
      <c r="A77" s="13"/>
      <c r="B77" s="13"/>
      <c r="C77" s="13"/>
      <c r="D77" s="13"/>
      <c r="E77" s="13"/>
      <c r="F77" s="13"/>
      <c r="G77" s="13"/>
      <c r="H77" s="13"/>
      <c r="I77" s="13"/>
      <c r="J77" s="13"/>
      <c r="K77" s="13"/>
      <c r="L77" s="13"/>
      <c r="M77" s="13"/>
      <c r="N77" s="13"/>
      <c r="P77" s="826"/>
      <c r="Q77" s="826"/>
      <c r="R77" s="826"/>
      <c r="S77" s="826"/>
      <c r="T77" s="826"/>
      <c r="U77" s="826"/>
      <c r="V77" s="826"/>
      <c r="W77" s="826"/>
      <c r="X77" s="826"/>
      <c r="Y77" s="826"/>
      <c r="Z77" s="826"/>
      <c r="AA77" s="826"/>
      <c r="AB77" s="826"/>
      <c r="AC77" s="826"/>
      <c r="AD77" s="826"/>
      <c r="AE77" s="826"/>
      <c r="AF77" s="826"/>
      <c r="AG77" s="826"/>
      <c r="AH77" s="826"/>
      <c r="AI77" s="826"/>
      <c r="AJ77" s="826"/>
      <c r="AK77" s="826"/>
      <c r="AL77" s="826"/>
      <c r="AM77" s="826"/>
      <c r="AN77" s="826"/>
      <c r="AO77" s="826"/>
      <c r="AP77" s="826"/>
      <c r="AQ77" s="826"/>
      <c r="AR77" s="826"/>
      <c r="AS77" s="826"/>
    </row>
    <row r="78" spans="1:45" x14ac:dyDescent="0.2">
      <c r="A78" s="13"/>
      <c r="B78" s="13"/>
      <c r="C78" s="13"/>
      <c r="D78" s="13"/>
      <c r="E78" s="13"/>
      <c r="F78" s="13"/>
      <c r="G78" s="13"/>
      <c r="H78" s="13"/>
      <c r="I78" s="13"/>
      <c r="J78" s="13"/>
      <c r="K78" s="13"/>
      <c r="L78" s="13"/>
      <c r="M78" s="13"/>
      <c r="N78" s="13"/>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row>
    <row r="79" spans="1:45" x14ac:dyDescent="0.2">
      <c r="A79" s="13"/>
      <c r="B79" s="13"/>
      <c r="C79" s="13"/>
      <c r="D79" s="13"/>
      <c r="E79" s="13"/>
      <c r="F79" s="13"/>
      <c r="G79" s="13"/>
      <c r="H79" s="13"/>
      <c r="I79" s="13"/>
      <c r="J79" s="13"/>
      <c r="K79" s="13"/>
      <c r="L79" s="13"/>
      <c r="M79" s="13"/>
      <c r="N79" s="13"/>
      <c r="P79" s="826"/>
      <c r="Q79" s="826"/>
      <c r="R79" s="826"/>
      <c r="S79" s="826"/>
      <c r="T79" s="826"/>
      <c r="U79" s="826"/>
      <c r="V79" s="826"/>
      <c r="W79" s="826"/>
      <c r="X79" s="826"/>
      <c r="Y79" s="826"/>
      <c r="Z79" s="826"/>
      <c r="AA79" s="826"/>
      <c r="AB79" s="826"/>
      <c r="AC79" s="826"/>
      <c r="AD79" s="826"/>
      <c r="AE79" s="826"/>
      <c r="AF79" s="826"/>
      <c r="AG79" s="826"/>
      <c r="AH79" s="826"/>
      <c r="AI79" s="826"/>
      <c r="AJ79" s="826"/>
      <c r="AK79" s="826"/>
      <c r="AL79" s="826"/>
      <c r="AM79" s="826"/>
      <c r="AN79" s="826"/>
      <c r="AO79" s="826"/>
      <c r="AP79" s="826"/>
      <c r="AQ79" s="826"/>
      <c r="AR79" s="826"/>
      <c r="AS79" s="826"/>
    </row>
    <row r="80" spans="1:45" x14ac:dyDescent="0.2">
      <c r="A80" s="13"/>
      <c r="B80" s="13"/>
      <c r="C80" s="13"/>
      <c r="D80" s="13"/>
      <c r="E80" s="13"/>
      <c r="F80" s="13"/>
      <c r="G80" s="13"/>
      <c r="H80" s="13"/>
      <c r="I80" s="13"/>
      <c r="J80" s="13"/>
      <c r="K80" s="13"/>
      <c r="L80" s="13"/>
      <c r="M80" s="13"/>
      <c r="N80" s="13"/>
      <c r="P80" s="826"/>
      <c r="Q80" s="826"/>
      <c r="R80" s="826"/>
      <c r="S80" s="826"/>
      <c r="T80" s="826"/>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row>
    <row r="81" spans="1:45" x14ac:dyDescent="0.2">
      <c r="A81" s="13"/>
      <c r="B81" s="13"/>
      <c r="C81" s="13"/>
      <c r="D81" s="13"/>
      <c r="E81" s="13"/>
      <c r="F81" s="13"/>
      <c r="G81" s="13"/>
      <c r="H81" s="13"/>
      <c r="I81" s="13"/>
      <c r="J81" s="13"/>
      <c r="K81" s="13"/>
      <c r="L81" s="13"/>
      <c r="M81" s="13"/>
      <c r="N81" s="13"/>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row>
    <row r="82" spans="1:45" x14ac:dyDescent="0.2">
      <c r="A82" s="13"/>
      <c r="B82" s="13"/>
      <c r="C82" s="13"/>
      <c r="D82" s="13"/>
      <c r="E82" s="13"/>
      <c r="F82" s="13"/>
      <c r="G82" s="13"/>
      <c r="H82" s="13"/>
      <c r="I82" s="13"/>
      <c r="J82" s="13"/>
      <c r="K82" s="13"/>
      <c r="L82" s="13"/>
      <c r="M82" s="13"/>
      <c r="N82" s="13"/>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row>
    <row r="83" spans="1:45" x14ac:dyDescent="0.2">
      <c r="A83" s="13"/>
      <c r="B83" s="13"/>
      <c r="C83" s="13"/>
      <c r="D83" s="13"/>
      <c r="E83" s="13"/>
      <c r="F83" s="13"/>
      <c r="G83" s="13"/>
      <c r="H83" s="13"/>
      <c r="I83" s="13"/>
      <c r="J83" s="13"/>
      <c r="K83" s="13"/>
      <c r="L83" s="13"/>
      <c r="M83" s="13"/>
      <c r="N83" s="13"/>
      <c r="P83" s="826"/>
      <c r="Q83" s="826"/>
      <c r="R83" s="826"/>
      <c r="S83" s="826"/>
      <c r="T83" s="826"/>
      <c r="U83" s="826"/>
      <c r="V83" s="826"/>
      <c r="W83" s="826"/>
      <c r="X83" s="826"/>
      <c r="Y83" s="826"/>
      <c r="Z83" s="826"/>
      <c r="AA83" s="826"/>
      <c r="AB83" s="826"/>
      <c r="AC83" s="826"/>
      <c r="AD83" s="826"/>
      <c r="AE83" s="826"/>
      <c r="AF83" s="826"/>
      <c r="AG83" s="826"/>
      <c r="AH83" s="826"/>
      <c r="AI83" s="826"/>
      <c r="AJ83" s="826"/>
      <c r="AK83" s="826"/>
      <c r="AL83" s="826"/>
      <c r="AM83" s="826"/>
      <c r="AN83" s="826"/>
      <c r="AO83" s="826"/>
      <c r="AP83" s="826"/>
      <c r="AQ83" s="826"/>
      <c r="AR83" s="826"/>
      <c r="AS83" s="826"/>
    </row>
    <row r="84" spans="1:45" x14ac:dyDescent="0.2">
      <c r="A84" s="13"/>
      <c r="B84" s="13"/>
      <c r="C84" s="13"/>
      <c r="D84" s="13"/>
      <c r="E84" s="13"/>
      <c r="F84" s="13"/>
      <c r="G84" s="13"/>
      <c r="H84" s="13"/>
      <c r="I84" s="13"/>
      <c r="J84" s="13"/>
      <c r="K84" s="13"/>
      <c r="L84" s="13"/>
      <c r="M84" s="13"/>
      <c r="N84" s="13"/>
      <c r="P84" s="826"/>
      <c r="Q84" s="826"/>
      <c r="R84" s="826"/>
      <c r="S84" s="826"/>
      <c r="T84" s="826"/>
      <c r="U84" s="826"/>
      <c r="V84" s="826"/>
      <c r="W84" s="826"/>
      <c r="X84" s="826"/>
      <c r="Y84" s="826"/>
      <c r="Z84" s="826"/>
      <c r="AA84" s="826"/>
      <c r="AB84" s="826"/>
      <c r="AC84" s="826"/>
      <c r="AD84" s="826"/>
      <c r="AE84" s="826"/>
      <c r="AF84" s="826"/>
      <c r="AG84" s="826"/>
      <c r="AH84" s="826"/>
      <c r="AI84" s="826"/>
      <c r="AJ84" s="826"/>
      <c r="AK84" s="826"/>
      <c r="AL84" s="826"/>
      <c r="AM84" s="826"/>
      <c r="AN84" s="826"/>
      <c r="AO84" s="826"/>
      <c r="AP84" s="826"/>
      <c r="AQ84" s="826"/>
      <c r="AR84" s="826"/>
      <c r="AS84" s="826"/>
    </row>
    <row r="85" spans="1:45" x14ac:dyDescent="0.2">
      <c r="A85" s="13"/>
      <c r="B85" s="13"/>
      <c r="C85" s="13"/>
      <c r="D85" s="13"/>
      <c r="E85" s="13"/>
      <c r="F85" s="13"/>
      <c r="G85" s="13"/>
      <c r="H85" s="13"/>
      <c r="I85" s="13"/>
      <c r="J85" s="13"/>
      <c r="K85" s="13"/>
      <c r="L85" s="13"/>
      <c r="M85" s="13"/>
      <c r="N85" s="13"/>
      <c r="P85" s="826"/>
      <c r="Q85" s="826"/>
      <c r="R85" s="826"/>
      <c r="S85" s="826"/>
      <c r="T85" s="826"/>
      <c r="U85" s="826"/>
      <c r="V85" s="826"/>
      <c r="W85" s="826"/>
      <c r="X85" s="826"/>
      <c r="Y85" s="826"/>
      <c r="Z85" s="826"/>
      <c r="AA85" s="826"/>
      <c r="AB85" s="826"/>
      <c r="AC85" s="826"/>
      <c r="AD85" s="826"/>
      <c r="AE85" s="826"/>
      <c r="AF85" s="826"/>
      <c r="AG85" s="826"/>
      <c r="AH85" s="826"/>
      <c r="AI85" s="826"/>
      <c r="AJ85" s="826"/>
      <c r="AK85" s="826"/>
      <c r="AL85" s="826"/>
      <c r="AM85" s="826"/>
      <c r="AN85" s="826"/>
      <c r="AO85" s="826"/>
      <c r="AP85" s="826"/>
      <c r="AQ85" s="826"/>
      <c r="AR85" s="826"/>
      <c r="AS85" s="826"/>
    </row>
    <row r="86" spans="1:45" x14ac:dyDescent="0.2">
      <c r="A86" s="13"/>
      <c r="B86" s="13"/>
      <c r="C86" s="13"/>
      <c r="D86" s="13"/>
      <c r="E86" s="13"/>
      <c r="F86" s="13"/>
      <c r="G86" s="13"/>
      <c r="H86" s="13"/>
      <c r="I86" s="13"/>
      <c r="J86" s="13"/>
      <c r="K86" s="13"/>
      <c r="L86" s="13"/>
      <c r="M86" s="13"/>
      <c r="N86" s="13"/>
      <c r="P86" s="826"/>
      <c r="Q86" s="826"/>
      <c r="R86" s="826"/>
      <c r="S86" s="826"/>
      <c r="T86" s="826"/>
      <c r="U86" s="826"/>
      <c r="V86" s="826"/>
      <c r="W86" s="826"/>
      <c r="X86" s="826"/>
      <c r="Y86" s="826"/>
      <c r="Z86" s="826"/>
      <c r="AA86" s="826"/>
      <c r="AB86" s="826"/>
      <c r="AC86" s="826"/>
      <c r="AD86" s="826"/>
      <c r="AE86" s="826"/>
      <c r="AF86" s="826"/>
      <c r="AG86" s="826"/>
      <c r="AH86" s="826"/>
      <c r="AI86" s="826"/>
      <c r="AJ86" s="826"/>
      <c r="AK86" s="826"/>
      <c r="AL86" s="826"/>
      <c r="AM86" s="826"/>
      <c r="AN86" s="826"/>
      <c r="AO86" s="826"/>
      <c r="AP86" s="826"/>
      <c r="AQ86" s="826"/>
      <c r="AR86" s="826"/>
      <c r="AS86" s="826"/>
    </row>
    <row r="87" spans="1:45" x14ac:dyDescent="0.2">
      <c r="A87" s="13"/>
      <c r="B87" s="13"/>
      <c r="C87" s="13"/>
      <c r="D87" s="13"/>
      <c r="E87" s="13"/>
      <c r="F87" s="13"/>
      <c r="G87" s="13"/>
      <c r="H87" s="13"/>
      <c r="I87" s="13"/>
      <c r="J87" s="13"/>
      <c r="K87" s="13"/>
      <c r="L87" s="13"/>
      <c r="M87" s="13"/>
      <c r="N87" s="13"/>
      <c r="P87" s="826"/>
      <c r="Q87" s="826"/>
      <c r="R87" s="826"/>
      <c r="S87" s="826"/>
      <c r="T87" s="826"/>
      <c r="U87" s="826"/>
      <c r="V87" s="826"/>
      <c r="W87" s="826"/>
      <c r="X87" s="826"/>
      <c r="Y87" s="826"/>
      <c r="Z87" s="826"/>
      <c r="AA87" s="826"/>
      <c r="AB87" s="826"/>
      <c r="AC87" s="826"/>
      <c r="AD87" s="826"/>
      <c r="AE87" s="826"/>
      <c r="AF87" s="826"/>
      <c r="AG87" s="826"/>
      <c r="AH87" s="826"/>
      <c r="AI87" s="826"/>
      <c r="AJ87" s="826"/>
      <c r="AK87" s="826"/>
      <c r="AL87" s="826"/>
      <c r="AM87" s="826"/>
      <c r="AN87" s="826"/>
      <c r="AO87" s="826"/>
      <c r="AP87" s="826"/>
      <c r="AQ87" s="826"/>
      <c r="AR87" s="826"/>
      <c r="AS87" s="826"/>
    </row>
    <row r="88" spans="1:45" x14ac:dyDescent="0.2">
      <c r="A88" s="13"/>
      <c r="B88" s="13"/>
      <c r="C88" s="13"/>
      <c r="D88" s="13"/>
      <c r="E88" s="13"/>
      <c r="F88" s="13"/>
      <c r="G88" s="13"/>
      <c r="H88" s="13"/>
      <c r="I88" s="13"/>
      <c r="J88" s="13"/>
      <c r="K88" s="13"/>
      <c r="L88" s="13"/>
      <c r="M88" s="13"/>
      <c r="N88" s="13"/>
      <c r="P88" s="826"/>
      <c r="Q88" s="826"/>
      <c r="R88" s="826"/>
      <c r="S88" s="826"/>
      <c r="T88" s="826"/>
      <c r="U88" s="826"/>
      <c r="V88" s="826"/>
      <c r="W88" s="826"/>
      <c r="X88" s="826"/>
      <c r="Y88" s="826"/>
      <c r="Z88" s="826"/>
      <c r="AA88" s="826"/>
      <c r="AB88" s="826"/>
      <c r="AC88" s="826"/>
      <c r="AD88" s="826"/>
      <c r="AE88" s="826"/>
      <c r="AF88" s="826"/>
      <c r="AG88" s="826"/>
      <c r="AH88" s="826"/>
      <c r="AI88" s="826"/>
      <c r="AJ88" s="826"/>
      <c r="AK88" s="826"/>
      <c r="AL88" s="826"/>
      <c r="AM88" s="826"/>
      <c r="AN88" s="826"/>
      <c r="AO88" s="826"/>
      <c r="AP88" s="826"/>
      <c r="AQ88" s="826"/>
      <c r="AR88" s="826"/>
      <c r="AS88" s="826"/>
    </row>
    <row r="89" spans="1:45" x14ac:dyDescent="0.2">
      <c r="A89" s="13"/>
      <c r="B89" s="13"/>
      <c r="C89" s="13"/>
      <c r="D89" s="13"/>
      <c r="E89" s="13"/>
      <c r="F89" s="13"/>
      <c r="G89" s="13"/>
      <c r="H89" s="13"/>
      <c r="I89" s="13"/>
      <c r="J89" s="13"/>
      <c r="K89" s="13"/>
      <c r="L89" s="13"/>
      <c r="M89" s="13"/>
      <c r="N89" s="13"/>
      <c r="P89" s="826"/>
      <c r="Q89" s="826"/>
      <c r="R89" s="826"/>
      <c r="S89" s="826"/>
      <c r="T89" s="826"/>
      <c r="U89" s="826"/>
      <c r="V89" s="826"/>
      <c r="W89" s="826"/>
      <c r="X89" s="826"/>
      <c r="Y89" s="826"/>
      <c r="Z89" s="826"/>
      <c r="AA89" s="826"/>
      <c r="AB89" s="826"/>
      <c r="AC89" s="826"/>
      <c r="AD89" s="826"/>
      <c r="AE89" s="826"/>
      <c r="AF89" s="826"/>
      <c r="AG89" s="826"/>
      <c r="AH89" s="826"/>
      <c r="AI89" s="826"/>
      <c r="AJ89" s="826"/>
      <c r="AK89" s="826"/>
      <c r="AL89" s="826"/>
      <c r="AM89" s="826"/>
      <c r="AN89" s="826"/>
      <c r="AO89" s="826"/>
      <c r="AP89" s="826"/>
      <c r="AQ89" s="826"/>
      <c r="AR89" s="826"/>
      <c r="AS89" s="826"/>
    </row>
    <row r="90" spans="1:45" x14ac:dyDescent="0.2">
      <c r="A90" s="13"/>
      <c r="B90" s="13"/>
      <c r="C90" s="13"/>
      <c r="D90" s="13"/>
      <c r="E90" s="13"/>
      <c r="F90" s="13"/>
      <c r="G90" s="13"/>
      <c r="H90" s="13"/>
      <c r="I90" s="13"/>
      <c r="J90" s="13"/>
      <c r="K90" s="13"/>
      <c r="L90" s="13"/>
      <c r="M90" s="13"/>
      <c r="N90" s="13"/>
      <c r="P90" s="826"/>
      <c r="Q90" s="826"/>
      <c r="R90" s="826"/>
      <c r="S90" s="826"/>
      <c r="T90" s="826"/>
      <c r="U90" s="826"/>
      <c r="V90" s="826"/>
      <c r="W90" s="826"/>
      <c r="X90" s="826"/>
      <c r="Y90" s="826"/>
      <c r="Z90" s="826"/>
      <c r="AA90" s="826"/>
      <c r="AB90" s="826"/>
      <c r="AC90" s="826"/>
      <c r="AD90" s="826"/>
      <c r="AE90" s="826"/>
      <c r="AF90" s="826"/>
      <c r="AG90" s="826"/>
      <c r="AH90" s="826"/>
      <c r="AI90" s="826"/>
      <c r="AJ90" s="826"/>
      <c r="AK90" s="826"/>
      <c r="AL90" s="826"/>
      <c r="AM90" s="826"/>
      <c r="AN90" s="826"/>
      <c r="AO90" s="826"/>
      <c r="AP90" s="826"/>
      <c r="AQ90" s="826"/>
      <c r="AR90" s="826"/>
      <c r="AS90" s="826"/>
    </row>
    <row r="91" spans="1:45" x14ac:dyDescent="0.2">
      <c r="A91" s="13"/>
      <c r="B91" s="13"/>
      <c r="C91" s="13"/>
      <c r="D91" s="13"/>
      <c r="E91" s="13"/>
      <c r="F91" s="13"/>
      <c r="G91" s="13"/>
      <c r="H91" s="13"/>
      <c r="I91" s="13"/>
      <c r="J91" s="13"/>
      <c r="K91" s="13"/>
      <c r="L91" s="13"/>
      <c r="M91" s="13"/>
      <c r="N91" s="13"/>
      <c r="P91" s="826"/>
      <c r="Q91" s="826"/>
      <c r="R91" s="826"/>
      <c r="S91" s="826"/>
      <c r="T91" s="826"/>
      <c r="U91" s="826"/>
      <c r="V91" s="826"/>
      <c r="W91" s="826"/>
      <c r="X91" s="826"/>
      <c r="Y91" s="826"/>
      <c r="Z91" s="826"/>
      <c r="AA91" s="826"/>
      <c r="AB91" s="826"/>
      <c r="AC91" s="826"/>
      <c r="AD91" s="826"/>
      <c r="AE91" s="826"/>
      <c r="AF91" s="826"/>
      <c r="AG91" s="826"/>
      <c r="AH91" s="826"/>
      <c r="AI91" s="826"/>
      <c r="AJ91" s="826"/>
      <c r="AK91" s="826"/>
      <c r="AL91" s="826"/>
      <c r="AM91" s="826"/>
      <c r="AN91" s="826"/>
      <c r="AO91" s="826"/>
      <c r="AP91" s="826"/>
      <c r="AQ91" s="826"/>
      <c r="AR91" s="826"/>
      <c r="AS91" s="826"/>
    </row>
    <row r="92" spans="1:45" x14ac:dyDescent="0.2">
      <c r="A92" s="13"/>
      <c r="B92" s="13"/>
      <c r="C92" s="13"/>
      <c r="D92" s="13"/>
      <c r="E92" s="13"/>
      <c r="F92" s="13"/>
      <c r="G92" s="13"/>
      <c r="H92" s="13"/>
      <c r="I92" s="13"/>
      <c r="J92" s="13"/>
      <c r="K92" s="13"/>
      <c r="L92" s="13"/>
      <c r="M92" s="13"/>
      <c r="N92" s="13"/>
      <c r="P92" s="826"/>
      <c r="Q92" s="826"/>
      <c r="R92" s="826"/>
      <c r="S92" s="826"/>
      <c r="T92" s="826"/>
      <c r="U92" s="826"/>
      <c r="V92" s="826"/>
      <c r="W92" s="826"/>
      <c r="X92" s="826"/>
      <c r="Y92" s="826"/>
      <c r="Z92" s="826"/>
      <c r="AA92" s="826"/>
      <c r="AB92" s="826"/>
      <c r="AC92" s="826"/>
      <c r="AD92" s="826"/>
      <c r="AE92" s="826"/>
      <c r="AF92" s="826"/>
      <c r="AG92" s="826"/>
      <c r="AH92" s="826"/>
      <c r="AI92" s="826"/>
      <c r="AJ92" s="826"/>
      <c r="AK92" s="826"/>
      <c r="AL92" s="826"/>
      <c r="AM92" s="826"/>
      <c r="AN92" s="826"/>
      <c r="AO92" s="826"/>
      <c r="AP92" s="826"/>
      <c r="AQ92" s="826"/>
      <c r="AR92" s="826"/>
      <c r="AS92" s="826"/>
    </row>
    <row r="93" spans="1:45" x14ac:dyDescent="0.2">
      <c r="A93" s="13"/>
      <c r="B93" s="13"/>
      <c r="C93" s="13"/>
      <c r="D93" s="13"/>
      <c r="E93" s="13"/>
      <c r="F93" s="13"/>
      <c r="G93" s="13"/>
      <c r="H93" s="13"/>
      <c r="I93" s="13"/>
      <c r="J93" s="13"/>
      <c r="K93" s="13"/>
      <c r="L93" s="13"/>
      <c r="M93" s="13"/>
      <c r="N93" s="13"/>
      <c r="P93" s="826"/>
      <c r="Q93" s="826"/>
      <c r="R93" s="826"/>
      <c r="S93" s="826"/>
      <c r="T93" s="826"/>
      <c r="U93" s="826"/>
      <c r="V93" s="826"/>
      <c r="W93" s="826"/>
      <c r="X93" s="826"/>
      <c r="Y93" s="826"/>
      <c r="Z93" s="826"/>
      <c r="AA93" s="826"/>
      <c r="AB93" s="826"/>
      <c r="AC93" s="826"/>
      <c r="AD93" s="826"/>
      <c r="AE93" s="826"/>
      <c r="AF93" s="826"/>
      <c r="AG93" s="826"/>
      <c r="AH93" s="826"/>
      <c r="AI93" s="826"/>
      <c r="AJ93" s="826"/>
      <c r="AK93" s="826"/>
      <c r="AL93" s="826"/>
      <c r="AM93" s="826"/>
      <c r="AN93" s="826"/>
      <c r="AO93" s="826"/>
      <c r="AP93" s="826"/>
      <c r="AQ93" s="826"/>
      <c r="AR93" s="826"/>
      <c r="AS93" s="826"/>
    </row>
    <row r="94" spans="1:45" x14ac:dyDescent="0.2">
      <c r="A94" s="13"/>
      <c r="B94" s="13"/>
      <c r="C94" s="13"/>
      <c r="D94" s="13"/>
      <c r="E94" s="13"/>
      <c r="F94" s="13"/>
      <c r="G94" s="13"/>
      <c r="H94" s="13"/>
      <c r="I94" s="13"/>
      <c r="J94" s="13"/>
      <c r="K94" s="13"/>
      <c r="L94" s="13"/>
      <c r="M94" s="13"/>
      <c r="N94" s="13"/>
      <c r="P94" s="826"/>
      <c r="Q94" s="826"/>
      <c r="R94" s="826"/>
      <c r="S94" s="826"/>
      <c r="T94" s="826"/>
      <c r="U94" s="826"/>
      <c r="V94" s="826"/>
      <c r="W94" s="826"/>
      <c r="X94" s="826"/>
      <c r="Y94" s="826"/>
      <c r="Z94" s="826"/>
      <c r="AA94" s="826"/>
      <c r="AB94" s="826"/>
      <c r="AC94" s="826"/>
      <c r="AD94" s="826"/>
      <c r="AE94" s="826"/>
      <c r="AF94" s="826"/>
      <c r="AG94" s="826"/>
      <c r="AH94" s="826"/>
      <c r="AI94" s="826"/>
      <c r="AJ94" s="826"/>
      <c r="AK94" s="826"/>
      <c r="AL94" s="826"/>
      <c r="AM94" s="826"/>
      <c r="AN94" s="826"/>
      <c r="AO94" s="826"/>
      <c r="AP94" s="826"/>
      <c r="AQ94" s="826"/>
      <c r="AR94" s="826"/>
      <c r="AS94" s="826"/>
    </row>
    <row r="95" spans="1:45" x14ac:dyDescent="0.2">
      <c r="A95" s="13"/>
      <c r="B95" s="13"/>
      <c r="C95" s="13"/>
      <c r="D95" s="13"/>
      <c r="E95" s="13"/>
      <c r="F95" s="13"/>
      <c r="G95" s="13"/>
      <c r="H95" s="13"/>
      <c r="I95" s="13"/>
      <c r="J95" s="13"/>
      <c r="K95" s="13"/>
      <c r="L95" s="13"/>
      <c r="M95" s="13"/>
      <c r="N95" s="13"/>
      <c r="P95" s="826"/>
      <c r="Q95" s="826"/>
      <c r="R95" s="826"/>
      <c r="S95" s="826"/>
      <c r="T95" s="826"/>
      <c r="U95" s="826"/>
      <c r="V95" s="826"/>
      <c r="W95" s="826"/>
      <c r="X95" s="826"/>
      <c r="Y95" s="826"/>
      <c r="Z95" s="826"/>
      <c r="AA95" s="826"/>
      <c r="AB95" s="826"/>
      <c r="AC95" s="826"/>
      <c r="AD95" s="826"/>
      <c r="AE95" s="826"/>
      <c r="AF95" s="826"/>
      <c r="AG95" s="826"/>
      <c r="AH95" s="826"/>
      <c r="AI95" s="826"/>
      <c r="AJ95" s="826"/>
      <c r="AK95" s="826"/>
      <c r="AL95" s="826"/>
      <c r="AM95" s="826"/>
      <c r="AN95" s="826"/>
      <c r="AO95" s="826"/>
      <c r="AP95" s="826"/>
      <c r="AQ95" s="826"/>
      <c r="AR95" s="826"/>
      <c r="AS95" s="826"/>
    </row>
    <row r="96" spans="1:45" x14ac:dyDescent="0.2">
      <c r="A96" s="13"/>
      <c r="B96" s="13"/>
      <c r="C96" s="13"/>
      <c r="D96" s="13"/>
      <c r="E96" s="13"/>
      <c r="F96" s="13"/>
      <c r="G96" s="13"/>
      <c r="H96" s="13"/>
      <c r="I96" s="13"/>
      <c r="J96" s="13"/>
      <c r="K96" s="13"/>
      <c r="L96" s="13"/>
      <c r="M96" s="13"/>
      <c r="N96" s="13"/>
      <c r="P96" s="826"/>
      <c r="Q96" s="826"/>
      <c r="R96" s="826"/>
      <c r="S96" s="826"/>
      <c r="T96" s="826"/>
      <c r="U96" s="826"/>
      <c r="V96" s="826"/>
      <c r="W96" s="826"/>
      <c r="X96" s="826"/>
      <c r="Y96" s="826"/>
      <c r="Z96" s="826"/>
      <c r="AA96" s="826"/>
      <c r="AB96" s="826"/>
      <c r="AC96" s="826"/>
      <c r="AD96" s="826"/>
      <c r="AE96" s="826"/>
      <c r="AF96" s="826"/>
      <c r="AG96" s="826"/>
      <c r="AH96" s="826"/>
      <c r="AI96" s="826"/>
      <c r="AJ96" s="826"/>
      <c r="AK96" s="826"/>
      <c r="AL96" s="826"/>
      <c r="AM96" s="826"/>
      <c r="AN96" s="826"/>
      <c r="AO96" s="826"/>
      <c r="AP96" s="826"/>
      <c r="AQ96" s="826"/>
      <c r="AR96" s="826"/>
      <c r="AS96" s="826"/>
    </row>
    <row r="97" spans="1:45" x14ac:dyDescent="0.2">
      <c r="A97" s="13"/>
      <c r="B97" s="13"/>
      <c r="C97" s="13"/>
      <c r="D97" s="13"/>
      <c r="E97" s="13"/>
      <c r="F97" s="13"/>
      <c r="G97" s="13"/>
      <c r="H97" s="13"/>
      <c r="I97" s="13"/>
      <c r="J97" s="13"/>
      <c r="K97" s="13"/>
      <c r="L97" s="13"/>
      <c r="M97" s="13"/>
      <c r="N97" s="13"/>
      <c r="P97" s="826"/>
      <c r="Q97" s="826"/>
      <c r="R97" s="826"/>
      <c r="S97" s="826"/>
      <c r="T97" s="826"/>
      <c r="U97" s="826"/>
      <c r="V97" s="826"/>
      <c r="W97" s="826"/>
      <c r="X97" s="826"/>
      <c r="Y97" s="826"/>
      <c r="Z97" s="826"/>
      <c r="AA97" s="826"/>
      <c r="AB97" s="826"/>
      <c r="AC97" s="826"/>
      <c r="AD97" s="826"/>
      <c r="AE97" s="826"/>
      <c r="AF97" s="826"/>
      <c r="AG97" s="826"/>
      <c r="AH97" s="826"/>
      <c r="AI97" s="826"/>
      <c r="AJ97" s="826"/>
      <c r="AK97" s="826"/>
      <c r="AL97" s="826"/>
      <c r="AM97" s="826"/>
      <c r="AN97" s="826"/>
      <c r="AO97" s="826"/>
      <c r="AP97" s="826"/>
      <c r="AQ97" s="826"/>
      <c r="AR97" s="826"/>
      <c r="AS97" s="826"/>
    </row>
    <row r="98" spans="1:45" x14ac:dyDescent="0.2">
      <c r="A98" s="13"/>
      <c r="B98" s="13"/>
      <c r="C98" s="13"/>
      <c r="D98" s="13"/>
      <c r="E98" s="13"/>
      <c r="F98" s="13"/>
      <c r="G98" s="13"/>
      <c r="H98" s="13"/>
      <c r="I98" s="13"/>
      <c r="J98" s="13"/>
      <c r="K98" s="13"/>
      <c r="L98" s="13"/>
      <c r="M98" s="13"/>
      <c r="N98" s="13"/>
      <c r="P98" s="826"/>
      <c r="Q98" s="826"/>
      <c r="R98" s="826"/>
      <c r="S98" s="826"/>
      <c r="T98" s="826"/>
      <c r="U98" s="826"/>
      <c r="V98" s="826"/>
      <c r="W98" s="826"/>
      <c r="X98" s="826"/>
      <c r="Y98" s="826"/>
      <c r="Z98" s="826"/>
      <c r="AA98" s="826"/>
      <c r="AB98" s="826"/>
      <c r="AC98" s="826"/>
      <c r="AD98" s="826"/>
      <c r="AE98" s="826"/>
      <c r="AF98" s="826"/>
      <c r="AG98" s="826"/>
      <c r="AH98" s="826"/>
      <c r="AI98" s="826"/>
      <c r="AJ98" s="826"/>
      <c r="AK98" s="826"/>
      <c r="AL98" s="826"/>
      <c r="AM98" s="826"/>
      <c r="AN98" s="826"/>
      <c r="AO98" s="826"/>
      <c r="AP98" s="826"/>
      <c r="AQ98" s="826"/>
      <c r="AR98" s="826"/>
      <c r="AS98" s="826"/>
    </row>
    <row r="99" spans="1:45" x14ac:dyDescent="0.2">
      <c r="A99" s="13"/>
      <c r="B99" s="13"/>
      <c r="C99" s="13"/>
      <c r="D99" s="13"/>
      <c r="E99" s="13"/>
      <c r="F99" s="13"/>
      <c r="G99" s="13"/>
      <c r="H99" s="13"/>
      <c r="I99" s="13"/>
      <c r="J99" s="13"/>
      <c r="K99" s="13"/>
      <c r="L99" s="13"/>
      <c r="M99" s="13"/>
      <c r="N99" s="13"/>
      <c r="P99" s="826"/>
      <c r="Q99" s="826"/>
      <c r="R99" s="826"/>
      <c r="S99" s="826"/>
      <c r="T99" s="826"/>
      <c r="U99" s="826"/>
      <c r="V99" s="826"/>
      <c r="W99" s="826"/>
      <c r="X99" s="826"/>
      <c r="Y99" s="826"/>
      <c r="Z99" s="826"/>
      <c r="AA99" s="826"/>
      <c r="AB99" s="826"/>
      <c r="AC99" s="826"/>
      <c r="AD99" s="826"/>
      <c r="AE99" s="826"/>
      <c r="AF99" s="826"/>
      <c r="AG99" s="826"/>
      <c r="AH99" s="826"/>
      <c r="AI99" s="826"/>
      <c r="AJ99" s="826"/>
      <c r="AK99" s="826"/>
      <c r="AL99" s="826"/>
      <c r="AM99" s="826"/>
      <c r="AN99" s="826"/>
      <c r="AO99" s="826"/>
      <c r="AP99" s="826"/>
      <c r="AQ99" s="826"/>
      <c r="AR99" s="826"/>
      <c r="AS99" s="826"/>
    </row>
    <row r="100" spans="1:45" x14ac:dyDescent="0.2">
      <c r="A100" s="13"/>
      <c r="B100" s="13"/>
      <c r="C100" s="13"/>
      <c r="D100" s="13"/>
      <c r="E100" s="13"/>
      <c r="F100" s="13"/>
      <c r="G100" s="13"/>
      <c r="H100" s="13"/>
      <c r="I100" s="13"/>
      <c r="J100" s="13"/>
      <c r="K100" s="13"/>
      <c r="L100" s="13"/>
      <c r="M100" s="13"/>
      <c r="N100" s="13"/>
      <c r="P100" s="826"/>
      <c r="Q100" s="826"/>
      <c r="R100" s="826"/>
      <c r="S100" s="826"/>
      <c r="T100" s="826"/>
      <c r="U100" s="826"/>
      <c r="V100" s="826"/>
      <c r="W100" s="826"/>
      <c r="X100" s="826"/>
      <c r="Y100" s="826"/>
      <c r="Z100" s="826"/>
      <c r="AA100" s="826"/>
      <c r="AB100" s="826"/>
      <c r="AC100" s="826"/>
      <c r="AD100" s="826"/>
      <c r="AE100" s="826"/>
      <c r="AF100" s="826"/>
      <c r="AG100" s="826"/>
      <c r="AH100" s="826"/>
      <c r="AI100" s="826"/>
      <c r="AJ100" s="826"/>
      <c r="AK100" s="826"/>
      <c r="AL100" s="826"/>
      <c r="AM100" s="826"/>
      <c r="AN100" s="826"/>
      <c r="AO100" s="826"/>
      <c r="AP100" s="826"/>
      <c r="AQ100" s="826"/>
      <c r="AR100" s="826"/>
      <c r="AS100" s="826"/>
    </row>
    <row r="101" spans="1:45" x14ac:dyDescent="0.2">
      <c r="A101" s="13"/>
      <c r="B101" s="13"/>
      <c r="C101" s="13"/>
      <c r="D101" s="13"/>
      <c r="E101" s="13"/>
      <c r="F101" s="13"/>
      <c r="G101" s="13"/>
      <c r="H101" s="13"/>
      <c r="I101" s="13"/>
      <c r="J101" s="13"/>
      <c r="K101" s="13"/>
      <c r="L101" s="13"/>
      <c r="M101" s="13"/>
      <c r="N101" s="13"/>
      <c r="P101" s="826"/>
      <c r="Q101" s="826"/>
      <c r="R101" s="826"/>
      <c r="S101" s="826"/>
      <c r="T101" s="826"/>
      <c r="U101" s="826"/>
      <c r="V101" s="826"/>
      <c r="W101" s="826"/>
      <c r="X101" s="826"/>
      <c r="Y101" s="826"/>
      <c r="Z101" s="826"/>
      <c r="AA101" s="826"/>
      <c r="AB101" s="826"/>
      <c r="AC101" s="826"/>
      <c r="AD101" s="826"/>
      <c r="AE101" s="826"/>
      <c r="AF101" s="826"/>
      <c r="AG101" s="826"/>
      <c r="AH101" s="826"/>
      <c r="AI101" s="826"/>
      <c r="AJ101" s="826"/>
      <c r="AK101" s="826"/>
      <c r="AL101" s="826"/>
      <c r="AM101" s="826"/>
      <c r="AN101" s="826"/>
      <c r="AO101" s="826"/>
      <c r="AP101" s="826"/>
      <c r="AQ101" s="826"/>
      <c r="AR101" s="826"/>
      <c r="AS101" s="826"/>
    </row>
    <row r="102" spans="1:45" x14ac:dyDescent="0.2">
      <c r="A102" s="13"/>
      <c r="B102" s="13"/>
      <c r="C102" s="13"/>
      <c r="D102" s="13"/>
      <c r="E102" s="13"/>
      <c r="F102" s="13"/>
      <c r="G102" s="13"/>
      <c r="H102" s="13"/>
      <c r="I102" s="13"/>
      <c r="J102" s="13"/>
      <c r="K102" s="13"/>
      <c r="L102" s="13"/>
      <c r="M102" s="13"/>
      <c r="N102" s="13"/>
      <c r="P102" s="826"/>
      <c r="Q102" s="826"/>
      <c r="R102" s="826"/>
      <c r="S102" s="826"/>
      <c r="T102" s="826"/>
      <c r="U102" s="826"/>
      <c r="V102" s="826"/>
      <c r="W102" s="826"/>
      <c r="X102" s="826"/>
      <c r="Y102" s="826"/>
      <c r="Z102" s="826"/>
      <c r="AA102" s="826"/>
      <c r="AB102" s="826"/>
      <c r="AC102" s="826"/>
      <c r="AD102" s="826"/>
      <c r="AE102" s="826"/>
      <c r="AF102" s="826"/>
      <c r="AG102" s="826"/>
      <c r="AH102" s="826"/>
      <c r="AI102" s="826"/>
      <c r="AJ102" s="826"/>
      <c r="AK102" s="826"/>
      <c r="AL102" s="826"/>
      <c r="AM102" s="826"/>
      <c r="AN102" s="826"/>
      <c r="AO102" s="826"/>
      <c r="AP102" s="826"/>
      <c r="AQ102" s="826"/>
      <c r="AR102" s="826"/>
      <c r="AS102" s="826"/>
    </row>
    <row r="103" spans="1:45" x14ac:dyDescent="0.2">
      <c r="A103" s="13"/>
      <c r="B103" s="13"/>
      <c r="C103" s="13"/>
      <c r="D103" s="13"/>
      <c r="E103" s="13"/>
      <c r="F103" s="13"/>
      <c r="G103" s="13"/>
      <c r="H103" s="13"/>
      <c r="I103" s="13"/>
      <c r="J103" s="13"/>
      <c r="K103" s="13"/>
      <c r="L103" s="13"/>
      <c r="M103" s="13"/>
      <c r="N103" s="13"/>
      <c r="P103" s="826"/>
      <c r="Q103" s="826"/>
      <c r="R103" s="826"/>
      <c r="S103" s="826"/>
      <c r="T103" s="826"/>
      <c r="U103" s="826"/>
      <c r="V103" s="826"/>
      <c r="W103" s="826"/>
      <c r="X103" s="826"/>
      <c r="Y103" s="826"/>
      <c r="Z103" s="826"/>
      <c r="AA103" s="826"/>
      <c r="AB103" s="826"/>
      <c r="AC103" s="826"/>
      <c r="AD103" s="826"/>
      <c r="AE103" s="826"/>
      <c r="AF103" s="826"/>
      <c r="AG103" s="826"/>
      <c r="AH103" s="826"/>
      <c r="AI103" s="826"/>
      <c r="AJ103" s="826"/>
      <c r="AK103" s="826"/>
      <c r="AL103" s="826"/>
      <c r="AM103" s="826"/>
      <c r="AN103" s="826"/>
      <c r="AO103" s="826"/>
      <c r="AP103" s="826"/>
      <c r="AQ103" s="826"/>
      <c r="AR103" s="826"/>
      <c r="AS103" s="826"/>
    </row>
    <row r="104" spans="1:45" x14ac:dyDescent="0.2">
      <c r="A104" s="13"/>
      <c r="B104" s="13"/>
      <c r="C104" s="13"/>
      <c r="D104" s="13"/>
      <c r="E104" s="13"/>
      <c r="F104" s="13"/>
      <c r="G104" s="13"/>
      <c r="H104" s="13"/>
      <c r="I104" s="13"/>
      <c r="J104" s="13"/>
      <c r="K104" s="13"/>
      <c r="L104" s="13"/>
      <c r="M104" s="13"/>
      <c r="N104" s="13"/>
      <c r="P104" s="826"/>
      <c r="Q104" s="826"/>
      <c r="R104" s="826"/>
      <c r="S104" s="826"/>
      <c r="T104" s="826"/>
      <c r="U104" s="826"/>
      <c r="V104" s="826"/>
      <c r="W104" s="826"/>
      <c r="X104" s="826"/>
      <c r="Y104" s="826"/>
      <c r="Z104" s="826"/>
      <c r="AA104" s="826"/>
      <c r="AB104" s="826"/>
      <c r="AC104" s="826"/>
      <c r="AD104" s="826"/>
      <c r="AE104" s="826"/>
      <c r="AF104" s="826"/>
      <c r="AG104" s="826"/>
      <c r="AH104" s="826"/>
      <c r="AI104" s="826"/>
      <c r="AJ104" s="826"/>
      <c r="AK104" s="826"/>
      <c r="AL104" s="826"/>
      <c r="AM104" s="826"/>
      <c r="AN104" s="826"/>
      <c r="AO104" s="826"/>
      <c r="AP104" s="826"/>
      <c r="AQ104" s="826"/>
      <c r="AR104" s="826"/>
      <c r="AS104" s="826"/>
    </row>
    <row r="105" spans="1:45" x14ac:dyDescent="0.2">
      <c r="A105" s="13"/>
      <c r="B105" s="13"/>
      <c r="C105" s="13"/>
      <c r="D105" s="13"/>
      <c r="E105" s="13"/>
      <c r="F105" s="13"/>
      <c r="G105" s="13"/>
      <c r="H105" s="13"/>
      <c r="I105" s="13"/>
      <c r="J105" s="13"/>
      <c r="K105" s="13"/>
      <c r="L105" s="13"/>
      <c r="M105" s="13"/>
      <c r="N105" s="13"/>
      <c r="P105" s="826"/>
      <c r="Q105" s="826"/>
      <c r="R105" s="826"/>
      <c r="S105" s="826"/>
      <c r="T105" s="826"/>
      <c r="U105" s="826"/>
      <c r="V105" s="826"/>
      <c r="W105" s="826"/>
      <c r="X105" s="826"/>
      <c r="Y105" s="826"/>
      <c r="Z105" s="826"/>
      <c r="AA105" s="826"/>
      <c r="AB105" s="826"/>
      <c r="AC105" s="826"/>
      <c r="AD105" s="826"/>
      <c r="AE105" s="826"/>
      <c r="AF105" s="826"/>
      <c r="AG105" s="826"/>
      <c r="AH105" s="826"/>
      <c r="AI105" s="826"/>
      <c r="AJ105" s="826"/>
      <c r="AK105" s="826"/>
      <c r="AL105" s="826"/>
      <c r="AM105" s="826"/>
      <c r="AN105" s="826"/>
      <c r="AO105" s="826"/>
      <c r="AP105" s="826"/>
      <c r="AQ105" s="826"/>
      <c r="AR105" s="826"/>
      <c r="AS105" s="826"/>
    </row>
    <row r="106" spans="1:45" x14ac:dyDescent="0.2">
      <c r="A106" s="13"/>
      <c r="B106" s="13"/>
      <c r="C106" s="13"/>
      <c r="D106" s="13"/>
      <c r="E106" s="13"/>
      <c r="F106" s="13"/>
      <c r="G106" s="13"/>
      <c r="H106" s="13"/>
      <c r="I106" s="13"/>
      <c r="J106" s="13"/>
      <c r="K106" s="13"/>
      <c r="L106" s="13"/>
      <c r="M106" s="13"/>
      <c r="N106" s="13"/>
      <c r="P106" s="826"/>
      <c r="Q106" s="826"/>
      <c r="R106" s="826"/>
      <c r="S106" s="826"/>
      <c r="T106" s="826"/>
      <c r="U106" s="826"/>
      <c r="V106" s="826"/>
      <c r="W106" s="826"/>
      <c r="X106" s="826"/>
      <c r="Y106" s="826"/>
      <c r="Z106" s="826"/>
      <c r="AA106" s="826"/>
      <c r="AB106" s="826"/>
      <c r="AC106" s="826"/>
      <c r="AD106" s="826"/>
      <c r="AE106" s="826"/>
      <c r="AF106" s="826"/>
      <c r="AG106" s="826"/>
      <c r="AH106" s="826"/>
      <c r="AI106" s="826"/>
      <c r="AJ106" s="826"/>
      <c r="AK106" s="826"/>
      <c r="AL106" s="826"/>
      <c r="AM106" s="826"/>
      <c r="AN106" s="826"/>
      <c r="AO106" s="826"/>
      <c r="AP106" s="826"/>
      <c r="AQ106" s="826"/>
      <c r="AR106" s="826"/>
      <c r="AS106" s="826"/>
    </row>
    <row r="107" spans="1:45" x14ac:dyDescent="0.2">
      <c r="A107" s="13"/>
      <c r="B107" s="13"/>
      <c r="C107" s="13"/>
      <c r="D107" s="13"/>
      <c r="E107" s="13"/>
      <c r="F107" s="13"/>
      <c r="G107" s="13"/>
      <c r="H107" s="13"/>
      <c r="I107" s="13"/>
      <c r="J107" s="13"/>
      <c r="K107" s="13"/>
      <c r="L107" s="13"/>
      <c r="M107" s="13"/>
      <c r="N107" s="13"/>
      <c r="P107" s="826"/>
      <c r="Q107" s="826"/>
      <c r="R107" s="826"/>
      <c r="S107" s="826"/>
      <c r="T107" s="826"/>
      <c r="U107" s="826"/>
      <c r="V107" s="826"/>
      <c r="W107" s="826"/>
      <c r="X107" s="826"/>
      <c r="Y107" s="826"/>
      <c r="Z107" s="826"/>
      <c r="AA107" s="826"/>
      <c r="AB107" s="826"/>
      <c r="AC107" s="826"/>
      <c r="AD107" s="826"/>
      <c r="AE107" s="826"/>
      <c r="AF107" s="826"/>
      <c r="AG107" s="826"/>
      <c r="AH107" s="826"/>
      <c r="AI107" s="826"/>
      <c r="AJ107" s="826"/>
      <c r="AK107" s="826"/>
      <c r="AL107" s="826"/>
      <c r="AM107" s="826"/>
      <c r="AN107" s="826"/>
      <c r="AO107" s="826"/>
      <c r="AP107" s="826"/>
      <c r="AQ107" s="826"/>
      <c r="AR107" s="826"/>
      <c r="AS107" s="826"/>
    </row>
    <row r="108" spans="1:45" x14ac:dyDescent="0.2">
      <c r="A108" s="13"/>
      <c r="B108" s="13"/>
      <c r="C108" s="13"/>
      <c r="D108" s="13"/>
      <c r="E108" s="13"/>
      <c r="F108" s="13"/>
      <c r="G108" s="13"/>
      <c r="H108" s="13"/>
      <c r="I108" s="13"/>
      <c r="J108" s="13"/>
      <c r="K108" s="13"/>
      <c r="L108" s="13"/>
      <c r="M108" s="13"/>
      <c r="N108" s="13"/>
      <c r="P108" s="826"/>
      <c r="Q108" s="826"/>
      <c r="R108" s="826"/>
      <c r="S108" s="826"/>
      <c r="T108" s="826"/>
      <c r="U108" s="826"/>
      <c r="V108" s="826"/>
      <c r="W108" s="826"/>
      <c r="X108" s="826"/>
      <c r="Y108" s="826"/>
      <c r="Z108" s="826"/>
      <c r="AA108" s="826"/>
      <c r="AB108" s="826"/>
      <c r="AC108" s="826"/>
      <c r="AD108" s="826"/>
      <c r="AE108" s="826"/>
      <c r="AF108" s="826"/>
      <c r="AG108" s="826"/>
      <c r="AH108" s="826"/>
      <c r="AI108" s="826"/>
      <c r="AJ108" s="826"/>
      <c r="AK108" s="826"/>
      <c r="AL108" s="826"/>
      <c r="AM108" s="826"/>
      <c r="AN108" s="826"/>
      <c r="AO108" s="826"/>
      <c r="AP108" s="826"/>
      <c r="AQ108" s="826"/>
      <c r="AR108" s="826"/>
      <c r="AS108" s="826"/>
    </row>
    <row r="109" spans="1:45" x14ac:dyDescent="0.2">
      <c r="A109" s="13"/>
      <c r="B109" s="13"/>
      <c r="C109" s="13"/>
      <c r="D109" s="13"/>
      <c r="E109" s="13"/>
      <c r="F109" s="13"/>
      <c r="G109" s="13"/>
      <c r="H109" s="13"/>
      <c r="I109" s="13"/>
      <c r="J109" s="13"/>
      <c r="K109" s="13"/>
      <c r="L109" s="13"/>
      <c r="M109" s="13"/>
      <c r="N109" s="13"/>
      <c r="P109" s="826"/>
      <c r="Q109" s="826"/>
      <c r="R109" s="826"/>
      <c r="S109" s="826"/>
      <c r="T109" s="826"/>
      <c r="U109" s="826"/>
      <c r="V109" s="826"/>
      <c r="W109" s="826"/>
      <c r="X109" s="826"/>
      <c r="Y109" s="826"/>
      <c r="Z109" s="826"/>
      <c r="AA109" s="826"/>
      <c r="AB109" s="826"/>
      <c r="AC109" s="826"/>
      <c r="AD109" s="826"/>
      <c r="AE109" s="826"/>
      <c r="AF109" s="826"/>
      <c r="AG109" s="826"/>
      <c r="AH109" s="826"/>
      <c r="AI109" s="826"/>
      <c r="AJ109" s="826"/>
      <c r="AK109" s="826"/>
      <c r="AL109" s="826"/>
      <c r="AM109" s="826"/>
      <c r="AN109" s="826"/>
      <c r="AO109" s="826"/>
      <c r="AP109" s="826"/>
      <c r="AQ109" s="826"/>
      <c r="AR109" s="826"/>
      <c r="AS109" s="826"/>
    </row>
    <row r="110" spans="1:45" x14ac:dyDescent="0.2">
      <c r="A110" s="13"/>
      <c r="B110" s="13"/>
      <c r="C110" s="13"/>
      <c r="D110" s="13"/>
      <c r="E110" s="13"/>
      <c r="F110" s="13"/>
      <c r="G110" s="13"/>
      <c r="H110" s="13"/>
      <c r="I110" s="13"/>
      <c r="J110" s="13"/>
      <c r="K110" s="13"/>
      <c r="L110" s="13"/>
      <c r="M110" s="13"/>
      <c r="N110" s="13"/>
      <c r="P110" s="826"/>
      <c r="Q110" s="826"/>
      <c r="R110" s="826"/>
      <c r="S110" s="826"/>
      <c r="T110" s="826"/>
      <c r="U110" s="826"/>
      <c r="V110" s="826"/>
      <c r="W110" s="826"/>
      <c r="X110" s="826"/>
      <c r="Y110" s="826"/>
      <c r="Z110" s="826"/>
      <c r="AA110" s="826"/>
      <c r="AB110" s="826"/>
      <c r="AC110" s="826"/>
      <c r="AD110" s="826"/>
      <c r="AE110" s="826"/>
      <c r="AF110" s="826"/>
      <c r="AG110" s="826"/>
      <c r="AH110" s="826"/>
      <c r="AI110" s="826"/>
      <c r="AJ110" s="826"/>
      <c r="AK110" s="826"/>
      <c r="AL110" s="826"/>
      <c r="AM110" s="826"/>
      <c r="AN110" s="826"/>
      <c r="AO110" s="826"/>
      <c r="AP110" s="826"/>
      <c r="AQ110" s="826"/>
      <c r="AR110" s="826"/>
      <c r="AS110" s="826"/>
    </row>
    <row r="111" spans="1:45" x14ac:dyDescent="0.2">
      <c r="A111" s="13"/>
      <c r="B111" s="13"/>
      <c r="C111" s="13"/>
      <c r="D111" s="13"/>
      <c r="E111" s="13"/>
      <c r="F111" s="13"/>
      <c r="G111" s="13"/>
      <c r="H111" s="13"/>
      <c r="I111" s="13"/>
      <c r="J111" s="13"/>
      <c r="K111" s="13"/>
      <c r="L111" s="13"/>
      <c r="M111" s="13"/>
      <c r="N111" s="13"/>
      <c r="P111" s="826"/>
      <c r="Q111" s="826"/>
      <c r="R111" s="826"/>
      <c r="S111" s="826"/>
      <c r="T111" s="826"/>
      <c r="U111" s="826"/>
      <c r="V111" s="826"/>
      <c r="W111" s="826"/>
      <c r="X111" s="826"/>
      <c r="Y111" s="826"/>
      <c r="Z111" s="826"/>
      <c r="AA111" s="826"/>
      <c r="AB111" s="826"/>
      <c r="AC111" s="826"/>
      <c r="AD111" s="826"/>
      <c r="AE111" s="826"/>
      <c r="AF111" s="826"/>
      <c r="AG111" s="826"/>
      <c r="AH111" s="826"/>
      <c r="AI111" s="826"/>
      <c r="AJ111" s="826"/>
      <c r="AK111" s="826"/>
      <c r="AL111" s="826"/>
      <c r="AM111" s="826"/>
      <c r="AN111" s="826"/>
      <c r="AO111" s="826"/>
      <c r="AP111" s="826"/>
      <c r="AQ111" s="826"/>
      <c r="AR111" s="826"/>
      <c r="AS111" s="826"/>
    </row>
    <row r="112" spans="1:45" x14ac:dyDescent="0.2">
      <c r="A112" s="13"/>
      <c r="B112" s="13"/>
      <c r="C112" s="13"/>
      <c r="D112" s="13"/>
      <c r="E112" s="13"/>
      <c r="F112" s="13"/>
      <c r="G112" s="13"/>
      <c r="H112" s="13"/>
      <c r="I112" s="13"/>
      <c r="J112" s="13"/>
      <c r="K112" s="13"/>
      <c r="L112" s="13"/>
      <c r="M112" s="13"/>
      <c r="N112" s="13"/>
      <c r="P112" s="826"/>
      <c r="Q112" s="826"/>
      <c r="R112" s="826"/>
      <c r="S112" s="826"/>
      <c r="T112" s="826"/>
      <c r="U112" s="826"/>
      <c r="V112" s="826"/>
      <c r="W112" s="826"/>
      <c r="X112" s="826"/>
      <c r="Y112" s="826"/>
      <c r="Z112" s="826"/>
      <c r="AA112" s="826"/>
      <c r="AB112" s="826"/>
      <c r="AC112" s="826"/>
      <c r="AD112" s="826"/>
      <c r="AE112" s="826"/>
      <c r="AF112" s="826"/>
      <c r="AG112" s="826"/>
      <c r="AH112" s="826"/>
      <c r="AI112" s="826"/>
      <c r="AJ112" s="826"/>
      <c r="AK112" s="826"/>
      <c r="AL112" s="826"/>
      <c r="AM112" s="826"/>
      <c r="AN112" s="826"/>
      <c r="AO112" s="826"/>
      <c r="AP112" s="826"/>
      <c r="AQ112" s="826"/>
      <c r="AR112" s="826"/>
      <c r="AS112" s="826"/>
    </row>
    <row r="113" spans="1:45" x14ac:dyDescent="0.2">
      <c r="A113" s="13"/>
      <c r="B113" s="13"/>
      <c r="C113" s="13"/>
      <c r="D113" s="13"/>
      <c r="E113" s="13"/>
      <c r="F113" s="13"/>
      <c r="G113" s="13"/>
      <c r="H113" s="13"/>
      <c r="I113" s="13"/>
      <c r="J113" s="13"/>
      <c r="K113" s="13"/>
      <c r="L113" s="13"/>
      <c r="M113" s="13"/>
      <c r="N113" s="13"/>
      <c r="P113" s="826"/>
      <c r="Q113" s="826"/>
      <c r="R113" s="826"/>
      <c r="S113" s="826"/>
      <c r="T113" s="826"/>
      <c r="U113" s="826"/>
      <c r="V113" s="826"/>
      <c r="W113" s="826"/>
      <c r="X113" s="826"/>
      <c r="Y113" s="826"/>
      <c r="Z113" s="826"/>
      <c r="AA113" s="826"/>
      <c r="AB113" s="826"/>
      <c r="AC113" s="826"/>
      <c r="AD113" s="826"/>
      <c r="AE113" s="826"/>
      <c r="AF113" s="826"/>
      <c r="AG113" s="826"/>
      <c r="AH113" s="826"/>
      <c r="AI113" s="826"/>
      <c r="AJ113" s="826"/>
      <c r="AK113" s="826"/>
      <c r="AL113" s="826"/>
      <c r="AM113" s="826"/>
      <c r="AN113" s="826"/>
      <c r="AO113" s="826"/>
      <c r="AP113" s="826"/>
      <c r="AQ113" s="826"/>
      <c r="AR113" s="826"/>
      <c r="AS113" s="826"/>
    </row>
    <row r="114" spans="1:45" x14ac:dyDescent="0.2">
      <c r="A114" s="13"/>
      <c r="B114" s="13"/>
      <c r="C114" s="13"/>
      <c r="D114" s="13"/>
      <c r="E114" s="13"/>
      <c r="F114" s="13"/>
      <c r="G114" s="13"/>
      <c r="H114" s="13"/>
      <c r="I114" s="13"/>
      <c r="J114" s="13"/>
      <c r="K114" s="13"/>
      <c r="L114" s="13"/>
      <c r="M114" s="13"/>
      <c r="N114" s="13"/>
      <c r="P114" s="826"/>
      <c r="Q114" s="826"/>
      <c r="R114" s="826"/>
      <c r="S114" s="826"/>
      <c r="T114" s="826"/>
      <c r="U114" s="826"/>
      <c r="V114" s="826"/>
      <c r="W114" s="826"/>
      <c r="X114" s="826"/>
      <c r="Y114" s="826"/>
      <c r="Z114" s="826"/>
      <c r="AA114" s="826"/>
      <c r="AB114" s="826"/>
      <c r="AC114" s="826"/>
      <c r="AD114" s="826"/>
      <c r="AE114" s="826"/>
      <c r="AF114" s="826"/>
      <c r="AG114" s="826"/>
      <c r="AH114" s="826"/>
      <c r="AI114" s="826"/>
      <c r="AJ114" s="826"/>
      <c r="AK114" s="826"/>
      <c r="AL114" s="826"/>
      <c r="AM114" s="826"/>
      <c r="AN114" s="826"/>
      <c r="AO114" s="826"/>
      <c r="AP114" s="826"/>
      <c r="AQ114" s="826"/>
      <c r="AR114" s="826"/>
      <c r="AS114" s="826"/>
    </row>
    <row r="115" spans="1:45" x14ac:dyDescent="0.2">
      <c r="A115" s="13"/>
      <c r="B115" s="13"/>
      <c r="C115" s="13"/>
      <c r="D115" s="13"/>
      <c r="E115" s="13"/>
      <c r="F115" s="13"/>
      <c r="G115" s="13"/>
      <c r="H115" s="13"/>
      <c r="I115" s="13"/>
      <c r="J115" s="13"/>
      <c r="K115" s="13"/>
      <c r="L115" s="13"/>
      <c r="M115" s="13"/>
      <c r="N115" s="13"/>
      <c r="P115" s="826"/>
      <c r="Q115" s="826"/>
      <c r="R115" s="826"/>
      <c r="S115" s="826"/>
      <c r="T115" s="826"/>
      <c r="U115" s="826"/>
      <c r="V115" s="826"/>
      <c r="W115" s="826"/>
      <c r="X115" s="826"/>
      <c r="Y115" s="826"/>
      <c r="Z115" s="826"/>
      <c r="AA115" s="826"/>
      <c r="AB115" s="826"/>
      <c r="AC115" s="826"/>
      <c r="AD115" s="826"/>
      <c r="AE115" s="826"/>
      <c r="AF115" s="826"/>
      <c r="AG115" s="826"/>
      <c r="AH115" s="826"/>
      <c r="AI115" s="826"/>
      <c r="AJ115" s="826"/>
      <c r="AK115" s="826"/>
      <c r="AL115" s="826"/>
      <c r="AM115" s="826"/>
      <c r="AN115" s="826"/>
      <c r="AO115" s="826"/>
      <c r="AP115" s="826"/>
      <c r="AQ115" s="826"/>
      <c r="AR115" s="826"/>
      <c r="AS115" s="826"/>
    </row>
    <row r="116" spans="1:45" x14ac:dyDescent="0.2">
      <c r="A116" s="13"/>
      <c r="B116" s="13"/>
      <c r="C116" s="13"/>
      <c r="D116" s="13"/>
      <c r="E116" s="13"/>
      <c r="F116" s="13"/>
      <c r="G116" s="13"/>
      <c r="H116" s="13"/>
      <c r="I116" s="13"/>
      <c r="J116" s="13"/>
      <c r="K116" s="13"/>
      <c r="L116" s="13"/>
      <c r="M116" s="13"/>
      <c r="N116" s="13"/>
      <c r="P116" s="826"/>
      <c r="Q116" s="826"/>
      <c r="R116" s="826"/>
      <c r="S116" s="826"/>
      <c r="T116" s="826"/>
      <c r="U116" s="826"/>
      <c r="V116" s="826"/>
      <c r="W116" s="826"/>
      <c r="X116" s="826"/>
      <c r="Y116" s="826"/>
      <c r="Z116" s="826"/>
      <c r="AA116" s="826"/>
      <c r="AB116" s="826"/>
      <c r="AC116" s="826"/>
      <c r="AD116" s="826"/>
      <c r="AE116" s="826"/>
      <c r="AF116" s="826"/>
      <c r="AG116" s="826"/>
      <c r="AH116" s="826"/>
      <c r="AI116" s="826"/>
      <c r="AJ116" s="826"/>
      <c r="AK116" s="826"/>
      <c r="AL116" s="826"/>
      <c r="AM116" s="826"/>
      <c r="AN116" s="826"/>
      <c r="AO116" s="826"/>
      <c r="AP116" s="826"/>
      <c r="AQ116" s="826"/>
      <c r="AR116" s="826"/>
      <c r="AS116" s="826"/>
    </row>
    <row r="117" spans="1:45" x14ac:dyDescent="0.2">
      <c r="A117" s="13"/>
      <c r="B117" s="13"/>
      <c r="C117" s="13"/>
      <c r="D117" s="13"/>
      <c r="E117" s="13"/>
      <c r="F117" s="13"/>
      <c r="G117" s="13"/>
      <c r="H117" s="13"/>
      <c r="I117" s="13"/>
      <c r="J117" s="13"/>
      <c r="K117" s="13"/>
      <c r="L117" s="13"/>
      <c r="M117" s="13"/>
      <c r="N117" s="13"/>
      <c r="P117" s="826"/>
      <c r="Q117" s="826"/>
      <c r="R117" s="826"/>
      <c r="S117" s="826"/>
      <c r="T117" s="826"/>
      <c r="U117" s="826"/>
      <c r="V117" s="826"/>
      <c r="W117" s="826"/>
      <c r="X117" s="826"/>
      <c r="Y117" s="826"/>
      <c r="Z117" s="826"/>
      <c r="AA117" s="826"/>
      <c r="AB117" s="826"/>
      <c r="AC117" s="826"/>
      <c r="AD117" s="826"/>
      <c r="AE117" s="826"/>
      <c r="AF117" s="826"/>
      <c r="AG117" s="826"/>
      <c r="AH117" s="826"/>
      <c r="AI117" s="826"/>
      <c r="AJ117" s="826"/>
      <c r="AK117" s="826"/>
      <c r="AL117" s="826"/>
      <c r="AM117" s="826"/>
      <c r="AN117" s="826"/>
      <c r="AO117" s="826"/>
      <c r="AP117" s="826"/>
      <c r="AQ117" s="826"/>
      <c r="AR117" s="826"/>
      <c r="AS117" s="826"/>
    </row>
    <row r="118" spans="1:45" x14ac:dyDescent="0.2">
      <c r="A118" s="13"/>
      <c r="B118" s="13"/>
      <c r="C118" s="13"/>
      <c r="D118" s="13"/>
      <c r="E118" s="13"/>
      <c r="F118" s="13"/>
      <c r="G118" s="13"/>
      <c r="H118" s="13"/>
      <c r="I118" s="13"/>
      <c r="J118" s="13"/>
      <c r="K118" s="13"/>
      <c r="L118" s="13"/>
      <c r="M118" s="13"/>
      <c r="N118" s="13"/>
      <c r="P118" s="826"/>
      <c r="Q118" s="826"/>
      <c r="R118" s="826"/>
      <c r="S118" s="826"/>
      <c r="T118" s="826"/>
      <c r="U118" s="826"/>
      <c r="V118" s="826"/>
      <c r="W118" s="826"/>
      <c r="X118" s="826"/>
      <c r="Y118" s="826"/>
      <c r="Z118" s="826"/>
      <c r="AA118" s="826"/>
      <c r="AB118" s="826"/>
      <c r="AC118" s="826"/>
      <c r="AD118" s="826"/>
      <c r="AE118" s="826"/>
      <c r="AF118" s="826"/>
      <c r="AG118" s="826"/>
      <c r="AH118" s="826"/>
      <c r="AI118" s="826"/>
      <c r="AJ118" s="826"/>
      <c r="AK118" s="826"/>
      <c r="AL118" s="826"/>
      <c r="AM118" s="826"/>
      <c r="AN118" s="826"/>
      <c r="AO118" s="826"/>
      <c r="AP118" s="826"/>
      <c r="AQ118" s="826"/>
      <c r="AR118" s="826"/>
      <c r="AS118" s="826"/>
    </row>
    <row r="119" spans="1:45" x14ac:dyDescent="0.2">
      <c r="A119" s="13"/>
      <c r="B119" s="13"/>
      <c r="C119" s="13"/>
      <c r="D119" s="13"/>
      <c r="E119" s="13"/>
      <c r="F119" s="13"/>
      <c r="G119" s="13"/>
      <c r="H119" s="13"/>
      <c r="I119" s="13"/>
      <c r="J119" s="13"/>
      <c r="K119" s="13"/>
      <c r="L119" s="13"/>
      <c r="M119" s="13"/>
      <c r="N119" s="13"/>
      <c r="P119" s="826"/>
      <c r="Q119" s="826"/>
      <c r="R119" s="826"/>
      <c r="S119" s="826"/>
      <c r="T119" s="826"/>
      <c r="U119" s="826"/>
      <c r="V119" s="826"/>
      <c r="W119" s="826"/>
      <c r="X119" s="826"/>
      <c r="Y119" s="826"/>
      <c r="Z119" s="826"/>
      <c r="AA119" s="826"/>
      <c r="AB119" s="826"/>
      <c r="AC119" s="826"/>
      <c r="AD119" s="826"/>
      <c r="AE119" s="826"/>
      <c r="AF119" s="826"/>
      <c r="AG119" s="826"/>
      <c r="AH119" s="826"/>
      <c r="AI119" s="826"/>
      <c r="AJ119" s="826"/>
      <c r="AK119" s="826"/>
      <c r="AL119" s="826"/>
      <c r="AM119" s="826"/>
      <c r="AN119" s="826"/>
      <c r="AO119" s="826"/>
      <c r="AP119" s="826"/>
      <c r="AQ119" s="826"/>
      <c r="AR119" s="826"/>
      <c r="AS119" s="826"/>
    </row>
    <row r="120" spans="1:45" x14ac:dyDescent="0.2">
      <c r="A120" s="13"/>
      <c r="B120" s="13"/>
      <c r="C120" s="13"/>
      <c r="D120" s="13"/>
      <c r="E120" s="13"/>
      <c r="F120" s="13"/>
      <c r="G120" s="13"/>
      <c r="H120" s="13"/>
      <c r="I120" s="13"/>
      <c r="J120" s="13"/>
      <c r="K120" s="13"/>
      <c r="L120" s="13"/>
      <c r="M120" s="13"/>
      <c r="N120" s="13"/>
      <c r="P120" s="826"/>
      <c r="Q120" s="826"/>
      <c r="R120" s="826"/>
      <c r="S120" s="826"/>
      <c r="T120" s="826"/>
      <c r="U120" s="826"/>
      <c r="V120" s="826"/>
      <c r="W120" s="826"/>
      <c r="X120" s="826"/>
      <c r="Y120" s="826"/>
      <c r="Z120" s="826"/>
      <c r="AA120" s="826"/>
      <c r="AB120" s="826"/>
      <c r="AC120" s="826"/>
      <c r="AD120" s="826"/>
      <c r="AE120" s="826"/>
      <c r="AF120" s="826"/>
      <c r="AG120" s="826"/>
      <c r="AH120" s="826"/>
      <c r="AI120" s="826"/>
      <c r="AJ120" s="826"/>
      <c r="AK120" s="826"/>
      <c r="AL120" s="826"/>
      <c r="AM120" s="826"/>
      <c r="AN120" s="826"/>
      <c r="AO120" s="826"/>
      <c r="AP120" s="826"/>
      <c r="AQ120" s="826"/>
      <c r="AR120" s="826"/>
      <c r="AS120" s="826"/>
    </row>
    <row r="121" spans="1:45" x14ac:dyDescent="0.2">
      <c r="A121" s="13"/>
      <c r="B121" s="13"/>
      <c r="C121" s="13"/>
      <c r="D121" s="13"/>
      <c r="E121" s="13"/>
      <c r="F121" s="13"/>
      <c r="G121" s="13"/>
      <c r="H121" s="13"/>
      <c r="I121" s="13"/>
      <c r="J121" s="13"/>
      <c r="K121" s="13"/>
      <c r="L121" s="13"/>
      <c r="M121" s="13"/>
      <c r="N121" s="13"/>
      <c r="P121" s="826"/>
      <c r="Q121" s="826"/>
      <c r="R121" s="826"/>
      <c r="S121" s="826"/>
      <c r="T121" s="826"/>
      <c r="U121" s="826"/>
      <c r="V121" s="826"/>
      <c r="W121" s="826"/>
      <c r="X121" s="826"/>
      <c r="Y121" s="826"/>
      <c r="Z121" s="826"/>
      <c r="AA121" s="826"/>
      <c r="AB121" s="826"/>
      <c r="AC121" s="826"/>
      <c r="AD121" s="826"/>
      <c r="AE121" s="826"/>
      <c r="AF121" s="826"/>
      <c r="AG121" s="826"/>
      <c r="AH121" s="826"/>
      <c r="AI121" s="826"/>
      <c r="AJ121" s="826"/>
      <c r="AK121" s="826"/>
      <c r="AL121" s="826"/>
      <c r="AM121" s="826"/>
      <c r="AN121" s="826"/>
      <c r="AO121" s="826"/>
      <c r="AP121" s="826"/>
      <c r="AQ121" s="826"/>
      <c r="AR121" s="826"/>
      <c r="AS121" s="826"/>
    </row>
    <row r="122" spans="1:45" x14ac:dyDescent="0.2">
      <c r="A122" s="13"/>
      <c r="B122" s="13"/>
      <c r="C122" s="13"/>
      <c r="D122" s="13"/>
      <c r="E122" s="13"/>
      <c r="F122" s="13"/>
      <c r="G122" s="13"/>
      <c r="H122" s="13"/>
      <c r="I122" s="13"/>
      <c r="J122" s="13"/>
      <c r="K122" s="13"/>
      <c r="L122" s="13"/>
      <c r="M122" s="13"/>
      <c r="N122" s="13"/>
      <c r="P122" s="826"/>
      <c r="Q122" s="826"/>
      <c r="R122" s="826"/>
      <c r="S122" s="826"/>
      <c r="T122" s="826"/>
      <c r="U122" s="826"/>
      <c r="V122" s="826"/>
      <c r="W122" s="826"/>
      <c r="X122" s="826"/>
      <c r="Y122" s="826"/>
      <c r="Z122" s="826"/>
      <c r="AA122" s="826"/>
      <c r="AB122" s="826"/>
      <c r="AC122" s="826"/>
      <c r="AD122" s="826"/>
      <c r="AE122" s="826"/>
      <c r="AF122" s="826"/>
      <c r="AG122" s="826"/>
      <c r="AH122" s="826"/>
      <c r="AI122" s="826"/>
      <c r="AJ122" s="826"/>
      <c r="AK122" s="826"/>
      <c r="AL122" s="826"/>
      <c r="AM122" s="826"/>
      <c r="AN122" s="826"/>
      <c r="AO122" s="826"/>
      <c r="AP122" s="826"/>
      <c r="AQ122" s="826"/>
      <c r="AR122" s="826"/>
      <c r="AS122" s="826"/>
    </row>
    <row r="123" spans="1:45" x14ac:dyDescent="0.2">
      <c r="A123" s="13"/>
      <c r="B123" s="13"/>
      <c r="C123" s="13"/>
      <c r="D123" s="13"/>
      <c r="E123" s="13"/>
      <c r="F123" s="13"/>
      <c r="G123" s="13"/>
      <c r="H123" s="13"/>
      <c r="I123" s="13"/>
      <c r="J123" s="13"/>
      <c r="K123" s="13"/>
      <c r="L123" s="13"/>
      <c r="M123" s="13"/>
      <c r="N123" s="13"/>
      <c r="P123" s="826"/>
      <c r="Q123" s="826"/>
      <c r="R123" s="826"/>
      <c r="S123" s="826"/>
      <c r="T123" s="826"/>
      <c r="U123" s="826"/>
      <c r="V123" s="826"/>
      <c r="W123" s="826"/>
      <c r="X123" s="826"/>
      <c r="Y123" s="826"/>
      <c r="Z123" s="826"/>
      <c r="AA123" s="826"/>
      <c r="AB123" s="826"/>
      <c r="AC123" s="826"/>
      <c r="AD123" s="826"/>
      <c r="AE123" s="826"/>
      <c r="AF123" s="826"/>
      <c r="AG123" s="826"/>
      <c r="AH123" s="826"/>
      <c r="AI123" s="826"/>
      <c r="AJ123" s="826"/>
      <c r="AK123" s="826"/>
      <c r="AL123" s="826"/>
      <c r="AM123" s="826"/>
      <c r="AN123" s="826"/>
      <c r="AO123" s="826"/>
      <c r="AP123" s="826"/>
      <c r="AQ123" s="826"/>
      <c r="AR123" s="826"/>
      <c r="AS123" s="826"/>
    </row>
    <row r="124" spans="1:45" x14ac:dyDescent="0.2">
      <c r="A124" s="13"/>
      <c r="B124" s="13"/>
      <c r="C124" s="13"/>
      <c r="D124" s="13"/>
      <c r="E124" s="13"/>
      <c r="F124" s="13"/>
      <c r="G124" s="13"/>
      <c r="H124" s="13"/>
      <c r="I124" s="13"/>
      <c r="J124" s="13"/>
      <c r="K124" s="13"/>
      <c r="L124" s="13"/>
      <c r="M124" s="13"/>
      <c r="N124" s="13"/>
      <c r="P124" s="826"/>
      <c r="Q124" s="826"/>
      <c r="R124" s="826"/>
      <c r="S124" s="826"/>
      <c r="T124" s="826"/>
      <c r="U124" s="826"/>
      <c r="V124" s="826"/>
      <c r="W124" s="826"/>
      <c r="X124" s="826"/>
      <c r="Y124" s="826"/>
      <c r="Z124" s="826"/>
      <c r="AA124" s="826"/>
      <c r="AB124" s="826"/>
      <c r="AC124" s="826"/>
      <c r="AD124" s="826"/>
      <c r="AE124" s="826"/>
      <c r="AF124" s="826"/>
      <c r="AG124" s="826"/>
      <c r="AH124" s="826"/>
      <c r="AI124" s="826"/>
      <c r="AJ124" s="826"/>
      <c r="AK124" s="826"/>
      <c r="AL124" s="826"/>
      <c r="AM124" s="826"/>
      <c r="AN124" s="826"/>
      <c r="AO124" s="826"/>
      <c r="AP124" s="826"/>
      <c r="AQ124" s="826"/>
      <c r="AR124" s="826"/>
      <c r="AS124" s="826"/>
    </row>
    <row r="125" spans="1:45" x14ac:dyDescent="0.2">
      <c r="A125" s="13"/>
      <c r="B125" s="13"/>
      <c r="C125" s="13"/>
      <c r="D125" s="13"/>
      <c r="E125" s="13"/>
      <c r="F125" s="13"/>
      <c r="G125" s="13"/>
      <c r="H125" s="13"/>
      <c r="I125" s="13"/>
      <c r="J125" s="13"/>
      <c r="K125" s="13"/>
      <c r="L125" s="13"/>
      <c r="M125" s="13"/>
      <c r="N125" s="13"/>
      <c r="P125" s="826"/>
      <c r="Q125" s="826"/>
      <c r="R125" s="826"/>
      <c r="S125" s="826"/>
      <c r="T125" s="826"/>
      <c r="U125" s="826"/>
      <c r="V125" s="826"/>
      <c r="W125" s="826"/>
      <c r="X125" s="826"/>
      <c r="Y125" s="826"/>
      <c r="Z125" s="826"/>
      <c r="AA125" s="826"/>
      <c r="AB125" s="826"/>
      <c r="AC125" s="826"/>
      <c r="AD125" s="826"/>
      <c r="AE125" s="826"/>
      <c r="AF125" s="826"/>
      <c r="AG125" s="826"/>
      <c r="AH125" s="826"/>
      <c r="AI125" s="826"/>
      <c r="AJ125" s="826"/>
      <c r="AK125" s="826"/>
      <c r="AL125" s="826"/>
      <c r="AM125" s="826"/>
      <c r="AN125" s="826"/>
      <c r="AO125" s="826"/>
      <c r="AP125" s="826"/>
      <c r="AQ125" s="826"/>
      <c r="AR125" s="826"/>
      <c r="AS125" s="826"/>
    </row>
    <row r="126" spans="1:45" x14ac:dyDescent="0.2">
      <c r="A126" s="13"/>
      <c r="B126" s="13"/>
      <c r="C126" s="13"/>
      <c r="D126" s="13"/>
      <c r="E126" s="13"/>
      <c r="F126" s="13"/>
      <c r="G126" s="13"/>
      <c r="H126" s="13"/>
      <c r="I126" s="13"/>
      <c r="J126" s="13"/>
      <c r="K126" s="13"/>
      <c r="L126" s="13"/>
      <c r="M126" s="13"/>
      <c r="N126" s="13"/>
      <c r="P126" s="826"/>
      <c r="Q126" s="826"/>
      <c r="R126" s="826"/>
      <c r="S126" s="826"/>
      <c r="T126" s="826"/>
      <c r="U126" s="826"/>
      <c r="V126" s="826"/>
      <c r="W126" s="826"/>
      <c r="X126" s="826"/>
      <c r="Y126" s="826"/>
      <c r="Z126" s="826"/>
      <c r="AA126" s="826"/>
      <c r="AB126" s="826"/>
      <c r="AC126" s="826"/>
      <c r="AD126" s="826"/>
      <c r="AE126" s="826"/>
      <c r="AF126" s="826"/>
      <c r="AG126" s="826"/>
      <c r="AH126" s="826"/>
      <c r="AI126" s="826"/>
      <c r="AJ126" s="826"/>
      <c r="AK126" s="826"/>
      <c r="AL126" s="826"/>
      <c r="AM126" s="826"/>
      <c r="AN126" s="826"/>
      <c r="AO126" s="826"/>
      <c r="AP126" s="826"/>
      <c r="AQ126" s="826"/>
      <c r="AR126" s="826"/>
      <c r="AS126" s="826"/>
    </row>
    <row r="127" spans="1:45" x14ac:dyDescent="0.2">
      <c r="A127" s="13"/>
      <c r="B127" s="13"/>
      <c r="C127" s="13"/>
      <c r="D127" s="13"/>
      <c r="E127" s="13"/>
      <c r="F127" s="13"/>
      <c r="G127" s="13"/>
      <c r="H127" s="13"/>
      <c r="I127" s="13"/>
      <c r="J127" s="13"/>
      <c r="K127" s="13"/>
      <c r="L127" s="13"/>
      <c r="M127" s="13"/>
      <c r="N127" s="13"/>
      <c r="P127" s="826"/>
      <c r="Q127" s="826"/>
      <c r="R127" s="826"/>
      <c r="S127" s="826"/>
      <c r="T127" s="826"/>
      <c r="U127" s="826"/>
      <c r="V127" s="826"/>
      <c r="W127" s="826"/>
      <c r="X127" s="826"/>
      <c r="Y127" s="826"/>
      <c r="Z127" s="826"/>
      <c r="AA127" s="826"/>
      <c r="AB127" s="826"/>
      <c r="AC127" s="826"/>
      <c r="AD127" s="826"/>
      <c r="AE127" s="826"/>
      <c r="AF127" s="826"/>
      <c r="AG127" s="826"/>
      <c r="AH127" s="826"/>
      <c r="AI127" s="826"/>
      <c r="AJ127" s="826"/>
      <c r="AK127" s="826"/>
      <c r="AL127" s="826"/>
      <c r="AM127" s="826"/>
      <c r="AN127" s="826"/>
      <c r="AO127" s="826"/>
      <c r="AP127" s="826"/>
      <c r="AQ127" s="826"/>
      <c r="AR127" s="826"/>
      <c r="AS127" s="826"/>
    </row>
    <row r="128" spans="1:45" x14ac:dyDescent="0.2">
      <c r="A128" s="13"/>
      <c r="B128" s="13"/>
      <c r="C128" s="13"/>
      <c r="D128" s="13"/>
      <c r="E128" s="13"/>
      <c r="F128" s="13"/>
      <c r="G128" s="13"/>
      <c r="H128" s="13"/>
      <c r="I128" s="13"/>
      <c r="J128" s="13"/>
      <c r="K128" s="13"/>
      <c r="L128" s="13"/>
      <c r="M128" s="13"/>
      <c r="N128" s="13"/>
      <c r="P128" s="826"/>
      <c r="Q128" s="826"/>
      <c r="R128" s="826"/>
      <c r="S128" s="826"/>
      <c r="T128" s="826"/>
      <c r="U128" s="826"/>
      <c r="V128" s="826"/>
      <c r="W128" s="826"/>
      <c r="X128" s="826"/>
      <c r="Y128" s="826"/>
      <c r="Z128" s="826"/>
      <c r="AA128" s="826"/>
      <c r="AB128" s="826"/>
      <c r="AC128" s="826"/>
      <c r="AD128" s="826"/>
      <c r="AE128" s="826"/>
      <c r="AF128" s="826"/>
      <c r="AG128" s="826"/>
      <c r="AH128" s="826"/>
      <c r="AI128" s="826"/>
      <c r="AJ128" s="826"/>
      <c r="AK128" s="826"/>
      <c r="AL128" s="826"/>
      <c r="AM128" s="826"/>
      <c r="AN128" s="826"/>
      <c r="AO128" s="826"/>
      <c r="AP128" s="826"/>
      <c r="AQ128" s="826"/>
      <c r="AR128" s="826"/>
      <c r="AS128" s="826"/>
    </row>
    <row r="129" spans="1:45" x14ac:dyDescent="0.2">
      <c r="A129" s="13"/>
      <c r="B129" s="13"/>
      <c r="C129" s="13"/>
      <c r="D129" s="13"/>
      <c r="E129" s="13"/>
      <c r="F129" s="13"/>
      <c r="G129" s="13"/>
      <c r="H129" s="13"/>
      <c r="I129" s="13"/>
      <c r="J129" s="13"/>
      <c r="K129" s="13"/>
      <c r="L129" s="13"/>
      <c r="M129" s="13"/>
      <c r="N129" s="13"/>
      <c r="P129" s="826"/>
      <c r="Q129" s="826"/>
      <c r="R129" s="826"/>
      <c r="S129" s="826"/>
      <c r="T129" s="826"/>
      <c r="U129" s="826"/>
      <c r="V129" s="826"/>
      <c r="W129" s="826"/>
      <c r="X129" s="826"/>
      <c r="Y129" s="826"/>
      <c r="Z129" s="826"/>
      <c r="AA129" s="826"/>
      <c r="AB129" s="826"/>
      <c r="AC129" s="826"/>
      <c r="AD129" s="826"/>
      <c r="AE129" s="826"/>
      <c r="AF129" s="826"/>
      <c r="AG129" s="826"/>
      <c r="AH129" s="826"/>
      <c r="AI129" s="826"/>
      <c r="AJ129" s="826"/>
      <c r="AK129" s="826"/>
      <c r="AL129" s="826"/>
      <c r="AM129" s="826"/>
      <c r="AN129" s="826"/>
      <c r="AO129" s="826"/>
      <c r="AP129" s="826"/>
      <c r="AQ129" s="826"/>
      <c r="AR129" s="826"/>
      <c r="AS129" s="826"/>
    </row>
    <row r="130" spans="1:45" x14ac:dyDescent="0.2">
      <c r="A130" s="13"/>
      <c r="B130" s="70"/>
      <c r="C130" s="13"/>
      <c r="D130" s="13"/>
      <c r="E130" s="13"/>
      <c r="F130" s="13"/>
      <c r="G130" s="13"/>
      <c r="H130" s="13"/>
      <c r="I130" s="13"/>
      <c r="J130" s="13"/>
      <c r="K130" s="13"/>
      <c r="L130" s="13"/>
      <c r="M130" s="13"/>
      <c r="N130" s="13"/>
      <c r="P130" s="826"/>
      <c r="Q130" s="826"/>
      <c r="R130" s="826"/>
      <c r="S130" s="826"/>
      <c r="T130" s="826"/>
      <c r="U130" s="826"/>
      <c r="V130" s="826"/>
      <c r="W130" s="826"/>
      <c r="X130" s="826"/>
      <c r="Y130" s="826"/>
      <c r="Z130" s="826"/>
      <c r="AA130" s="826"/>
      <c r="AB130" s="826"/>
      <c r="AC130" s="826"/>
      <c r="AD130" s="826"/>
      <c r="AE130" s="826"/>
      <c r="AF130" s="826"/>
      <c r="AG130" s="826"/>
      <c r="AH130" s="826"/>
      <c r="AI130" s="826"/>
      <c r="AJ130" s="826"/>
      <c r="AK130" s="826"/>
      <c r="AL130" s="826"/>
      <c r="AM130" s="826"/>
      <c r="AN130" s="826"/>
      <c r="AO130" s="826"/>
      <c r="AP130" s="826"/>
      <c r="AQ130" s="826"/>
      <c r="AR130" s="826"/>
      <c r="AS130" s="826"/>
    </row>
    <row r="131" spans="1:45" x14ac:dyDescent="0.2">
      <c r="A131" s="13"/>
      <c r="B131" s="397"/>
      <c r="C131" s="13"/>
      <c r="D131" s="13"/>
      <c r="E131" s="13"/>
      <c r="F131" s="13"/>
      <c r="G131" s="13"/>
      <c r="H131" s="13"/>
      <c r="I131" s="13"/>
      <c r="J131" s="13"/>
      <c r="K131" s="13"/>
      <c r="L131" s="13"/>
      <c r="M131" s="13"/>
      <c r="N131" s="13"/>
      <c r="P131" s="826"/>
      <c r="Q131" s="826"/>
      <c r="R131" s="826"/>
      <c r="S131" s="826"/>
      <c r="T131" s="826"/>
      <c r="U131" s="826"/>
      <c r="V131" s="826"/>
      <c r="W131" s="826"/>
      <c r="X131" s="826"/>
      <c r="Y131" s="826"/>
      <c r="Z131" s="826"/>
      <c r="AA131" s="826"/>
      <c r="AB131" s="826"/>
      <c r="AC131" s="826"/>
      <c r="AD131" s="826"/>
      <c r="AE131" s="826"/>
      <c r="AF131" s="826"/>
      <c r="AG131" s="826"/>
      <c r="AH131" s="826"/>
      <c r="AI131" s="826"/>
      <c r="AJ131" s="826"/>
      <c r="AK131" s="826"/>
      <c r="AL131" s="826"/>
      <c r="AM131" s="826"/>
      <c r="AN131" s="826"/>
      <c r="AO131" s="826"/>
      <c r="AP131" s="826"/>
      <c r="AQ131" s="826"/>
      <c r="AR131" s="826"/>
      <c r="AS131" s="826"/>
    </row>
    <row r="132" spans="1:45" x14ac:dyDescent="0.2">
      <c r="A132" s="13"/>
      <c r="B132" s="397"/>
      <c r="C132" s="13"/>
      <c r="D132" s="13"/>
      <c r="E132" s="13"/>
      <c r="F132" s="13"/>
      <c r="G132" s="13"/>
      <c r="H132" s="13"/>
      <c r="I132" s="13"/>
      <c r="J132" s="13"/>
      <c r="K132" s="13"/>
      <c r="L132" s="13"/>
      <c r="M132" s="13"/>
      <c r="N132" s="13"/>
      <c r="P132" s="826"/>
      <c r="Q132" s="826"/>
      <c r="R132" s="826"/>
      <c r="S132" s="826"/>
      <c r="T132" s="826"/>
      <c r="U132" s="826"/>
      <c r="V132" s="826"/>
      <c r="W132" s="826"/>
      <c r="X132" s="826"/>
      <c r="Y132" s="826"/>
      <c r="Z132" s="826"/>
      <c r="AA132" s="826"/>
      <c r="AB132" s="826"/>
      <c r="AC132" s="826"/>
      <c r="AD132" s="826"/>
      <c r="AE132" s="826"/>
      <c r="AF132" s="826"/>
      <c r="AG132" s="826"/>
      <c r="AH132" s="826"/>
      <c r="AI132" s="826"/>
      <c r="AJ132" s="826"/>
      <c r="AK132" s="826"/>
      <c r="AL132" s="826"/>
      <c r="AM132" s="826"/>
      <c r="AN132" s="826"/>
      <c r="AO132" s="826"/>
      <c r="AP132" s="826"/>
      <c r="AQ132" s="826"/>
      <c r="AR132" s="826"/>
      <c r="AS132" s="826"/>
    </row>
    <row r="133" spans="1:45" x14ac:dyDescent="0.2">
      <c r="A133" s="13"/>
      <c r="B133" s="13"/>
      <c r="C133" s="13"/>
      <c r="D133" s="13"/>
      <c r="E133" s="13"/>
      <c r="F133" s="13"/>
      <c r="G133" s="13"/>
      <c r="H133" s="13"/>
      <c r="I133" s="13"/>
      <c r="J133" s="13"/>
      <c r="K133" s="13"/>
      <c r="L133" s="13"/>
      <c r="M133" s="13"/>
      <c r="N133" s="13"/>
      <c r="P133" s="826"/>
      <c r="Q133" s="826"/>
      <c r="R133" s="826"/>
      <c r="S133" s="826"/>
      <c r="T133" s="826"/>
      <c r="U133" s="826"/>
      <c r="V133" s="826"/>
      <c r="W133" s="826"/>
      <c r="X133" s="826"/>
      <c r="Y133" s="826"/>
      <c r="Z133" s="826"/>
      <c r="AA133" s="826"/>
      <c r="AB133" s="826"/>
      <c r="AC133" s="826"/>
      <c r="AD133" s="826"/>
      <c r="AE133" s="826"/>
      <c r="AF133" s="826"/>
      <c r="AG133" s="826"/>
      <c r="AH133" s="826"/>
      <c r="AI133" s="826"/>
      <c r="AJ133" s="826"/>
      <c r="AK133" s="826"/>
      <c r="AL133" s="826"/>
      <c r="AM133" s="826"/>
      <c r="AN133" s="826"/>
      <c r="AO133" s="826"/>
      <c r="AP133" s="826"/>
      <c r="AQ133" s="826"/>
      <c r="AR133" s="826"/>
      <c r="AS133" s="826"/>
    </row>
    <row r="134" spans="1:45" x14ac:dyDescent="0.2">
      <c r="A134" s="1001" t="s">
        <v>2125</v>
      </c>
      <c r="B134" s="13"/>
      <c r="C134" s="13"/>
      <c r="D134" s="13"/>
      <c r="E134" s="13"/>
      <c r="F134" s="13"/>
      <c r="G134" s="13"/>
      <c r="H134" s="13"/>
      <c r="I134" s="13"/>
      <c r="J134" s="13"/>
      <c r="K134" s="13"/>
      <c r="L134" s="13"/>
      <c r="M134" s="13"/>
      <c r="N134" s="13"/>
      <c r="P134" s="826"/>
      <c r="Q134" s="826"/>
      <c r="R134" s="826"/>
      <c r="S134" s="826"/>
      <c r="T134" s="826"/>
      <c r="U134" s="826"/>
      <c r="V134" s="826"/>
      <c r="W134" s="826"/>
      <c r="X134" s="826"/>
      <c r="Y134" s="826"/>
      <c r="Z134" s="826"/>
      <c r="AA134" s="826"/>
      <c r="AB134" s="826"/>
      <c r="AC134" s="826"/>
      <c r="AD134" s="826"/>
      <c r="AE134" s="826"/>
      <c r="AF134" s="826"/>
      <c r="AG134" s="826"/>
      <c r="AH134" s="826"/>
      <c r="AI134" s="826"/>
      <c r="AJ134" s="826"/>
      <c r="AK134" s="826"/>
      <c r="AL134" s="826"/>
      <c r="AM134" s="826"/>
      <c r="AN134" s="826"/>
      <c r="AO134" s="826"/>
      <c r="AP134" s="826"/>
      <c r="AQ134" s="826"/>
      <c r="AR134" s="826"/>
      <c r="AS134" s="826"/>
    </row>
    <row r="135" spans="1:45" x14ac:dyDescent="0.2">
      <c r="A135" s="1002" t="s">
        <v>2126</v>
      </c>
      <c r="B135" s="13"/>
      <c r="C135" s="13"/>
      <c r="D135" s="13"/>
      <c r="E135" s="13"/>
      <c r="F135" s="13"/>
      <c r="G135" s="13"/>
      <c r="H135" s="13"/>
      <c r="I135" s="13"/>
      <c r="J135" s="13"/>
      <c r="K135" s="13"/>
      <c r="L135" s="13"/>
      <c r="M135" s="13"/>
      <c r="N135" s="13"/>
      <c r="P135" s="826"/>
      <c r="Q135" s="826"/>
      <c r="R135" s="826"/>
      <c r="S135" s="826"/>
      <c r="T135" s="826"/>
      <c r="U135" s="826"/>
      <c r="V135" s="826"/>
      <c r="W135" s="826"/>
      <c r="X135" s="826"/>
      <c r="Y135" s="826"/>
      <c r="Z135" s="826"/>
      <c r="AA135" s="826"/>
      <c r="AB135" s="826"/>
      <c r="AC135" s="826"/>
      <c r="AD135" s="826"/>
      <c r="AE135" s="826"/>
      <c r="AF135" s="826"/>
      <c r="AG135" s="826"/>
      <c r="AH135" s="826"/>
      <c r="AI135" s="826"/>
      <c r="AJ135" s="826"/>
      <c r="AK135" s="826"/>
      <c r="AL135" s="826"/>
      <c r="AM135" s="826"/>
      <c r="AN135" s="826"/>
      <c r="AO135" s="826"/>
      <c r="AP135" s="826"/>
      <c r="AQ135" s="826"/>
      <c r="AR135" s="826"/>
      <c r="AS135" s="826"/>
    </row>
    <row r="136" spans="1:45" x14ac:dyDescent="0.2">
      <c r="P136" s="826"/>
      <c r="Q136" s="826"/>
      <c r="R136" s="826"/>
      <c r="S136" s="826"/>
      <c r="T136" s="826"/>
      <c r="U136" s="826"/>
      <c r="V136" s="826"/>
      <c r="W136" s="826"/>
      <c r="X136" s="826"/>
      <c r="Y136" s="826"/>
      <c r="Z136" s="826"/>
      <c r="AA136" s="826"/>
      <c r="AB136" s="826"/>
      <c r="AC136" s="826"/>
      <c r="AD136" s="826"/>
      <c r="AE136" s="826"/>
      <c r="AF136" s="826"/>
      <c r="AG136" s="826"/>
      <c r="AH136" s="826"/>
      <c r="AI136" s="826"/>
      <c r="AJ136" s="826"/>
      <c r="AK136" s="826"/>
      <c r="AL136" s="826"/>
      <c r="AM136" s="826"/>
      <c r="AN136" s="826"/>
      <c r="AO136" s="826"/>
      <c r="AP136" s="826"/>
      <c r="AQ136" s="826"/>
      <c r="AR136" s="826"/>
      <c r="AS136" s="826"/>
    </row>
    <row r="137" spans="1:45" x14ac:dyDescent="0.2">
      <c r="A137" s="826"/>
      <c r="B137" s="826"/>
      <c r="C137" s="826"/>
      <c r="D137" s="826"/>
      <c r="E137" s="826"/>
      <c r="F137" s="826"/>
      <c r="G137" s="826"/>
      <c r="H137" s="826"/>
      <c r="I137" s="826"/>
      <c r="J137" s="826"/>
      <c r="K137" s="826"/>
      <c r="L137" s="826"/>
      <c r="M137" s="826"/>
      <c r="N137" s="826"/>
      <c r="O137" s="826"/>
      <c r="P137" s="826"/>
      <c r="Q137" s="826"/>
      <c r="R137" s="826"/>
      <c r="S137" s="826"/>
      <c r="T137" s="826"/>
      <c r="U137" s="826"/>
      <c r="V137" s="826"/>
      <c r="W137" s="826"/>
      <c r="X137" s="826"/>
      <c r="Y137" s="826"/>
      <c r="Z137" s="826"/>
      <c r="AA137" s="826"/>
      <c r="AB137" s="826"/>
      <c r="AC137" s="826"/>
      <c r="AD137" s="826"/>
      <c r="AE137" s="826"/>
      <c r="AF137" s="826"/>
      <c r="AG137" s="826"/>
      <c r="AH137" s="826"/>
      <c r="AI137" s="826"/>
      <c r="AJ137" s="826"/>
      <c r="AK137" s="826"/>
      <c r="AL137" s="826"/>
      <c r="AM137" s="826"/>
      <c r="AN137" s="826"/>
      <c r="AO137" s="826"/>
      <c r="AP137" s="826"/>
      <c r="AQ137" s="826"/>
      <c r="AR137" s="826"/>
      <c r="AS137" s="826"/>
    </row>
    <row r="138" spans="1:45" x14ac:dyDescent="0.2">
      <c r="A138" s="826"/>
      <c r="B138" s="826"/>
      <c r="C138" s="826"/>
      <c r="D138" s="826"/>
      <c r="E138" s="826"/>
      <c r="F138" s="826"/>
      <c r="G138" s="826"/>
      <c r="H138" s="826"/>
      <c r="I138" s="826"/>
      <c r="J138" s="826"/>
      <c r="K138" s="826"/>
      <c r="L138" s="826"/>
      <c r="M138" s="826"/>
      <c r="N138" s="826"/>
      <c r="O138" s="826"/>
      <c r="P138" s="826"/>
      <c r="Q138" s="826"/>
      <c r="R138" s="826"/>
      <c r="S138" s="826"/>
      <c r="T138" s="826"/>
      <c r="U138" s="826"/>
      <c r="V138" s="826"/>
      <c r="W138" s="826"/>
      <c r="X138" s="826"/>
      <c r="Y138" s="826"/>
      <c r="Z138" s="826"/>
      <c r="AA138" s="826"/>
      <c r="AB138" s="826"/>
      <c r="AC138" s="826"/>
      <c r="AD138" s="826"/>
      <c r="AE138" s="826"/>
      <c r="AF138" s="826"/>
      <c r="AG138" s="826"/>
      <c r="AH138" s="826"/>
      <c r="AI138" s="826"/>
      <c r="AJ138" s="826"/>
      <c r="AK138" s="826"/>
      <c r="AL138" s="826"/>
      <c r="AM138" s="826"/>
      <c r="AN138" s="826"/>
      <c r="AO138" s="826"/>
      <c r="AP138" s="826"/>
      <c r="AQ138" s="826"/>
      <c r="AR138" s="826"/>
      <c r="AS138" s="826"/>
    </row>
    <row r="139" spans="1:45" x14ac:dyDescent="0.2">
      <c r="A139" s="826"/>
      <c r="B139" s="826"/>
      <c r="C139" s="826"/>
      <c r="D139" s="826"/>
      <c r="E139" s="826"/>
      <c r="F139" s="826"/>
      <c r="G139" s="826"/>
      <c r="H139" s="826"/>
      <c r="I139" s="826"/>
      <c r="J139" s="826"/>
      <c r="K139" s="826"/>
      <c r="L139" s="826"/>
      <c r="M139" s="826"/>
      <c r="N139" s="826"/>
      <c r="O139" s="826"/>
      <c r="P139" s="826"/>
      <c r="Q139" s="826"/>
      <c r="R139" s="826"/>
      <c r="S139" s="826"/>
      <c r="T139" s="826"/>
      <c r="U139" s="826"/>
      <c r="V139" s="826"/>
      <c r="W139" s="826"/>
      <c r="X139" s="826"/>
      <c r="Y139" s="826"/>
      <c r="Z139" s="826"/>
      <c r="AA139" s="826"/>
      <c r="AB139" s="826"/>
      <c r="AC139" s="826"/>
      <c r="AD139" s="826"/>
      <c r="AE139" s="826"/>
      <c r="AF139" s="826"/>
      <c r="AG139" s="826"/>
      <c r="AH139" s="826"/>
      <c r="AI139" s="826"/>
      <c r="AJ139" s="826"/>
      <c r="AK139" s="826"/>
      <c r="AL139" s="826"/>
      <c r="AM139" s="826"/>
      <c r="AN139" s="826"/>
      <c r="AO139" s="826"/>
      <c r="AP139" s="826"/>
      <c r="AQ139" s="826"/>
      <c r="AR139" s="826"/>
      <c r="AS139" s="826"/>
    </row>
    <row r="140" spans="1:45" x14ac:dyDescent="0.2">
      <c r="A140" s="826"/>
      <c r="B140" s="826"/>
      <c r="C140" s="826"/>
      <c r="D140" s="826"/>
      <c r="E140" s="826"/>
      <c r="F140" s="826"/>
      <c r="G140" s="826"/>
      <c r="H140" s="826"/>
      <c r="I140" s="826"/>
      <c r="J140" s="826"/>
      <c r="K140" s="826"/>
      <c r="L140" s="826"/>
      <c r="M140" s="826"/>
      <c r="N140" s="826"/>
      <c r="O140" s="826"/>
      <c r="P140" s="826"/>
      <c r="Q140" s="826"/>
      <c r="R140" s="826"/>
      <c r="S140" s="826"/>
      <c r="T140" s="826"/>
      <c r="U140" s="826"/>
      <c r="V140" s="826"/>
      <c r="W140" s="826"/>
      <c r="X140" s="826"/>
      <c r="Y140" s="826"/>
      <c r="Z140" s="826"/>
      <c r="AA140" s="826"/>
      <c r="AB140" s="826"/>
      <c r="AC140" s="826"/>
      <c r="AD140" s="826"/>
      <c r="AE140" s="826"/>
      <c r="AF140" s="826"/>
      <c r="AG140" s="826"/>
      <c r="AH140" s="826"/>
      <c r="AI140" s="826"/>
      <c r="AJ140" s="826"/>
      <c r="AK140" s="826"/>
      <c r="AL140" s="826"/>
      <c r="AM140" s="826"/>
      <c r="AN140" s="826"/>
      <c r="AO140" s="826"/>
      <c r="AP140" s="826"/>
      <c r="AQ140" s="826"/>
      <c r="AR140" s="826"/>
      <c r="AS140" s="826"/>
    </row>
    <row r="141" spans="1:45" x14ac:dyDescent="0.2">
      <c r="A141" s="826"/>
      <c r="B141" s="826"/>
      <c r="C141" s="826"/>
      <c r="D141" s="826"/>
      <c r="E141" s="826"/>
      <c r="F141" s="826"/>
      <c r="G141" s="826"/>
      <c r="H141" s="826"/>
      <c r="I141" s="826"/>
      <c r="J141" s="826"/>
      <c r="K141" s="826"/>
      <c r="L141" s="826"/>
      <c r="M141" s="826"/>
      <c r="N141" s="826"/>
      <c r="O141" s="826"/>
      <c r="P141" s="826"/>
      <c r="Q141" s="826"/>
      <c r="R141" s="826"/>
      <c r="S141" s="826"/>
      <c r="T141" s="826"/>
      <c r="U141" s="826"/>
      <c r="V141" s="826"/>
      <c r="W141" s="826"/>
      <c r="X141" s="826"/>
      <c r="Y141" s="826"/>
      <c r="Z141" s="826"/>
      <c r="AA141" s="826"/>
      <c r="AB141" s="826"/>
      <c r="AC141" s="826"/>
      <c r="AD141" s="826"/>
      <c r="AE141" s="826"/>
      <c r="AF141" s="826"/>
      <c r="AG141" s="826"/>
      <c r="AH141" s="826"/>
      <c r="AI141" s="826"/>
      <c r="AJ141" s="826"/>
      <c r="AK141" s="826"/>
      <c r="AL141" s="826"/>
      <c r="AM141" s="826"/>
      <c r="AN141" s="826"/>
      <c r="AO141" s="826"/>
      <c r="AP141" s="826"/>
      <c r="AQ141" s="826"/>
      <c r="AR141" s="826"/>
      <c r="AS141" s="826"/>
    </row>
    <row r="142" spans="1:45" x14ac:dyDescent="0.2">
      <c r="A142" s="826"/>
      <c r="B142" s="826"/>
      <c r="C142" s="826"/>
      <c r="D142" s="826"/>
      <c r="E142" s="826"/>
      <c r="F142" s="826"/>
      <c r="G142" s="826"/>
      <c r="H142" s="826"/>
      <c r="I142" s="826"/>
      <c r="J142" s="826"/>
      <c r="K142" s="826"/>
      <c r="L142" s="826"/>
      <c r="M142" s="826"/>
      <c r="N142" s="826"/>
      <c r="O142" s="826"/>
      <c r="P142" s="826"/>
      <c r="Q142" s="826"/>
      <c r="R142" s="826"/>
      <c r="S142" s="826"/>
      <c r="T142" s="826"/>
      <c r="U142" s="826"/>
      <c r="V142" s="826"/>
      <c r="W142" s="826"/>
      <c r="X142" s="826"/>
      <c r="Y142" s="826"/>
      <c r="Z142" s="826"/>
      <c r="AA142" s="826"/>
      <c r="AB142" s="826"/>
      <c r="AC142" s="826"/>
      <c r="AD142" s="826"/>
      <c r="AE142" s="826"/>
      <c r="AF142" s="826"/>
      <c r="AG142" s="826"/>
      <c r="AH142" s="826"/>
      <c r="AI142" s="826"/>
      <c r="AJ142" s="826"/>
      <c r="AK142" s="826"/>
      <c r="AL142" s="826"/>
      <c r="AM142" s="826"/>
      <c r="AN142" s="826"/>
      <c r="AO142" s="826"/>
      <c r="AP142" s="826"/>
      <c r="AQ142" s="826"/>
      <c r="AR142" s="826"/>
      <c r="AS142" s="826"/>
    </row>
    <row r="143" spans="1:45" x14ac:dyDescent="0.2">
      <c r="A143" s="826"/>
      <c r="B143" s="826"/>
      <c r="C143" s="826"/>
      <c r="D143" s="826"/>
      <c r="E143" s="826"/>
      <c r="F143" s="826"/>
      <c r="G143" s="826"/>
      <c r="H143" s="826"/>
      <c r="I143" s="826"/>
      <c r="J143" s="826"/>
      <c r="K143" s="826"/>
      <c r="L143" s="826"/>
      <c r="M143" s="826"/>
      <c r="N143" s="826"/>
      <c r="O143" s="826"/>
      <c r="P143" s="826"/>
      <c r="Q143" s="826"/>
      <c r="R143" s="826"/>
      <c r="S143" s="826"/>
      <c r="T143" s="826"/>
      <c r="U143" s="826"/>
      <c r="V143" s="826"/>
      <c r="W143" s="826"/>
      <c r="X143" s="826"/>
      <c r="Y143" s="826"/>
      <c r="Z143" s="826"/>
      <c r="AA143" s="826"/>
      <c r="AB143" s="826"/>
      <c r="AC143" s="826"/>
      <c r="AD143" s="826"/>
      <c r="AE143" s="826"/>
      <c r="AF143" s="826"/>
      <c r="AG143" s="826"/>
      <c r="AH143" s="826"/>
      <c r="AI143" s="826"/>
      <c r="AJ143" s="826"/>
      <c r="AK143" s="826"/>
      <c r="AL143" s="826"/>
      <c r="AM143" s="826"/>
      <c r="AN143" s="826"/>
      <c r="AO143" s="826"/>
      <c r="AP143" s="826"/>
      <c r="AQ143" s="826"/>
      <c r="AR143" s="826"/>
      <c r="AS143" s="826"/>
    </row>
    <row r="144" spans="1:45" x14ac:dyDescent="0.2">
      <c r="A144" s="826"/>
      <c r="B144" s="826"/>
      <c r="C144" s="826"/>
      <c r="D144" s="826"/>
      <c r="E144" s="826"/>
      <c r="F144" s="826"/>
      <c r="G144" s="826"/>
      <c r="H144" s="826"/>
      <c r="I144" s="826"/>
      <c r="J144" s="826"/>
      <c r="K144" s="826"/>
      <c r="L144" s="826"/>
      <c r="M144" s="826"/>
      <c r="N144" s="826"/>
      <c r="O144" s="826"/>
      <c r="P144" s="826"/>
      <c r="Q144" s="826"/>
      <c r="R144" s="826"/>
      <c r="S144" s="826"/>
      <c r="T144" s="826"/>
      <c r="U144" s="826"/>
      <c r="V144" s="826"/>
      <c r="W144" s="826"/>
      <c r="X144" s="826"/>
      <c r="Y144" s="826"/>
      <c r="Z144" s="826"/>
      <c r="AA144" s="826"/>
      <c r="AB144" s="826"/>
      <c r="AC144" s="826"/>
      <c r="AD144" s="826"/>
      <c r="AE144" s="826"/>
      <c r="AF144" s="826"/>
      <c r="AG144" s="826"/>
      <c r="AH144" s="826"/>
      <c r="AI144" s="826"/>
      <c r="AJ144" s="826"/>
      <c r="AK144" s="826"/>
      <c r="AL144" s="826"/>
      <c r="AM144" s="826"/>
      <c r="AN144" s="826"/>
      <c r="AO144" s="826"/>
      <c r="AP144" s="826"/>
      <c r="AQ144" s="826"/>
      <c r="AR144" s="826"/>
      <c r="AS144" s="826"/>
    </row>
    <row r="145" spans="1:45" x14ac:dyDescent="0.2">
      <c r="A145" s="826"/>
      <c r="B145" s="826"/>
      <c r="C145" s="826"/>
      <c r="D145" s="826"/>
      <c r="E145" s="826"/>
      <c r="F145" s="826"/>
      <c r="G145" s="826"/>
      <c r="H145" s="826"/>
      <c r="I145" s="826"/>
      <c r="J145" s="826"/>
      <c r="K145" s="826"/>
      <c r="L145" s="826"/>
      <c r="M145" s="826"/>
      <c r="N145" s="826"/>
      <c r="O145" s="826"/>
      <c r="P145" s="826"/>
      <c r="Q145" s="826"/>
      <c r="R145" s="826"/>
      <c r="S145" s="826"/>
      <c r="T145" s="826"/>
      <c r="U145" s="826"/>
      <c r="V145" s="826"/>
      <c r="W145" s="826"/>
      <c r="X145" s="826"/>
      <c r="Y145" s="826"/>
      <c r="Z145" s="826"/>
      <c r="AA145" s="826"/>
      <c r="AB145" s="826"/>
      <c r="AC145" s="826"/>
      <c r="AD145" s="826"/>
      <c r="AE145" s="826"/>
      <c r="AF145" s="826"/>
      <c r="AG145" s="826"/>
      <c r="AH145" s="826"/>
      <c r="AI145" s="826"/>
      <c r="AJ145" s="826"/>
      <c r="AK145" s="826"/>
      <c r="AL145" s="826"/>
      <c r="AM145" s="826"/>
      <c r="AN145" s="826"/>
      <c r="AO145" s="826"/>
      <c r="AP145" s="826"/>
      <c r="AQ145" s="826"/>
      <c r="AR145" s="826"/>
      <c r="AS145" s="826"/>
    </row>
    <row r="146" spans="1:45" x14ac:dyDescent="0.2">
      <c r="A146" s="826"/>
      <c r="B146" s="826"/>
      <c r="C146" s="826"/>
      <c r="D146" s="826"/>
      <c r="E146" s="826"/>
      <c r="F146" s="826"/>
      <c r="G146" s="826"/>
      <c r="H146" s="826"/>
      <c r="I146" s="826"/>
      <c r="J146" s="826"/>
      <c r="K146" s="826"/>
      <c r="L146" s="826"/>
      <c r="M146" s="826"/>
      <c r="N146" s="826"/>
      <c r="O146" s="826"/>
      <c r="P146" s="826"/>
      <c r="Q146" s="826"/>
      <c r="R146" s="826"/>
      <c r="S146" s="826"/>
      <c r="T146" s="826"/>
      <c r="U146" s="826"/>
      <c r="V146" s="826"/>
      <c r="W146" s="826"/>
      <c r="X146" s="826"/>
      <c r="Y146" s="826"/>
      <c r="Z146" s="826"/>
      <c r="AA146" s="826"/>
      <c r="AB146" s="826"/>
      <c r="AC146" s="826"/>
      <c r="AD146" s="826"/>
      <c r="AE146" s="826"/>
      <c r="AF146" s="826"/>
      <c r="AG146" s="826"/>
      <c r="AH146" s="826"/>
      <c r="AI146" s="826"/>
      <c r="AJ146" s="826"/>
      <c r="AK146" s="826"/>
      <c r="AL146" s="826"/>
      <c r="AM146" s="826"/>
      <c r="AN146" s="826"/>
      <c r="AO146" s="826"/>
      <c r="AP146" s="826"/>
      <c r="AQ146" s="826"/>
      <c r="AR146" s="826"/>
      <c r="AS146" s="826"/>
    </row>
    <row r="147" spans="1:45" x14ac:dyDescent="0.2">
      <c r="A147" s="826"/>
      <c r="B147" s="826"/>
      <c r="C147" s="826"/>
      <c r="D147" s="826"/>
      <c r="E147" s="826"/>
      <c r="F147" s="826"/>
      <c r="G147" s="826"/>
      <c r="H147" s="826"/>
      <c r="I147" s="826"/>
      <c r="J147" s="826"/>
      <c r="K147" s="826"/>
      <c r="L147" s="826"/>
      <c r="M147" s="826"/>
      <c r="N147" s="826"/>
      <c r="O147" s="826"/>
      <c r="P147" s="826"/>
      <c r="Q147" s="826"/>
      <c r="R147" s="826"/>
      <c r="S147" s="826"/>
      <c r="T147" s="826"/>
      <c r="U147" s="826"/>
      <c r="V147" s="826"/>
      <c r="W147" s="826"/>
      <c r="X147" s="826"/>
      <c r="Y147" s="826"/>
      <c r="Z147" s="826"/>
      <c r="AA147" s="826"/>
      <c r="AB147" s="826"/>
      <c r="AC147" s="826"/>
      <c r="AD147" s="826"/>
      <c r="AE147" s="826"/>
      <c r="AF147" s="826"/>
      <c r="AG147" s="826"/>
      <c r="AH147" s="826"/>
      <c r="AI147" s="826"/>
      <c r="AJ147" s="826"/>
      <c r="AK147" s="826"/>
      <c r="AL147" s="826"/>
      <c r="AM147" s="826"/>
      <c r="AN147" s="826"/>
      <c r="AO147" s="826"/>
      <c r="AP147" s="826"/>
      <c r="AQ147" s="826"/>
      <c r="AR147" s="826"/>
      <c r="AS147" s="826"/>
    </row>
    <row r="148" spans="1:45" x14ac:dyDescent="0.2">
      <c r="A148" s="826"/>
      <c r="B148" s="826"/>
      <c r="C148" s="826"/>
      <c r="D148" s="826"/>
      <c r="E148" s="826"/>
      <c r="F148" s="826"/>
      <c r="G148" s="826"/>
      <c r="H148" s="826"/>
      <c r="I148" s="826"/>
      <c r="J148" s="826"/>
      <c r="K148" s="826"/>
      <c r="L148" s="826"/>
      <c r="M148" s="826"/>
      <c r="N148" s="826"/>
      <c r="O148" s="826"/>
      <c r="P148" s="826"/>
      <c r="Q148" s="826"/>
      <c r="R148" s="826"/>
      <c r="S148" s="826"/>
      <c r="T148" s="826"/>
      <c r="U148" s="826"/>
      <c r="V148" s="826"/>
      <c r="W148" s="826"/>
      <c r="X148" s="826"/>
      <c r="Y148" s="826"/>
      <c r="Z148" s="826"/>
      <c r="AA148" s="826"/>
      <c r="AB148" s="826"/>
      <c r="AC148" s="826"/>
      <c r="AD148" s="826"/>
      <c r="AE148" s="826"/>
      <c r="AF148" s="826"/>
      <c r="AG148" s="826"/>
      <c r="AH148" s="826"/>
      <c r="AI148" s="826"/>
      <c r="AJ148" s="826"/>
      <c r="AK148" s="826"/>
      <c r="AL148" s="826"/>
      <c r="AM148" s="826"/>
      <c r="AN148" s="826"/>
      <c r="AO148" s="826"/>
      <c r="AP148" s="826"/>
      <c r="AQ148" s="826"/>
      <c r="AR148" s="826"/>
      <c r="AS148" s="826"/>
    </row>
    <row r="149" spans="1:45" x14ac:dyDescent="0.2">
      <c r="A149" s="826"/>
      <c r="B149" s="826"/>
      <c r="C149" s="826"/>
      <c r="D149" s="826"/>
      <c r="E149" s="826"/>
      <c r="F149" s="826"/>
      <c r="G149" s="826"/>
      <c r="H149" s="826"/>
      <c r="I149" s="826"/>
      <c r="J149" s="826"/>
      <c r="K149" s="826"/>
      <c r="L149" s="826"/>
      <c r="M149" s="826"/>
      <c r="N149" s="826"/>
      <c r="O149" s="826"/>
      <c r="P149" s="826"/>
      <c r="Q149" s="826"/>
      <c r="R149" s="826"/>
      <c r="S149" s="826"/>
      <c r="T149" s="826"/>
      <c r="U149" s="826"/>
      <c r="V149" s="826"/>
      <c r="W149" s="826"/>
      <c r="X149" s="826"/>
      <c r="Y149" s="826"/>
      <c r="Z149" s="826"/>
      <c r="AA149" s="826"/>
      <c r="AB149" s="826"/>
      <c r="AC149" s="826"/>
      <c r="AD149" s="826"/>
      <c r="AE149" s="826"/>
      <c r="AF149" s="826"/>
      <c r="AG149" s="826"/>
      <c r="AH149" s="826"/>
      <c r="AI149" s="826"/>
      <c r="AJ149" s="826"/>
      <c r="AK149" s="826"/>
      <c r="AL149" s="826"/>
      <c r="AM149" s="826"/>
      <c r="AN149" s="826"/>
      <c r="AO149" s="826"/>
      <c r="AP149" s="826"/>
      <c r="AQ149" s="826"/>
      <c r="AR149" s="826"/>
      <c r="AS149" s="826"/>
    </row>
    <row r="150" spans="1:45" x14ac:dyDescent="0.2">
      <c r="A150" s="826"/>
      <c r="B150" s="826"/>
      <c r="C150" s="826"/>
      <c r="D150" s="826"/>
      <c r="E150" s="826"/>
      <c r="F150" s="826"/>
      <c r="G150" s="826"/>
      <c r="H150" s="826"/>
      <c r="I150" s="826"/>
      <c r="J150" s="826"/>
      <c r="K150" s="826"/>
      <c r="L150" s="826"/>
      <c r="M150" s="826"/>
      <c r="N150" s="826"/>
      <c r="O150" s="826"/>
      <c r="P150" s="826"/>
      <c r="Q150" s="826"/>
      <c r="R150" s="826"/>
      <c r="S150" s="826"/>
      <c r="T150" s="826"/>
      <c r="U150" s="826"/>
      <c r="V150" s="826"/>
      <c r="W150" s="826"/>
      <c r="X150" s="826"/>
      <c r="Y150" s="826"/>
      <c r="Z150" s="826"/>
      <c r="AA150" s="826"/>
      <c r="AB150" s="826"/>
      <c r="AC150" s="826"/>
      <c r="AD150" s="826"/>
      <c r="AE150" s="826"/>
      <c r="AF150" s="826"/>
      <c r="AG150" s="826"/>
      <c r="AH150" s="826"/>
      <c r="AI150" s="826"/>
      <c r="AJ150" s="826"/>
      <c r="AK150" s="826"/>
      <c r="AL150" s="826"/>
      <c r="AM150" s="826"/>
      <c r="AN150" s="826"/>
      <c r="AO150" s="826"/>
      <c r="AP150" s="826"/>
      <c r="AQ150" s="826"/>
      <c r="AR150" s="826"/>
      <c r="AS150" s="826"/>
    </row>
    <row r="151" spans="1:45" x14ac:dyDescent="0.2">
      <c r="A151" s="826"/>
      <c r="B151" s="826"/>
      <c r="C151" s="826"/>
      <c r="D151" s="826"/>
      <c r="E151" s="826"/>
      <c r="F151" s="826"/>
      <c r="G151" s="826"/>
      <c r="H151" s="826"/>
      <c r="I151" s="826"/>
      <c r="J151" s="826"/>
      <c r="K151" s="826"/>
      <c r="L151" s="826"/>
      <c r="M151" s="826"/>
      <c r="N151" s="826"/>
      <c r="O151" s="826"/>
      <c r="P151" s="826"/>
      <c r="Q151" s="826"/>
      <c r="R151" s="826"/>
      <c r="S151" s="826"/>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row>
    <row r="152" spans="1:45" x14ac:dyDescent="0.2">
      <c r="A152" s="826"/>
      <c r="B152" s="826"/>
      <c r="C152" s="826"/>
      <c r="D152" s="826"/>
      <c r="E152" s="826"/>
      <c r="F152" s="826"/>
      <c r="G152" s="826"/>
      <c r="H152" s="826"/>
      <c r="I152" s="826"/>
      <c r="J152" s="826"/>
      <c r="K152" s="826"/>
      <c r="L152" s="826"/>
      <c r="M152" s="826"/>
      <c r="N152" s="826"/>
      <c r="O152" s="826"/>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row>
    <row r="153" spans="1:45" x14ac:dyDescent="0.2">
      <c r="A153" s="826"/>
      <c r="B153" s="826"/>
      <c r="C153" s="826"/>
      <c r="D153" s="826"/>
      <c r="E153" s="826"/>
      <c r="F153" s="826"/>
      <c r="G153" s="826"/>
      <c r="H153" s="826"/>
      <c r="I153" s="826"/>
      <c r="J153" s="826"/>
      <c r="K153" s="826"/>
      <c r="L153" s="826"/>
      <c r="M153" s="826"/>
      <c r="N153" s="826"/>
      <c r="O153" s="826"/>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row>
    <row r="154" spans="1:45" x14ac:dyDescent="0.2">
      <c r="A154" s="826"/>
      <c r="B154" s="826"/>
      <c r="C154" s="826"/>
      <c r="D154" s="826"/>
      <c r="E154" s="826"/>
      <c r="F154" s="826"/>
      <c r="G154" s="826"/>
      <c r="H154" s="826"/>
      <c r="I154" s="826"/>
      <c r="J154" s="826"/>
      <c r="K154" s="826"/>
      <c r="L154" s="826"/>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row>
    <row r="155" spans="1:45" x14ac:dyDescent="0.2">
      <c r="A155" s="826"/>
      <c r="B155" s="826"/>
      <c r="C155" s="826"/>
      <c r="D155" s="826"/>
      <c r="E155" s="826"/>
      <c r="F155" s="826"/>
      <c r="G155" s="826"/>
      <c r="H155" s="826"/>
      <c r="I155" s="826"/>
      <c r="J155" s="826"/>
      <c r="K155" s="826"/>
      <c r="L155" s="826"/>
      <c r="M155" s="826"/>
      <c r="N155" s="826"/>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row>
    <row r="156" spans="1:45" x14ac:dyDescent="0.2">
      <c r="A156" s="826"/>
      <c r="B156" s="826"/>
      <c r="C156" s="826"/>
      <c r="D156" s="826"/>
      <c r="E156" s="826"/>
      <c r="F156" s="826"/>
      <c r="G156" s="826"/>
      <c r="H156" s="826"/>
      <c r="I156" s="826"/>
      <c r="J156" s="826"/>
      <c r="K156" s="826"/>
      <c r="L156" s="826"/>
      <c r="M156" s="826"/>
      <c r="N156" s="826"/>
      <c r="O156" s="826"/>
      <c r="P156" s="826"/>
      <c r="Q156" s="826"/>
      <c r="R156" s="826"/>
      <c r="S156" s="826"/>
      <c r="T156" s="826"/>
      <c r="U156" s="826"/>
      <c r="V156" s="826"/>
      <c r="W156" s="826"/>
      <c r="X156" s="826"/>
      <c r="Y156" s="826"/>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row>
    <row r="157" spans="1:45" x14ac:dyDescent="0.2">
      <c r="A157" s="826"/>
      <c r="B157" s="826"/>
      <c r="C157" s="826"/>
      <c r="D157" s="826"/>
      <c r="E157" s="826"/>
      <c r="F157" s="826"/>
      <c r="G157" s="826"/>
      <c r="H157" s="826"/>
      <c r="I157" s="826"/>
      <c r="J157" s="826"/>
      <c r="K157" s="826"/>
      <c r="L157" s="826"/>
      <c r="M157" s="826"/>
      <c r="N157" s="826"/>
      <c r="O157" s="826"/>
      <c r="P157" s="826"/>
      <c r="Q157" s="826"/>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row>
    <row r="158" spans="1:45" x14ac:dyDescent="0.2">
      <c r="A158" s="826"/>
      <c r="B158" s="826"/>
      <c r="C158" s="826"/>
      <c r="D158" s="826"/>
      <c r="E158" s="826"/>
      <c r="F158" s="826"/>
      <c r="G158" s="826"/>
      <c r="H158" s="826"/>
      <c r="I158" s="826"/>
      <c r="J158" s="826"/>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row>
    <row r="159" spans="1:45" x14ac:dyDescent="0.2">
      <c r="A159" s="826"/>
      <c r="B159" s="826"/>
      <c r="C159" s="826"/>
      <c r="D159" s="826"/>
      <c r="E159" s="826"/>
      <c r="F159" s="826"/>
      <c r="G159" s="826"/>
      <c r="H159" s="826"/>
      <c r="I159" s="826"/>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row>
    <row r="160" spans="1:45" x14ac:dyDescent="0.2">
      <c r="A160" s="826"/>
      <c r="B160" s="826"/>
      <c r="C160" s="826"/>
      <c r="D160" s="826"/>
      <c r="E160" s="826"/>
      <c r="F160" s="826"/>
      <c r="G160" s="826"/>
      <c r="H160" s="826"/>
      <c r="I160" s="826"/>
      <c r="J160" s="826"/>
      <c r="K160" s="826"/>
      <c r="L160" s="826"/>
      <c r="M160" s="826"/>
      <c r="N160" s="826"/>
      <c r="O160" s="826"/>
      <c r="P160" s="826"/>
      <c r="Q160" s="826"/>
      <c r="R160" s="826"/>
      <c r="S160" s="826"/>
      <c r="T160" s="826"/>
      <c r="U160" s="826"/>
      <c r="V160" s="826"/>
      <c r="W160" s="826"/>
      <c r="X160" s="826"/>
      <c r="Y160" s="826"/>
      <c r="Z160" s="826"/>
      <c r="AA160" s="826"/>
      <c r="AB160" s="826"/>
      <c r="AC160" s="826"/>
      <c r="AD160" s="826"/>
      <c r="AE160" s="826"/>
      <c r="AF160" s="826"/>
      <c r="AG160" s="826"/>
      <c r="AH160" s="826"/>
      <c r="AI160" s="826"/>
      <c r="AJ160" s="826"/>
      <c r="AK160" s="826"/>
      <c r="AL160" s="826"/>
      <c r="AM160" s="826"/>
      <c r="AN160" s="826"/>
      <c r="AO160" s="826"/>
      <c r="AP160" s="826"/>
      <c r="AQ160" s="826"/>
      <c r="AR160" s="826"/>
      <c r="AS160" s="826"/>
    </row>
    <row r="161" spans="1:45" x14ac:dyDescent="0.2">
      <c r="A161" s="826"/>
      <c r="B161" s="826"/>
      <c r="C161" s="826"/>
      <c r="D161" s="826"/>
      <c r="E161" s="826"/>
      <c r="F161" s="826"/>
      <c r="G161" s="826"/>
      <c r="H161" s="826"/>
      <c r="I161" s="826"/>
      <c r="J161" s="826"/>
      <c r="K161" s="826"/>
      <c r="L161" s="826"/>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row>
    <row r="162" spans="1:45" x14ac:dyDescent="0.2">
      <c r="A162" s="826"/>
      <c r="B162" s="826"/>
      <c r="C162" s="826"/>
      <c r="D162" s="826"/>
      <c r="E162" s="826"/>
      <c r="F162" s="826"/>
      <c r="G162" s="826"/>
      <c r="H162" s="826"/>
      <c r="I162" s="826"/>
      <c r="J162" s="826"/>
      <c r="K162" s="826"/>
      <c r="L162" s="826"/>
      <c r="M162" s="826"/>
      <c r="N162" s="826"/>
      <c r="O162" s="826"/>
      <c r="P162" s="826"/>
      <c r="Q162" s="826"/>
      <c r="R162" s="826"/>
      <c r="S162" s="826"/>
      <c r="T162" s="826"/>
      <c r="U162" s="826"/>
      <c r="V162" s="826"/>
      <c r="W162" s="826"/>
      <c r="X162" s="826"/>
      <c r="Y162" s="826"/>
      <c r="Z162" s="826"/>
      <c r="AA162" s="826"/>
      <c r="AB162" s="826"/>
      <c r="AC162" s="826"/>
      <c r="AD162" s="826"/>
      <c r="AE162" s="826"/>
      <c r="AF162" s="826"/>
      <c r="AG162" s="826"/>
      <c r="AH162" s="826"/>
      <c r="AI162" s="826"/>
      <c r="AJ162" s="826"/>
      <c r="AK162" s="826"/>
      <c r="AL162" s="826"/>
      <c r="AM162" s="826"/>
      <c r="AN162" s="826"/>
      <c r="AO162" s="826"/>
      <c r="AP162" s="826"/>
      <c r="AQ162" s="826"/>
      <c r="AR162" s="826"/>
      <c r="AS162" s="826"/>
    </row>
    <row r="163" spans="1:45" x14ac:dyDescent="0.2">
      <c r="A163" s="826"/>
      <c r="B163" s="826"/>
      <c r="C163" s="826"/>
      <c r="D163" s="826"/>
      <c r="E163" s="826"/>
      <c r="F163" s="826"/>
      <c r="G163" s="826"/>
      <c r="H163" s="826"/>
      <c r="I163" s="826"/>
      <c r="J163" s="826"/>
      <c r="K163" s="826"/>
      <c r="L163" s="826"/>
      <c r="M163" s="826"/>
      <c r="N163" s="826"/>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row>
    <row r="164" spans="1:45" x14ac:dyDescent="0.2">
      <c r="A164" s="826"/>
      <c r="B164" s="826"/>
      <c r="C164" s="826"/>
      <c r="D164" s="826"/>
      <c r="E164" s="826"/>
      <c r="F164" s="826"/>
      <c r="G164" s="826"/>
      <c r="H164" s="826"/>
      <c r="I164" s="826"/>
      <c r="J164" s="826"/>
      <c r="K164" s="826"/>
      <c r="L164" s="826"/>
      <c r="M164" s="826"/>
      <c r="N164" s="826"/>
      <c r="O164" s="826"/>
      <c r="P164" s="826"/>
      <c r="Q164" s="826"/>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row>
    <row r="165" spans="1:45" x14ac:dyDescent="0.2">
      <c r="A165" s="826"/>
      <c r="B165" s="826"/>
      <c r="C165" s="826"/>
      <c r="D165" s="826"/>
      <c r="E165" s="826"/>
      <c r="F165" s="826"/>
      <c r="G165" s="826"/>
      <c r="H165" s="826"/>
      <c r="I165" s="826"/>
      <c r="J165" s="826"/>
      <c r="K165" s="826"/>
      <c r="L165" s="826"/>
      <c r="M165" s="826"/>
      <c r="N165" s="826"/>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row>
    <row r="166" spans="1:45" x14ac:dyDescent="0.2">
      <c r="A166" s="826"/>
      <c r="B166" s="826"/>
      <c r="C166" s="826"/>
      <c r="D166" s="826"/>
      <c r="E166" s="826"/>
      <c r="F166" s="826"/>
      <c r="G166" s="826"/>
      <c r="H166" s="826"/>
      <c r="I166" s="826"/>
      <c r="J166" s="826"/>
      <c r="K166" s="826"/>
      <c r="L166" s="826"/>
      <c r="M166" s="826"/>
      <c r="N166" s="826"/>
      <c r="O166" s="826"/>
      <c r="P166" s="826"/>
      <c r="Q166" s="826"/>
      <c r="R166" s="826"/>
      <c r="S166" s="826"/>
      <c r="T166" s="826"/>
      <c r="U166" s="826"/>
      <c r="V166" s="826"/>
      <c r="W166" s="826"/>
      <c r="X166" s="826"/>
      <c r="Y166" s="826"/>
      <c r="Z166" s="826"/>
      <c r="AA166" s="826"/>
      <c r="AB166" s="826"/>
      <c r="AC166" s="826"/>
      <c r="AD166" s="826"/>
      <c r="AE166" s="826"/>
      <c r="AF166" s="826"/>
      <c r="AG166" s="826"/>
      <c r="AH166" s="826"/>
      <c r="AI166" s="826"/>
      <c r="AJ166" s="826"/>
      <c r="AK166" s="826"/>
      <c r="AL166" s="826"/>
      <c r="AM166" s="826"/>
      <c r="AN166" s="826"/>
      <c r="AO166" s="826"/>
      <c r="AP166" s="826"/>
      <c r="AQ166" s="826"/>
      <c r="AR166" s="826"/>
      <c r="AS166" s="826"/>
    </row>
    <row r="167" spans="1:45" x14ac:dyDescent="0.2">
      <c r="A167" s="826"/>
      <c r="B167" s="826"/>
      <c r="C167" s="826"/>
      <c r="D167" s="826"/>
      <c r="E167" s="826"/>
      <c r="F167" s="826"/>
      <c r="G167" s="826"/>
      <c r="H167" s="826"/>
      <c r="I167" s="826"/>
      <c r="J167" s="826"/>
      <c r="K167" s="826"/>
      <c r="L167" s="826"/>
      <c r="M167" s="826"/>
      <c r="N167" s="826"/>
      <c r="O167" s="826"/>
      <c r="P167" s="826"/>
      <c r="Q167" s="826"/>
      <c r="R167" s="826"/>
      <c r="S167" s="826"/>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row>
    <row r="168" spans="1:45" x14ac:dyDescent="0.2">
      <c r="A168" s="826"/>
      <c r="B168" s="826"/>
      <c r="C168" s="826"/>
      <c r="D168" s="826"/>
      <c r="E168" s="826"/>
      <c r="F168" s="826"/>
      <c r="G168" s="826"/>
      <c r="H168" s="826"/>
      <c r="I168" s="826"/>
      <c r="J168" s="826"/>
      <c r="K168" s="826"/>
      <c r="L168" s="826"/>
      <c r="M168" s="826"/>
      <c r="N168" s="826"/>
      <c r="O168" s="826"/>
      <c r="P168" s="826"/>
      <c r="Q168" s="826"/>
      <c r="R168" s="826"/>
      <c r="S168" s="826"/>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row>
    <row r="169" spans="1:45" x14ac:dyDescent="0.2">
      <c r="A169" s="826"/>
      <c r="B169" s="826"/>
      <c r="C169" s="826"/>
      <c r="D169" s="826"/>
      <c r="E169" s="826"/>
      <c r="F169" s="826"/>
      <c r="G169" s="826"/>
      <c r="H169" s="826"/>
      <c r="I169" s="826"/>
      <c r="J169" s="826"/>
      <c r="K169" s="826"/>
      <c r="L169" s="826"/>
      <c r="M169" s="826"/>
      <c r="N169" s="826"/>
      <c r="O169" s="826"/>
      <c r="P169" s="826"/>
      <c r="Q169" s="826"/>
      <c r="R169" s="826"/>
      <c r="S169" s="826"/>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row>
    <row r="170" spans="1:45" x14ac:dyDescent="0.2">
      <c r="A170" s="826"/>
      <c r="B170" s="826"/>
      <c r="C170" s="826"/>
      <c r="D170" s="826"/>
      <c r="E170" s="826"/>
      <c r="F170" s="826"/>
      <c r="G170" s="826"/>
      <c r="H170" s="826"/>
      <c r="I170" s="826"/>
      <c r="J170" s="826"/>
      <c r="K170" s="826"/>
      <c r="L170" s="826"/>
      <c r="M170" s="826"/>
      <c r="N170" s="826"/>
      <c r="O170" s="826"/>
      <c r="P170" s="826"/>
      <c r="Q170" s="826"/>
      <c r="R170" s="826"/>
      <c r="S170" s="826"/>
      <c r="T170" s="826"/>
      <c r="U170" s="826"/>
      <c r="V170" s="826"/>
      <c r="W170" s="826"/>
      <c r="X170" s="826"/>
      <c r="Y170" s="826"/>
      <c r="Z170" s="826"/>
      <c r="AA170" s="826"/>
      <c r="AB170" s="826"/>
      <c r="AC170" s="826"/>
      <c r="AD170" s="826"/>
      <c r="AE170" s="826"/>
      <c r="AF170" s="826"/>
      <c r="AG170" s="826"/>
      <c r="AH170" s="826"/>
      <c r="AI170" s="826"/>
      <c r="AJ170" s="826"/>
      <c r="AK170" s="826"/>
      <c r="AL170" s="826"/>
      <c r="AM170" s="826"/>
      <c r="AN170" s="826"/>
      <c r="AO170" s="826"/>
      <c r="AP170" s="826"/>
      <c r="AQ170" s="826"/>
      <c r="AR170" s="826"/>
      <c r="AS170" s="826"/>
    </row>
    <row r="171" spans="1:45" x14ac:dyDescent="0.2">
      <c r="A171" s="826"/>
      <c r="B171" s="826"/>
      <c r="C171" s="826"/>
      <c r="D171" s="826"/>
      <c r="E171" s="826"/>
      <c r="F171" s="826"/>
      <c r="G171" s="826"/>
      <c r="H171" s="826"/>
      <c r="I171" s="826"/>
      <c r="J171" s="826"/>
      <c r="K171" s="826"/>
      <c r="L171" s="826"/>
      <c r="M171" s="826"/>
      <c r="N171" s="826"/>
      <c r="O171" s="826"/>
      <c r="P171" s="826"/>
      <c r="Q171" s="826"/>
      <c r="R171" s="826"/>
      <c r="S171" s="826"/>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row>
    <row r="172" spans="1:45" x14ac:dyDescent="0.2">
      <c r="A172" s="826"/>
      <c r="B172" s="826"/>
      <c r="C172" s="826"/>
      <c r="D172" s="826"/>
      <c r="E172" s="826"/>
      <c r="F172" s="826"/>
      <c r="G172" s="826"/>
      <c r="H172" s="826"/>
      <c r="I172" s="826"/>
      <c r="J172" s="826"/>
      <c r="K172" s="826"/>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row>
    <row r="173" spans="1:45" x14ac:dyDescent="0.2">
      <c r="A173" s="826"/>
      <c r="B173" s="826"/>
      <c r="C173" s="826"/>
      <c r="D173" s="826"/>
      <c r="E173" s="826"/>
      <c r="F173" s="826"/>
      <c r="G173" s="826"/>
      <c r="H173" s="826"/>
      <c r="I173" s="826"/>
      <c r="J173" s="826"/>
      <c r="K173" s="826"/>
      <c r="L173" s="826"/>
      <c r="M173" s="826"/>
      <c r="N173" s="826"/>
      <c r="O173" s="826"/>
      <c r="P173" s="826"/>
      <c r="Q173" s="826"/>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row>
    <row r="174" spans="1:45" x14ac:dyDescent="0.2">
      <c r="A174" s="826"/>
      <c r="B174" s="826"/>
      <c r="C174" s="826"/>
      <c r="D174" s="826"/>
      <c r="E174" s="826"/>
      <c r="F174" s="826"/>
      <c r="G174" s="826"/>
      <c r="H174" s="826"/>
      <c r="I174" s="826"/>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row>
    <row r="175" spans="1:45" x14ac:dyDescent="0.2">
      <c r="A175" s="826"/>
      <c r="B175" s="826"/>
      <c r="C175" s="826"/>
      <c r="D175" s="826"/>
      <c r="E175" s="826"/>
      <c r="F175" s="826"/>
      <c r="G175" s="826"/>
      <c r="H175" s="826"/>
      <c r="I175" s="826"/>
      <c r="J175" s="826"/>
      <c r="K175" s="826"/>
      <c r="L175" s="826"/>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row>
    <row r="176" spans="1:45" x14ac:dyDescent="0.2">
      <c r="A176" s="826"/>
      <c r="B176" s="826"/>
      <c r="C176" s="826"/>
      <c r="D176" s="826"/>
      <c r="E176" s="826"/>
      <c r="F176" s="826"/>
      <c r="G176" s="826"/>
      <c r="H176" s="826"/>
      <c r="I176" s="826"/>
      <c r="J176" s="826"/>
      <c r="K176" s="826"/>
      <c r="L176" s="826"/>
      <c r="M176" s="826"/>
      <c r="N176" s="826"/>
      <c r="O176" s="826"/>
      <c r="P176" s="826"/>
      <c r="Q176" s="826"/>
      <c r="R176" s="826"/>
      <c r="S176" s="826"/>
      <c r="T176" s="826"/>
      <c r="U176" s="826"/>
      <c r="V176" s="826"/>
      <c r="W176" s="826"/>
      <c r="X176" s="826"/>
      <c r="Y176" s="826"/>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row>
    <row r="177" spans="1:45" x14ac:dyDescent="0.2">
      <c r="A177" s="826"/>
      <c r="B177" s="826"/>
      <c r="C177" s="826"/>
      <c r="D177" s="826"/>
      <c r="E177" s="826"/>
      <c r="F177" s="826"/>
      <c r="G177" s="826"/>
      <c r="H177" s="826"/>
      <c r="I177" s="826"/>
      <c r="J177" s="826"/>
      <c r="K177" s="826"/>
      <c r="L177" s="826"/>
      <c r="M177" s="826"/>
      <c r="N177" s="826"/>
      <c r="O177" s="826"/>
      <c r="P177" s="826"/>
      <c r="Q177" s="826"/>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row>
    <row r="178" spans="1:45" x14ac:dyDescent="0.2">
      <c r="A178" s="826"/>
      <c r="B178" s="826"/>
      <c r="C178" s="826"/>
      <c r="D178" s="826"/>
      <c r="E178" s="826"/>
      <c r="F178" s="826"/>
      <c r="G178" s="826"/>
      <c r="H178" s="826"/>
      <c r="I178" s="826"/>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row>
    <row r="179" spans="1:45" x14ac:dyDescent="0.2">
      <c r="A179" s="826"/>
      <c r="B179" s="826"/>
      <c r="C179" s="826"/>
      <c r="D179" s="826"/>
      <c r="E179" s="826"/>
      <c r="F179" s="826"/>
      <c r="G179" s="826"/>
      <c r="H179" s="826"/>
      <c r="I179" s="826"/>
      <c r="J179" s="826"/>
      <c r="K179" s="826"/>
      <c r="L179" s="826"/>
      <c r="M179" s="826"/>
      <c r="N179" s="826"/>
      <c r="O179" s="826"/>
      <c r="P179" s="826"/>
      <c r="Q179" s="826"/>
      <c r="R179" s="826"/>
      <c r="S179" s="826"/>
      <c r="T179" s="826"/>
      <c r="U179" s="826"/>
      <c r="V179" s="826"/>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row>
    <row r="180" spans="1:45" x14ac:dyDescent="0.2">
      <c r="A180" s="826"/>
      <c r="B180" s="826"/>
      <c r="C180" s="826"/>
      <c r="D180" s="826"/>
      <c r="E180" s="826"/>
      <c r="F180" s="826"/>
      <c r="G180" s="826"/>
      <c r="H180" s="826"/>
      <c r="I180" s="826"/>
      <c r="J180" s="826"/>
      <c r="K180" s="826"/>
      <c r="L180" s="826"/>
      <c r="M180" s="826"/>
      <c r="N180" s="826"/>
      <c r="O180" s="826"/>
      <c r="P180" s="826"/>
      <c r="Q180" s="826"/>
      <c r="R180" s="826"/>
      <c r="S180" s="826"/>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row>
    <row r="181" spans="1:45" x14ac:dyDescent="0.2">
      <c r="A181" s="826"/>
      <c r="B181" s="826"/>
      <c r="C181" s="826"/>
      <c r="D181" s="826"/>
      <c r="E181" s="826"/>
      <c r="F181" s="826"/>
      <c r="G181" s="826"/>
      <c r="H181" s="826"/>
      <c r="I181" s="826"/>
      <c r="J181" s="826"/>
      <c r="K181" s="826"/>
      <c r="L181" s="826"/>
      <c r="M181" s="826"/>
      <c r="N181" s="826"/>
      <c r="O181" s="826"/>
      <c r="P181" s="826"/>
      <c r="Q181" s="826"/>
      <c r="R181" s="826"/>
      <c r="S181" s="826"/>
      <c r="T181" s="826"/>
      <c r="U181" s="826"/>
      <c r="V181" s="826"/>
      <c r="W181" s="826"/>
      <c r="X181" s="826"/>
      <c r="Y181" s="826"/>
      <c r="Z181" s="826"/>
      <c r="AA181" s="826"/>
      <c r="AB181" s="826"/>
      <c r="AC181" s="826"/>
      <c r="AD181" s="826"/>
      <c r="AE181" s="826"/>
      <c r="AF181" s="826"/>
      <c r="AG181" s="826"/>
      <c r="AH181" s="826"/>
      <c r="AI181" s="826"/>
      <c r="AJ181" s="826"/>
      <c r="AK181" s="826"/>
      <c r="AL181" s="826"/>
      <c r="AM181" s="826"/>
      <c r="AN181" s="826"/>
      <c r="AO181" s="826"/>
      <c r="AP181" s="826"/>
      <c r="AQ181" s="826"/>
      <c r="AR181" s="826"/>
      <c r="AS181" s="826"/>
    </row>
    <row r="182" spans="1:45" x14ac:dyDescent="0.2">
      <c r="A182" s="826"/>
      <c r="B182" s="826"/>
      <c r="C182" s="826"/>
      <c r="D182" s="826"/>
      <c r="E182" s="826"/>
      <c r="F182" s="826"/>
      <c r="G182" s="826"/>
      <c r="H182" s="826"/>
      <c r="I182" s="826"/>
      <c r="J182" s="826"/>
      <c r="K182" s="826"/>
      <c r="L182" s="826"/>
      <c r="M182" s="826"/>
      <c r="N182" s="826"/>
      <c r="O182" s="826"/>
      <c r="P182" s="826"/>
      <c r="Q182" s="826"/>
      <c r="R182" s="826"/>
      <c r="S182" s="826"/>
      <c r="T182" s="826"/>
      <c r="U182" s="826"/>
      <c r="V182" s="826"/>
      <c r="W182" s="826"/>
      <c r="X182" s="826"/>
      <c r="Y182" s="826"/>
      <c r="Z182" s="826"/>
      <c r="AA182" s="826"/>
      <c r="AB182" s="826"/>
      <c r="AC182" s="826"/>
      <c r="AD182" s="826"/>
      <c r="AE182" s="826"/>
      <c r="AF182" s="826"/>
      <c r="AG182" s="826"/>
      <c r="AH182" s="826"/>
      <c r="AI182" s="826"/>
      <c r="AJ182" s="826"/>
      <c r="AK182" s="826"/>
      <c r="AL182" s="826"/>
      <c r="AM182" s="826"/>
      <c r="AN182" s="826"/>
      <c r="AO182" s="826"/>
      <c r="AP182" s="826"/>
      <c r="AQ182" s="826"/>
      <c r="AR182" s="826"/>
      <c r="AS182" s="826"/>
    </row>
    <row r="183" spans="1:45" x14ac:dyDescent="0.2">
      <c r="A183" s="826"/>
      <c r="B183" s="826"/>
      <c r="C183" s="826"/>
      <c r="D183" s="826"/>
      <c r="E183" s="826"/>
      <c r="F183" s="826"/>
      <c r="G183" s="826"/>
      <c r="H183" s="826"/>
      <c r="I183" s="826"/>
      <c r="J183" s="826"/>
      <c r="K183" s="826"/>
      <c r="L183" s="826"/>
      <c r="M183" s="826"/>
      <c r="N183" s="826"/>
      <c r="O183" s="826"/>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row>
    <row r="184" spans="1:45" x14ac:dyDescent="0.2">
      <c r="A184" s="826"/>
      <c r="B184" s="826"/>
      <c r="C184" s="826"/>
      <c r="D184" s="826"/>
      <c r="E184" s="826"/>
      <c r="F184" s="826"/>
      <c r="G184" s="826"/>
      <c r="H184" s="826"/>
      <c r="I184" s="826"/>
      <c r="J184" s="826"/>
      <c r="K184" s="826"/>
      <c r="L184" s="826"/>
      <c r="M184" s="826"/>
      <c r="N184" s="826"/>
      <c r="O184" s="826"/>
      <c r="P184" s="826"/>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row>
    <row r="185" spans="1:45" x14ac:dyDescent="0.2">
      <c r="A185" s="826"/>
      <c r="B185" s="826"/>
      <c r="C185" s="826"/>
      <c r="D185" s="826"/>
      <c r="E185" s="826"/>
      <c r="F185" s="826"/>
      <c r="G185" s="826"/>
      <c r="H185" s="826"/>
      <c r="I185" s="826"/>
      <c r="J185" s="826"/>
      <c r="K185" s="826"/>
      <c r="L185" s="826"/>
      <c r="M185" s="826"/>
      <c r="N185" s="826"/>
      <c r="O185" s="826"/>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row>
    <row r="186" spans="1:45" x14ac:dyDescent="0.2">
      <c r="A186" s="826"/>
      <c r="B186" s="826"/>
      <c r="C186" s="826"/>
      <c r="D186" s="826"/>
      <c r="E186" s="826"/>
      <c r="F186" s="826"/>
      <c r="G186" s="826"/>
      <c r="H186" s="826"/>
      <c r="I186" s="826"/>
      <c r="J186" s="826"/>
      <c r="K186" s="826"/>
      <c r="L186" s="826"/>
      <c r="M186" s="826"/>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row>
    <row r="187" spans="1:45" x14ac:dyDescent="0.2">
      <c r="A187" s="826"/>
      <c r="B187" s="826"/>
      <c r="C187" s="826"/>
      <c r="D187" s="826"/>
      <c r="E187" s="826"/>
      <c r="F187" s="826"/>
      <c r="G187" s="826"/>
      <c r="H187" s="826"/>
      <c r="I187" s="826"/>
      <c r="J187" s="826"/>
      <c r="K187" s="826"/>
      <c r="L187" s="826"/>
      <c r="M187" s="826"/>
      <c r="N187" s="826"/>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row>
    <row r="188" spans="1:45" x14ac:dyDescent="0.2">
      <c r="A188" s="826"/>
      <c r="B188" s="826"/>
      <c r="C188" s="826"/>
      <c r="D188" s="826"/>
      <c r="E188" s="826"/>
      <c r="F188" s="826"/>
      <c r="G188" s="826"/>
      <c r="H188" s="826"/>
      <c r="I188" s="826"/>
      <c r="J188" s="826"/>
      <c r="K188" s="826"/>
      <c r="L188" s="826"/>
      <c r="M188" s="826"/>
      <c r="N188" s="826"/>
      <c r="O188" s="826"/>
      <c r="P188" s="826"/>
      <c r="Q188" s="826"/>
      <c r="R188" s="826"/>
      <c r="S188" s="826"/>
      <c r="T188" s="826"/>
      <c r="U188" s="826"/>
      <c r="V188" s="826"/>
      <c r="W188" s="826"/>
      <c r="X188" s="826"/>
      <c r="Y188" s="826"/>
      <c r="Z188" s="826"/>
      <c r="AA188" s="826"/>
      <c r="AB188" s="826"/>
      <c r="AC188" s="826"/>
      <c r="AD188" s="826"/>
      <c r="AE188" s="826"/>
      <c r="AF188" s="826"/>
      <c r="AG188" s="826"/>
      <c r="AH188" s="826"/>
      <c r="AI188" s="826"/>
      <c r="AJ188" s="826"/>
      <c r="AK188" s="826"/>
      <c r="AL188" s="826"/>
      <c r="AM188" s="826"/>
      <c r="AN188" s="826"/>
      <c r="AO188" s="826"/>
      <c r="AP188" s="826"/>
      <c r="AQ188" s="826"/>
      <c r="AR188" s="826"/>
      <c r="AS188" s="826"/>
    </row>
    <row r="189" spans="1:45" x14ac:dyDescent="0.2">
      <c r="A189" s="826"/>
      <c r="B189" s="826"/>
      <c r="C189" s="826"/>
      <c r="D189" s="826"/>
      <c r="E189" s="826"/>
      <c r="F189" s="826"/>
      <c r="G189" s="826"/>
      <c r="H189" s="826"/>
      <c r="I189" s="826"/>
      <c r="J189" s="826"/>
      <c r="K189" s="826"/>
      <c r="L189" s="826"/>
      <c r="M189" s="826"/>
      <c r="N189" s="826"/>
      <c r="O189" s="826"/>
      <c r="P189" s="826"/>
      <c r="Q189" s="826"/>
      <c r="R189" s="826"/>
      <c r="S189" s="826"/>
      <c r="T189" s="826"/>
      <c r="U189" s="826"/>
      <c r="V189" s="826"/>
      <c r="W189" s="826"/>
      <c r="X189" s="826"/>
      <c r="Y189" s="826"/>
      <c r="Z189" s="826"/>
      <c r="AA189" s="826"/>
      <c r="AB189" s="826"/>
      <c r="AC189" s="826"/>
      <c r="AD189" s="826"/>
      <c r="AE189" s="826"/>
      <c r="AF189" s="826"/>
      <c r="AG189" s="826"/>
      <c r="AH189" s="826"/>
      <c r="AI189" s="826"/>
      <c r="AJ189" s="826"/>
      <c r="AK189" s="826"/>
      <c r="AL189" s="826"/>
      <c r="AM189" s="826"/>
      <c r="AN189" s="826"/>
      <c r="AO189" s="826"/>
      <c r="AP189" s="826"/>
      <c r="AQ189" s="826"/>
      <c r="AR189" s="826"/>
      <c r="AS189" s="826"/>
    </row>
    <row r="190" spans="1:45" x14ac:dyDescent="0.2">
      <c r="A190" s="826"/>
      <c r="B190" s="826"/>
      <c r="C190" s="826"/>
      <c r="D190" s="826"/>
      <c r="E190" s="826"/>
      <c r="F190" s="826"/>
      <c r="G190" s="826"/>
      <c r="H190" s="826"/>
      <c r="I190" s="826"/>
      <c r="J190" s="826"/>
      <c r="K190" s="826"/>
      <c r="L190" s="826"/>
      <c r="M190" s="826"/>
      <c r="N190" s="826"/>
      <c r="O190" s="826"/>
      <c r="P190" s="826"/>
      <c r="Q190" s="826"/>
      <c r="R190" s="826"/>
      <c r="S190" s="826"/>
      <c r="T190" s="826"/>
      <c r="U190" s="826"/>
      <c r="V190" s="826"/>
      <c r="W190" s="826"/>
      <c r="X190" s="826"/>
      <c r="Y190" s="826"/>
      <c r="Z190" s="826"/>
      <c r="AA190" s="826"/>
      <c r="AB190" s="826"/>
      <c r="AC190" s="826"/>
      <c r="AD190" s="826"/>
      <c r="AE190" s="826"/>
      <c r="AF190" s="826"/>
      <c r="AG190" s="826"/>
      <c r="AH190" s="826"/>
      <c r="AI190" s="826"/>
      <c r="AJ190" s="826"/>
      <c r="AK190" s="826"/>
      <c r="AL190" s="826"/>
      <c r="AM190" s="826"/>
      <c r="AN190" s="826"/>
      <c r="AO190" s="826"/>
      <c r="AP190" s="826"/>
      <c r="AQ190" s="826"/>
      <c r="AR190" s="826"/>
      <c r="AS190" s="826"/>
    </row>
    <row r="191" spans="1:45" x14ac:dyDescent="0.2">
      <c r="A191" s="826"/>
      <c r="B191" s="826"/>
      <c r="C191" s="826"/>
      <c r="D191" s="826"/>
      <c r="E191" s="826"/>
      <c r="F191" s="826"/>
      <c r="G191" s="826"/>
      <c r="H191" s="826"/>
      <c r="I191" s="826"/>
      <c r="J191" s="826"/>
      <c r="K191" s="826"/>
      <c r="L191" s="826"/>
      <c r="M191" s="826"/>
      <c r="N191" s="826"/>
      <c r="O191" s="826"/>
      <c r="P191" s="826"/>
      <c r="Q191" s="826"/>
      <c r="R191" s="826"/>
      <c r="S191" s="826"/>
      <c r="T191" s="826"/>
      <c r="U191" s="826"/>
      <c r="V191" s="826"/>
      <c r="W191" s="826"/>
      <c r="X191" s="826"/>
      <c r="Y191" s="826"/>
      <c r="Z191" s="826"/>
      <c r="AA191" s="826"/>
      <c r="AB191" s="826"/>
      <c r="AC191" s="826"/>
      <c r="AD191" s="826"/>
      <c r="AE191" s="826"/>
      <c r="AF191" s="826"/>
      <c r="AG191" s="826"/>
      <c r="AH191" s="826"/>
      <c r="AI191" s="826"/>
      <c r="AJ191" s="826"/>
      <c r="AK191" s="826"/>
      <c r="AL191" s="826"/>
      <c r="AM191" s="826"/>
      <c r="AN191" s="826"/>
      <c r="AO191" s="826"/>
      <c r="AP191" s="826"/>
      <c r="AQ191" s="826"/>
      <c r="AR191" s="826"/>
      <c r="AS191" s="826"/>
    </row>
    <row r="192" spans="1:45" x14ac:dyDescent="0.2">
      <c r="A192" s="826"/>
      <c r="B192" s="826"/>
      <c r="C192" s="826"/>
      <c r="D192" s="826"/>
      <c r="E192" s="826"/>
      <c r="F192" s="826"/>
      <c r="G192" s="826"/>
      <c r="H192" s="826"/>
      <c r="I192" s="826"/>
      <c r="J192" s="826"/>
      <c r="K192" s="826"/>
      <c r="L192" s="826"/>
      <c r="M192" s="826"/>
      <c r="N192" s="826"/>
      <c r="O192" s="826"/>
      <c r="P192" s="826"/>
      <c r="Q192" s="826"/>
      <c r="R192" s="826"/>
      <c r="S192" s="826"/>
      <c r="T192" s="826"/>
      <c r="U192" s="826"/>
      <c r="V192" s="826"/>
      <c r="W192" s="826"/>
      <c r="X192" s="826"/>
      <c r="Y192" s="826"/>
      <c r="Z192" s="826"/>
      <c r="AA192" s="826"/>
      <c r="AB192" s="826"/>
      <c r="AC192" s="826"/>
      <c r="AD192" s="826"/>
      <c r="AE192" s="826"/>
      <c r="AF192" s="826"/>
      <c r="AG192" s="826"/>
      <c r="AH192" s="826"/>
      <c r="AI192" s="826"/>
      <c r="AJ192" s="826"/>
      <c r="AK192" s="826"/>
      <c r="AL192" s="826"/>
      <c r="AM192" s="826"/>
      <c r="AN192" s="826"/>
      <c r="AO192" s="826"/>
      <c r="AP192" s="826"/>
      <c r="AQ192" s="826"/>
      <c r="AR192" s="826"/>
      <c r="AS192" s="826"/>
    </row>
    <row r="193" spans="1:45" x14ac:dyDescent="0.2">
      <c r="A193" s="826"/>
      <c r="B193" s="826"/>
      <c r="C193" s="826"/>
      <c r="D193" s="826"/>
      <c r="E193" s="826"/>
      <c r="F193" s="826"/>
      <c r="G193" s="826"/>
      <c r="H193" s="826"/>
      <c r="I193" s="826"/>
      <c r="J193" s="826"/>
      <c r="K193" s="826"/>
      <c r="L193" s="826"/>
      <c r="M193" s="826"/>
      <c r="N193" s="826"/>
      <c r="O193" s="826"/>
      <c r="P193" s="826"/>
      <c r="Q193" s="826"/>
      <c r="R193" s="826"/>
      <c r="S193" s="826"/>
      <c r="T193" s="826"/>
      <c r="U193" s="826"/>
      <c r="V193" s="826"/>
      <c r="W193" s="826"/>
      <c r="X193" s="826"/>
      <c r="Y193" s="826"/>
      <c r="Z193" s="826"/>
      <c r="AA193" s="826"/>
      <c r="AB193" s="826"/>
      <c r="AC193" s="826"/>
      <c r="AD193" s="826"/>
      <c r="AE193" s="826"/>
      <c r="AF193" s="826"/>
      <c r="AG193" s="826"/>
      <c r="AH193" s="826"/>
      <c r="AI193" s="826"/>
      <c r="AJ193" s="826"/>
      <c r="AK193" s="826"/>
      <c r="AL193" s="826"/>
      <c r="AM193" s="826"/>
      <c r="AN193" s="826"/>
      <c r="AO193" s="826"/>
      <c r="AP193" s="826"/>
      <c r="AQ193" s="826"/>
      <c r="AR193" s="826"/>
      <c r="AS193" s="826"/>
    </row>
    <row r="194" spans="1:45" x14ac:dyDescent="0.2">
      <c r="A194" s="826"/>
      <c r="B194" s="826"/>
      <c r="C194" s="826"/>
      <c r="D194" s="826"/>
      <c r="E194" s="826"/>
      <c r="F194" s="826"/>
      <c r="G194" s="826"/>
      <c r="H194" s="826"/>
      <c r="I194" s="826"/>
      <c r="J194" s="826"/>
      <c r="K194" s="826"/>
      <c r="L194" s="826"/>
      <c r="M194" s="826"/>
      <c r="N194" s="826"/>
      <c r="O194" s="826"/>
      <c r="P194" s="826"/>
      <c r="Q194" s="826"/>
      <c r="R194" s="826"/>
      <c r="S194" s="826"/>
      <c r="T194" s="826"/>
      <c r="U194" s="826"/>
      <c r="V194" s="826"/>
      <c r="W194" s="826"/>
      <c r="X194" s="826"/>
      <c r="Y194" s="826"/>
      <c r="Z194" s="826"/>
      <c r="AA194" s="826"/>
      <c r="AB194" s="826"/>
      <c r="AC194" s="826"/>
      <c r="AD194" s="826"/>
      <c r="AE194" s="826"/>
      <c r="AF194" s="826"/>
      <c r="AG194" s="826"/>
      <c r="AH194" s="826"/>
      <c r="AI194" s="826"/>
      <c r="AJ194" s="826"/>
      <c r="AK194" s="826"/>
      <c r="AL194" s="826"/>
      <c r="AM194" s="826"/>
      <c r="AN194" s="826"/>
      <c r="AO194" s="826"/>
      <c r="AP194" s="826"/>
      <c r="AQ194" s="826"/>
      <c r="AR194" s="826"/>
      <c r="AS194" s="826"/>
    </row>
    <row r="195" spans="1:45" x14ac:dyDescent="0.2">
      <c r="A195" s="826"/>
      <c r="B195" s="826"/>
      <c r="C195" s="826"/>
      <c r="D195" s="826"/>
      <c r="E195" s="826"/>
      <c r="F195" s="826"/>
      <c r="G195" s="826"/>
      <c r="H195" s="826"/>
      <c r="I195" s="826"/>
      <c r="J195" s="826"/>
      <c r="K195" s="826"/>
      <c r="L195" s="826"/>
      <c r="M195" s="826"/>
      <c r="N195" s="826"/>
      <c r="O195" s="826"/>
      <c r="P195" s="826"/>
      <c r="Q195" s="826"/>
      <c r="R195" s="826"/>
      <c r="S195" s="826"/>
      <c r="T195" s="826"/>
      <c r="U195" s="826"/>
      <c r="V195" s="826"/>
      <c r="W195" s="826"/>
      <c r="X195" s="826"/>
      <c r="Y195" s="826"/>
      <c r="Z195" s="826"/>
      <c r="AA195" s="826"/>
      <c r="AB195" s="826"/>
      <c r="AC195" s="826"/>
      <c r="AD195" s="826"/>
      <c r="AE195" s="826"/>
      <c r="AF195" s="826"/>
      <c r="AG195" s="826"/>
      <c r="AH195" s="826"/>
      <c r="AI195" s="826"/>
      <c r="AJ195" s="826"/>
      <c r="AK195" s="826"/>
      <c r="AL195" s="826"/>
      <c r="AM195" s="826"/>
      <c r="AN195" s="826"/>
      <c r="AO195" s="826"/>
      <c r="AP195" s="826"/>
      <c r="AQ195" s="826"/>
      <c r="AR195" s="826"/>
      <c r="AS195" s="826"/>
    </row>
    <row r="196" spans="1:45" x14ac:dyDescent="0.2">
      <c r="A196" s="826"/>
      <c r="B196" s="826"/>
      <c r="C196" s="826"/>
      <c r="D196" s="826"/>
      <c r="E196" s="826"/>
      <c r="F196" s="826"/>
      <c r="G196" s="826"/>
      <c r="H196" s="826"/>
      <c r="I196" s="826"/>
      <c r="J196" s="826"/>
      <c r="K196" s="826"/>
      <c r="L196" s="826"/>
      <c r="M196" s="826"/>
      <c r="N196" s="826"/>
      <c r="O196" s="826"/>
      <c r="P196" s="826"/>
      <c r="Q196" s="826"/>
      <c r="R196" s="826"/>
      <c r="S196" s="826"/>
      <c r="T196" s="826"/>
      <c r="U196" s="826"/>
      <c r="V196" s="826"/>
      <c r="W196" s="826"/>
      <c r="X196" s="826"/>
      <c r="Y196" s="826"/>
      <c r="Z196" s="826"/>
      <c r="AA196" s="826"/>
      <c r="AB196" s="826"/>
      <c r="AC196" s="826"/>
      <c r="AD196" s="826"/>
      <c r="AE196" s="826"/>
      <c r="AF196" s="826"/>
      <c r="AG196" s="826"/>
      <c r="AH196" s="826"/>
      <c r="AI196" s="826"/>
      <c r="AJ196" s="826"/>
      <c r="AK196" s="826"/>
      <c r="AL196" s="826"/>
      <c r="AM196" s="826"/>
      <c r="AN196" s="826"/>
      <c r="AO196" s="826"/>
      <c r="AP196" s="826"/>
      <c r="AQ196" s="826"/>
      <c r="AR196" s="826"/>
      <c r="AS196" s="826"/>
    </row>
    <row r="197" spans="1:45" x14ac:dyDescent="0.2">
      <c r="A197" s="826"/>
      <c r="B197" s="826"/>
      <c r="C197" s="826"/>
      <c r="D197" s="826"/>
      <c r="E197" s="826"/>
      <c r="F197" s="826"/>
      <c r="G197" s="826"/>
      <c r="H197" s="826"/>
      <c r="I197" s="826"/>
      <c r="J197" s="826"/>
      <c r="K197" s="826"/>
      <c r="L197" s="826"/>
      <c r="M197" s="826"/>
      <c r="N197" s="826"/>
      <c r="O197" s="826"/>
      <c r="P197" s="826"/>
      <c r="Q197" s="826"/>
      <c r="R197" s="826"/>
      <c r="S197" s="826"/>
      <c r="T197" s="826"/>
      <c r="U197" s="826"/>
      <c r="V197" s="826"/>
      <c r="W197" s="826"/>
      <c r="X197" s="826"/>
      <c r="Y197" s="826"/>
      <c r="Z197" s="826"/>
      <c r="AA197" s="826"/>
      <c r="AB197" s="826"/>
      <c r="AC197" s="826"/>
      <c r="AD197" s="826"/>
      <c r="AE197" s="826"/>
      <c r="AF197" s="826"/>
      <c r="AG197" s="826"/>
      <c r="AH197" s="826"/>
      <c r="AI197" s="826"/>
      <c r="AJ197" s="826"/>
      <c r="AK197" s="826"/>
      <c r="AL197" s="826"/>
      <c r="AM197" s="826"/>
      <c r="AN197" s="826"/>
      <c r="AO197" s="826"/>
      <c r="AP197" s="826"/>
      <c r="AQ197" s="826"/>
      <c r="AR197" s="826"/>
      <c r="AS197" s="826"/>
    </row>
    <row r="198" spans="1:45" x14ac:dyDescent="0.2">
      <c r="A198" s="826"/>
      <c r="B198" s="826"/>
      <c r="C198" s="826"/>
      <c r="D198" s="826"/>
      <c r="E198" s="826"/>
      <c r="F198" s="826"/>
      <c r="G198" s="826"/>
      <c r="H198" s="826"/>
      <c r="I198" s="826"/>
      <c r="J198" s="826"/>
      <c r="K198" s="826"/>
      <c r="L198" s="826"/>
      <c r="M198" s="826"/>
      <c r="N198" s="826"/>
      <c r="O198" s="826"/>
      <c r="P198" s="826"/>
      <c r="Q198" s="826"/>
      <c r="R198" s="826"/>
      <c r="S198" s="826"/>
      <c r="T198" s="826"/>
      <c r="U198" s="826"/>
      <c r="V198" s="826"/>
      <c r="W198" s="826"/>
      <c r="X198" s="826"/>
      <c r="Y198" s="826"/>
      <c r="Z198" s="826"/>
      <c r="AA198" s="826"/>
      <c r="AB198" s="826"/>
      <c r="AC198" s="826"/>
      <c r="AD198" s="826"/>
      <c r="AE198" s="826"/>
      <c r="AF198" s="826"/>
      <c r="AG198" s="826"/>
      <c r="AH198" s="826"/>
      <c r="AI198" s="826"/>
      <c r="AJ198" s="826"/>
      <c r="AK198" s="826"/>
      <c r="AL198" s="826"/>
      <c r="AM198" s="826"/>
      <c r="AN198" s="826"/>
      <c r="AO198" s="826"/>
      <c r="AP198" s="826"/>
      <c r="AQ198" s="826"/>
      <c r="AR198" s="826"/>
      <c r="AS198" s="826"/>
    </row>
    <row r="199" spans="1:45" x14ac:dyDescent="0.2">
      <c r="A199" s="826"/>
      <c r="B199" s="826"/>
      <c r="C199" s="826"/>
      <c r="D199" s="826"/>
      <c r="E199" s="826"/>
      <c r="F199" s="826"/>
      <c r="G199" s="826"/>
      <c r="H199" s="826"/>
      <c r="I199" s="826"/>
      <c r="J199" s="826"/>
      <c r="K199" s="826"/>
      <c r="L199" s="826"/>
      <c r="M199" s="826"/>
      <c r="N199" s="826"/>
      <c r="O199" s="826"/>
      <c r="P199" s="826"/>
      <c r="Q199" s="826"/>
      <c r="R199" s="826"/>
      <c r="S199" s="826"/>
      <c r="T199" s="826"/>
      <c r="U199" s="826"/>
      <c r="V199" s="826"/>
      <c r="W199" s="826"/>
      <c r="X199" s="826"/>
      <c r="Y199" s="826"/>
      <c r="Z199" s="826"/>
      <c r="AA199" s="826"/>
      <c r="AB199" s="826"/>
      <c r="AC199" s="826"/>
      <c r="AD199" s="826"/>
      <c r="AE199" s="826"/>
      <c r="AF199" s="826"/>
      <c r="AG199" s="826"/>
      <c r="AH199" s="826"/>
      <c r="AI199" s="826"/>
      <c r="AJ199" s="826"/>
      <c r="AK199" s="826"/>
      <c r="AL199" s="826"/>
      <c r="AM199" s="826"/>
      <c r="AN199" s="826"/>
      <c r="AO199" s="826"/>
      <c r="AP199" s="826"/>
      <c r="AQ199" s="826"/>
      <c r="AR199" s="826"/>
      <c r="AS199" s="826"/>
    </row>
    <row r="200" spans="1:45" x14ac:dyDescent="0.2">
      <c r="A200" s="826"/>
      <c r="B200" s="826"/>
      <c r="C200" s="826"/>
      <c r="D200" s="826"/>
      <c r="E200" s="826"/>
      <c r="F200" s="826"/>
      <c r="G200" s="826"/>
      <c r="H200" s="826"/>
      <c r="I200" s="826"/>
      <c r="J200" s="826"/>
      <c r="K200" s="826"/>
      <c r="L200" s="826"/>
      <c r="M200" s="826"/>
      <c r="N200" s="826"/>
      <c r="O200" s="826"/>
      <c r="P200" s="826"/>
      <c r="Q200" s="826"/>
      <c r="R200" s="826"/>
      <c r="S200" s="826"/>
      <c r="T200" s="826"/>
      <c r="U200" s="826"/>
      <c r="V200" s="826"/>
      <c r="W200" s="826"/>
      <c r="X200" s="826"/>
      <c r="Y200" s="826"/>
      <c r="Z200" s="826"/>
      <c r="AA200" s="826"/>
      <c r="AB200" s="826"/>
      <c r="AC200" s="826"/>
      <c r="AD200" s="826"/>
      <c r="AE200" s="826"/>
      <c r="AF200" s="826"/>
      <c r="AG200" s="826"/>
      <c r="AH200" s="826"/>
      <c r="AI200" s="826"/>
      <c r="AJ200" s="826"/>
      <c r="AK200" s="826"/>
      <c r="AL200" s="826"/>
      <c r="AM200" s="826"/>
      <c r="AN200" s="826"/>
      <c r="AO200" s="826"/>
      <c r="AP200" s="826"/>
      <c r="AQ200" s="826"/>
      <c r="AR200" s="826"/>
      <c r="AS200" s="826"/>
    </row>
    <row r="201" spans="1:45" x14ac:dyDescent="0.2">
      <c r="A201" s="826"/>
      <c r="B201" s="826"/>
      <c r="C201" s="826"/>
      <c r="D201" s="826"/>
      <c r="E201" s="826"/>
      <c r="F201" s="826"/>
      <c r="G201" s="826"/>
      <c r="H201" s="826"/>
      <c r="I201" s="826"/>
      <c r="J201" s="826"/>
      <c r="K201" s="826"/>
      <c r="L201" s="826"/>
      <c r="M201" s="826"/>
      <c r="N201" s="826"/>
      <c r="O201" s="826"/>
      <c r="P201" s="826"/>
      <c r="Q201" s="826"/>
      <c r="R201" s="826"/>
      <c r="S201" s="826"/>
      <c r="T201" s="826"/>
      <c r="U201" s="826"/>
      <c r="V201" s="826"/>
      <c r="W201" s="826"/>
      <c r="X201" s="826"/>
      <c r="Y201" s="826"/>
      <c r="Z201" s="826"/>
      <c r="AA201" s="826"/>
      <c r="AB201" s="826"/>
      <c r="AC201" s="826"/>
      <c r="AD201" s="826"/>
      <c r="AE201" s="826"/>
      <c r="AF201" s="826"/>
      <c r="AG201" s="826"/>
      <c r="AH201" s="826"/>
      <c r="AI201" s="826"/>
      <c r="AJ201" s="826"/>
      <c r="AK201" s="826"/>
      <c r="AL201" s="826"/>
      <c r="AM201" s="826"/>
      <c r="AN201" s="826"/>
      <c r="AO201" s="826"/>
      <c r="AP201" s="826"/>
      <c r="AQ201" s="826"/>
      <c r="AR201" s="826"/>
      <c r="AS201" s="826"/>
    </row>
    <row r="202" spans="1:45" x14ac:dyDescent="0.2">
      <c r="A202" s="826"/>
      <c r="B202" s="826"/>
      <c r="C202" s="826"/>
      <c r="D202" s="826"/>
      <c r="E202" s="826"/>
      <c r="F202" s="826"/>
      <c r="G202" s="826"/>
      <c r="H202" s="826"/>
      <c r="I202" s="826"/>
      <c r="J202" s="826"/>
      <c r="K202" s="826"/>
      <c r="L202" s="826"/>
      <c r="M202" s="826"/>
      <c r="N202" s="826"/>
      <c r="O202" s="826"/>
      <c r="P202" s="826"/>
      <c r="Q202" s="826"/>
      <c r="R202" s="826"/>
      <c r="S202" s="826"/>
      <c r="T202" s="826"/>
      <c r="U202" s="826"/>
      <c r="V202" s="826"/>
      <c r="W202" s="826"/>
      <c r="X202" s="826"/>
      <c r="Y202" s="826"/>
      <c r="Z202" s="826"/>
      <c r="AA202" s="826"/>
      <c r="AB202" s="826"/>
      <c r="AC202" s="826"/>
      <c r="AD202" s="826"/>
      <c r="AE202" s="826"/>
      <c r="AF202" s="826"/>
      <c r="AG202" s="826"/>
      <c r="AH202" s="826"/>
      <c r="AI202" s="826"/>
      <c r="AJ202" s="826"/>
      <c r="AK202" s="826"/>
      <c r="AL202" s="826"/>
      <c r="AM202" s="826"/>
      <c r="AN202" s="826"/>
      <c r="AO202" s="826"/>
      <c r="AP202" s="826"/>
      <c r="AQ202" s="826"/>
      <c r="AR202" s="826"/>
      <c r="AS202" s="826"/>
    </row>
    <row r="203" spans="1:45" x14ac:dyDescent="0.2">
      <c r="A203" s="826"/>
      <c r="B203" s="826"/>
      <c r="C203" s="826"/>
      <c r="D203" s="826"/>
      <c r="E203" s="826"/>
      <c r="F203" s="826"/>
      <c r="G203" s="826"/>
      <c r="H203" s="826"/>
      <c r="I203" s="826"/>
      <c r="J203" s="826"/>
      <c r="K203" s="826"/>
      <c r="L203" s="826"/>
      <c r="M203" s="826"/>
      <c r="N203" s="826"/>
      <c r="O203" s="826"/>
      <c r="P203" s="826"/>
      <c r="Q203" s="826"/>
      <c r="R203" s="826"/>
      <c r="S203" s="826"/>
      <c r="T203" s="826"/>
      <c r="U203" s="826"/>
      <c r="V203" s="826"/>
      <c r="W203" s="826"/>
      <c r="X203" s="826"/>
      <c r="Y203" s="826"/>
      <c r="Z203" s="826"/>
      <c r="AA203" s="826"/>
      <c r="AB203" s="826"/>
      <c r="AC203" s="826"/>
      <c r="AD203" s="826"/>
      <c r="AE203" s="826"/>
      <c r="AF203" s="826"/>
      <c r="AG203" s="826"/>
      <c r="AH203" s="826"/>
      <c r="AI203" s="826"/>
      <c r="AJ203" s="826"/>
      <c r="AK203" s="826"/>
      <c r="AL203" s="826"/>
      <c r="AM203" s="826"/>
      <c r="AN203" s="826"/>
      <c r="AO203" s="826"/>
      <c r="AP203" s="826"/>
      <c r="AQ203" s="826"/>
      <c r="AR203" s="826"/>
      <c r="AS203" s="826"/>
    </row>
    <row r="204" spans="1:45" x14ac:dyDescent="0.2">
      <c r="A204" s="826"/>
      <c r="B204" s="826"/>
      <c r="C204" s="826"/>
      <c r="D204" s="826"/>
      <c r="E204" s="826"/>
      <c r="F204" s="826"/>
      <c r="G204" s="826"/>
      <c r="H204" s="826"/>
      <c r="I204" s="826"/>
      <c r="J204" s="826"/>
      <c r="K204" s="826"/>
      <c r="L204" s="826"/>
      <c r="M204" s="826"/>
      <c r="N204" s="826"/>
      <c r="O204" s="826"/>
      <c r="P204" s="826"/>
      <c r="Q204" s="826"/>
      <c r="R204" s="826"/>
      <c r="S204" s="826"/>
      <c r="T204" s="826"/>
      <c r="U204" s="826"/>
      <c r="V204" s="826"/>
      <c r="W204" s="826"/>
      <c r="X204" s="826"/>
      <c r="Y204" s="826"/>
      <c r="Z204" s="826"/>
      <c r="AA204" s="826"/>
      <c r="AB204" s="826"/>
      <c r="AC204" s="826"/>
      <c r="AD204" s="826"/>
      <c r="AE204" s="826"/>
      <c r="AF204" s="826"/>
      <c r="AG204" s="826"/>
      <c r="AH204" s="826"/>
      <c r="AI204" s="826"/>
      <c r="AJ204" s="826"/>
      <c r="AK204" s="826"/>
      <c r="AL204" s="826"/>
      <c r="AM204" s="826"/>
      <c r="AN204" s="826"/>
      <c r="AO204" s="826"/>
      <c r="AP204" s="826"/>
      <c r="AQ204" s="826"/>
      <c r="AR204" s="826"/>
      <c r="AS204" s="826"/>
    </row>
    <row r="205" spans="1:45" x14ac:dyDescent="0.2">
      <c r="A205" s="826"/>
      <c r="B205" s="826"/>
      <c r="C205" s="826"/>
      <c r="D205" s="826"/>
      <c r="E205" s="826"/>
      <c r="F205" s="826"/>
      <c r="G205" s="826"/>
      <c r="H205" s="826"/>
      <c r="I205" s="826"/>
      <c r="J205" s="826"/>
      <c r="K205" s="826"/>
      <c r="L205" s="826"/>
      <c r="M205" s="826"/>
      <c r="N205" s="826"/>
      <c r="O205" s="826"/>
      <c r="P205" s="826"/>
      <c r="Q205" s="826"/>
      <c r="R205" s="826"/>
      <c r="S205" s="826"/>
      <c r="T205" s="826"/>
      <c r="U205" s="826"/>
      <c r="V205" s="826"/>
      <c r="W205" s="826"/>
      <c r="X205" s="826"/>
      <c r="Y205" s="826"/>
      <c r="Z205" s="826"/>
      <c r="AA205" s="826"/>
      <c r="AB205" s="826"/>
      <c r="AC205" s="826"/>
      <c r="AD205" s="826"/>
      <c r="AE205" s="826"/>
      <c r="AF205" s="826"/>
      <c r="AG205" s="826"/>
      <c r="AH205" s="826"/>
      <c r="AI205" s="826"/>
      <c r="AJ205" s="826"/>
      <c r="AK205" s="826"/>
      <c r="AL205" s="826"/>
      <c r="AM205" s="826"/>
      <c r="AN205" s="826"/>
      <c r="AO205" s="826"/>
      <c r="AP205" s="826"/>
      <c r="AQ205" s="826"/>
      <c r="AR205" s="826"/>
      <c r="AS205" s="826"/>
    </row>
    <row r="206" spans="1:45" x14ac:dyDescent="0.2">
      <c r="A206" s="826"/>
      <c r="B206" s="826"/>
      <c r="C206" s="826"/>
      <c r="D206" s="826"/>
      <c r="E206" s="826"/>
      <c r="F206" s="826"/>
      <c r="G206" s="826"/>
      <c r="H206" s="826"/>
      <c r="I206" s="826"/>
      <c r="J206" s="826"/>
      <c r="K206" s="826"/>
      <c r="L206" s="826"/>
      <c r="M206" s="826"/>
      <c r="N206" s="826"/>
      <c r="O206" s="826"/>
      <c r="P206" s="826"/>
      <c r="Q206" s="826"/>
      <c r="R206" s="826"/>
      <c r="S206" s="826"/>
      <c r="T206" s="826"/>
      <c r="U206" s="826"/>
      <c r="V206" s="826"/>
      <c r="W206" s="826"/>
      <c r="X206" s="826"/>
      <c r="Y206" s="826"/>
      <c r="Z206" s="826"/>
      <c r="AA206" s="826"/>
      <c r="AB206" s="826"/>
      <c r="AC206" s="826"/>
      <c r="AD206" s="826"/>
      <c r="AE206" s="826"/>
      <c r="AF206" s="826"/>
      <c r="AG206" s="826"/>
      <c r="AH206" s="826"/>
      <c r="AI206" s="826"/>
      <c r="AJ206" s="826"/>
      <c r="AK206" s="826"/>
      <c r="AL206" s="826"/>
      <c r="AM206" s="826"/>
      <c r="AN206" s="826"/>
      <c r="AO206" s="826"/>
      <c r="AP206" s="826"/>
      <c r="AQ206" s="826"/>
      <c r="AR206" s="826"/>
      <c r="AS206" s="826"/>
    </row>
    <row r="207" spans="1:45" x14ac:dyDescent="0.2">
      <c r="A207" s="826"/>
      <c r="B207" s="826"/>
      <c r="C207" s="826"/>
      <c r="D207" s="826"/>
      <c r="E207" s="826"/>
      <c r="F207" s="826"/>
      <c r="G207" s="826"/>
      <c r="H207" s="826"/>
      <c r="I207" s="826"/>
      <c r="J207" s="826"/>
      <c r="K207" s="826"/>
      <c r="L207" s="826"/>
      <c r="M207" s="826"/>
      <c r="N207" s="826"/>
      <c r="O207" s="826"/>
      <c r="P207" s="826"/>
      <c r="Q207" s="826"/>
      <c r="R207" s="826"/>
      <c r="S207" s="826"/>
      <c r="T207" s="826"/>
      <c r="U207" s="826"/>
      <c r="V207" s="826"/>
      <c r="W207" s="826"/>
      <c r="X207" s="826"/>
      <c r="Y207" s="826"/>
      <c r="Z207" s="826"/>
      <c r="AA207" s="826"/>
      <c r="AB207" s="826"/>
      <c r="AC207" s="826"/>
      <c r="AD207" s="826"/>
      <c r="AE207" s="826"/>
      <c r="AF207" s="826"/>
      <c r="AG207" s="826"/>
      <c r="AH207" s="826"/>
      <c r="AI207" s="826"/>
      <c r="AJ207" s="826"/>
      <c r="AK207" s="826"/>
      <c r="AL207" s="826"/>
      <c r="AM207" s="826"/>
      <c r="AN207" s="826"/>
      <c r="AO207" s="826"/>
      <c r="AP207" s="826"/>
      <c r="AQ207" s="826"/>
      <c r="AR207" s="826"/>
      <c r="AS207" s="826"/>
    </row>
    <row r="208" spans="1:45" x14ac:dyDescent="0.2">
      <c r="A208" s="826"/>
      <c r="B208" s="826"/>
      <c r="C208" s="826"/>
      <c r="D208" s="826"/>
      <c r="E208" s="826"/>
      <c r="F208" s="826"/>
      <c r="G208" s="826"/>
      <c r="H208" s="826"/>
      <c r="I208" s="826"/>
      <c r="J208" s="826"/>
      <c r="K208" s="826"/>
      <c r="L208" s="826"/>
      <c r="M208" s="826"/>
      <c r="N208" s="826"/>
      <c r="O208" s="826"/>
      <c r="P208" s="826"/>
      <c r="Q208" s="826"/>
      <c r="R208" s="826"/>
      <c r="S208" s="826"/>
      <c r="T208" s="826"/>
      <c r="U208" s="826"/>
      <c r="V208" s="826"/>
      <c r="W208" s="826"/>
      <c r="X208" s="826"/>
      <c r="Y208" s="826"/>
      <c r="Z208" s="826"/>
      <c r="AA208" s="826"/>
      <c r="AB208" s="826"/>
      <c r="AC208" s="826"/>
      <c r="AD208" s="826"/>
      <c r="AE208" s="826"/>
      <c r="AF208" s="826"/>
      <c r="AG208" s="826"/>
      <c r="AH208" s="826"/>
      <c r="AI208" s="826"/>
      <c r="AJ208" s="826"/>
      <c r="AK208" s="826"/>
      <c r="AL208" s="826"/>
      <c r="AM208" s="826"/>
      <c r="AN208" s="826"/>
      <c r="AO208" s="826"/>
      <c r="AP208" s="826"/>
      <c r="AQ208" s="826"/>
      <c r="AR208" s="826"/>
      <c r="AS208" s="826"/>
    </row>
    <row r="209" spans="1:45" x14ac:dyDescent="0.2">
      <c r="A209" s="826"/>
      <c r="B209" s="826"/>
      <c r="C209" s="826"/>
      <c r="D209" s="826"/>
      <c r="E209" s="826"/>
      <c r="F209" s="826"/>
      <c r="G209" s="826"/>
      <c r="H209" s="826"/>
      <c r="I209" s="826"/>
      <c r="J209" s="826"/>
      <c r="K209" s="826"/>
      <c r="L209" s="826"/>
      <c r="M209" s="826"/>
      <c r="N209" s="826"/>
      <c r="O209" s="826"/>
      <c r="P209" s="826"/>
      <c r="Q209" s="826"/>
      <c r="R209" s="826"/>
      <c r="S209" s="826"/>
      <c r="T209" s="826"/>
      <c r="U209" s="826"/>
      <c r="V209" s="826"/>
      <c r="W209" s="826"/>
      <c r="X209" s="826"/>
      <c r="Y209" s="826"/>
      <c r="Z209" s="826"/>
      <c r="AA209" s="826"/>
      <c r="AB209" s="826"/>
      <c r="AC209" s="826"/>
      <c r="AD209" s="826"/>
      <c r="AE209" s="826"/>
      <c r="AF209" s="826"/>
      <c r="AG209" s="826"/>
      <c r="AH209" s="826"/>
      <c r="AI209" s="826"/>
      <c r="AJ209" s="826"/>
      <c r="AK209" s="826"/>
      <c r="AL209" s="826"/>
      <c r="AM209" s="826"/>
      <c r="AN209" s="826"/>
      <c r="AO209" s="826"/>
      <c r="AP209" s="826"/>
      <c r="AQ209" s="826"/>
      <c r="AR209" s="826"/>
      <c r="AS209" s="826"/>
    </row>
    <row r="210" spans="1:45" x14ac:dyDescent="0.2">
      <c r="A210" s="826"/>
      <c r="B210" s="826"/>
      <c r="C210" s="826"/>
      <c r="D210" s="826"/>
      <c r="E210" s="826"/>
      <c r="F210" s="826"/>
      <c r="G210" s="826"/>
      <c r="H210" s="826"/>
      <c r="I210" s="826"/>
      <c r="J210" s="826"/>
      <c r="K210" s="826"/>
      <c r="L210" s="826"/>
      <c r="M210" s="826"/>
      <c r="N210" s="826"/>
      <c r="O210" s="826"/>
      <c r="P210" s="826"/>
      <c r="Q210" s="826"/>
      <c r="R210" s="826"/>
      <c r="S210" s="826"/>
      <c r="T210" s="826"/>
      <c r="U210" s="826"/>
      <c r="V210" s="826"/>
      <c r="W210" s="826"/>
      <c r="X210" s="826"/>
      <c r="Y210" s="826"/>
      <c r="Z210" s="826"/>
      <c r="AA210" s="826"/>
      <c r="AB210" s="826"/>
      <c r="AC210" s="826"/>
      <c r="AD210" s="826"/>
      <c r="AE210" s="826"/>
      <c r="AF210" s="826"/>
      <c r="AG210" s="826"/>
      <c r="AH210" s="826"/>
      <c r="AI210" s="826"/>
      <c r="AJ210" s="826"/>
      <c r="AK210" s="826"/>
      <c r="AL210" s="826"/>
      <c r="AM210" s="826"/>
      <c r="AN210" s="826"/>
      <c r="AO210" s="826"/>
      <c r="AP210" s="826"/>
      <c r="AQ210" s="826"/>
      <c r="AR210" s="826"/>
      <c r="AS210" s="826"/>
    </row>
    <row r="211" spans="1:45" x14ac:dyDescent="0.2">
      <c r="A211" s="826"/>
      <c r="B211" s="826"/>
      <c r="C211" s="826"/>
      <c r="D211" s="826"/>
      <c r="E211" s="826"/>
      <c r="F211" s="826"/>
      <c r="G211" s="826"/>
      <c r="H211" s="826"/>
      <c r="I211" s="826"/>
      <c r="J211" s="826"/>
      <c r="K211" s="826"/>
      <c r="L211" s="826"/>
      <c r="M211" s="826"/>
      <c r="N211" s="826"/>
      <c r="O211" s="826"/>
      <c r="P211" s="826"/>
      <c r="Q211" s="826"/>
      <c r="R211" s="826"/>
      <c r="S211" s="826"/>
      <c r="T211" s="826"/>
      <c r="U211" s="826"/>
      <c r="V211" s="826"/>
      <c r="W211" s="826"/>
      <c r="X211" s="826"/>
      <c r="Y211" s="826"/>
      <c r="Z211" s="826"/>
      <c r="AA211" s="826"/>
      <c r="AB211" s="826"/>
      <c r="AC211" s="826"/>
      <c r="AD211" s="826"/>
      <c r="AE211" s="826"/>
      <c r="AF211" s="826"/>
      <c r="AG211" s="826"/>
      <c r="AH211" s="826"/>
      <c r="AI211" s="826"/>
      <c r="AJ211" s="826"/>
      <c r="AK211" s="826"/>
      <c r="AL211" s="826"/>
      <c r="AM211" s="826"/>
      <c r="AN211" s="826"/>
      <c r="AO211" s="826"/>
      <c r="AP211" s="826"/>
      <c r="AQ211" s="826"/>
      <c r="AR211" s="826"/>
      <c r="AS211" s="826"/>
    </row>
    <row r="212" spans="1:45" x14ac:dyDescent="0.2">
      <c r="A212" s="826"/>
      <c r="B212" s="826"/>
      <c r="C212" s="826"/>
      <c r="D212" s="826"/>
      <c r="E212" s="826"/>
      <c r="F212" s="826"/>
      <c r="G212" s="826"/>
      <c r="H212" s="826"/>
      <c r="I212" s="826"/>
      <c r="J212" s="826"/>
      <c r="K212" s="826"/>
      <c r="L212" s="826"/>
      <c r="M212" s="826"/>
      <c r="N212" s="826"/>
      <c r="O212" s="826"/>
      <c r="P212" s="826"/>
      <c r="Q212" s="826"/>
      <c r="R212" s="826"/>
      <c r="S212" s="826"/>
      <c r="T212" s="826"/>
      <c r="U212" s="826"/>
      <c r="V212" s="826"/>
      <c r="W212" s="826"/>
      <c r="X212" s="826"/>
      <c r="Y212" s="826"/>
      <c r="Z212" s="826"/>
      <c r="AA212" s="826"/>
      <c r="AB212" s="826"/>
      <c r="AC212" s="826"/>
      <c r="AD212" s="826"/>
      <c r="AE212" s="826"/>
      <c r="AF212" s="826"/>
      <c r="AG212" s="826"/>
      <c r="AH212" s="826"/>
      <c r="AI212" s="826"/>
      <c r="AJ212" s="826"/>
      <c r="AK212" s="826"/>
      <c r="AL212" s="826"/>
      <c r="AM212" s="826"/>
      <c r="AN212" s="826"/>
      <c r="AO212" s="826"/>
      <c r="AP212" s="826"/>
      <c r="AQ212" s="826"/>
      <c r="AR212" s="826"/>
      <c r="AS212" s="826"/>
    </row>
    <row r="213" spans="1:45" x14ac:dyDescent="0.2">
      <c r="A213" s="826"/>
      <c r="B213" s="826"/>
      <c r="C213" s="826"/>
      <c r="D213" s="826"/>
      <c r="E213" s="826"/>
      <c r="F213" s="826"/>
      <c r="G213" s="826"/>
      <c r="H213" s="826"/>
      <c r="I213" s="826"/>
      <c r="J213" s="826"/>
      <c r="K213" s="826"/>
      <c r="L213" s="826"/>
      <c r="M213" s="826"/>
      <c r="N213" s="826"/>
      <c r="O213" s="826"/>
      <c r="P213" s="826"/>
      <c r="Q213" s="826"/>
      <c r="R213" s="826"/>
      <c r="S213" s="826"/>
      <c r="T213" s="826"/>
      <c r="U213" s="826"/>
      <c r="V213" s="826"/>
      <c r="W213" s="826"/>
      <c r="X213" s="826"/>
      <c r="Y213" s="826"/>
      <c r="Z213" s="826"/>
      <c r="AA213" s="826"/>
      <c r="AB213" s="826"/>
      <c r="AC213" s="826"/>
      <c r="AD213" s="826"/>
      <c r="AE213" s="826"/>
      <c r="AF213" s="826"/>
      <c r="AG213" s="826"/>
      <c r="AH213" s="826"/>
      <c r="AI213" s="826"/>
      <c r="AJ213" s="826"/>
      <c r="AK213" s="826"/>
      <c r="AL213" s="826"/>
      <c r="AM213" s="826"/>
      <c r="AN213" s="826"/>
      <c r="AO213" s="826"/>
      <c r="AP213" s="826"/>
      <c r="AQ213" s="826"/>
      <c r="AR213" s="826"/>
      <c r="AS213" s="826"/>
    </row>
    <row r="214" spans="1:45" x14ac:dyDescent="0.2">
      <c r="A214" s="826"/>
      <c r="B214" s="826"/>
      <c r="C214" s="826"/>
      <c r="D214" s="826"/>
      <c r="E214" s="826"/>
      <c r="F214" s="826"/>
      <c r="G214" s="826"/>
      <c r="H214" s="826"/>
      <c r="I214" s="826"/>
      <c r="J214" s="826"/>
      <c r="K214" s="826"/>
      <c r="L214" s="826"/>
      <c r="M214" s="826"/>
      <c r="N214" s="826"/>
      <c r="O214" s="826"/>
      <c r="P214" s="826"/>
      <c r="Q214" s="826"/>
      <c r="R214" s="826"/>
      <c r="S214" s="826"/>
      <c r="T214" s="826"/>
      <c r="U214" s="826"/>
      <c r="V214" s="826"/>
      <c r="W214" s="826"/>
      <c r="X214" s="826"/>
      <c r="Y214" s="826"/>
      <c r="Z214" s="826"/>
      <c r="AA214" s="826"/>
      <c r="AB214" s="826"/>
      <c r="AC214" s="826"/>
      <c r="AD214" s="826"/>
      <c r="AE214" s="826"/>
      <c r="AF214" s="826"/>
      <c r="AG214" s="826"/>
      <c r="AH214" s="826"/>
      <c r="AI214" s="826"/>
      <c r="AJ214" s="826"/>
      <c r="AK214" s="826"/>
      <c r="AL214" s="826"/>
      <c r="AM214" s="826"/>
      <c r="AN214" s="826"/>
      <c r="AO214" s="826"/>
      <c r="AP214" s="826"/>
      <c r="AQ214" s="826"/>
      <c r="AR214" s="826"/>
      <c r="AS214" s="826"/>
    </row>
    <row r="215" spans="1:45" x14ac:dyDescent="0.2">
      <c r="A215" s="826"/>
      <c r="B215" s="826"/>
      <c r="C215" s="826"/>
      <c r="D215" s="826"/>
      <c r="E215" s="826"/>
      <c r="F215" s="826"/>
      <c r="G215" s="826"/>
      <c r="H215" s="826"/>
      <c r="I215" s="826"/>
      <c r="J215" s="826"/>
      <c r="K215" s="826"/>
      <c r="L215" s="826"/>
      <c r="M215" s="826"/>
      <c r="N215" s="826"/>
      <c r="O215" s="826"/>
      <c r="P215" s="826"/>
      <c r="Q215" s="826"/>
      <c r="R215" s="826"/>
      <c r="S215" s="826"/>
      <c r="T215" s="826"/>
      <c r="U215" s="826"/>
      <c r="V215" s="826"/>
      <c r="W215" s="826"/>
      <c r="X215" s="826"/>
      <c r="Y215" s="826"/>
      <c r="Z215" s="826"/>
      <c r="AA215" s="826"/>
      <c r="AB215" s="826"/>
      <c r="AC215" s="826"/>
      <c r="AD215" s="826"/>
      <c r="AE215" s="826"/>
      <c r="AF215" s="826"/>
      <c r="AG215" s="826"/>
      <c r="AH215" s="826"/>
      <c r="AI215" s="826"/>
      <c r="AJ215" s="826"/>
      <c r="AK215" s="826"/>
      <c r="AL215" s="826"/>
      <c r="AM215" s="826"/>
      <c r="AN215" s="826"/>
      <c r="AO215" s="826"/>
      <c r="AP215" s="826"/>
      <c r="AQ215" s="826"/>
      <c r="AR215" s="826"/>
      <c r="AS215" s="826"/>
    </row>
    <row r="216" spans="1:45" x14ac:dyDescent="0.2">
      <c r="A216" s="826"/>
      <c r="B216" s="826"/>
      <c r="C216" s="826"/>
      <c r="D216" s="826"/>
      <c r="E216" s="826"/>
      <c r="F216" s="826"/>
      <c r="G216" s="826"/>
      <c r="H216" s="826"/>
      <c r="I216" s="826"/>
      <c r="J216" s="826"/>
      <c r="K216" s="826"/>
      <c r="L216" s="826"/>
      <c r="M216" s="826"/>
      <c r="N216" s="826"/>
      <c r="O216" s="826"/>
      <c r="P216" s="826"/>
      <c r="Q216" s="826"/>
      <c r="R216" s="826"/>
      <c r="S216" s="826"/>
      <c r="T216" s="826"/>
      <c r="U216" s="826"/>
      <c r="V216" s="826"/>
      <c r="W216" s="826"/>
      <c r="X216" s="826"/>
      <c r="Y216" s="826"/>
      <c r="Z216" s="826"/>
      <c r="AA216" s="826"/>
      <c r="AB216" s="826"/>
      <c r="AC216" s="826"/>
      <c r="AD216" s="826"/>
      <c r="AE216" s="826"/>
      <c r="AF216" s="826"/>
      <c r="AG216" s="826"/>
      <c r="AH216" s="826"/>
      <c r="AI216" s="826"/>
      <c r="AJ216" s="826"/>
      <c r="AK216" s="826"/>
      <c r="AL216" s="826"/>
      <c r="AM216" s="826"/>
      <c r="AN216" s="826"/>
      <c r="AO216" s="826"/>
      <c r="AP216" s="826"/>
      <c r="AQ216" s="826"/>
      <c r="AR216" s="826"/>
      <c r="AS216" s="826"/>
    </row>
    <row r="217" spans="1:45" x14ac:dyDescent="0.2">
      <c r="A217" s="826"/>
      <c r="B217" s="826"/>
      <c r="C217" s="826"/>
      <c r="D217" s="826"/>
      <c r="E217" s="826"/>
      <c r="F217" s="826"/>
      <c r="G217" s="826"/>
      <c r="H217" s="826"/>
      <c r="I217" s="826"/>
      <c r="J217" s="826"/>
      <c r="K217" s="826"/>
      <c r="L217" s="826"/>
      <c r="M217" s="826"/>
      <c r="N217" s="826"/>
      <c r="O217" s="826"/>
      <c r="P217" s="826"/>
      <c r="Q217" s="826"/>
      <c r="R217" s="826"/>
      <c r="S217" s="826"/>
      <c r="T217" s="826"/>
      <c r="U217" s="826"/>
      <c r="V217" s="826"/>
      <c r="W217" s="826"/>
      <c r="X217" s="826"/>
      <c r="Y217" s="826"/>
      <c r="Z217" s="826"/>
      <c r="AA217" s="826"/>
      <c r="AB217" s="826"/>
      <c r="AC217" s="826"/>
      <c r="AD217" s="826"/>
      <c r="AE217" s="826"/>
      <c r="AF217" s="826"/>
      <c r="AG217" s="826"/>
      <c r="AH217" s="826"/>
      <c r="AI217" s="826"/>
      <c r="AJ217" s="826"/>
      <c r="AK217" s="826"/>
      <c r="AL217" s="826"/>
      <c r="AM217" s="826"/>
      <c r="AN217" s="826"/>
      <c r="AO217" s="826"/>
      <c r="AP217" s="826"/>
      <c r="AQ217" s="826"/>
      <c r="AR217" s="826"/>
      <c r="AS217" s="826"/>
    </row>
    <row r="218" spans="1:45" x14ac:dyDescent="0.2">
      <c r="A218" s="826"/>
      <c r="B218" s="826"/>
      <c r="C218" s="826"/>
      <c r="D218" s="826"/>
      <c r="E218" s="826"/>
      <c r="F218" s="826"/>
      <c r="G218" s="826"/>
      <c r="H218" s="826"/>
      <c r="I218" s="826"/>
      <c r="J218" s="826"/>
      <c r="K218" s="826"/>
      <c r="L218" s="826"/>
      <c r="M218" s="826"/>
      <c r="N218" s="826"/>
      <c r="O218" s="826"/>
      <c r="P218" s="826"/>
      <c r="Q218" s="826"/>
      <c r="R218" s="826"/>
      <c r="S218" s="826"/>
      <c r="T218" s="826"/>
      <c r="U218" s="826"/>
      <c r="V218" s="826"/>
      <c r="W218" s="826"/>
      <c r="X218" s="826"/>
      <c r="Y218" s="826"/>
      <c r="Z218" s="826"/>
      <c r="AA218" s="826"/>
      <c r="AB218" s="826"/>
      <c r="AC218" s="826"/>
      <c r="AD218" s="826"/>
      <c r="AE218" s="826"/>
      <c r="AF218" s="826"/>
      <c r="AG218" s="826"/>
      <c r="AH218" s="826"/>
      <c r="AI218" s="826"/>
      <c r="AJ218" s="826"/>
      <c r="AK218" s="826"/>
      <c r="AL218" s="826"/>
      <c r="AM218" s="826"/>
      <c r="AN218" s="826"/>
      <c r="AO218" s="826"/>
      <c r="AP218" s="826"/>
      <c r="AQ218" s="826"/>
      <c r="AR218" s="826"/>
      <c r="AS218" s="826"/>
    </row>
    <row r="219" spans="1:45" x14ac:dyDescent="0.2">
      <c r="A219" s="826"/>
      <c r="B219" s="826"/>
      <c r="C219" s="826"/>
      <c r="D219" s="826"/>
      <c r="E219" s="826"/>
      <c r="F219" s="826"/>
      <c r="G219" s="826"/>
      <c r="H219" s="826"/>
      <c r="I219" s="826"/>
      <c r="J219" s="826"/>
      <c r="K219" s="826"/>
      <c r="L219" s="826"/>
      <c r="M219" s="826"/>
      <c r="N219" s="826"/>
      <c r="O219" s="826"/>
      <c r="P219" s="826"/>
      <c r="Q219" s="826"/>
      <c r="R219" s="826"/>
      <c r="S219" s="826"/>
      <c r="T219" s="826"/>
      <c r="U219" s="826"/>
      <c r="V219" s="826"/>
      <c r="W219" s="826"/>
      <c r="X219" s="826"/>
      <c r="Y219" s="826"/>
      <c r="Z219" s="826"/>
      <c r="AA219" s="826"/>
      <c r="AB219" s="826"/>
      <c r="AC219" s="826"/>
      <c r="AD219" s="826"/>
      <c r="AE219" s="826"/>
      <c r="AF219" s="826"/>
      <c r="AG219" s="826"/>
      <c r="AH219" s="826"/>
      <c r="AI219" s="826"/>
      <c r="AJ219" s="826"/>
      <c r="AK219" s="826"/>
      <c r="AL219" s="826"/>
      <c r="AM219" s="826"/>
      <c r="AN219" s="826"/>
      <c r="AO219" s="826"/>
      <c r="AP219" s="826"/>
      <c r="AQ219" s="826"/>
      <c r="AR219" s="826"/>
      <c r="AS219" s="826"/>
    </row>
    <row r="220" spans="1:45" x14ac:dyDescent="0.2">
      <c r="A220" s="826"/>
      <c r="B220" s="826"/>
      <c r="C220" s="826"/>
      <c r="D220" s="826"/>
      <c r="E220" s="826"/>
      <c r="F220" s="826"/>
      <c r="G220" s="826"/>
      <c r="H220" s="826"/>
      <c r="I220" s="826"/>
      <c r="J220" s="826"/>
      <c r="K220" s="826"/>
      <c r="L220" s="826"/>
      <c r="M220" s="826"/>
      <c r="N220" s="826"/>
      <c r="O220" s="826"/>
      <c r="P220" s="826"/>
      <c r="Q220" s="826"/>
      <c r="R220" s="826"/>
      <c r="S220" s="826"/>
      <c r="T220" s="826"/>
      <c r="U220" s="826"/>
      <c r="V220" s="826"/>
      <c r="W220" s="826"/>
      <c r="X220" s="826"/>
      <c r="Y220" s="826"/>
      <c r="Z220" s="826"/>
      <c r="AA220" s="826"/>
      <c r="AB220" s="826"/>
      <c r="AC220" s="826"/>
      <c r="AD220" s="826"/>
      <c r="AE220" s="826"/>
      <c r="AF220" s="826"/>
      <c r="AG220" s="826"/>
      <c r="AH220" s="826"/>
      <c r="AI220" s="826"/>
      <c r="AJ220" s="826"/>
      <c r="AK220" s="826"/>
      <c r="AL220" s="826"/>
      <c r="AM220" s="826"/>
      <c r="AN220" s="826"/>
      <c r="AO220" s="826"/>
      <c r="AP220" s="826"/>
      <c r="AQ220" s="826"/>
      <c r="AR220" s="826"/>
      <c r="AS220" s="826"/>
    </row>
    <row r="221" spans="1:45" x14ac:dyDescent="0.2">
      <c r="A221" s="826"/>
      <c r="B221" s="826"/>
      <c r="C221" s="826"/>
      <c r="D221" s="826"/>
      <c r="E221" s="826"/>
      <c r="F221" s="826"/>
      <c r="G221" s="826"/>
      <c r="H221" s="826"/>
      <c r="I221" s="826"/>
      <c r="J221" s="826"/>
      <c r="K221" s="826"/>
      <c r="L221" s="826"/>
      <c r="M221" s="826"/>
      <c r="N221" s="826"/>
      <c r="O221" s="826"/>
      <c r="P221" s="826"/>
      <c r="Q221" s="826"/>
      <c r="R221" s="826"/>
      <c r="S221" s="826"/>
      <c r="T221" s="826"/>
      <c r="U221" s="826"/>
      <c r="V221" s="826"/>
      <c r="W221" s="826"/>
      <c r="X221" s="826"/>
      <c r="Y221" s="826"/>
      <c r="Z221" s="826"/>
      <c r="AA221" s="826"/>
      <c r="AB221" s="826"/>
      <c r="AC221" s="826"/>
      <c r="AD221" s="826"/>
      <c r="AE221" s="826"/>
      <c r="AF221" s="826"/>
      <c r="AG221" s="826"/>
      <c r="AH221" s="826"/>
      <c r="AI221" s="826"/>
      <c r="AJ221" s="826"/>
      <c r="AK221" s="826"/>
      <c r="AL221" s="826"/>
      <c r="AM221" s="826"/>
      <c r="AN221" s="826"/>
      <c r="AO221" s="826"/>
      <c r="AP221" s="826"/>
      <c r="AQ221" s="826"/>
      <c r="AR221" s="826"/>
      <c r="AS221" s="826"/>
    </row>
    <row r="222" spans="1:45" x14ac:dyDescent="0.2">
      <c r="A222" s="826"/>
      <c r="B222" s="826"/>
      <c r="C222" s="826"/>
      <c r="D222" s="826"/>
      <c r="E222" s="826"/>
      <c r="F222" s="826"/>
      <c r="G222" s="826"/>
      <c r="H222" s="826"/>
      <c r="I222" s="826"/>
      <c r="J222" s="826"/>
      <c r="K222" s="826"/>
      <c r="L222" s="826"/>
      <c r="M222" s="826"/>
      <c r="N222" s="826"/>
      <c r="O222" s="826"/>
      <c r="P222" s="826"/>
      <c r="Q222" s="826"/>
      <c r="R222" s="826"/>
      <c r="S222" s="826"/>
      <c r="T222" s="826"/>
      <c r="U222" s="826"/>
      <c r="V222" s="826"/>
      <c r="W222" s="826"/>
      <c r="X222" s="826"/>
      <c r="Y222" s="826"/>
      <c r="Z222" s="826"/>
      <c r="AA222" s="826"/>
      <c r="AB222" s="826"/>
      <c r="AC222" s="826"/>
      <c r="AD222" s="826"/>
      <c r="AE222" s="826"/>
      <c r="AF222" s="826"/>
      <c r="AG222" s="826"/>
      <c r="AH222" s="826"/>
      <c r="AI222" s="826"/>
      <c r="AJ222" s="826"/>
      <c r="AK222" s="826"/>
      <c r="AL222" s="826"/>
      <c r="AM222" s="826"/>
      <c r="AN222" s="826"/>
      <c r="AO222" s="826"/>
      <c r="AP222" s="826"/>
      <c r="AQ222" s="826"/>
      <c r="AR222" s="826"/>
      <c r="AS222" s="826"/>
    </row>
    <row r="223" spans="1:45" x14ac:dyDescent="0.2">
      <c r="A223" s="826"/>
      <c r="B223" s="826"/>
      <c r="C223" s="826"/>
      <c r="D223" s="826"/>
      <c r="E223" s="826"/>
      <c r="F223" s="826"/>
      <c r="G223" s="826"/>
      <c r="H223" s="826"/>
      <c r="I223" s="826"/>
      <c r="J223" s="826"/>
      <c r="K223" s="826"/>
      <c r="L223" s="826"/>
      <c r="M223" s="826"/>
      <c r="N223" s="826"/>
      <c r="O223" s="826"/>
      <c r="P223" s="826"/>
      <c r="Q223" s="826"/>
      <c r="R223" s="826"/>
      <c r="S223" s="826"/>
      <c r="T223" s="826"/>
      <c r="U223" s="826"/>
      <c r="V223" s="826"/>
      <c r="W223" s="826"/>
      <c r="X223" s="826"/>
      <c r="Y223" s="826"/>
      <c r="Z223" s="826"/>
      <c r="AA223" s="826"/>
      <c r="AB223" s="826"/>
      <c r="AC223" s="826"/>
      <c r="AD223" s="826"/>
      <c r="AE223" s="826"/>
      <c r="AF223" s="826"/>
      <c r="AG223" s="826"/>
      <c r="AH223" s="826"/>
      <c r="AI223" s="826"/>
      <c r="AJ223" s="826"/>
      <c r="AK223" s="826"/>
      <c r="AL223" s="826"/>
      <c r="AM223" s="826"/>
      <c r="AN223" s="826"/>
      <c r="AO223" s="826"/>
      <c r="AP223" s="826"/>
      <c r="AQ223" s="826"/>
      <c r="AR223" s="826"/>
      <c r="AS223" s="826"/>
    </row>
    <row r="224" spans="1:45" x14ac:dyDescent="0.2">
      <c r="A224" s="826"/>
      <c r="B224" s="826"/>
      <c r="C224" s="826"/>
      <c r="D224" s="826"/>
      <c r="E224" s="826"/>
      <c r="F224" s="826"/>
      <c r="G224" s="826"/>
      <c r="H224" s="826"/>
      <c r="I224" s="826"/>
      <c r="J224" s="826"/>
      <c r="K224" s="826"/>
      <c r="L224" s="826"/>
      <c r="M224" s="826"/>
      <c r="N224" s="826"/>
      <c r="O224" s="826"/>
      <c r="P224" s="826"/>
      <c r="Q224" s="826"/>
      <c r="R224" s="826"/>
      <c r="S224" s="826"/>
      <c r="T224" s="826"/>
      <c r="U224" s="826"/>
      <c r="V224" s="826"/>
      <c r="W224" s="826"/>
      <c r="X224" s="826"/>
      <c r="Y224" s="826"/>
      <c r="Z224" s="826"/>
      <c r="AA224" s="826"/>
      <c r="AB224" s="826"/>
      <c r="AC224" s="826"/>
      <c r="AD224" s="826"/>
      <c r="AE224" s="826"/>
      <c r="AF224" s="826"/>
      <c r="AG224" s="826"/>
      <c r="AH224" s="826"/>
      <c r="AI224" s="826"/>
      <c r="AJ224" s="826"/>
      <c r="AK224" s="826"/>
      <c r="AL224" s="826"/>
      <c r="AM224" s="826"/>
      <c r="AN224" s="826"/>
      <c r="AO224" s="826"/>
      <c r="AP224" s="826"/>
      <c r="AQ224" s="826"/>
      <c r="AR224" s="826"/>
      <c r="AS224" s="826"/>
    </row>
    <row r="225" spans="1:45" x14ac:dyDescent="0.2">
      <c r="A225" s="826"/>
      <c r="B225" s="826"/>
      <c r="C225" s="826"/>
      <c r="D225" s="826"/>
      <c r="E225" s="826"/>
      <c r="F225" s="826"/>
      <c r="G225" s="826"/>
      <c r="H225" s="826"/>
      <c r="I225" s="826"/>
      <c r="J225" s="826"/>
      <c r="K225" s="826"/>
      <c r="L225" s="826"/>
      <c r="M225" s="826"/>
      <c r="N225" s="826"/>
      <c r="O225" s="826"/>
      <c r="P225" s="826"/>
      <c r="Q225" s="826"/>
      <c r="R225" s="826"/>
      <c r="S225" s="826"/>
      <c r="T225" s="826"/>
      <c r="U225" s="826"/>
      <c r="V225" s="826"/>
      <c r="W225" s="826"/>
      <c r="X225" s="826"/>
      <c r="Y225" s="826"/>
      <c r="Z225" s="826"/>
      <c r="AA225" s="826"/>
      <c r="AB225" s="826"/>
      <c r="AC225" s="826"/>
      <c r="AD225" s="826"/>
      <c r="AE225" s="826"/>
      <c r="AF225" s="826"/>
      <c r="AG225" s="826"/>
      <c r="AH225" s="826"/>
      <c r="AI225" s="826"/>
      <c r="AJ225" s="826"/>
      <c r="AK225" s="826"/>
      <c r="AL225" s="826"/>
      <c r="AM225" s="826"/>
      <c r="AN225" s="826"/>
      <c r="AO225" s="826"/>
      <c r="AP225" s="826"/>
      <c r="AQ225" s="826"/>
      <c r="AR225" s="826"/>
      <c r="AS225" s="826"/>
    </row>
    <row r="226" spans="1:45" x14ac:dyDescent="0.2">
      <c r="A226" s="826"/>
      <c r="B226" s="826"/>
      <c r="C226" s="826"/>
      <c r="D226" s="826"/>
      <c r="E226" s="826"/>
      <c r="F226" s="826"/>
      <c r="G226" s="826"/>
      <c r="H226" s="826"/>
      <c r="I226" s="826"/>
      <c r="J226" s="826"/>
      <c r="K226" s="826"/>
      <c r="L226" s="826"/>
      <c r="M226" s="826"/>
      <c r="N226" s="826"/>
      <c r="O226" s="826"/>
      <c r="P226" s="826"/>
      <c r="Q226" s="826"/>
      <c r="R226" s="826"/>
      <c r="S226" s="826"/>
      <c r="T226" s="826"/>
      <c r="U226" s="826"/>
      <c r="V226" s="826"/>
      <c r="W226" s="826"/>
      <c r="X226" s="826"/>
      <c r="Y226" s="826"/>
      <c r="Z226" s="826"/>
      <c r="AA226" s="826"/>
      <c r="AB226" s="826"/>
      <c r="AC226" s="826"/>
      <c r="AD226" s="826"/>
      <c r="AE226" s="826"/>
      <c r="AF226" s="826"/>
      <c r="AG226" s="826"/>
      <c r="AH226" s="826"/>
      <c r="AI226" s="826"/>
      <c r="AJ226" s="826"/>
      <c r="AK226" s="826"/>
      <c r="AL226" s="826"/>
      <c r="AM226" s="826"/>
      <c r="AN226" s="826"/>
      <c r="AO226" s="826"/>
      <c r="AP226" s="826"/>
      <c r="AQ226" s="826"/>
      <c r="AR226" s="826"/>
      <c r="AS226" s="826"/>
    </row>
    <row r="227" spans="1:45" x14ac:dyDescent="0.2">
      <c r="A227" s="826"/>
      <c r="B227" s="826"/>
      <c r="C227" s="826"/>
      <c r="D227" s="826"/>
      <c r="E227" s="826"/>
      <c r="F227" s="826"/>
      <c r="G227" s="826"/>
      <c r="H227" s="826"/>
      <c r="I227" s="826"/>
      <c r="J227" s="826"/>
      <c r="K227" s="826"/>
      <c r="L227" s="826"/>
      <c r="M227" s="826"/>
      <c r="N227" s="826"/>
      <c r="O227" s="826"/>
      <c r="P227" s="826"/>
      <c r="Q227" s="826"/>
      <c r="R227" s="826"/>
      <c r="S227" s="826"/>
      <c r="T227" s="826"/>
      <c r="U227" s="826"/>
      <c r="V227" s="826"/>
      <c r="W227" s="826"/>
      <c r="X227" s="826"/>
      <c r="Y227" s="826"/>
      <c r="Z227" s="826"/>
      <c r="AA227" s="826"/>
      <c r="AB227" s="826"/>
      <c r="AC227" s="826"/>
      <c r="AD227" s="826"/>
      <c r="AE227" s="826"/>
      <c r="AF227" s="826"/>
      <c r="AG227" s="826"/>
      <c r="AH227" s="826"/>
      <c r="AI227" s="826"/>
      <c r="AJ227" s="826"/>
      <c r="AK227" s="826"/>
      <c r="AL227" s="826"/>
      <c r="AM227" s="826"/>
      <c r="AN227" s="826"/>
      <c r="AO227" s="826"/>
      <c r="AP227" s="826"/>
      <c r="AQ227" s="826"/>
      <c r="AR227" s="826"/>
      <c r="AS227" s="826"/>
    </row>
    <row r="228" spans="1:45" x14ac:dyDescent="0.2">
      <c r="A228" s="826"/>
      <c r="B228" s="826"/>
      <c r="C228" s="826"/>
      <c r="D228" s="826"/>
      <c r="E228" s="826"/>
      <c r="F228" s="826"/>
      <c r="G228" s="826"/>
      <c r="H228" s="826"/>
      <c r="I228" s="826"/>
      <c r="J228" s="826"/>
      <c r="K228" s="826"/>
      <c r="L228" s="826"/>
      <c r="M228" s="826"/>
      <c r="N228" s="826"/>
      <c r="O228" s="826"/>
      <c r="P228" s="826"/>
      <c r="Q228" s="826"/>
      <c r="R228" s="826"/>
      <c r="S228" s="826"/>
      <c r="T228" s="826"/>
      <c r="U228" s="826"/>
      <c r="V228" s="826"/>
      <c r="W228" s="826"/>
      <c r="X228" s="826"/>
      <c r="Y228" s="826"/>
      <c r="Z228" s="826"/>
      <c r="AA228" s="826"/>
      <c r="AB228" s="826"/>
      <c r="AC228" s="826"/>
      <c r="AD228" s="826"/>
      <c r="AE228" s="826"/>
      <c r="AF228" s="826"/>
      <c r="AG228" s="826"/>
      <c r="AH228" s="826"/>
      <c r="AI228" s="826"/>
      <c r="AJ228" s="826"/>
      <c r="AK228" s="826"/>
      <c r="AL228" s="826"/>
      <c r="AM228" s="826"/>
      <c r="AN228" s="826"/>
      <c r="AO228" s="826"/>
      <c r="AP228" s="826"/>
      <c r="AQ228" s="826"/>
      <c r="AR228" s="826"/>
      <c r="AS228" s="826"/>
    </row>
    <row r="229" spans="1:45" x14ac:dyDescent="0.2">
      <c r="A229" s="826"/>
      <c r="B229" s="826"/>
      <c r="C229" s="826"/>
      <c r="D229" s="826"/>
      <c r="E229" s="826"/>
      <c r="F229" s="826"/>
      <c r="G229" s="826"/>
      <c r="H229" s="826"/>
      <c r="I229" s="826"/>
      <c r="J229" s="826"/>
      <c r="K229" s="826"/>
      <c r="L229" s="826"/>
      <c r="M229" s="826"/>
      <c r="N229" s="826"/>
      <c r="O229" s="826"/>
      <c r="P229" s="826"/>
      <c r="Q229" s="826"/>
      <c r="R229" s="826"/>
      <c r="S229" s="826"/>
      <c r="T229" s="826"/>
      <c r="U229" s="826"/>
      <c r="V229" s="826"/>
      <c r="W229" s="826"/>
      <c r="X229" s="826"/>
      <c r="Y229" s="826"/>
      <c r="Z229" s="826"/>
      <c r="AA229" s="826"/>
      <c r="AB229" s="826"/>
      <c r="AC229" s="826"/>
      <c r="AD229" s="826"/>
      <c r="AE229" s="826"/>
      <c r="AF229" s="826"/>
      <c r="AG229" s="826"/>
      <c r="AH229" s="826"/>
      <c r="AI229" s="826"/>
      <c r="AJ229" s="826"/>
      <c r="AK229" s="826"/>
      <c r="AL229" s="826"/>
      <c r="AM229" s="826"/>
      <c r="AN229" s="826"/>
      <c r="AO229" s="826"/>
      <c r="AP229" s="826"/>
      <c r="AQ229" s="826"/>
      <c r="AR229" s="826"/>
      <c r="AS229" s="826"/>
    </row>
    <row r="230" spans="1:45" x14ac:dyDescent="0.2">
      <c r="A230" s="826"/>
      <c r="B230" s="826"/>
      <c r="C230" s="826"/>
      <c r="D230" s="826"/>
      <c r="E230" s="826"/>
      <c r="F230" s="826"/>
      <c r="G230" s="826"/>
      <c r="H230" s="826"/>
      <c r="I230" s="826"/>
      <c r="J230" s="826"/>
      <c r="K230" s="826"/>
      <c r="L230" s="826"/>
      <c r="M230" s="826"/>
      <c r="N230" s="826"/>
      <c r="O230" s="826"/>
      <c r="P230" s="826"/>
      <c r="Q230" s="826"/>
      <c r="R230" s="826"/>
      <c r="S230" s="826"/>
      <c r="T230" s="826"/>
      <c r="U230" s="826"/>
      <c r="V230" s="826"/>
      <c r="W230" s="826"/>
      <c r="X230" s="826"/>
      <c r="Y230" s="826"/>
      <c r="Z230" s="826"/>
      <c r="AA230" s="826"/>
      <c r="AB230" s="826"/>
      <c r="AC230" s="826"/>
      <c r="AD230" s="826"/>
      <c r="AE230" s="826"/>
      <c r="AF230" s="826"/>
      <c r="AG230" s="826"/>
      <c r="AH230" s="826"/>
      <c r="AI230" s="826"/>
      <c r="AJ230" s="826"/>
      <c r="AK230" s="826"/>
      <c r="AL230" s="826"/>
      <c r="AM230" s="826"/>
      <c r="AN230" s="826"/>
      <c r="AO230" s="826"/>
      <c r="AP230" s="826"/>
      <c r="AQ230" s="826"/>
      <c r="AR230" s="826"/>
      <c r="AS230" s="826"/>
    </row>
    <row r="231" spans="1:45" x14ac:dyDescent="0.2">
      <c r="A231" s="826"/>
      <c r="B231" s="826"/>
      <c r="C231" s="826"/>
      <c r="D231" s="826"/>
      <c r="E231" s="826"/>
      <c r="F231" s="826"/>
      <c r="G231" s="826"/>
      <c r="H231" s="826"/>
      <c r="I231" s="826"/>
      <c r="J231" s="826"/>
      <c r="K231" s="826"/>
      <c r="L231" s="826"/>
      <c r="M231" s="826"/>
      <c r="N231" s="826"/>
      <c r="O231" s="826"/>
      <c r="P231" s="826"/>
      <c r="Q231" s="826"/>
      <c r="R231" s="826"/>
      <c r="S231" s="826"/>
      <c r="T231" s="826"/>
      <c r="U231" s="826"/>
      <c r="V231" s="826"/>
      <c r="W231" s="826"/>
      <c r="X231" s="826"/>
      <c r="Y231" s="826"/>
      <c r="Z231" s="826"/>
      <c r="AA231" s="826"/>
      <c r="AB231" s="826"/>
      <c r="AC231" s="826"/>
      <c r="AD231" s="826"/>
      <c r="AE231" s="826"/>
      <c r="AF231" s="826"/>
      <c r="AG231" s="826"/>
      <c r="AH231" s="826"/>
      <c r="AI231" s="826"/>
      <c r="AJ231" s="826"/>
      <c r="AK231" s="826"/>
      <c r="AL231" s="826"/>
      <c r="AM231" s="826"/>
      <c r="AN231" s="826"/>
      <c r="AO231" s="826"/>
      <c r="AP231" s="826"/>
      <c r="AQ231" s="826"/>
      <c r="AR231" s="826"/>
      <c r="AS231" s="826"/>
    </row>
    <row r="232" spans="1:45" x14ac:dyDescent="0.2">
      <c r="A232" s="826"/>
      <c r="B232" s="826"/>
      <c r="C232" s="826"/>
      <c r="D232" s="826"/>
      <c r="E232" s="826"/>
      <c r="F232" s="826"/>
      <c r="G232" s="826"/>
      <c r="H232" s="826"/>
      <c r="I232" s="826"/>
      <c r="J232" s="826"/>
      <c r="K232" s="826"/>
      <c r="L232" s="826"/>
      <c r="M232" s="826"/>
      <c r="N232" s="826"/>
      <c r="O232" s="826"/>
      <c r="P232" s="826"/>
      <c r="Q232" s="826"/>
      <c r="R232" s="826"/>
      <c r="S232" s="826"/>
      <c r="T232" s="826"/>
      <c r="U232" s="826"/>
      <c r="V232" s="826"/>
      <c r="W232" s="826"/>
      <c r="X232" s="826"/>
      <c r="Y232" s="826"/>
      <c r="Z232" s="826"/>
      <c r="AA232" s="826"/>
      <c r="AB232" s="826"/>
      <c r="AC232" s="826"/>
      <c r="AD232" s="826"/>
      <c r="AE232" s="826"/>
      <c r="AF232" s="826"/>
      <c r="AG232" s="826"/>
      <c r="AH232" s="826"/>
      <c r="AI232" s="826"/>
      <c r="AJ232" s="826"/>
      <c r="AK232" s="826"/>
      <c r="AL232" s="826"/>
      <c r="AM232" s="826"/>
      <c r="AN232" s="826"/>
      <c r="AO232" s="826"/>
      <c r="AP232" s="826"/>
      <c r="AQ232" s="826"/>
      <c r="AR232" s="826"/>
      <c r="AS232" s="826"/>
    </row>
    <row r="233" spans="1:45" x14ac:dyDescent="0.2">
      <c r="A233" s="826"/>
      <c r="B233" s="826"/>
      <c r="C233" s="826"/>
      <c r="D233" s="826"/>
      <c r="E233" s="826"/>
      <c r="F233" s="826"/>
      <c r="G233" s="826"/>
      <c r="H233" s="826"/>
      <c r="I233" s="826"/>
      <c r="J233" s="826"/>
      <c r="K233" s="826"/>
      <c r="L233" s="826"/>
      <c r="M233" s="826"/>
      <c r="N233" s="826"/>
      <c r="O233" s="826"/>
      <c r="P233" s="826"/>
      <c r="Q233" s="826"/>
      <c r="R233" s="826"/>
      <c r="S233" s="826"/>
      <c r="T233" s="826"/>
      <c r="U233" s="826"/>
      <c r="V233" s="826"/>
      <c r="W233" s="826"/>
      <c r="X233" s="826"/>
      <c r="Y233" s="826"/>
      <c r="Z233" s="826"/>
      <c r="AA233" s="826"/>
      <c r="AB233" s="826"/>
      <c r="AC233" s="826"/>
      <c r="AD233" s="826"/>
      <c r="AE233" s="826"/>
      <c r="AF233" s="826"/>
      <c r="AG233" s="826"/>
      <c r="AH233" s="826"/>
      <c r="AI233" s="826"/>
      <c r="AJ233" s="826"/>
      <c r="AK233" s="826"/>
      <c r="AL233" s="826"/>
      <c r="AM233" s="826"/>
      <c r="AN233" s="826"/>
      <c r="AO233" s="826"/>
      <c r="AP233" s="826"/>
      <c r="AQ233" s="826"/>
      <c r="AR233" s="826"/>
      <c r="AS233" s="826"/>
    </row>
    <row r="234" spans="1:45" x14ac:dyDescent="0.2">
      <c r="A234" s="826"/>
      <c r="B234" s="826"/>
      <c r="C234" s="826"/>
      <c r="D234" s="826"/>
      <c r="E234" s="826"/>
      <c r="F234" s="826"/>
      <c r="G234" s="826"/>
      <c r="H234" s="826"/>
      <c r="I234" s="826"/>
      <c r="J234" s="826"/>
      <c r="K234" s="826"/>
      <c r="L234" s="826"/>
      <c r="M234" s="826"/>
      <c r="N234" s="826"/>
      <c r="O234" s="826"/>
      <c r="P234" s="826"/>
      <c r="Q234" s="826"/>
      <c r="R234" s="826"/>
      <c r="S234" s="826"/>
      <c r="T234" s="826"/>
      <c r="U234" s="826"/>
      <c r="V234" s="826"/>
      <c r="W234" s="826"/>
      <c r="X234" s="826"/>
      <c r="Y234" s="826"/>
      <c r="Z234" s="826"/>
      <c r="AA234" s="826"/>
      <c r="AB234" s="826"/>
      <c r="AC234" s="826"/>
      <c r="AD234" s="826"/>
      <c r="AE234" s="826"/>
      <c r="AF234" s="826"/>
      <c r="AG234" s="826"/>
      <c r="AH234" s="826"/>
      <c r="AI234" s="826"/>
      <c r="AJ234" s="826"/>
      <c r="AK234" s="826"/>
      <c r="AL234" s="826"/>
      <c r="AM234" s="826"/>
      <c r="AN234" s="826"/>
      <c r="AO234" s="826"/>
      <c r="AP234" s="826"/>
      <c r="AQ234" s="826"/>
      <c r="AR234" s="826"/>
      <c r="AS234" s="826"/>
    </row>
    <row r="235" spans="1:45" x14ac:dyDescent="0.2">
      <c r="A235" s="826"/>
      <c r="B235" s="826"/>
      <c r="C235" s="826"/>
      <c r="D235" s="826"/>
      <c r="E235" s="826"/>
      <c r="F235" s="826"/>
      <c r="G235" s="826"/>
      <c r="H235" s="826"/>
      <c r="I235" s="826"/>
      <c r="J235" s="826"/>
      <c r="K235" s="826"/>
      <c r="L235" s="826"/>
      <c r="M235" s="826"/>
      <c r="N235" s="826"/>
      <c r="O235" s="826"/>
      <c r="P235" s="826"/>
      <c r="Q235" s="826"/>
      <c r="R235" s="826"/>
      <c r="S235" s="826"/>
      <c r="T235" s="826"/>
      <c r="U235" s="826"/>
      <c r="V235" s="826"/>
      <c r="W235" s="826"/>
      <c r="X235" s="826"/>
      <c r="Y235" s="826"/>
      <c r="Z235" s="826"/>
      <c r="AA235" s="826"/>
      <c r="AB235" s="826"/>
      <c r="AC235" s="826"/>
      <c r="AD235" s="826"/>
      <c r="AE235" s="826"/>
      <c r="AF235" s="826"/>
      <c r="AG235" s="826"/>
      <c r="AH235" s="826"/>
      <c r="AI235" s="826"/>
      <c r="AJ235" s="826"/>
      <c r="AK235" s="826"/>
      <c r="AL235" s="826"/>
      <c r="AM235" s="826"/>
      <c r="AN235" s="826"/>
      <c r="AO235" s="826"/>
      <c r="AP235" s="826"/>
      <c r="AQ235" s="826"/>
      <c r="AR235" s="826"/>
      <c r="AS235" s="826"/>
    </row>
    <row r="236" spans="1:45" x14ac:dyDescent="0.2">
      <c r="A236" s="826"/>
      <c r="B236" s="826"/>
      <c r="C236" s="826"/>
      <c r="D236" s="826"/>
      <c r="E236" s="826"/>
      <c r="F236" s="826"/>
      <c r="G236" s="826"/>
      <c r="H236" s="826"/>
      <c r="I236" s="826"/>
      <c r="J236" s="826"/>
      <c r="K236" s="826"/>
      <c r="L236" s="826"/>
      <c r="M236" s="826"/>
      <c r="N236" s="826"/>
      <c r="O236" s="826"/>
      <c r="P236" s="826"/>
      <c r="Q236" s="826"/>
      <c r="R236" s="826"/>
      <c r="S236" s="826"/>
      <c r="T236" s="826"/>
      <c r="U236" s="826"/>
      <c r="V236" s="826"/>
      <c r="W236" s="826"/>
      <c r="X236" s="826"/>
      <c r="Y236" s="826"/>
      <c r="Z236" s="826"/>
      <c r="AA236" s="826"/>
      <c r="AB236" s="826"/>
      <c r="AC236" s="826"/>
      <c r="AD236" s="826"/>
      <c r="AE236" s="826"/>
      <c r="AF236" s="826"/>
      <c r="AG236" s="826"/>
      <c r="AH236" s="826"/>
      <c r="AI236" s="826"/>
      <c r="AJ236" s="826"/>
      <c r="AK236" s="826"/>
      <c r="AL236" s="826"/>
      <c r="AM236" s="826"/>
      <c r="AN236" s="826"/>
      <c r="AO236" s="826"/>
      <c r="AP236" s="826"/>
      <c r="AQ236" s="826"/>
      <c r="AR236" s="826"/>
      <c r="AS236" s="826"/>
    </row>
    <row r="237" spans="1:45" x14ac:dyDescent="0.2">
      <c r="A237" s="826"/>
      <c r="B237" s="826"/>
      <c r="C237" s="826"/>
      <c r="D237" s="826"/>
      <c r="E237" s="826"/>
      <c r="F237" s="826"/>
      <c r="G237" s="826"/>
      <c r="H237" s="826"/>
      <c r="I237" s="826"/>
      <c r="J237" s="826"/>
      <c r="K237" s="826"/>
      <c r="L237" s="826"/>
      <c r="M237" s="826"/>
      <c r="N237" s="826"/>
      <c r="O237" s="826"/>
      <c r="P237" s="826"/>
      <c r="Q237" s="826"/>
      <c r="R237" s="826"/>
      <c r="S237" s="826"/>
      <c r="T237" s="826"/>
      <c r="U237" s="826"/>
      <c r="V237" s="826"/>
      <c r="W237" s="826"/>
      <c r="X237" s="826"/>
      <c r="Y237" s="826"/>
      <c r="Z237" s="826"/>
      <c r="AA237" s="826"/>
      <c r="AB237" s="826"/>
      <c r="AC237" s="826"/>
      <c r="AD237" s="826"/>
      <c r="AE237" s="826"/>
      <c r="AF237" s="826"/>
      <c r="AG237" s="826"/>
      <c r="AH237" s="826"/>
      <c r="AI237" s="826"/>
      <c r="AJ237" s="826"/>
      <c r="AK237" s="826"/>
      <c r="AL237" s="826"/>
      <c r="AM237" s="826"/>
      <c r="AN237" s="826"/>
      <c r="AO237" s="826"/>
      <c r="AP237" s="826"/>
      <c r="AQ237" s="826"/>
      <c r="AR237" s="826"/>
      <c r="AS237" s="826"/>
    </row>
    <row r="238" spans="1:45" x14ac:dyDescent="0.2">
      <c r="A238" s="826"/>
      <c r="B238" s="826"/>
      <c r="C238" s="826"/>
      <c r="D238" s="826"/>
      <c r="E238" s="826"/>
      <c r="F238" s="826"/>
      <c r="G238" s="826"/>
      <c r="H238" s="826"/>
      <c r="I238" s="826"/>
      <c r="J238" s="826"/>
      <c r="K238" s="826"/>
      <c r="L238" s="826"/>
      <c r="M238" s="826"/>
      <c r="N238" s="826"/>
      <c r="O238" s="826"/>
      <c r="P238" s="826"/>
      <c r="Q238" s="826"/>
      <c r="R238" s="826"/>
      <c r="S238" s="826"/>
      <c r="T238" s="826"/>
      <c r="U238" s="826"/>
      <c r="V238" s="826"/>
      <c r="W238" s="826"/>
      <c r="X238" s="826"/>
      <c r="Y238" s="826"/>
      <c r="Z238" s="826"/>
      <c r="AA238" s="826"/>
      <c r="AB238" s="826"/>
      <c r="AC238" s="826"/>
      <c r="AD238" s="826"/>
      <c r="AE238" s="826"/>
      <c r="AF238" s="826"/>
      <c r="AG238" s="826"/>
      <c r="AH238" s="826"/>
      <c r="AI238" s="826"/>
      <c r="AJ238" s="826"/>
      <c r="AK238" s="826"/>
      <c r="AL238" s="826"/>
      <c r="AM238" s="826"/>
      <c r="AN238" s="826"/>
      <c r="AO238" s="826"/>
      <c r="AP238" s="826"/>
      <c r="AQ238" s="826"/>
      <c r="AR238" s="826"/>
      <c r="AS238" s="826"/>
    </row>
    <row r="239" spans="1:45" x14ac:dyDescent="0.2">
      <c r="A239" s="826"/>
      <c r="B239" s="826"/>
      <c r="C239" s="826"/>
      <c r="D239" s="826"/>
      <c r="E239" s="826"/>
      <c r="F239" s="826"/>
      <c r="G239" s="826"/>
      <c r="H239" s="826"/>
      <c r="I239" s="826"/>
      <c r="J239" s="826"/>
      <c r="K239" s="826"/>
      <c r="L239" s="826"/>
      <c r="M239" s="826"/>
      <c r="N239" s="826"/>
      <c r="O239" s="826"/>
      <c r="P239" s="826"/>
      <c r="Q239" s="826"/>
      <c r="R239" s="826"/>
      <c r="S239" s="826"/>
      <c r="T239" s="826"/>
      <c r="U239" s="826"/>
      <c r="V239" s="826"/>
      <c r="W239" s="826"/>
      <c r="X239" s="826"/>
      <c r="Y239" s="826"/>
      <c r="Z239" s="826"/>
      <c r="AA239" s="826"/>
      <c r="AB239" s="826"/>
      <c r="AC239" s="826"/>
      <c r="AD239" s="826"/>
      <c r="AE239" s="826"/>
      <c r="AF239" s="826"/>
      <c r="AG239" s="826"/>
      <c r="AH239" s="826"/>
      <c r="AI239" s="826"/>
      <c r="AJ239" s="826"/>
      <c r="AK239" s="826"/>
      <c r="AL239" s="826"/>
      <c r="AM239" s="826"/>
      <c r="AN239" s="826"/>
      <c r="AO239" s="826"/>
      <c r="AP239" s="826"/>
      <c r="AQ239" s="826"/>
      <c r="AR239" s="826"/>
      <c r="AS239" s="826"/>
    </row>
    <row r="240" spans="1:45" x14ac:dyDescent="0.2">
      <c r="A240" s="826"/>
      <c r="B240" s="826"/>
      <c r="C240" s="826"/>
      <c r="D240" s="826"/>
      <c r="E240" s="826"/>
      <c r="F240" s="826"/>
      <c r="G240" s="826"/>
      <c r="H240" s="826"/>
      <c r="I240" s="826"/>
      <c r="J240" s="826"/>
      <c r="K240" s="826"/>
      <c r="L240" s="826"/>
      <c r="M240" s="826"/>
      <c r="N240" s="826"/>
      <c r="O240" s="826"/>
      <c r="P240" s="826"/>
      <c r="Q240" s="826"/>
      <c r="R240" s="826"/>
      <c r="S240" s="826"/>
      <c r="T240" s="826"/>
      <c r="U240" s="826"/>
      <c r="V240" s="826"/>
      <c r="W240" s="826"/>
      <c r="X240" s="826"/>
      <c r="Y240" s="826"/>
      <c r="Z240" s="826"/>
      <c r="AA240" s="826"/>
      <c r="AB240" s="826"/>
      <c r="AC240" s="826"/>
      <c r="AD240" s="826"/>
      <c r="AE240" s="826"/>
      <c r="AF240" s="826"/>
      <c r="AG240" s="826"/>
      <c r="AH240" s="826"/>
      <c r="AI240" s="826"/>
      <c r="AJ240" s="826"/>
      <c r="AK240" s="826"/>
      <c r="AL240" s="826"/>
      <c r="AM240" s="826"/>
      <c r="AN240" s="826"/>
      <c r="AO240" s="826"/>
      <c r="AP240" s="826"/>
      <c r="AQ240" s="826"/>
      <c r="AR240" s="826"/>
      <c r="AS240" s="826"/>
    </row>
    <row r="241" spans="1:45" x14ac:dyDescent="0.2">
      <c r="A241" s="826"/>
      <c r="B241" s="826"/>
      <c r="C241" s="826"/>
      <c r="D241" s="826"/>
      <c r="E241" s="826"/>
      <c r="F241" s="826"/>
      <c r="G241" s="826"/>
      <c r="H241" s="826"/>
      <c r="I241" s="826"/>
      <c r="J241" s="826"/>
      <c r="K241" s="826"/>
      <c r="L241" s="826"/>
      <c r="M241" s="826"/>
      <c r="N241" s="826"/>
      <c r="O241" s="826"/>
      <c r="P241" s="826"/>
      <c r="Q241" s="826"/>
      <c r="R241" s="826"/>
      <c r="S241" s="826"/>
      <c r="T241" s="826"/>
      <c r="U241" s="826"/>
      <c r="V241" s="826"/>
      <c r="W241" s="826"/>
      <c r="X241" s="826"/>
      <c r="Y241" s="826"/>
      <c r="Z241" s="826"/>
      <c r="AA241" s="826"/>
      <c r="AB241" s="826"/>
      <c r="AC241" s="826"/>
      <c r="AD241" s="826"/>
      <c r="AE241" s="826"/>
      <c r="AF241" s="826"/>
      <c r="AG241" s="826"/>
      <c r="AH241" s="826"/>
      <c r="AI241" s="826"/>
      <c r="AJ241" s="826"/>
      <c r="AK241" s="826"/>
      <c r="AL241" s="826"/>
      <c r="AM241" s="826"/>
      <c r="AN241" s="826"/>
      <c r="AO241" s="826"/>
      <c r="AP241" s="826"/>
      <c r="AQ241" s="826"/>
      <c r="AR241" s="826"/>
      <c r="AS241" s="826"/>
    </row>
    <row r="242" spans="1:45" x14ac:dyDescent="0.2">
      <c r="A242" s="826"/>
      <c r="B242" s="826"/>
      <c r="C242" s="826"/>
      <c r="D242" s="826"/>
      <c r="E242" s="826"/>
      <c r="F242" s="826"/>
      <c r="G242" s="826"/>
      <c r="H242" s="826"/>
      <c r="I242" s="826"/>
      <c r="J242" s="826"/>
      <c r="K242" s="826"/>
      <c r="L242" s="826"/>
      <c r="M242" s="826"/>
      <c r="N242" s="826"/>
      <c r="O242" s="826"/>
      <c r="P242" s="826"/>
      <c r="Q242" s="826"/>
      <c r="R242" s="826"/>
      <c r="S242" s="826"/>
      <c r="T242" s="826"/>
      <c r="U242" s="826"/>
      <c r="V242" s="826"/>
      <c r="W242" s="826"/>
      <c r="X242" s="826"/>
      <c r="Y242" s="826"/>
      <c r="Z242" s="826"/>
      <c r="AA242" s="826"/>
      <c r="AB242" s="826"/>
      <c r="AC242" s="826"/>
      <c r="AD242" s="826"/>
      <c r="AE242" s="826"/>
      <c r="AF242" s="826"/>
      <c r="AG242" s="826"/>
      <c r="AH242" s="826"/>
      <c r="AI242" s="826"/>
      <c r="AJ242" s="826"/>
      <c r="AK242" s="826"/>
      <c r="AL242" s="826"/>
      <c r="AM242" s="826"/>
      <c r="AN242" s="826"/>
      <c r="AO242" s="826"/>
      <c r="AP242" s="826"/>
      <c r="AQ242" s="826"/>
      <c r="AR242" s="826"/>
      <c r="AS242" s="826"/>
    </row>
    <row r="243" spans="1:45" x14ac:dyDescent="0.2">
      <c r="A243" s="826"/>
      <c r="B243" s="826"/>
      <c r="C243" s="826"/>
      <c r="D243" s="826"/>
      <c r="E243" s="826"/>
      <c r="F243" s="826"/>
      <c r="G243" s="826"/>
      <c r="H243" s="826"/>
      <c r="I243" s="826"/>
      <c r="J243" s="826"/>
      <c r="K243" s="826"/>
      <c r="L243" s="826"/>
      <c r="M243" s="826"/>
      <c r="N243" s="826"/>
      <c r="O243" s="826"/>
      <c r="P243" s="826"/>
      <c r="Q243" s="826"/>
      <c r="R243" s="826"/>
      <c r="S243" s="826"/>
      <c r="T243" s="826"/>
      <c r="U243" s="826"/>
      <c r="V243" s="826"/>
      <c r="W243" s="826"/>
      <c r="X243" s="826"/>
      <c r="Y243" s="826"/>
      <c r="Z243" s="826"/>
      <c r="AA243" s="826"/>
      <c r="AB243" s="826"/>
      <c r="AC243" s="826"/>
      <c r="AD243" s="826"/>
      <c r="AE243" s="826"/>
      <c r="AF243" s="826"/>
      <c r="AG243" s="826"/>
      <c r="AH243" s="826"/>
      <c r="AI243" s="826"/>
      <c r="AJ243" s="826"/>
      <c r="AK243" s="826"/>
      <c r="AL243" s="826"/>
      <c r="AM243" s="826"/>
      <c r="AN243" s="826"/>
      <c r="AO243" s="826"/>
      <c r="AP243" s="826"/>
      <c r="AQ243" s="826"/>
      <c r="AR243" s="826"/>
      <c r="AS243" s="826"/>
    </row>
    <row r="244" spans="1:45" x14ac:dyDescent="0.2">
      <c r="A244" s="826"/>
      <c r="B244" s="826"/>
      <c r="C244" s="826"/>
      <c r="D244" s="826"/>
      <c r="E244" s="826"/>
      <c r="F244" s="826"/>
      <c r="G244" s="826"/>
      <c r="H244" s="826"/>
      <c r="I244" s="826"/>
      <c r="J244" s="826"/>
      <c r="K244" s="826"/>
      <c r="L244" s="826"/>
      <c r="M244" s="826"/>
      <c r="N244" s="826"/>
      <c r="O244" s="826"/>
      <c r="P244" s="826"/>
      <c r="Q244" s="826"/>
      <c r="R244" s="826"/>
      <c r="S244" s="826"/>
      <c r="T244" s="826"/>
      <c r="U244" s="826"/>
      <c r="V244" s="826"/>
      <c r="W244" s="826"/>
      <c r="X244" s="826"/>
      <c r="Y244" s="826"/>
      <c r="Z244" s="826"/>
      <c r="AA244" s="826"/>
      <c r="AB244" s="826"/>
      <c r="AC244" s="826"/>
      <c r="AD244" s="826"/>
      <c r="AE244" s="826"/>
      <c r="AF244" s="826"/>
      <c r="AG244" s="826"/>
      <c r="AH244" s="826"/>
      <c r="AI244" s="826"/>
      <c r="AJ244" s="826"/>
      <c r="AK244" s="826"/>
      <c r="AL244" s="826"/>
      <c r="AM244" s="826"/>
      <c r="AN244" s="826"/>
      <c r="AO244" s="826"/>
      <c r="AP244" s="826"/>
      <c r="AQ244" s="826"/>
      <c r="AR244" s="826"/>
      <c r="AS244" s="826"/>
    </row>
    <row r="245" spans="1:45" x14ac:dyDescent="0.2">
      <c r="A245" s="826"/>
      <c r="B245" s="826"/>
      <c r="C245" s="826"/>
      <c r="D245" s="826"/>
      <c r="E245" s="826"/>
      <c r="F245" s="826"/>
      <c r="G245" s="826"/>
      <c r="H245" s="826"/>
      <c r="I245" s="826"/>
      <c r="J245" s="826"/>
      <c r="K245" s="826"/>
      <c r="L245" s="826"/>
      <c r="M245" s="826"/>
      <c r="N245" s="826"/>
      <c r="O245" s="826"/>
      <c r="P245" s="826"/>
      <c r="Q245" s="826"/>
      <c r="R245" s="826"/>
      <c r="S245" s="826"/>
      <c r="T245" s="826"/>
      <c r="U245" s="826"/>
      <c r="V245" s="826"/>
      <c r="W245" s="826"/>
      <c r="X245" s="826"/>
      <c r="Y245" s="826"/>
      <c r="Z245" s="826"/>
      <c r="AA245" s="826"/>
      <c r="AB245" s="826"/>
      <c r="AC245" s="826"/>
      <c r="AD245" s="826"/>
      <c r="AE245" s="826"/>
      <c r="AF245" s="826"/>
      <c r="AG245" s="826"/>
      <c r="AH245" s="826"/>
      <c r="AI245" s="826"/>
      <c r="AJ245" s="826"/>
      <c r="AK245" s="826"/>
      <c r="AL245" s="826"/>
      <c r="AM245" s="826"/>
      <c r="AN245" s="826"/>
      <c r="AO245" s="826"/>
      <c r="AP245" s="826"/>
      <c r="AQ245" s="826"/>
      <c r="AR245" s="826"/>
      <c r="AS245" s="826"/>
    </row>
    <row r="246" spans="1:45" x14ac:dyDescent="0.2">
      <c r="A246" s="826"/>
      <c r="B246" s="826"/>
      <c r="C246" s="826"/>
      <c r="D246" s="826"/>
      <c r="E246" s="826"/>
      <c r="F246" s="826"/>
      <c r="G246" s="826"/>
      <c r="H246" s="826"/>
      <c r="I246" s="826"/>
      <c r="J246" s="826"/>
      <c r="K246" s="826"/>
      <c r="L246" s="826"/>
      <c r="M246" s="826"/>
      <c r="N246" s="826"/>
      <c r="O246" s="826"/>
      <c r="P246" s="826"/>
      <c r="Q246" s="826"/>
      <c r="R246" s="826"/>
      <c r="S246" s="826"/>
      <c r="T246" s="826"/>
      <c r="U246" s="826"/>
      <c r="V246" s="826"/>
      <c r="W246" s="826"/>
      <c r="X246" s="826"/>
      <c r="Y246" s="826"/>
      <c r="Z246" s="826"/>
      <c r="AA246" s="826"/>
      <c r="AB246" s="826"/>
      <c r="AC246" s="826"/>
      <c r="AD246" s="826"/>
      <c r="AE246" s="826"/>
      <c r="AF246" s="826"/>
      <c r="AG246" s="826"/>
      <c r="AH246" s="826"/>
      <c r="AI246" s="826"/>
      <c r="AJ246" s="826"/>
      <c r="AK246" s="826"/>
      <c r="AL246" s="826"/>
      <c r="AM246" s="826"/>
      <c r="AN246" s="826"/>
      <c r="AO246" s="826"/>
      <c r="AP246" s="826"/>
      <c r="AQ246" s="826"/>
      <c r="AR246" s="826"/>
      <c r="AS246" s="826"/>
    </row>
    <row r="247" spans="1:45" x14ac:dyDescent="0.2">
      <c r="A247" s="826"/>
      <c r="B247" s="826"/>
      <c r="C247" s="826"/>
      <c r="D247" s="826"/>
      <c r="E247" s="826"/>
      <c r="F247" s="826"/>
      <c r="G247" s="826"/>
      <c r="H247" s="826"/>
      <c r="I247" s="826"/>
      <c r="J247" s="826"/>
      <c r="K247" s="826"/>
      <c r="L247" s="826"/>
      <c r="M247" s="826"/>
      <c r="N247" s="826"/>
      <c r="O247" s="826"/>
      <c r="P247" s="826"/>
      <c r="Q247" s="826"/>
      <c r="R247" s="826"/>
      <c r="S247" s="826"/>
      <c r="T247" s="826"/>
      <c r="U247" s="826"/>
      <c r="V247" s="826"/>
      <c r="W247" s="826"/>
      <c r="X247" s="826"/>
      <c r="Y247" s="826"/>
      <c r="Z247" s="826"/>
      <c r="AA247" s="826"/>
      <c r="AB247" s="826"/>
      <c r="AC247" s="826"/>
      <c r="AD247" s="826"/>
      <c r="AE247" s="826"/>
      <c r="AF247" s="826"/>
      <c r="AG247" s="826"/>
      <c r="AH247" s="826"/>
      <c r="AI247" s="826"/>
      <c r="AJ247" s="826"/>
      <c r="AK247" s="826"/>
      <c r="AL247" s="826"/>
      <c r="AM247" s="826"/>
      <c r="AN247" s="826"/>
      <c r="AO247" s="826"/>
      <c r="AP247" s="826"/>
      <c r="AQ247" s="826"/>
      <c r="AR247" s="826"/>
      <c r="AS247" s="826"/>
    </row>
    <row r="248" spans="1:45" x14ac:dyDescent="0.2">
      <c r="A248" s="826"/>
      <c r="B248" s="826"/>
      <c r="C248" s="826"/>
      <c r="D248" s="826"/>
      <c r="E248" s="826"/>
      <c r="F248" s="826"/>
      <c r="G248" s="826"/>
      <c r="H248" s="826"/>
      <c r="I248" s="826"/>
      <c r="J248" s="826"/>
      <c r="K248" s="826"/>
      <c r="L248" s="826"/>
      <c r="M248" s="826"/>
      <c r="N248" s="826"/>
      <c r="O248" s="826"/>
      <c r="P248" s="826"/>
      <c r="Q248" s="826"/>
      <c r="R248" s="826"/>
      <c r="S248" s="826"/>
      <c r="T248" s="826"/>
      <c r="U248" s="826"/>
      <c r="V248" s="826"/>
      <c r="W248" s="826"/>
      <c r="X248" s="826"/>
      <c r="Y248" s="826"/>
      <c r="Z248" s="826"/>
      <c r="AA248" s="826"/>
      <c r="AB248" s="826"/>
      <c r="AC248" s="826"/>
      <c r="AD248" s="826"/>
      <c r="AE248" s="826"/>
      <c r="AF248" s="826"/>
      <c r="AG248" s="826"/>
      <c r="AH248" s="826"/>
      <c r="AI248" s="826"/>
      <c r="AJ248" s="826"/>
      <c r="AK248" s="826"/>
      <c r="AL248" s="826"/>
      <c r="AM248" s="826"/>
      <c r="AN248" s="826"/>
      <c r="AO248" s="826"/>
      <c r="AP248" s="826"/>
      <c r="AQ248" s="826"/>
      <c r="AR248" s="826"/>
      <c r="AS248" s="826"/>
    </row>
    <row r="249" spans="1:45" x14ac:dyDescent="0.2">
      <c r="A249" s="826"/>
      <c r="B249" s="826"/>
      <c r="C249" s="826"/>
      <c r="D249" s="826"/>
      <c r="E249" s="826"/>
      <c r="F249" s="826"/>
      <c r="G249" s="826"/>
      <c r="H249" s="826"/>
      <c r="I249" s="826"/>
      <c r="J249" s="826"/>
      <c r="K249" s="826"/>
      <c r="L249" s="826"/>
      <c r="M249" s="826"/>
      <c r="N249" s="826"/>
      <c r="O249" s="826"/>
      <c r="P249" s="826"/>
      <c r="Q249" s="826"/>
      <c r="R249" s="826"/>
      <c r="S249" s="826"/>
      <c r="T249" s="826"/>
      <c r="U249" s="826"/>
      <c r="V249" s="826"/>
      <c r="W249" s="826"/>
      <c r="X249" s="826"/>
      <c r="Y249" s="826"/>
      <c r="Z249" s="826"/>
      <c r="AA249" s="826"/>
      <c r="AB249" s="826"/>
      <c r="AC249" s="826"/>
      <c r="AD249" s="826"/>
      <c r="AE249" s="826"/>
      <c r="AF249" s="826"/>
      <c r="AG249" s="826"/>
      <c r="AH249" s="826"/>
      <c r="AI249" s="826"/>
      <c r="AJ249" s="826"/>
      <c r="AK249" s="826"/>
      <c r="AL249" s="826"/>
      <c r="AM249" s="826"/>
      <c r="AN249" s="826"/>
      <c r="AO249" s="826"/>
      <c r="AP249" s="826"/>
      <c r="AQ249" s="826"/>
      <c r="AR249" s="826"/>
      <c r="AS249" s="826"/>
    </row>
    <row r="250" spans="1:45" x14ac:dyDescent="0.2">
      <c r="A250" s="826"/>
      <c r="B250" s="826"/>
      <c r="C250" s="826"/>
      <c r="D250" s="826"/>
      <c r="E250" s="826"/>
      <c r="F250" s="826"/>
      <c r="G250" s="826"/>
      <c r="H250" s="826"/>
      <c r="I250" s="826"/>
      <c r="J250" s="826"/>
      <c r="K250" s="826"/>
      <c r="L250" s="826"/>
      <c r="M250" s="826"/>
      <c r="N250" s="826"/>
      <c r="O250" s="826"/>
      <c r="P250" s="826"/>
      <c r="Q250" s="826"/>
      <c r="R250" s="826"/>
      <c r="S250" s="826"/>
      <c r="T250" s="826"/>
      <c r="U250" s="826"/>
      <c r="V250" s="826"/>
      <c r="W250" s="826"/>
      <c r="X250" s="826"/>
      <c r="Y250" s="826"/>
      <c r="Z250" s="826"/>
      <c r="AA250" s="826"/>
      <c r="AB250" s="826"/>
      <c r="AC250" s="826"/>
      <c r="AD250" s="826"/>
      <c r="AE250" s="826"/>
      <c r="AF250" s="826"/>
      <c r="AG250" s="826"/>
      <c r="AH250" s="826"/>
      <c r="AI250" s="826"/>
      <c r="AJ250" s="826"/>
      <c r="AK250" s="826"/>
      <c r="AL250" s="826"/>
      <c r="AM250" s="826"/>
      <c r="AN250" s="826"/>
      <c r="AO250" s="826"/>
      <c r="AP250" s="826"/>
      <c r="AQ250" s="826"/>
      <c r="AR250" s="826"/>
      <c r="AS250" s="826"/>
    </row>
    <row r="251" spans="1:45" x14ac:dyDescent="0.2">
      <c r="A251" s="826"/>
      <c r="B251" s="826"/>
      <c r="C251" s="826"/>
      <c r="D251" s="826"/>
      <c r="E251" s="826"/>
      <c r="F251" s="826"/>
      <c r="G251" s="826"/>
      <c r="H251" s="826"/>
      <c r="I251" s="826"/>
      <c r="J251" s="826"/>
      <c r="K251" s="826"/>
      <c r="L251" s="826"/>
      <c r="M251" s="826"/>
      <c r="N251" s="826"/>
      <c r="O251" s="826"/>
      <c r="P251" s="826"/>
      <c r="Q251" s="826"/>
      <c r="R251" s="826"/>
      <c r="S251" s="826"/>
      <c r="T251" s="826"/>
      <c r="U251" s="826"/>
      <c r="V251" s="826"/>
      <c r="W251" s="826"/>
      <c r="X251" s="826"/>
      <c r="Y251" s="826"/>
      <c r="Z251" s="826"/>
      <c r="AA251" s="826"/>
      <c r="AB251" s="826"/>
      <c r="AC251" s="826"/>
      <c r="AD251" s="826"/>
      <c r="AE251" s="826"/>
      <c r="AF251" s="826"/>
      <c r="AG251" s="826"/>
      <c r="AH251" s="826"/>
      <c r="AI251" s="826"/>
      <c r="AJ251" s="826"/>
      <c r="AK251" s="826"/>
      <c r="AL251" s="826"/>
      <c r="AM251" s="826"/>
      <c r="AN251" s="826"/>
      <c r="AO251" s="826"/>
      <c r="AP251" s="826"/>
      <c r="AQ251" s="826"/>
      <c r="AR251" s="826"/>
      <c r="AS251" s="826"/>
    </row>
    <row r="252" spans="1:45" x14ac:dyDescent="0.2">
      <c r="A252" s="826"/>
      <c r="B252" s="826"/>
      <c r="C252" s="826"/>
      <c r="D252" s="826"/>
      <c r="E252" s="826"/>
      <c r="F252" s="826"/>
      <c r="G252" s="826"/>
      <c r="H252" s="826"/>
      <c r="I252" s="826"/>
      <c r="J252" s="826"/>
      <c r="K252" s="826"/>
      <c r="L252" s="826"/>
      <c r="M252" s="826"/>
      <c r="N252" s="826"/>
      <c r="O252" s="826"/>
      <c r="P252" s="826"/>
      <c r="Q252" s="826"/>
      <c r="R252" s="826"/>
      <c r="S252" s="826"/>
      <c r="T252" s="826"/>
      <c r="U252" s="826"/>
      <c r="V252" s="826"/>
      <c r="W252" s="826"/>
      <c r="X252" s="826"/>
      <c r="Y252" s="826"/>
      <c r="Z252" s="826"/>
      <c r="AA252" s="826"/>
      <c r="AB252" s="826"/>
      <c r="AC252" s="826"/>
      <c r="AD252" s="826"/>
      <c r="AE252" s="826"/>
      <c r="AF252" s="826"/>
      <c r="AG252" s="826"/>
      <c r="AH252" s="826"/>
      <c r="AI252" s="826"/>
      <c r="AJ252" s="826"/>
      <c r="AK252" s="826"/>
      <c r="AL252" s="826"/>
      <c r="AM252" s="826"/>
      <c r="AN252" s="826"/>
      <c r="AO252" s="826"/>
      <c r="AP252" s="826"/>
      <c r="AQ252" s="826"/>
      <c r="AR252" s="826"/>
      <c r="AS252" s="826"/>
    </row>
    <row r="253" spans="1:45" x14ac:dyDescent="0.2">
      <c r="A253" s="826"/>
      <c r="B253" s="826"/>
      <c r="C253" s="826"/>
      <c r="D253" s="826"/>
      <c r="E253" s="826"/>
      <c r="F253" s="826"/>
      <c r="G253" s="826"/>
      <c r="H253" s="826"/>
      <c r="I253" s="826"/>
      <c r="J253" s="826"/>
      <c r="K253" s="826"/>
      <c r="L253" s="826"/>
      <c r="M253" s="826"/>
      <c r="N253" s="826"/>
      <c r="O253" s="826"/>
      <c r="P253" s="826"/>
      <c r="Q253" s="826"/>
      <c r="R253" s="826"/>
      <c r="S253" s="826"/>
      <c r="T253" s="826"/>
      <c r="U253" s="826"/>
      <c r="V253" s="826"/>
      <c r="W253" s="826"/>
      <c r="X253" s="826"/>
      <c r="Y253" s="826"/>
      <c r="Z253" s="826"/>
      <c r="AA253" s="826"/>
      <c r="AB253" s="826"/>
      <c r="AC253" s="826"/>
      <c r="AD253" s="826"/>
      <c r="AE253" s="826"/>
      <c r="AF253" s="826"/>
      <c r="AG253" s="826"/>
      <c r="AH253" s="826"/>
      <c r="AI253" s="826"/>
      <c r="AJ253" s="826"/>
      <c r="AK253" s="826"/>
      <c r="AL253" s="826"/>
      <c r="AM253" s="826"/>
      <c r="AN253" s="826"/>
      <c r="AO253" s="826"/>
      <c r="AP253" s="826"/>
      <c r="AQ253" s="826"/>
      <c r="AR253" s="826"/>
      <c r="AS253" s="826"/>
    </row>
    <row r="254" spans="1:45" x14ac:dyDescent="0.2">
      <c r="A254" s="826"/>
      <c r="B254" s="826"/>
      <c r="C254" s="826"/>
      <c r="D254" s="826"/>
      <c r="E254" s="826"/>
      <c r="F254" s="826"/>
      <c r="G254" s="826"/>
      <c r="H254" s="826"/>
      <c r="I254" s="826"/>
      <c r="J254" s="826"/>
      <c r="K254" s="826"/>
      <c r="L254" s="826"/>
      <c r="M254" s="826"/>
      <c r="N254" s="826"/>
      <c r="O254" s="826"/>
      <c r="P254" s="826"/>
      <c r="Q254" s="826"/>
      <c r="R254" s="826"/>
      <c r="S254" s="826"/>
      <c r="T254" s="826"/>
      <c r="U254" s="826"/>
      <c r="V254" s="826"/>
      <c r="W254" s="826"/>
      <c r="X254" s="826"/>
      <c r="Y254" s="826"/>
      <c r="Z254" s="826"/>
      <c r="AA254" s="826"/>
      <c r="AB254" s="826"/>
      <c r="AC254" s="826"/>
      <c r="AD254" s="826"/>
      <c r="AE254" s="826"/>
      <c r="AF254" s="826"/>
      <c r="AG254" s="826"/>
      <c r="AH254" s="826"/>
      <c r="AI254" s="826"/>
      <c r="AJ254" s="826"/>
      <c r="AK254" s="826"/>
      <c r="AL254" s="826"/>
      <c r="AM254" s="826"/>
      <c r="AN254" s="826"/>
      <c r="AO254" s="826"/>
      <c r="AP254" s="826"/>
      <c r="AQ254" s="826"/>
      <c r="AR254" s="826"/>
      <c r="AS254" s="826"/>
    </row>
    <row r="255" spans="1:45" x14ac:dyDescent="0.2">
      <c r="A255" s="826"/>
      <c r="B255" s="826"/>
      <c r="C255" s="826"/>
      <c r="D255" s="826"/>
      <c r="E255" s="826"/>
      <c r="F255" s="826"/>
      <c r="G255" s="826"/>
      <c r="H255" s="826"/>
      <c r="I255" s="826"/>
      <c r="J255" s="826"/>
      <c r="K255" s="826"/>
      <c r="L255" s="826"/>
      <c r="M255" s="826"/>
      <c r="N255" s="826"/>
      <c r="O255" s="826"/>
      <c r="P255" s="826"/>
      <c r="Q255" s="826"/>
      <c r="R255" s="826"/>
      <c r="S255" s="826"/>
      <c r="T255" s="826"/>
      <c r="U255" s="826"/>
      <c r="V255" s="826"/>
      <c r="W255" s="826"/>
      <c r="X255" s="826"/>
      <c r="Y255" s="826"/>
      <c r="Z255" s="826"/>
      <c r="AA255" s="826"/>
      <c r="AB255" s="826"/>
      <c r="AC255" s="826"/>
      <c r="AD255" s="826"/>
      <c r="AE255" s="826"/>
      <c r="AF255" s="826"/>
      <c r="AG255" s="826"/>
      <c r="AH255" s="826"/>
      <c r="AI255" s="826"/>
      <c r="AJ255" s="826"/>
      <c r="AK255" s="826"/>
      <c r="AL255" s="826"/>
      <c r="AM255" s="826"/>
      <c r="AN255" s="826"/>
      <c r="AO255" s="826"/>
      <c r="AP255" s="826"/>
      <c r="AQ255" s="826"/>
      <c r="AR255" s="826"/>
      <c r="AS255" s="826"/>
    </row>
    <row r="256" spans="1:45" x14ac:dyDescent="0.2">
      <c r="A256" s="826"/>
      <c r="B256" s="826"/>
      <c r="C256" s="826"/>
      <c r="D256" s="826"/>
      <c r="E256" s="826"/>
      <c r="F256" s="826"/>
      <c r="G256" s="826"/>
      <c r="H256" s="826"/>
      <c r="I256" s="826"/>
      <c r="J256" s="826"/>
      <c r="K256" s="826"/>
      <c r="L256" s="826"/>
      <c r="M256" s="826"/>
      <c r="N256" s="826"/>
      <c r="O256" s="826"/>
      <c r="P256" s="826"/>
      <c r="Q256" s="826"/>
      <c r="R256" s="826"/>
      <c r="S256" s="826"/>
      <c r="T256" s="826"/>
      <c r="U256" s="826"/>
      <c r="V256" s="826"/>
      <c r="W256" s="826"/>
      <c r="X256" s="826"/>
      <c r="Y256" s="826"/>
      <c r="Z256" s="826"/>
      <c r="AA256" s="826"/>
      <c r="AB256" s="826"/>
      <c r="AC256" s="826"/>
      <c r="AD256" s="826"/>
      <c r="AE256" s="826"/>
      <c r="AF256" s="826"/>
      <c r="AG256" s="826"/>
      <c r="AH256" s="826"/>
      <c r="AI256" s="826"/>
      <c r="AJ256" s="826"/>
      <c r="AK256" s="826"/>
      <c r="AL256" s="826"/>
      <c r="AM256" s="826"/>
      <c r="AN256" s="826"/>
      <c r="AO256" s="826"/>
      <c r="AP256" s="826"/>
      <c r="AQ256" s="826"/>
      <c r="AR256" s="826"/>
      <c r="AS256" s="826"/>
    </row>
    <row r="257" spans="1:45" x14ac:dyDescent="0.2">
      <c r="A257" s="826"/>
      <c r="B257" s="826"/>
      <c r="C257" s="826"/>
      <c r="D257" s="826"/>
      <c r="E257" s="826"/>
      <c r="F257" s="826"/>
      <c r="G257" s="826"/>
      <c r="H257" s="826"/>
      <c r="I257" s="826"/>
      <c r="J257" s="826"/>
      <c r="K257" s="826"/>
      <c r="L257" s="826"/>
      <c r="M257" s="826"/>
      <c r="N257" s="826"/>
      <c r="O257" s="826"/>
      <c r="P257" s="826"/>
      <c r="Q257" s="826"/>
      <c r="R257" s="826"/>
      <c r="S257" s="826"/>
      <c r="T257" s="826"/>
      <c r="U257" s="826"/>
      <c r="V257" s="826"/>
      <c r="W257" s="826"/>
      <c r="X257" s="826"/>
      <c r="Y257" s="826"/>
      <c r="Z257" s="826"/>
      <c r="AA257" s="826"/>
      <c r="AB257" s="826"/>
      <c r="AC257" s="826"/>
      <c r="AD257" s="826"/>
      <c r="AE257" s="826"/>
      <c r="AF257" s="826"/>
      <c r="AG257" s="826"/>
      <c r="AH257" s="826"/>
      <c r="AI257" s="826"/>
      <c r="AJ257" s="826"/>
      <c r="AK257" s="826"/>
      <c r="AL257" s="826"/>
      <c r="AM257" s="826"/>
      <c r="AN257" s="826"/>
      <c r="AO257" s="826"/>
      <c r="AP257" s="826"/>
      <c r="AQ257" s="826"/>
      <c r="AR257" s="826"/>
      <c r="AS257" s="826"/>
    </row>
    <row r="258" spans="1:45" x14ac:dyDescent="0.2">
      <c r="A258" s="826"/>
      <c r="B258" s="826"/>
      <c r="C258" s="826"/>
      <c r="D258" s="826"/>
      <c r="E258" s="826"/>
      <c r="F258" s="826"/>
      <c r="G258" s="826"/>
      <c r="H258" s="826"/>
      <c r="I258" s="826"/>
      <c r="J258" s="826"/>
      <c r="K258" s="826"/>
      <c r="L258" s="826"/>
      <c r="M258" s="826"/>
      <c r="N258" s="826"/>
      <c r="O258" s="826"/>
      <c r="P258" s="826"/>
      <c r="Q258" s="826"/>
      <c r="R258" s="826"/>
      <c r="S258" s="826"/>
      <c r="T258" s="826"/>
      <c r="U258" s="826"/>
      <c r="V258" s="826"/>
      <c r="W258" s="826"/>
      <c r="X258" s="826"/>
      <c r="Y258" s="826"/>
      <c r="Z258" s="826"/>
      <c r="AA258" s="826"/>
      <c r="AB258" s="826"/>
      <c r="AC258" s="826"/>
      <c r="AD258" s="826"/>
      <c r="AE258" s="826"/>
      <c r="AF258" s="826"/>
      <c r="AG258" s="826"/>
      <c r="AH258" s="826"/>
      <c r="AI258" s="826"/>
      <c r="AJ258" s="826"/>
      <c r="AK258" s="826"/>
      <c r="AL258" s="826"/>
      <c r="AM258" s="826"/>
      <c r="AN258" s="826"/>
      <c r="AO258" s="826"/>
      <c r="AP258" s="826"/>
      <c r="AQ258" s="826"/>
      <c r="AR258" s="826"/>
      <c r="AS258" s="826"/>
    </row>
    <row r="259" spans="1:45" x14ac:dyDescent="0.2">
      <c r="A259" s="826"/>
      <c r="B259" s="826"/>
      <c r="C259" s="826"/>
      <c r="D259" s="826"/>
      <c r="E259" s="826"/>
      <c r="F259" s="826"/>
      <c r="G259" s="826"/>
      <c r="H259" s="826"/>
      <c r="I259" s="826"/>
      <c r="J259" s="826"/>
      <c r="K259" s="826"/>
      <c r="L259" s="826"/>
      <c r="M259" s="826"/>
      <c r="N259" s="826"/>
      <c r="O259" s="826"/>
      <c r="P259" s="826"/>
      <c r="Q259" s="826"/>
      <c r="R259" s="826"/>
      <c r="S259" s="826"/>
      <c r="T259" s="826"/>
      <c r="U259" s="826"/>
      <c r="V259" s="826"/>
      <c r="W259" s="826"/>
      <c r="X259" s="826"/>
      <c r="Y259" s="826"/>
      <c r="Z259" s="826"/>
      <c r="AA259" s="826"/>
      <c r="AB259" s="826"/>
      <c r="AC259" s="826"/>
      <c r="AD259" s="826"/>
      <c r="AE259" s="826"/>
      <c r="AF259" s="826"/>
      <c r="AG259" s="826"/>
      <c r="AH259" s="826"/>
      <c r="AI259" s="826"/>
      <c r="AJ259" s="826"/>
      <c r="AK259" s="826"/>
      <c r="AL259" s="826"/>
      <c r="AM259" s="826"/>
      <c r="AN259" s="826"/>
      <c r="AO259" s="826"/>
      <c r="AP259" s="826"/>
      <c r="AQ259" s="826"/>
      <c r="AR259" s="826"/>
      <c r="AS259" s="826"/>
    </row>
    <row r="260" spans="1:45" x14ac:dyDescent="0.2">
      <c r="A260" s="826"/>
      <c r="B260" s="826"/>
      <c r="C260" s="826"/>
      <c r="D260" s="826"/>
      <c r="E260" s="826"/>
      <c r="F260" s="826"/>
      <c r="G260" s="826"/>
      <c r="H260" s="826"/>
      <c r="I260" s="826"/>
      <c r="J260" s="826"/>
      <c r="K260" s="826"/>
      <c r="L260" s="826"/>
      <c r="M260" s="826"/>
      <c r="N260" s="826"/>
      <c r="O260" s="826"/>
      <c r="P260" s="826"/>
      <c r="Q260" s="826"/>
      <c r="R260" s="826"/>
      <c r="S260" s="826"/>
      <c r="T260" s="826"/>
      <c r="U260" s="826"/>
      <c r="V260" s="826"/>
      <c r="W260" s="826"/>
      <c r="X260" s="826"/>
      <c r="Y260" s="826"/>
      <c r="Z260" s="826"/>
      <c r="AA260" s="826"/>
      <c r="AB260" s="826"/>
      <c r="AC260" s="826"/>
      <c r="AD260" s="826"/>
      <c r="AE260" s="826"/>
      <c r="AF260" s="826"/>
      <c r="AG260" s="826"/>
      <c r="AH260" s="826"/>
      <c r="AI260" s="826"/>
      <c r="AJ260" s="826"/>
      <c r="AK260" s="826"/>
      <c r="AL260" s="826"/>
      <c r="AM260" s="826"/>
      <c r="AN260" s="826"/>
      <c r="AO260" s="826"/>
      <c r="AP260" s="826"/>
      <c r="AQ260" s="826"/>
      <c r="AR260" s="826"/>
      <c r="AS260" s="826"/>
    </row>
    <row r="261" spans="1:45" x14ac:dyDescent="0.2">
      <c r="A261" s="826"/>
      <c r="B261" s="826"/>
      <c r="C261" s="826"/>
      <c r="D261" s="826"/>
      <c r="E261" s="826"/>
      <c r="F261" s="826"/>
      <c r="G261" s="826"/>
      <c r="H261" s="826"/>
      <c r="I261" s="826"/>
      <c r="J261" s="826"/>
      <c r="K261" s="826"/>
      <c r="L261" s="826"/>
      <c r="M261" s="826"/>
      <c r="N261" s="826"/>
      <c r="O261" s="826"/>
      <c r="P261" s="826"/>
      <c r="Q261" s="826"/>
      <c r="R261" s="826"/>
      <c r="S261" s="826"/>
      <c r="T261" s="826"/>
      <c r="U261" s="826"/>
      <c r="V261" s="826"/>
      <c r="W261" s="826"/>
      <c r="X261" s="826"/>
      <c r="Y261" s="826"/>
      <c r="Z261" s="826"/>
      <c r="AA261" s="826"/>
      <c r="AB261" s="826"/>
      <c r="AC261" s="826"/>
      <c r="AD261" s="826"/>
      <c r="AE261" s="826"/>
      <c r="AF261" s="826"/>
      <c r="AG261" s="826"/>
      <c r="AH261" s="826"/>
      <c r="AI261" s="826"/>
      <c r="AJ261" s="826"/>
      <c r="AK261" s="826"/>
      <c r="AL261" s="826"/>
      <c r="AM261" s="826"/>
      <c r="AN261" s="826"/>
      <c r="AO261" s="826"/>
      <c r="AP261" s="826"/>
      <c r="AQ261" s="826"/>
      <c r="AR261" s="826"/>
      <c r="AS261" s="826"/>
    </row>
    <row r="262" spans="1:45" x14ac:dyDescent="0.2">
      <c r="A262" s="826"/>
      <c r="B262" s="826"/>
      <c r="C262" s="826"/>
      <c r="D262" s="826"/>
      <c r="E262" s="826"/>
      <c r="F262" s="826"/>
      <c r="G262" s="826"/>
      <c r="H262" s="826"/>
      <c r="I262" s="826"/>
      <c r="J262" s="826"/>
      <c r="K262" s="826"/>
      <c r="L262" s="826"/>
      <c r="M262" s="826"/>
      <c r="N262" s="826"/>
      <c r="O262" s="826"/>
      <c r="P262" s="826"/>
      <c r="Q262" s="826"/>
      <c r="R262" s="826"/>
      <c r="S262" s="826"/>
      <c r="T262" s="826"/>
      <c r="U262" s="826"/>
      <c r="V262" s="826"/>
      <c r="W262" s="826"/>
      <c r="X262" s="826"/>
      <c r="Y262" s="826"/>
      <c r="Z262" s="826"/>
      <c r="AA262" s="826"/>
      <c r="AB262" s="826"/>
      <c r="AC262" s="826"/>
      <c r="AD262" s="826"/>
      <c r="AE262" s="826"/>
      <c r="AF262" s="826"/>
      <c r="AG262" s="826"/>
      <c r="AH262" s="826"/>
      <c r="AI262" s="826"/>
      <c r="AJ262" s="826"/>
      <c r="AK262" s="826"/>
      <c r="AL262" s="826"/>
      <c r="AM262" s="826"/>
      <c r="AN262" s="826"/>
      <c r="AO262" s="826"/>
      <c r="AP262" s="826"/>
      <c r="AQ262" s="826"/>
      <c r="AR262" s="826"/>
      <c r="AS262" s="826"/>
    </row>
    <row r="263" spans="1:45" x14ac:dyDescent="0.2">
      <c r="A263" s="826"/>
      <c r="B263" s="826"/>
      <c r="C263" s="826"/>
      <c r="D263" s="826"/>
      <c r="E263" s="826"/>
      <c r="F263" s="826"/>
      <c r="G263" s="826"/>
      <c r="H263" s="826"/>
      <c r="I263" s="826"/>
      <c r="J263" s="826"/>
      <c r="K263" s="826"/>
      <c r="L263" s="826"/>
      <c r="M263" s="826"/>
      <c r="N263" s="826"/>
      <c r="O263" s="826"/>
      <c r="P263" s="826"/>
      <c r="Q263" s="826"/>
      <c r="R263" s="826"/>
      <c r="S263" s="826"/>
      <c r="T263" s="826"/>
      <c r="U263" s="826"/>
      <c r="V263" s="826"/>
      <c r="W263" s="826"/>
      <c r="X263" s="826"/>
      <c r="Y263" s="826"/>
      <c r="Z263" s="826"/>
      <c r="AA263" s="826"/>
      <c r="AB263" s="826"/>
      <c r="AC263" s="826"/>
      <c r="AD263" s="826"/>
      <c r="AE263" s="826"/>
      <c r="AF263" s="826"/>
      <c r="AG263" s="826"/>
      <c r="AH263" s="826"/>
      <c r="AI263" s="826"/>
      <c r="AJ263" s="826"/>
      <c r="AK263" s="826"/>
      <c r="AL263" s="826"/>
      <c r="AM263" s="826"/>
      <c r="AN263" s="826"/>
      <c r="AO263" s="826"/>
      <c r="AP263" s="826"/>
      <c r="AQ263" s="826"/>
      <c r="AR263" s="826"/>
      <c r="AS263" s="826"/>
    </row>
    <row r="264" spans="1:45" x14ac:dyDescent="0.2">
      <c r="A264" s="826"/>
      <c r="B264" s="826"/>
      <c r="C264" s="826"/>
      <c r="D264" s="826"/>
      <c r="E264" s="826"/>
      <c r="F264" s="826"/>
      <c r="G264" s="826"/>
      <c r="H264" s="826"/>
      <c r="I264" s="826"/>
      <c r="J264" s="826"/>
      <c r="K264" s="826"/>
      <c r="L264" s="826"/>
      <c r="M264" s="826"/>
      <c r="N264" s="826"/>
      <c r="O264" s="826"/>
      <c r="P264" s="826"/>
      <c r="Q264" s="826"/>
      <c r="R264" s="826"/>
      <c r="S264" s="826"/>
      <c r="T264" s="826"/>
      <c r="U264" s="826"/>
      <c r="V264" s="826"/>
      <c r="W264" s="826"/>
      <c r="X264" s="826"/>
      <c r="Y264" s="826"/>
      <c r="Z264" s="826"/>
      <c r="AA264" s="826"/>
      <c r="AB264" s="826"/>
      <c r="AC264" s="826"/>
      <c r="AD264" s="826"/>
      <c r="AE264" s="826"/>
      <c r="AF264" s="826"/>
      <c r="AG264" s="826"/>
      <c r="AH264" s="826"/>
      <c r="AI264" s="826"/>
      <c r="AJ264" s="826"/>
      <c r="AK264" s="826"/>
      <c r="AL264" s="826"/>
      <c r="AM264" s="826"/>
      <c r="AN264" s="826"/>
      <c r="AO264" s="826"/>
      <c r="AP264" s="826"/>
      <c r="AQ264" s="826"/>
      <c r="AR264" s="826"/>
      <c r="AS264" s="826"/>
    </row>
    <row r="265" spans="1:45" x14ac:dyDescent="0.2">
      <c r="A265" s="826"/>
      <c r="B265" s="826"/>
      <c r="C265" s="826"/>
      <c r="D265" s="826"/>
      <c r="E265" s="826"/>
      <c r="F265" s="826"/>
      <c r="G265" s="826"/>
      <c r="H265" s="826"/>
      <c r="I265" s="826"/>
      <c r="J265" s="826"/>
      <c r="K265" s="826"/>
      <c r="L265" s="826"/>
      <c r="M265" s="826"/>
      <c r="N265" s="826"/>
      <c r="O265" s="826"/>
      <c r="P265" s="826"/>
      <c r="Q265" s="826"/>
      <c r="R265" s="826"/>
      <c r="S265" s="826"/>
      <c r="T265" s="826"/>
      <c r="U265" s="826"/>
      <c r="V265" s="826"/>
      <c r="W265" s="826"/>
      <c r="X265" s="826"/>
      <c r="Y265" s="826"/>
      <c r="Z265" s="826"/>
      <c r="AA265" s="826"/>
      <c r="AB265" s="826"/>
      <c r="AC265" s="826"/>
      <c r="AD265" s="826"/>
      <c r="AE265" s="826"/>
      <c r="AF265" s="826"/>
      <c r="AG265" s="826"/>
      <c r="AH265" s="826"/>
      <c r="AI265" s="826"/>
      <c r="AJ265" s="826"/>
      <c r="AK265" s="826"/>
      <c r="AL265" s="826"/>
      <c r="AM265" s="826"/>
      <c r="AN265" s="826"/>
      <c r="AO265" s="826"/>
      <c r="AP265" s="826"/>
      <c r="AQ265" s="826"/>
      <c r="AR265" s="826"/>
      <c r="AS265" s="826"/>
    </row>
    <row r="266" spans="1:45" x14ac:dyDescent="0.2">
      <c r="A266" s="826"/>
      <c r="B266" s="826"/>
      <c r="C266" s="826"/>
      <c r="D266" s="826"/>
      <c r="E266" s="826"/>
      <c r="F266" s="826"/>
      <c r="G266" s="826"/>
      <c r="H266" s="826"/>
      <c r="I266" s="826"/>
      <c r="J266" s="826"/>
      <c r="K266" s="826"/>
      <c r="L266" s="826"/>
      <c r="M266" s="826"/>
      <c r="N266" s="826"/>
      <c r="O266" s="826"/>
      <c r="P266" s="826"/>
      <c r="Q266" s="826"/>
      <c r="R266" s="826"/>
      <c r="S266" s="826"/>
      <c r="T266" s="826"/>
      <c r="U266" s="826"/>
      <c r="V266" s="826"/>
      <c r="W266" s="826"/>
      <c r="X266" s="826"/>
      <c r="Y266" s="826"/>
      <c r="Z266" s="826"/>
      <c r="AA266" s="826"/>
      <c r="AB266" s="826"/>
      <c r="AC266" s="826"/>
      <c r="AD266" s="826"/>
      <c r="AE266" s="826"/>
      <c r="AF266" s="826"/>
      <c r="AG266" s="826"/>
      <c r="AH266" s="826"/>
      <c r="AI266" s="826"/>
      <c r="AJ266" s="826"/>
      <c r="AK266" s="826"/>
      <c r="AL266" s="826"/>
      <c r="AM266" s="826"/>
      <c r="AN266" s="826"/>
      <c r="AO266" s="826"/>
      <c r="AP266" s="826"/>
      <c r="AQ266" s="826"/>
      <c r="AR266" s="826"/>
      <c r="AS266" s="826"/>
    </row>
    <row r="267" spans="1:45" x14ac:dyDescent="0.2">
      <c r="A267" s="826"/>
      <c r="B267" s="826"/>
      <c r="C267" s="826"/>
      <c r="D267" s="826"/>
      <c r="E267" s="826"/>
      <c r="F267" s="826"/>
      <c r="G267" s="826"/>
      <c r="H267" s="826"/>
      <c r="I267" s="826"/>
      <c r="J267" s="826"/>
      <c r="K267" s="826"/>
      <c r="L267" s="826"/>
      <c r="M267" s="826"/>
      <c r="N267" s="826"/>
      <c r="O267" s="826"/>
      <c r="P267" s="826"/>
      <c r="Q267" s="826"/>
      <c r="R267" s="826"/>
      <c r="S267" s="826"/>
      <c r="T267" s="826"/>
      <c r="U267" s="826"/>
      <c r="V267" s="826"/>
      <c r="W267" s="826"/>
      <c r="X267" s="826"/>
      <c r="Y267" s="826"/>
      <c r="Z267" s="826"/>
      <c r="AA267" s="826"/>
      <c r="AB267" s="826"/>
      <c r="AC267" s="826"/>
      <c r="AD267" s="826"/>
      <c r="AE267" s="826"/>
      <c r="AF267" s="826"/>
      <c r="AG267" s="826"/>
      <c r="AH267" s="826"/>
      <c r="AI267" s="826"/>
      <c r="AJ267" s="826"/>
      <c r="AK267" s="826"/>
      <c r="AL267" s="826"/>
      <c r="AM267" s="826"/>
      <c r="AN267" s="826"/>
      <c r="AO267" s="826"/>
      <c r="AP267" s="826"/>
      <c r="AQ267" s="826"/>
      <c r="AR267" s="826"/>
      <c r="AS267" s="826"/>
    </row>
    <row r="268" spans="1:45" x14ac:dyDescent="0.2">
      <c r="A268" s="826"/>
      <c r="B268" s="826"/>
      <c r="C268" s="826"/>
      <c r="D268" s="826"/>
      <c r="E268" s="826"/>
      <c r="F268" s="826"/>
      <c r="G268" s="826"/>
      <c r="H268" s="826"/>
      <c r="I268" s="826"/>
      <c r="J268" s="826"/>
      <c r="K268" s="826"/>
      <c r="L268" s="826"/>
      <c r="M268" s="826"/>
      <c r="N268" s="826"/>
      <c r="O268" s="826"/>
      <c r="P268" s="826"/>
      <c r="Q268" s="826"/>
      <c r="R268" s="826"/>
      <c r="S268" s="826"/>
      <c r="T268" s="826"/>
      <c r="U268" s="826"/>
      <c r="V268" s="826"/>
      <c r="W268" s="826"/>
      <c r="X268" s="826"/>
      <c r="Y268" s="826"/>
      <c r="Z268" s="826"/>
      <c r="AA268" s="826"/>
      <c r="AB268" s="826"/>
      <c r="AC268" s="826"/>
      <c r="AD268" s="826"/>
      <c r="AE268" s="826"/>
      <c r="AF268" s="826"/>
      <c r="AG268" s="826"/>
      <c r="AH268" s="826"/>
      <c r="AI268" s="826"/>
      <c r="AJ268" s="826"/>
      <c r="AK268" s="826"/>
      <c r="AL268" s="826"/>
      <c r="AM268" s="826"/>
      <c r="AN268" s="826"/>
      <c r="AO268" s="826"/>
      <c r="AP268" s="826"/>
      <c r="AQ268" s="826"/>
      <c r="AR268" s="826"/>
      <c r="AS268" s="826"/>
    </row>
    <row r="269" spans="1:45" x14ac:dyDescent="0.2">
      <c r="A269" s="826"/>
      <c r="B269" s="826"/>
      <c r="C269" s="826"/>
      <c r="D269" s="826"/>
      <c r="E269" s="826"/>
      <c r="F269" s="826"/>
      <c r="G269" s="826"/>
      <c r="H269" s="826"/>
      <c r="I269" s="826"/>
      <c r="J269" s="826"/>
      <c r="K269" s="826"/>
      <c r="L269" s="826"/>
      <c r="M269" s="826"/>
      <c r="N269" s="826"/>
      <c r="O269" s="826"/>
      <c r="P269" s="826"/>
      <c r="Q269" s="826"/>
      <c r="R269" s="826"/>
      <c r="S269" s="826"/>
      <c r="T269" s="826"/>
      <c r="U269" s="826"/>
      <c r="V269" s="826"/>
      <c r="W269" s="826"/>
      <c r="X269" s="826"/>
      <c r="Y269" s="826"/>
      <c r="Z269" s="826"/>
      <c r="AA269" s="826"/>
      <c r="AB269" s="826"/>
      <c r="AC269" s="826"/>
      <c r="AD269" s="826"/>
      <c r="AE269" s="826"/>
      <c r="AF269" s="826"/>
      <c r="AG269" s="826"/>
      <c r="AH269" s="826"/>
      <c r="AI269" s="826"/>
      <c r="AJ269" s="826"/>
      <c r="AK269" s="826"/>
      <c r="AL269" s="826"/>
      <c r="AM269" s="826"/>
      <c r="AN269" s="826"/>
      <c r="AO269" s="826"/>
      <c r="AP269" s="826"/>
      <c r="AQ269" s="826"/>
      <c r="AR269" s="826"/>
      <c r="AS269" s="826"/>
    </row>
    <row r="270" spans="1:45" x14ac:dyDescent="0.2">
      <c r="A270" s="826"/>
      <c r="B270" s="826"/>
      <c r="C270" s="826"/>
      <c r="D270" s="826"/>
      <c r="E270" s="826"/>
      <c r="F270" s="826"/>
      <c r="G270" s="826"/>
      <c r="H270" s="826"/>
      <c r="I270" s="826"/>
      <c r="J270" s="826"/>
      <c r="K270" s="826"/>
      <c r="L270" s="826"/>
      <c r="M270" s="826"/>
      <c r="N270" s="826"/>
      <c r="O270" s="826"/>
      <c r="P270" s="826"/>
      <c r="Q270" s="826"/>
      <c r="R270" s="826"/>
      <c r="S270" s="826"/>
      <c r="T270" s="826"/>
      <c r="U270" s="826"/>
      <c r="V270" s="826"/>
      <c r="W270" s="826"/>
      <c r="X270" s="826"/>
      <c r="Y270" s="826"/>
      <c r="Z270" s="826"/>
      <c r="AA270" s="826"/>
      <c r="AB270" s="826"/>
      <c r="AC270" s="826"/>
      <c r="AD270" s="826"/>
      <c r="AE270" s="826"/>
      <c r="AF270" s="826"/>
      <c r="AG270" s="826"/>
      <c r="AH270" s="826"/>
      <c r="AI270" s="826"/>
      <c r="AJ270" s="826"/>
      <c r="AK270" s="826"/>
      <c r="AL270" s="826"/>
      <c r="AM270" s="826"/>
      <c r="AN270" s="826"/>
      <c r="AO270" s="826"/>
      <c r="AP270" s="826"/>
      <c r="AQ270" s="826"/>
      <c r="AR270" s="826"/>
      <c r="AS270" s="826"/>
    </row>
    <row r="271" spans="1:45" x14ac:dyDescent="0.2">
      <c r="A271" s="826"/>
      <c r="B271" s="826"/>
      <c r="C271" s="826"/>
      <c r="D271" s="826"/>
      <c r="E271" s="826"/>
      <c r="F271" s="826"/>
      <c r="G271" s="826"/>
      <c r="H271" s="826"/>
      <c r="I271" s="826"/>
      <c r="J271" s="826"/>
      <c r="K271" s="826"/>
      <c r="L271" s="826"/>
      <c r="M271" s="826"/>
      <c r="N271" s="826"/>
      <c r="O271" s="826"/>
      <c r="P271" s="826"/>
      <c r="Q271" s="826"/>
      <c r="R271" s="826"/>
      <c r="S271" s="826"/>
      <c r="T271" s="826"/>
      <c r="U271" s="826"/>
      <c r="V271" s="826"/>
      <c r="W271" s="826"/>
      <c r="X271" s="826"/>
      <c r="Y271" s="826"/>
      <c r="Z271" s="826"/>
      <c r="AA271" s="826"/>
      <c r="AB271" s="826"/>
      <c r="AC271" s="826"/>
      <c r="AD271" s="826"/>
      <c r="AE271" s="826"/>
      <c r="AF271" s="826"/>
      <c r="AG271" s="826"/>
      <c r="AH271" s="826"/>
      <c r="AI271" s="826"/>
      <c r="AJ271" s="826"/>
      <c r="AK271" s="826"/>
      <c r="AL271" s="826"/>
      <c r="AM271" s="826"/>
      <c r="AN271" s="826"/>
      <c r="AO271" s="826"/>
      <c r="AP271" s="826"/>
      <c r="AQ271" s="826"/>
      <c r="AR271" s="826"/>
      <c r="AS271" s="826"/>
    </row>
    <row r="272" spans="1:45" x14ac:dyDescent="0.2">
      <c r="A272" s="826"/>
      <c r="B272" s="826"/>
      <c r="C272" s="826"/>
      <c r="D272" s="826"/>
      <c r="E272" s="826"/>
      <c r="F272" s="826"/>
      <c r="G272" s="826"/>
      <c r="H272" s="826"/>
      <c r="I272" s="826"/>
      <c r="J272" s="826"/>
      <c r="K272" s="826"/>
      <c r="L272" s="826"/>
      <c r="M272" s="826"/>
      <c r="N272" s="826"/>
      <c r="O272" s="826"/>
      <c r="P272" s="826"/>
      <c r="Q272" s="826"/>
      <c r="R272" s="826"/>
      <c r="S272" s="826"/>
      <c r="T272" s="826"/>
      <c r="U272" s="826"/>
      <c r="V272" s="826"/>
      <c r="W272" s="826"/>
      <c r="X272" s="826"/>
      <c r="Y272" s="826"/>
      <c r="Z272" s="826"/>
      <c r="AA272" s="826"/>
      <c r="AB272" s="826"/>
      <c r="AC272" s="826"/>
      <c r="AD272" s="826"/>
      <c r="AE272" s="826"/>
      <c r="AF272" s="826"/>
      <c r="AG272" s="826"/>
      <c r="AH272" s="826"/>
      <c r="AI272" s="826"/>
      <c r="AJ272" s="826"/>
      <c r="AK272" s="826"/>
      <c r="AL272" s="826"/>
      <c r="AM272" s="826"/>
      <c r="AN272" s="826"/>
      <c r="AO272" s="826"/>
      <c r="AP272" s="826"/>
      <c r="AQ272" s="826"/>
      <c r="AR272" s="826"/>
      <c r="AS272" s="826"/>
    </row>
    <row r="273" spans="1:45" x14ac:dyDescent="0.2">
      <c r="A273" s="826"/>
      <c r="B273" s="826"/>
      <c r="C273" s="826"/>
      <c r="D273" s="826"/>
      <c r="E273" s="826"/>
      <c r="F273" s="826"/>
      <c r="G273" s="826"/>
      <c r="H273" s="826"/>
      <c r="I273" s="826"/>
      <c r="J273" s="826"/>
      <c r="K273" s="826"/>
      <c r="L273" s="826"/>
      <c r="M273" s="826"/>
      <c r="N273" s="826"/>
      <c r="O273" s="826"/>
      <c r="P273" s="826"/>
      <c r="Q273" s="826"/>
      <c r="R273" s="826"/>
      <c r="S273" s="826"/>
      <c r="T273" s="826"/>
      <c r="U273" s="826"/>
      <c r="V273" s="826"/>
      <c r="W273" s="826"/>
      <c r="X273" s="826"/>
      <c r="Y273" s="826"/>
      <c r="Z273" s="826"/>
      <c r="AA273" s="826"/>
      <c r="AB273" s="826"/>
      <c r="AC273" s="826"/>
      <c r="AD273" s="826"/>
      <c r="AE273" s="826"/>
      <c r="AF273" s="826"/>
      <c r="AG273" s="826"/>
      <c r="AH273" s="826"/>
      <c r="AI273" s="826"/>
      <c r="AJ273" s="826"/>
      <c r="AK273" s="826"/>
      <c r="AL273" s="826"/>
      <c r="AM273" s="826"/>
      <c r="AN273" s="826"/>
      <c r="AO273" s="826"/>
      <c r="AP273" s="826"/>
      <c r="AQ273" s="826"/>
      <c r="AR273" s="826"/>
      <c r="AS273" s="826"/>
    </row>
    <row r="274" spans="1:45" x14ac:dyDescent="0.2">
      <c r="A274" s="826"/>
      <c r="B274" s="826"/>
      <c r="C274" s="826"/>
      <c r="D274" s="826"/>
      <c r="E274" s="826"/>
      <c r="F274" s="826"/>
      <c r="G274" s="826"/>
      <c r="H274" s="826"/>
      <c r="I274" s="826"/>
      <c r="J274" s="826"/>
      <c r="K274" s="826"/>
      <c r="L274" s="826"/>
      <c r="M274" s="826"/>
      <c r="N274" s="826"/>
      <c r="O274" s="826"/>
      <c r="P274" s="826"/>
      <c r="Q274" s="826"/>
      <c r="R274" s="826"/>
      <c r="S274" s="826"/>
      <c r="T274" s="826"/>
      <c r="U274" s="826"/>
      <c r="V274" s="826"/>
      <c r="W274" s="826"/>
      <c r="X274" s="826"/>
      <c r="Y274" s="826"/>
      <c r="Z274" s="826"/>
      <c r="AA274" s="826"/>
      <c r="AB274" s="826"/>
      <c r="AC274" s="826"/>
      <c r="AD274" s="826"/>
      <c r="AE274" s="826"/>
      <c r="AF274" s="826"/>
      <c r="AG274" s="826"/>
      <c r="AH274" s="826"/>
      <c r="AI274" s="826"/>
      <c r="AJ274" s="826"/>
      <c r="AK274" s="826"/>
      <c r="AL274" s="826"/>
      <c r="AM274" s="826"/>
      <c r="AN274" s="826"/>
      <c r="AO274" s="826"/>
      <c r="AP274" s="826"/>
      <c r="AQ274" s="826"/>
      <c r="AR274" s="826"/>
      <c r="AS274" s="826"/>
    </row>
    <row r="275" spans="1:45" x14ac:dyDescent="0.2">
      <c r="A275" s="826"/>
      <c r="B275" s="826"/>
      <c r="C275" s="826"/>
      <c r="D275" s="826"/>
      <c r="E275" s="826"/>
      <c r="F275" s="826"/>
      <c r="G275" s="826"/>
      <c r="H275" s="826"/>
      <c r="I275" s="826"/>
      <c r="J275" s="826"/>
      <c r="K275" s="826"/>
      <c r="L275" s="826"/>
      <c r="M275" s="826"/>
      <c r="N275" s="826"/>
      <c r="O275" s="826"/>
      <c r="P275" s="826"/>
      <c r="Q275" s="826"/>
      <c r="R275" s="826"/>
      <c r="S275" s="826"/>
      <c r="T275" s="826"/>
      <c r="U275" s="826"/>
      <c r="V275" s="826"/>
      <c r="W275" s="826"/>
      <c r="X275" s="826"/>
      <c r="Y275" s="826"/>
      <c r="Z275" s="826"/>
      <c r="AA275" s="826"/>
      <c r="AB275" s="826"/>
      <c r="AC275" s="826"/>
      <c r="AD275" s="826"/>
      <c r="AE275" s="826"/>
      <c r="AF275" s="826"/>
      <c r="AG275" s="826"/>
      <c r="AH275" s="826"/>
      <c r="AI275" s="826"/>
      <c r="AJ275" s="826"/>
      <c r="AK275" s="826"/>
      <c r="AL275" s="826"/>
      <c r="AM275" s="826"/>
      <c r="AN275" s="826"/>
      <c r="AO275" s="826"/>
      <c r="AP275" s="826"/>
      <c r="AQ275" s="826"/>
      <c r="AR275" s="826"/>
      <c r="AS275" s="826"/>
    </row>
    <row r="276" spans="1:45" x14ac:dyDescent="0.2">
      <c r="A276" s="826"/>
      <c r="B276" s="826"/>
      <c r="C276" s="826"/>
      <c r="D276" s="826"/>
      <c r="E276" s="826"/>
      <c r="F276" s="826"/>
      <c r="G276" s="826"/>
      <c r="H276" s="826"/>
      <c r="I276" s="826"/>
      <c r="J276" s="826"/>
      <c r="K276" s="826"/>
      <c r="L276" s="826"/>
      <c r="M276" s="826"/>
      <c r="N276" s="826"/>
      <c r="O276" s="826"/>
      <c r="P276" s="826"/>
      <c r="Q276" s="826"/>
      <c r="R276" s="826"/>
      <c r="S276" s="826"/>
      <c r="T276" s="826"/>
      <c r="U276" s="826"/>
      <c r="V276" s="826"/>
      <c r="W276" s="826"/>
      <c r="X276" s="826"/>
      <c r="Y276" s="826"/>
      <c r="Z276" s="826"/>
      <c r="AA276" s="826"/>
      <c r="AB276" s="826"/>
      <c r="AC276" s="826"/>
      <c r="AD276" s="826"/>
      <c r="AE276" s="826"/>
      <c r="AF276" s="826"/>
      <c r="AG276" s="826"/>
      <c r="AH276" s="826"/>
      <c r="AI276" s="826"/>
      <c r="AJ276" s="826"/>
      <c r="AK276" s="826"/>
      <c r="AL276" s="826"/>
      <c r="AM276" s="826"/>
      <c r="AN276" s="826"/>
      <c r="AO276" s="826"/>
      <c r="AP276" s="826"/>
      <c r="AQ276" s="826"/>
      <c r="AR276" s="826"/>
      <c r="AS276" s="826"/>
    </row>
    <row r="277" spans="1:45" x14ac:dyDescent="0.2">
      <c r="A277" s="826"/>
      <c r="B277" s="826"/>
      <c r="C277" s="826"/>
      <c r="D277" s="826"/>
      <c r="E277" s="826"/>
      <c r="F277" s="826"/>
      <c r="G277" s="826"/>
      <c r="H277" s="826"/>
      <c r="I277" s="826"/>
      <c r="J277" s="826"/>
      <c r="K277" s="826"/>
      <c r="L277" s="826"/>
      <c r="M277" s="826"/>
      <c r="N277" s="826"/>
      <c r="O277" s="826"/>
      <c r="P277" s="826"/>
      <c r="Q277" s="826"/>
      <c r="R277" s="826"/>
      <c r="S277" s="826"/>
      <c r="T277" s="826"/>
      <c r="U277" s="826"/>
      <c r="V277" s="826"/>
      <c r="W277" s="826"/>
      <c r="X277" s="826"/>
      <c r="Y277" s="826"/>
      <c r="Z277" s="826"/>
      <c r="AA277" s="826"/>
      <c r="AB277" s="826"/>
      <c r="AC277" s="826"/>
      <c r="AD277" s="826"/>
      <c r="AE277" s="826"/>
      <c r="AF277" s="826"/>
      <c r="AG277" s="826"/>
      <c r="AH277" s="826"/>
      <c r="AI277" s="826"/>
      <c r="AJ277" s="826"/>
      <c r="AK277" s="826"/>
      <c r="AL277" s="826"/>
      <c r="AM277" s="826"/>
      <c r="AN277" s="826"/>
      <c r="AO277" s="826"/>
      <c r="AP277" s="826"/>
      <c r="AQ277" s="826"/>
      <c r="AR277" s="826"/>
      <c r="AS277" s="826"/>
    </row>
    <row r="278" spans="1:45" x14ac:dyDescent="0.2">
      <c r="A278" s="826"/>
      <c r="B278" s="826"/>
      <c r="C278" s="826"/>
      <c r="D278" s="826"/>
      <c r="E278" s="826"/>
      <c r="F278" s="826"/>
      <c r="G278" s="826"/>
      <c r="H278" s="826"/>
      <c r="I278" s="826"/>
      <c r="J278" s="826"/>
      <c r="K278" s="826"/>
      <c r="L278" s="826"/>
      <c r="M278" s="826"/>
      <c r="N278" s="826"/>
      <c r="O278" s="826"/>
      <c r="P278" s="826"/>
      <c r="Q278" s="826"/>
      <c r="R278" s="826"/>
      <c r="S278" s="826"/>
      <c r="T278" s="826"/>
      <c r="U278" s="826"/>
      <c r="V278" s="826"/>
      <c r="W278" s="826"/>
      <c r="X278" s="826"/>
      <c r="Y278" s="826"/>
      <c r="Z278" s="826"/>
      <c r="AA278" s="826"/>
      <c r="AB278" s="826"/>
      <c r="AC278" s="826"/>
      <c r="AD278" s="826"/>
      <c r="AE278" s="826"/>
      <c r="AF278" s="826"/>
      <c r="AG278" s="826"/>
      <c r="AH278" s="826"/>
      <c r="AI278" s="826"/>
      <c r="AJ278" s="826"/>
      <c r="AK278" s="826"/>
      <c r="AL278" s="826"/>
      <c r="AM278" s="826"/>
      <c r="AN278" s="826"/>
      <c r="AO278" s="826"/>
      <c r="AP278" s="826"/>
      <c r="AQ278" s="826"/>
      <c r="AR278" s="826"/>
      <c r="AS278" s="826"/>
    </row>
    <row r="279" spans="1:45" x14ac:dyDescent="0.2">
      <c r="A279" s="826"/>
      <c r="B279" s="826"/>
      <c r="C279" s="826"/>
      <c r="D279" s="826"/>
      <c r="E279" s="826"/>
      <c r="F279" s="826"/>
      <c r="G279" s="826"/>
      <c r="H279" s="826"/>
      <c r="I279" s="826"/>
      <c r="J279" s="826"/>
      <c r="K279" s="826"/>
      <c r="L279" s="826"/>
      <c r="M279" s="826"/>
      <c r="N279" s="826"/>
      <c r="O279" s="826"/>
      <c r="P279" s="826"/>
      <c r="Q279" s="826"/>
      <c r="R279" s="826"/>
      <c r="S279" s="826"/>
      <c r="T279" s="826"/>
      <c r="U279" s="826"/>
      <c r="V279" s="826"/>
      <c r="W279" s="826"/>
      <c r="X279" s="826"/>
      <c r="Y279" s="826"/>
      <c r="Z279" s="826"/>
      <c r="AA279" s="826"/>
      <c r="AB279" s="826"/>
      <c r="AC279" s="826"/>
      <c r="AD279" s="826"/>
      <c r="AE279" s="826"/>
      <c r="AF279" s="826"/>
      <c r="AG279" s="826"/>
      <c r="AH279" s="826"/>
      <c r="AI279" s="826"/>
      <c r="AJ279" s="826"/>
      <c r="AK279" s="826"/>
      <c r="AL279" s="826"/>
      <c r="AM279" s="826"/>
      <c r="AN279" s="826"/>
      <c r="AO279" s="826"/>
      <c r="AP279" s="826"/>
      <c r="AQ279" s="826"/>
      <c r="AR279" s="826"/>
      <c r="AS279" s="826"/>
    </row>
    <row r="280" spans="1:45" x14ac:dyDescent="0.2">
      <c r="A280" s="826"/>
      <c r="B280" s="826"/>
      <c r="C280" s="826"/>
      <c r="D280" s="826"/>
      <c r="E280" s="826"/>
      <c r="F280" s="826"/>
      <c r="G280" s="826"/>
      <c r="H280" s="826"/>
      <c r="I280" s="826"/>
      <c r="J280" s="826"/>
      <c r="K280" s="826"/>
      <c r="L280" s="826"/>
      <c r="M280" s="826"/>
      <c r="N280" s="826"/>
      <c r="O280" s="826"/>
      <c r="P280" s="826"/>
      <c r="Q280" s="826"/>
      <c r="R280" s="826"/>
      <c r="S280" s="826"/>
      <c r="T280" s="826"/>
      <c r="U280" s="826"/>
      <c r="V280" s="826"/>
      <c r="W280" s="826"/>
      <c r="X280" s="826"/>
      <c r="Y280" s="826"/>
      <c r="Z280" s="826"/>
      <c r="AA280" s="826"/>
      <c r="AB280" s="826"/>
      <c r="AC280" s="826"/>
      <c r="AD280" s="826"/>
      <c r="AE280" s="826"/>
      <c r="AF280" s="826"/>
      <c r="AG280" s="826"/>
      <c r="AH280" s="826"/>
      <c r="AI280" s="826"/>
      <c r="AJ280" s="826"/>
      <c r="AK280" s="826"/>
      <c r="AL280" s="826"/>
      <c r="AM280" s="826"/>
      <c r="AN280" s="826"/>
      <c r="AO280" s="826"/>
      <c r="AP280" s="826"/>
      <c r="AQ280" s="826"/>
      <c r="AR280" s="826"/>
      <c r="AS280" s="826"/>
    </row>
    <row r="281" spans="1:45" x14ac:dyDescent="0.2">
      <c r="A281" s="826"/>
      <c r="B281" s="826"/>
      <c r="C281" s="826"/>
      <c r="D281" s="826"/>
      <c r="E281" s="826"/>
      <c r="F281" s="826"/>
      <c r="G281" s="826"/>
      <c r="H281" s="826"/>
      <c r="I281" s="826"/>
      <c r="J281" s="826"/>
      <c r="K281" s="826"/>
      <c r="L281" s="826"/>
      <c r="M281" s="826"/>
      <c r="N281" s="826"/>
      <c r="O281" s="826"/>
      <c r="P281" s="826"/>
      <c r="Q281" s="826"/>
      <c r="R281" s="826"/>
      <c r="S281" s="826"/>
      <c r="T281" s="826"/>
      <c r="U281" s="826"/>
      <c r="V281" s="826"/>
      <c r="W281" s="826"/>
      <c r="X281" s="826"/>
      <c r="Y281" s="826"/>
      <c r="Z281" s="826"/>
      <c r="AA281" s="826"/>
      <c r="AB281" s="826"/>
      <c r="AC281" s="826"/>
      <c r="AD281" s="826"/>
      <c r="AE281" s="826"/>
      <c r="AF281" s="826"/>
      <c r="AG281" s="826"/>
      <c r="AH281" s="826"/>
      <c r="AI281" s="826"/>
      <c r="AJ281" s="826"/>
      <c r="AK281" s="826"/>
      <c r="AL281" s="826"/>
      <c r="AM281" s="826"/>
      <c r="AN281" s="826"/>
      <c r="AO281" s="826"/>
      <c r="AP281" s="826"/>
      <c r="AQ281" s="826"/>
      <c r="AR281" s="826"/>
      <c r="AS281" s="826"/>
    </row>
    <row r="282" spans="1:45" x14ac:dyDescent="0.2">
      <c r="A282" s="826"/>
      <c r="B282" s="826"/>
      <c r="C282" s="826"/>
      <c r="D282" s="826"/>
      <c r="E282" s="826"/>
      <c r="F282" s="826"/>
      <c r="G282" s="826"/>
      <c r="H282" s="826"/>
      <c r="I282" s="826"/>
      <c r="J282" s="826"/>
      <c r="K282" s="826"/>
      <c r="L282" s="826"/>
      <c r="M282" s="826"/>
      <c r="N282" s="826"/>
      <c r="O282" s="826"/>
      <c r="P282" s="826"/>
      <c r="Q282" s="826"/>
      <c r="R282" s="826"/>
      <c r="S282" s="826"/>
      <c r="T282" s="826"/>
      <c r="U282" s="826"/>
      <c r="V282" s="826"/>
      <c r="W282" s="826"/>
      <c r="X282" s="826"/>
      <c r="Y282" s="826"/>
      <c r="Z282" s="826"/>
      <c r="AA282" s="826"/>
      <c r="AB282" s="826"/>
      <c r="AC282" s="826"/>
      <c r="AD282" s="826"/>
      <c r="AE282" s="826"/>
      <c r="AF282" s="826"/>
      <c r="AG282" s="826"/>
      <c r="AH282" s="826"/>
      <c r="AI282" s="826"/>
      <c r="AJ282" s="826"/>
      <c r="AK282" s="826"/>
      <c r="AL282" s="826"/>
      <c r="AM282" s="826"/>
      <c r="AN282" s="826"/>
      <c r="AO282" s="826"/>
      <c r="AP282" s="826"/>
      <c r="AQ282" s="826"/>
      <c r="AR282" s="826"/>
      <c r="AS282" s="826"/>
    </row>
    <row r="283" spans="1:45" x14ac:dyDescent="0.2">
      <c r="A283" s="826"/>
      <c r="B283" s="826"/>
      <c r="C283" s="826"/>
      <c r="D283" s="826"/>
      <c r="E283" s="826"/>
      <c r="F283" s="826"/>
      <c r="G283" s="826"/>
      <c r="H283" s="826"/>
      <c r="I283" s="826"/>
      <c r="J283" s="826"/>
      <c r="K283" s="826"/>
      <c r="L283" s="826"/>
      <c r="M283" s="826"/>
      <c r="N283" s="826"/>
      <c r="O283" s="826"/>
      <c r="P283" s="826"/>
      <c r="Q283" s="826"/>
      <c r="R283" s="826"/>
      <c r="S283" s="826"/>
      <c r="T283" s="826"/>
      <c r="U283" s="826"/>
      <c r="V283" s="826"/>
      <c r="W283" s="826"/>
      <c r="X283" s="826"/>
      <c r="Y283" s="826"/>
      <c r="Z283" s="826"/>
      <c r="AA283" s="826"/>
      <c r="AB283" s="826"/>
      <c r="AC283" s="826"/>
      <c r="AD283" s="826"/>
      <c r="AE283" s="826"/>
      <c r="AF283" s="826"/>
      <c r="AG283" s="826"/>
      <c r="AH283" s="826"/>
      <c r="AI283" s="826"/>
      <c r="AJ283" s="826"/>
      <c r="AK283" s="826"/>
      <c r="AL283" s="826"/>
      <c r="AM283" s="826"/>
      <c r="AN283" s="826"/>
      <c r="AO283" s="826"/>
      <c r="AP283" s="826"/>
      <c r="AQ283" s="826"/>
      <c r="AR283" s="826"/>
      <c r="AS283" s="826"/>
    </row>
    <row r="284" spans="1:45" x14ac:dyDescent="0.2">
      <c r="A284" s="826"/>
      <c r="B284" s="826"/>
      <c r="C284" s="826"/>
      <c r="D284" s="826"/>
      <c r="E284" s="826"/>
      <c r="F284" s="826"/>
      <c r="G284" s="826"/>
      <c r="H284" s="826"/>
      <c r="I284" s="826"/>
      <c r="J284" s="826"/>
      <c r="K284" s="826"/>
      <c r="L284" s="826"/>
      <c r="M284" s="826"/>
      <c r="N284" s="826"/>
      <c r="O284" s="826"/>
      <c r="P284" s="826"/>
      <c r="Q284" s="826"/>
      <c r="R284" s="826"/>
      <c r="S284" s="826"/>
      <c r="T284" s="826"/>
      <c r="U284" s="826"/>
      <c r="V284" s="826"/>
      <c r="W284" s="826"/>
      <c r="X284" s="826"/>
      <c r="Y284" s="826"/>
      <c r="Z284" s="826"/>
      <c r="AA284" s="826"/>
      <c r="AB284" s="826"/>
      <c r="AC284" s="826"/>
      <c r="AD284" s="826"/>
      <c r="AE284" s="826"/>
      <c r="AF284" s="826"/>
      <c r="AG284" s="826"/>
      <c r="AH284" s="826"/>
      <c r="AI284" s="826"/>
      <c r="AJ284" s="826"/>
      <c r="AK284" s="826"/>
      <c r="AL284" s="826"/>
      <c r="AM284" s="826"/>
      <c r="AN284" s="826"/>
      <c r="AO284" s="826"/>
      <c r="AP284" s="826"/>
      <c r="AQ284" s="826"/>
      <c r="AR284" s="826"/>
      <c r="AS284" s="826"/>
    </row>
    <row r="285" spans="1:45" x14ac:dyDescent="0.2">
      <c r="A285" s="826"/>
      <c r="B285" s="826"/>
      <c r="C285" s="826"/>
      <c r="D285" s="826"/>
      <c r="E285" s="826"/>
      <c r="F285" s="826"/>
      <c r="G285" s="826"/>
      <c r="H285" s="826"/>
      <c r="I285" s="826"/>
      <c r="J285" s="826"/>
      <c r="K285" s="826"/>
      <c r="L285" s="826"/>
      <c r="M285" s="826"/>
      <c r="N285" s="826"/>
      <c r="O285" s="826"/>
      <c r="P285" s="826"/>
      <c r="Q285" s="826"/>
      <c r="R285" s="826"/>
      <c r="S285" s="826"/>
      <c r="T285" s="826"/>
      <c r="U285" s="826"/>
      <c r="V285" s="826"/>
      <c r="W285" s="826"/>
      <c r="X285" s="826"/>
      <c r="Y285" s="826"/>
      <c r="Z285" s="826"/>
      <c r="AA285" s="826"/>
      <c r="AB285" s="826"/>
      <c r="AC285" s="826"/>
      <c r="AD285" s="826"/>
      <c r="AE285" s="826"/>
      <c r="AF285" s="826"/>
      <c r="AG285" s="826"/>
      <c r="AH285" s="826"/>
      <c r="AI285" s="826"/>
      <c r="AJ285" s="826"/>
      <c r="AK285" s="826"/>
      <c r="AL285" s="826"/>
      <c r="AM285" s="826"/>
      <c r="AN285" s="826"/>
      <c r="AO285" s="826"/>
      <c r="AP285" s="826"/>
      <c r="AQ285" s="826"/>
      <c r="AR285" s="826"/>
      <c r="AS285" s="826"/>
    </row>
    <row r="286" spans="1:45" x14ac:dyDescent="0.2">
      <c r="A286" s="826"/>
      <c r="B286" s="826"/>
      <c r="C286" s="826"/>
      <c r="D286" s="826"/>
      <c r="E286" s="826"/>
      <c r="F286" s="826"/>
      <c r="G286" s="826"/>
      <c r="H286" s="826"/>
      <c r="I286" s="826"/>
      <c r="J286" s="826"/>
      <c r="K286" s="826"/>
      <c r="L286" s="826"/>
      <c r="M286" s="826"/>
      <c r="N286" s="826"/>
      <c r="O286" s="826"/>
      <c r="P286" s="826"/>
      <c r="Q286" s="826"/>
      <c r="R286" s="826"/>
      <c r="S286" s="826"/>
      <c r="T286" s="826"/>
      <c r="U286" s="826"/>
      <c r="V286" s="826"/>
      <c r="W286" s="826"/>
      <c r="X286" s="826"/>
      <c r="Y286" s="826"/>
      <c r="Z286" s="826"/>
      <c r="AA286" s="826"/>
      <c r="AB286" s="826"/>
      <c r="AC286" s="826"/>
      <c r="AD286" s="826"/>
      <c r="AE286" s="826"/>
      <c r="AF286" s="826"/>
      <c r="AG286" s="826"/>
      <c r="AH286" s="826"/>
      <c r="AI286" s="826"/>
      <c r="AJ286" s="826"/>
      <c r="AK286" s="826"/>
      <c r="AL286" s="826"/>
      <c r="AM286" s="826"/>
      <c r="AN286" s="826"/>
      <c r="AO286" s="826"/>
      <c r="AP286" s="826"/>
      <c r="AQ286" s="826"/>
      <c r="AR286" s="826"/>
      <c r="AS286" s="826"/>
    </row>
    <row r="287" spans="1:45" x14ac:dyDescent="0.2">
      <c r="A287" s="826"/>
      <c r="B287" s="826"/>
      <c r="C287" s="826"/>
      <c r="D287" s="826"/>
      <c r="E287" s="826"/>
      <c r="F287" s="826"/>
      <c r="G287" s="826"/>
      <c r="H287" s="826"/>
      <c r="I287" s="826"/>
      <c r="J287" s="826"/>
      <c r="K287" s="826"/>
      <c r="L287" s="826"/>
      <c r="M287" s="826"/>
      <c r="N287" s="826"/>
      <c r="O287" s="826"/>
      <c r="P287" s="826"/>
      <c r="Q287" s="826"/>
      <c r="R287" s="826"/>
      <c r="S287" s="826"/>
      <c r="T287" s="826"/>
      <c r="U287" s="826"/>
      <c r="V287" s="826"/>
      <c r="W287" s="826"/>
      <c r="X287" s="826"/>
      <c r="Y287" s="826"/>
      <c r="Z287" s="826"/>
      <c r="AA287" s="826"/>
      <c r="AB287" s="826"/>
      <c r="AC287" s="826"/>
      <c r="AD287" s="826"/>
      <c r="AE287" s="826"/>
      <c r="AF287" s="826"/>
      <c r="AG287" s="826"/>
      <c r="AH287" s="826"/>
      <c r="AI287" s="826"/>
      <c r="AJ287" s="826"/>
      <c r="AK287" s="826"/>
      <c r="AL287" s="826"/>
      <c r="AM287" s="826"/>
      <c r="AN287" s="826"/>
      <c r="AO287" s="826"/>
      <c r="AP287" s="826"/>
      <c r="AQ287" s="826"/>
      <c r="AR287" s="826"/>
      <c r="AS287" s="826"/>
    </row>
    <row r="288" spans="1:45" x14ac:dyDescent="0.2">
      <c r="A288" s="826"/>
      <c r="B288" s="826"/>
      <c r="C288" s="826"/>
      <c r="D288" s="826"/>
      <c r="E288" s="826"/>
      <c r="F288" s="826"/>
      <c r="G288" s="826"/>
      <c r="H288" s="826"/>
      <c r="I288" s="826"/>
      <c r="J288" s="826"/>
      <c r="K288" s="826"/>
      <c r="L288" s="826"/>
      <c r="M288" s="826"/>
      <c r="N288" s="826"/>
      <c r="O288" s="826"/>
      <c r="P288" s="826"/>
      <c r="Q288" s="826"/>
      <c r="R288" s="826"/>
      <c r="S288" s="826"/>
      <c r="T288" s="826"/>
      <c r="U288" s="826"/>
      <c r="V288" s="826"/>
      <c r="W288" s="826"/>
      <c r="X288" s="826"/>
      <c r="Y288" s="826"/>
      <c r="Z288" s="826"/>
      <c r="AA288" s="826"/>
      <c r="AB288" s="826"/>
      <c r="AC288" s="826"/>
      <c r="AD288" s="826"/>
      <c r="AE288" s="826"/>
      <c r="AF288" s="826"/>
      <c r="AG288" s="826"/>
      <c r="AH288" s="826"/>
      <c r="AI288" s="826"/>
      <c r="AJ288" s="826"/>
      <c r="AK288" s="826"/>
      <c r="AL288" s="826"/>
      <c r="AM288" s="826"/>
      <c r="AN288" s="826"/>
      <c r="AO288" s="826"/>
      <c r="AP288" s="826"/>
      <c r="AQ288" s="826"/>
      <c r="AR288" s="826"/>
      <c r="AS288" s="826"/>
    </row>
    <row r="289" spans="1:45" x14ac:dyDescent="0.2">
      <c r="A289" s="826"/>
      <c r="B289" s="826"/>
      <c r="C289" s="826"/>
      <c r="D289" s="826"/>
      <c r="E289" s="826"/>
      <c r="F289" s="826"/>
      <c r="G289" s="826"/>
      <c r="H289" s="826"/>
      <c r="I289" s="826"/>
      <c r="J289" s="826"/>
      <c r="K289" s="826"/>
      <c r="L289" s="826"/>
      <c r="M289" s="826"/>
      <c r="N289" s="826"/>
      <c r="O289" s="826"/>
      <c r="P289" s="826"/>
      <c r="Q289" s="826"/>
      <c r="R289" s="826"/>
      <c r="S289" s="826"/>
      <c r="T289" s="826"/>
      <c r="U289" s="826"/>
      <c r="V289" s="826"/>
      <c r="W289" s="826"/>
      <c r="X289" s="826"/>
      <c r="Y289" s="826"/>
      <c r="Z289" s="826"/>
      <c r="AA289" s="826"/>
      <c r="AB289" s="826"/>
      <c r="AC289" s="826"/>
      <c r="AD289" s="826"/>
      <c r="AE289" s="826"/>
      <c r="AF289" s="826"/>
      <c r="AG289" s="826"/>
      <c r="AH289" s="826"/>
      <c r="AI289" s="826"/>
      <c r="AJ289" s="826"/>
      <c r="AK289" s="826"/>
      <c r="AL289" s="826"/>
      <c r="AM289" s="826"/>
      <c r="AN289" s="826"/>
      <c r="AO289" s="826"/>
      <c r="AP289" s="826"/>
      <c r="AQ289" s="826"/>
      <c r="AR289" s="826"/>
      <c r="AS289" s="826"/>
    </row>
    <row r="290" spans="1:45" x14ac:dyDescent="0.2">
      <c r="A290" s="826"/>
      <c r="B290" s="826"/>
      <c r="C290" s="826"/>
      <c r="D290" s="826"/>
      <c r="E290" s="826"/>
      <c r="F290" s="826"/>
      <c r="G290" s="826"/>
      <c r="H290" s="826"/>
      <c r="I290" s="826"/>
      <c r="J290" s="826"/>
      <c r="K290" s="826"/>
      <c r="L290" s="826"/>
      <c r="M290" s="826"/>
      <c r="N290" s="826"/>
      <c r="O290" s="826"/>
      <c r="P290" s="826"/>
      <c r="Q290" s="826"/>
      <c r="R290" s="826"/>
      <c r="S290" s="826"/>
      <c r="T290" s="826"/>
      <c r="U290" s="826"/>
      <c r="V290" s="826"/>
      <c r="W290" s="826"/>
      <c r="X290" s="826"/>
      <c r="Y290" s="826"/>
      <c r="Z290" s="826"/>
      <c r="AA290" s="826"/>
      <c r="AB290" s="826"/>
      <c r="AC290" s="826"/>
      <c r="AD290" s="826"/>
      <c r="AE290" s="826"/>
      <c r="AF290" s="826"/>
      <c r="AG290" s="826"/>
      <c r="AH290" s="826"/>
      <c r="AI290" s="826"/>
      <c r="AJ290" s="826"/>
      <c r="AK290" s="826"/>
      <c r="AL290" s="826"/>
      <c r="AM290" s="826"/>
      <c r="AN290" s="826"/>
      <c r="AO290" s="826"/>
      <c r="AP290" s="826"/>
      <c r="AQ290" s="826"/>
      <c r="AR290" s="826"/>
      <c r="AS290" s="826"/>
    </row>
    <row r="291" spans="1:45" x14ac:dyDescent="0.2">
      <c r="A291" s="826"/>
      <c r="B291" s="826"/>
      <c r="C291" s="826"/>
      <c r="D291" s="826"/>
      <c r="E291" s="826"/>
      <c r="F291" s="826"/>
      <c r="G291" s="826"/>
      <c r="H291" s="826"/>
      <c r="I291" s="826"/>
      <c r="J291" s="826"/>
      <c r="K291" s="826"/>
      <c r="L291" s="826"/>
      <c r="M291" s="826"/>
      <c r="N291" s="826"/>
      <c r="O291" s="826"/>
      <c r="P291" s="826"/>
      <c r="Q291" s="826"/>
      <c r="R291" s="826"/>
      <c r="S291" s="826"/>
      <c r="T291" s="826"/>
      <c r="U291" s="826"/>
      <c r="V291" s="826"/>
      <c r="W291" s="826"/>
      <c r="X291" s="826"/>
      <c r="Y291" s="826"/>
      <c r="Z291" s="826"/>
      <c r="AA291" s="826"/>
      <c r="AB291" s="826"/>
      <c r="AC291" s="826"/>
      <c r="AD291" s="826"/>
      <c r="AE291" s="826"/>
      <c r="AF291" s="826"/>
      <c r="AG291" s="826"/>
      <c r="AH291" s="826"/>
      <c r="AI291" s="826"/>
      <c r="AJ291" s="826"/>
      <c r="AK291" s="826"/>
      <c r="AL291" s="826"/>
      <c r="AM291" s="826"/>
      <c r="AN291" s="826"/>
      <c r="AO291" s="826"/>
      <c r="AP291" s="826"/>
      <c r="AQ291" s="826"/>
      <c r="AR291" s="826"/>
      <c r="AS291" s="826"/>
    </row>
    <row r="292" spans="1:45" x14ac:dyDescent="0.2">
      <c r="A292" s="826"/>
      <c r="B292" s="826"/>
      <c r="C292" s="826"/>
      <c r="D292" s="826"/>
      <c r="E292" s="826"/>
      <c r="F292" s="826"/>
      <c r="G292" s="826"/>
      <c r="H292" s="826"/>
      <c r="I292" s="826"/>
      <c r="J292" s="826"/>
      <c r="K292" s="826"/>
      <c r="L292" s="826"/>
      <c r="M292" s="826"/>
      <c r="N292" s="826"/>
      <c r="O292" s="826"/>
      <c r="P292" s="826"/>
      <c r="Q292" s="826"/>
      <c r="R292" s="826"/>
      <c r="S292" s="826"/>
      <c r="T292" s="826"/>
      <c r="U292" s="826"/>
      <c r="V292" s="826"/>
      <c r="W292" s="826"/>
      <c r="X292" s="826"/>
      <c r="Y292" s="826"/>
      <c r="Z292" s="826"/>
      <c r="AA292" s="826"/>
      <c r="AB292" s="826"/>
      <c r="AC292" s="826"/>
      <c r="AD292" s="826"/>
      <c r="AE292" s="826"/>
      <c r="AF292" s="826"/>
      <c r="AG292" s="826"/>
      <c r="AH292" s="826"/>
      <c r="AI292" s="826"/>
      <c r="AJ292" s="826"/>
      <c r="AK292" s="826"/>
      <c r="AL292" s="826"/>
      <c r="AM292" s="826"/>
      <c r="AN292" s="826"/>
      <c r="AO292" s="826"/>
      <c r="AP292" s="826"/>
      <c r="AQ292" s="826"/>
      <c r="AR292" s="826"/>
      <c r="AS292" s="826"/>
    </row>
    <row r="293" spans="1:45" x14ac:dyDescent="0.2">
      <c r="A293" s="826"/>
      <c r="B293" s="826"/>
      <c r="C293" s="826"/>
      <c r="D293" s="826"/>
      <c r="E293" s="826"/>
      <c r="F293" s="826"/>
      <c r="G293" s="826"/>
      <c r="H293" s="826"/>
      <c r="I293" s="826"/>
      <c r="J293" s="826"/>
      <c r="K293" s="826"/>
      <c r="L293" s="826"/>
      <c r="M293" s="826"/>
      <c r="N293" s="826"/>
      <c r="O293" s="826"/>
      <c r="P293" s="826"/>
      <c r="Q293" s="826"/>
      <c r="R293" s="826"/>
      <c r="S293" s="826"/>
      <c r="T293" s="826"/>
      <c r="U293" s="826"/>
      <c r="V293" s="826"/>
      <c r="W293" s="826"/>
      <c r="X293" s="826"/>
      <c r="Y293" s="826"/>
      <c r="Z293" s="826"/>
      <c r="AA293" s="826"/>
      <c r="AB293" s="826"/>
      <c r="AC293" s="826"/>
      <c r="AD293" s="826"/>
      <c r="AE293" s="826"/>
      <c r="AF293" s="826"/>
      <c r="AG293" s="826"/>
      <c r="AH293" s="826"/>
      <c r="AI293" s="826"/>
      <c r="AJ293" s="826"/>
      <c r="AK293" s="826"/>
      <c r="AL293" s="826"/>
      <c r="AM293" s="826"/>
      <c r="AN293" s="826"/>
      <c r="AO293" s="826"/>
      <c r="AP293" s="826"/>
      <c r="AQ293" s="826"/>
      <c r="AR293" s="826"/>
      <c r="AS293" s="826"/>
    </row>
    <row r="294" spans="1:45" x14ac:dyDescent="0.2">
      <c r="A294" s="826"/>
      <c r="B294" s="826"/>
      <c r="C294" s="826"/>
      <c r="D294" s="826"/>
      <c r="E294" s="826"/>
      <c r="F294" s="826"/>
      <c r="G294" s="826"/>
      <c r="H294" s="826"/>
      <c r="I294" s="826"/>
      <c r="J294" s="826"/>
      <c r="K294" s="826"/>
      <c r="L294" s="826"/>
      <c r="M294" s="826"/>
      <c r="N294" s="826"/>
      <c r="O294" s="826"/>
      <c r="P294" s="826"/>
      <c r="Q294" s="826"/>
      <c r="R294" s="826"/>
      <c r="S294" s="826"/>
      <c r="T294" s="826"/>
      <c r="U294" s="826"/>
      <c r="V294" s="826"/>
      <c r="W294" s="826"/>
      <c r="X294" s="826"/>
      <c r="Y294" s="826"/>
      <c r="Z294" s="826"/>
      <c r="AA294" s="826"/>
      <c r="AB294" s="826"/>
      <c r="AC294" s="826"/>
      <c r="AD294" s="826"/>
      <c r="AE294" s="826"/>
      <c r="AF294" s="826"/>
      <c r="AG294" s="826"/>
      <c r="AH294" s="826"/>
      <c r="AI294" s="826"/>
      <c r="AJ294" s="826"/>
      <c r="AK294" s="826"/>
      <c r="AL294" s="826"/>
      <c r="AM294" s="826"/>
      <c r="AN294" s="826"/>
      <c r="AO294" s="826"/>
      <c r="AP294" s="826"/>
      <c r="AQ294" s="826"/>
      <c r="AR294" s="826"/>
      <c r="AS294" s="826"/>
    </row>
    <row r="295" spans="1:45" x14ac:dyDescent="0.2">
      <c r="A295" s="826"/>
      <c r="B295" s="826"/>
      <c r="C295" s="826"/>
      <c r="D295" s="826"/>
      <c r="E295" s="826"/>
      <c r="F295" s="826"/>
      <c r="G295" s="826"/>
      <c r="H295" s="826"/>
      <c r="I295" s="826"/>
      <c r="J295" s="826"/>
      <c r="K295" s="826"/>
      <c r="L295" s="826"/>
      <c r="M295" s="826"/>
      <c r="N295" s="826"/>
      <c r="O295" s="826"/>
      <c r="P295" s="826"/>
      <c r="Q295" s="826"/>
      <c r="R295" s="826"/>
      <c r="S295" s="826"/>
      <c r="T295" s="826"/>
      <c r="U295" s="826"/>
      <c r="V295" s="826"/>
      <c r="W295" s="826"/>
      <c r="X295" s="826"/>
      <c r="Y295" s="826"/>
      <c r="Z295" s="826"/>
      <c r="AA295" s="826"/>
      <c r="AB295" s="826"/>
      <c r="AC295" s="826"/>
      <c r="AD295" s="826"/>
      <c r="AE295" s="826"/>
      <c r="AF295" s="826"/>
      <c r="AG295" s="826"/>
      <c r="AH295" s="826"/>
      <c r="AI295" s="826"/>
      <c r="AJ295" s="826"/>
      <c r="AK295" s="826"/>
      <c r="AL295" s="826"/>
      <c r="AM295" s="826"/>
      <c r="AN295" s="826"/>
      <c r="AO295" s="826"/>
      <c r="AP295" s="826"/>
      <c r="AQ295" s="826"/>
      <c r="AR295" s="826"/>
      <c r="AS295" s="826"/>
    </row>
    <row r="296" spans="1:45" x14ac:dyDescent="0.2">
      <c r="A296" s="826"/>
      <c r="B296" s="826"/>
      <c r="C296" s="826"/>
      <c r="D296" s="826"/>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6"/>
      <c r="AD296" s="826"/>
      <c r="AE296" s="826"/>
      <c r="AF296" s="826"/>
      <c r="AG296" s="826"/>
      <c r="AH296" s="826"/>
      <c r="AI296" s="826"/>
      <c r="AJ296" s="826"/>
      <c r="AK296" s="826"/>
      <c r="AL296" s="826"/>
      <c r="AM296" s="826"/>
      <c r="AN296" s="826"/>
      <c r="AO296" s="826"/>
      <c r="AP296" s="826"/>
      <c r="AQ296" s="826"/>
      <c r="AR296" s="826"/>
      <c r="AS296" s="826"/>
    </row>
    <row r="297" spans="1:45" x14ac:dyDescent="0.2">
      <c r="A297" s="826"/>
      <c r="B297" s="826"/>
      <c r="C297" s="826"/>
      <c r="D297" s="826"/>
      <c r="E297" s="826"/>
      <c r="F297" s="826"/>
      <c r="G297" s="826"/>
      <c r="H297" s="826"/>
      <c r="I297" s="826"/>
      <c r="J297" s="826"/>
      <c r="K297" s="826"/>
      <c r="L297" s="826"/>
      <c r="M297" s="826"/>
      <c r="N297" s="826"/>
      <c r="O297" s="826"/>
      <c r="P297" s="826"/>
      <c r="Q297" s="826"/>
      <c r="R297" s="826"/>
      <c r="S297" s="826"/>
      <c r="T297" s="826"/>
      <c r="U297" s="826"/>
      <c r="V297" s="826"/>
      <c r="W297" s="826"/>
      <c r="X297" s="826"/>
      <c r="Y297" s="826"/>
      <c r="Z297" s="826"/>
      <c r="AA297" s="826"/>
      <c r="AB297" s="826"/>
      <c r="AC297" s="826"/>
      <c r="AD297" s="826"/>
      <c r="AE297" s="826"/>
      <c r="AF297" s="826"/>
      <c r="AG297" s="826"/>
      <c r="AH297" s="826"/>
      <c r="AI297" s="826"/>
      <c r="AJ297" s="826"/>
      <c r="AK297" s="826"/>
      <c r="AL297" s="826"/>
      <c r="AM297" s="826"/>
      <c r="AN297" s="826"/>
      <c r="AO297" s="826"/>
      <c r="AP297" s="826"/>
      <c r="AQ297" s="826"/>
      <c r="AR297" s="826"/>
      <c r="AS297" s="826"/>
    </row>
    <row r="298" spans="1:45" x14ac:dyDescent="0.2">
      <c r="A298" s="826"/>
      <c r="B298" s="826"/>
      <c r="C298" s="826"/>
      <c r="D298" s="826"/>
      <c r="E298" s="826"/>
      <c r="F298" s="826"/>
      <c r="G298" s="826"/>
      <c r="H298" s="826"/>
      <c r="I298" s="826"/>
      <c r="J298" s="826"/>
      <c r="K298" s="826"/>
      <c r="L298" s="826"/>
      <c r="M298" s="826"/>
      <c r="N298" s="826"/>
      <c r="O298" s="826"/>
      <c r="P298" s="826"/>
      <c r="Q298" s="826"/>
      <c r="R298" s="826"/>
      <c r="S298" s="826"/>
      <c r="T298" s="826"/>
      <c r="U298" s="826"/>
      <c r="V298" s="826"/>
      <c r="W298" s="826"/>
      <c r="X298" s="826"/>
      <c r="Y298" s="826"/>
      <c r="Z298" s="826"/>
      <c r="AA298" s="826"/>
      <c r="AB298" s="826"/>
      <c r="AC298" s="826"/>
      <c r="AD298" s="826"/>
      <c r="AE298" s="826"/>
      <c r="AF298" s="826"/>
      <c r="AG298" s="826"/>
      <c r="AH298" s="826"/>
      <c r="AI298" s="826"/>
      <c r="AJ298" s="826"/>
      <c r="AK298" s="826"/>
      <c r="AL298" s="826"/>
      <c r="AM298" s="826"/>
      <c r="AN298" s="826"/>
      <c r="AO298" s="826"/>
      <c r="AP298" s="826"/>
      <c r="AQ298" s="826"/>
      <c r="AR298" s="826"/>
      <c r="AS298" s="826"/>
    </row>
    <row r="299" spans="1:45" x14ac:dyDescent="0.2">
      <c r="A299" s="826"/>
      <c r="B299" s="826"/>
      <c r="C299" s="826"/>
      <c r="D299" s="826"/>
      <c r="E299" s="826"/>
      <c r="F299" s="826"/>
      <c r="G299" s="826"/>
      <c r="H299" s="826"/>
      <c r="I299" s="826"/>
      <c r="J299" s="826"/>
      <c r="K299" s="826"/>
      <c r="L299" s="826"/>
      <c r="M299" s="826"/>
      <c r="N299" s="826"/>
      <c r="O299" s="826"/>
      <c r="P299" s="826"/>
      <c r="Q299" s="826"/>
      <c r="R299" s="826"/>
      <c r="S299" s="826"/>
      <c r="T299" s="826"/>
      <c r="U299" s="826"/>
      <c r="V299" s="826"/>
      <c r="W299" s="826"/>
      <c r="X299" s="826"/>
      <c r="Y299" s="826"/>
      <c r="Z299" s="826"/>
      <c r="AA299" s="826"/>
      <c r="AB299" s="826"/>
      <c r="AC299" s="826"/>
      <c r="AD299" s="826"/>
      <c r="AE299" s="826"/>
      <c r="AF299" s="826"/>
      <c r="AG299" s="826"/>
      <c r="AH299" s="826"/>
      <c r="AI299" s="826"/>
      <c r="AJ299" s="826"/>
      <c r="AK299" s="826"/>
      <c r="AL299" s="826"/>
      <c r="AM299" s="826"/>
      <c r="AN299" s="826"/>
      <c r="AO299" s="826"/>
      <c r="AP299" s="826"/>
      <c r="AQ299" s="826"/>
      <c r="AR299" s="826"/>
      <c r="AS299" s="826"/>
    </row>
    <row r="300" spans="1:45" x14ac:dyDescent="0.2">
      <c r="A300" s="826"/>
      <c r="B300" s="826"/>
      <c r="C300" s="826"/>
      <c r="D300" s="826"/>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6"/>
      <c r="AD300" s="826"/>
      <c r="AE300" s="826"/>
      <c r="AF300" s="826"/>
      <c r="AG300" s="826"/>
      <c r="AH300" s="826"/>
      <c r="AI300" s="826"/>
      <c r="AJ300" s="826"/>
      <c r="AK300" s="826"/>
      <c r="AL300" s="826"/>
      <c r="AM300" s="826"/>
      <c r="AN300" s="826"/>
      <c r="AO300" s="826"/>
      <c r="AP300" s="826"/>
      <c r="AQ300" s="826"/>
      <c r="AR300" s="826"/>
      <c r="AS300" s="826"/>
    </row>
    <row r="301" spans="1:45" x14ac:dyDescent="0.2">
      <c r="A301" s="826"/>
      <c r="B301" s="826"/>
      <c r="C301" s="826"/>
      <c r="D301" s="826"/>
      <c r="E301" s="826"/>
      <c r="F301" s="826"/>
      <c r="G301" s="826"/>
      <c r="H301" s="826"/>
      <c r="I301" s="826"/>
      <c r="J301" s="826"/>
      <c r="K301" s="826"/>
      <c r="L301" s="826"/>
      <c r="M301" s="826"/>
      <c r="N301" s="826"/>
      <c r="O301" s="826"/>
      <c r="P301" s="826"/>
      <c r="Q301" s="826"/>
      <c r="R301" s="826"/>
      <c r="S301" s="826"/>
      <c r="T301" s="826"/>
      <c r="U301" s="826"/>
      <c r="V301" s="826"/>
      <c r="W301" s="826"/>
      <c r="X301" s="826"/>
      <c r="Y301" s="826"/>
      <c r="Z301" s="826"/>
      <c r="AA301" s="826"/>
      <c r="AB301" s="826"/>
      <c r="AC301" s="826"/>
      <c r="AD301" s="826"/>
      <c r="AE301" s="826"/>
      <c r="AF301" s="826"/>
      <c r="AG301" s="826"/>
      <c r="AH301" s="826"/>
      <c r="AI301" s="826"/>
      <c r="AJ301" s="826"/>
      <c r="AK301" s="826"/>
      <c r="AL301" s="826"/>
      <c r="AM301" s="826"/>
      <c r="AN301" s="826"/>
      <c r="AO301" s="826"/>
      <c r="AP301" s="826"/>
      <c r="AQ301" s="826"/>
      <c r="AR301" s="826"/>
      <c r="AS301" s="826"/>
    </row>
    <row r="302" spans="1:45" x14ac:dyDescent="0.2">
      <c r="A302" s="826"/>
      <c r="B302" s="826"/>
      <c r="C302" s="826"/>
      <c r="D302" s="826"/>
      <c r="E302" s="826"/>
      <c r="F302" s="826"/>
      <c r="G302" s="826"/>
      <c r="H302" s="826"/>
      <c r="I302" s="826"/>
      <c r="J302" s="826"/>
      <c r="K302" s="826"/>
      <c r="L302" s="826"/>
      <c r="M302" s="826"/>
      <c r="N302" s="826"/>
      <c r="O302" s="826"/>
      <c r="P302" s="826"/>
      <c r="Q302" s="826"/>
      <c r="R302" s="826"/>
      <c r="S302" s="826"/>
      <c r="T302" s="826"/>
      <c r="U302" s="826"/>
      <c r="V302" s="826"/>
      <c r="W302" s="826"/>
      <c r="X302" s="826"/>
      <c r="Y302" s="826"/>
      <c r="Z302" s="826"/>
      <c r="AA302" s="826"/>
      <c r="AB302" s="826"/>
      <c r="AC302" s="826"/>
      <c r="AD302" s="826"/>
      <c r="AE302" s="826"/>
      <c r="AF302" s="826"/>
      <c r="AG302" s="826"/>
      <c r="AH302" s="826"/>
      <c r="AI302" s="826"/>
      <c r="AJ302" s="826"/>
      <c r="AK302" s="826"/>
      <c r="AL302" s="826"/>
      <c r="AM302" s="826"/>
      <c r="AN302" s="826"/>
      <c r="AO302" s="826"/>
      <c r="AP302" s="826"/>
      <c r="AQ302" s="826"/>
      <c r="AR302" s="826"/>
      <c r="AS302" s="826"/>
    </row>
    <row r="303" spans="1:45" x14ac:dyDescent="0.2">
      <c r="A303" s="826"/>
      <c r="B303" s="826"/>
      <c r="C303" s="826"/>
      <c r="D303" s="826"/>
      <c r="E303" s="826"/>
      <c r="F303" s="826"/>
      <c r="G303" s="826"/>
      <c r="H303" s="826"/>
      <c r="I303" s="826"/>
      <c r="J303" s="826"/>
      <c r="K303" s="826"/>
      <c r="L303" s="826"/>
      <c r="M303" s="826"/>
      <c r="N303" s="826"/>
      <c r="O303" s="826"/>
      <c r="P303" s="826"/>
      <c r="Q303" s="826"/>
      <c r="R303" s="826"/>
      <c r="S303" s="826"/>
      <c r="T303" s="826"/>
      <c r="U303" s="826"/>
      <c r="V303" s="826"/>
      <c r="W303" s="826"/>
      <c r="X303" s="826"/>
      <c r="Y303" s="826"/>
      <c r="Z303" s="826"/>
      <c r="AA303" s="826"/>
      <c r="AB303" s="826"/>
      <c r="AC303" s="826"/>
      <c r="AD303" s="826"/>
      <c r="AE303" s="826"/>
      <c r="AF303" s="826"/>
      <c r="AG303" s="826"/>
      <c r="AH303" s="826"/>
      <c r="AI303" s="826"/>
      <c r="AJ303" s="826"/>
      <c r="AK303" s="826"/>
      <c r="AL303" s="826"/>
      <c r="AM303" s="826"/>
      <c r="AN303" s="826"/>
      <c r="AO303" s="826"/>
      <c r="AP303" s="826"/>
      <c r="AQ303" s="826"/>
      <c r="AR303" s="826"/>
      <c r="AS303" s="826"/>
    </row>
    <row r="304" spans="1:45" x14ac:dyDescent="0.2">
      <c r="A304" s="826"/>
      <c r="B304" s="826"/>
      <c r="C304" s="826"/>
      <c r="D304" s="826"/>
      <c r="E304" s="826"/>
      <c r="F304" s="826"/>
      <c r="G304" s="826"/>
      <c r="H304" s="826"/>
      <c r="I304" s="826"/>
      <c r="J304" s="826"/>
      <c r="K304" s="826"/>
      <c r="L304" s="826"/>
      <c r="M304" s="826"/>
      <c r="N304" s="826"/>
      <c r="O304" s="826"/>
      <c r="P304" s="826"/>
      <c r="Q304" s="826"/>
      <c r="R304" s="826"/>
      <c r="S304" s="826"/>
      <c r="T304" s="826"/>
      <c r="U304" s="826"/>
      <c r="V304" s="826"/>
      <c r="W304" s="826"/>
      <c r="X304" s="826"/>
      <c r="Y304" s="826"/>
      <c r="Z304" s="826"/>
      <c r="AA304" s="826"/>
      <c r="AB304" s="826"/>
      <c r="AC304" s="826"/>
      <c r="AD304" s="826"/>
      <c r="AE304" s="826"/>
      <c r="AF304" s="826"/>
      <c r="AG304" s="826"/>
      <c r="AH304" s="826"/>
      <c r="AI304" s="826"/>
      <c r="AJ304" s="826"/>
      <c r="AK304" s="826"/>
      <c r="AL304" s="826"/>
      <c r="AM304" s="826"/>
      <c r="AN304" s="826"/>
      <c r="AO304" s="826"/>
      <c r="AP304" s="826"/>
      <c r="AQ304" s="826"/>
      <c r="AR304" s="826"/>
      <c r="AS304" s="826"/>
    </row>
    <row r="305" spans="1:45" x14ac:dyDescent="0.2">
      <c r="A305" s="826"/>
      <c r="B305" s="826"/>
      <c r="C305" s="826"/>
      <c r="D305" s="826"/>
      <c r="E305" s="826"/>
      <c r="F305" s="826"/>
      <c r="G305" s="826"/>
      <c r="H305" s="826"/>
      <c r="I305" s="826"/>
      <c r="J305" s="826"/>
      <c r="K305" s="826"/>
      <c r="L305" s="826"/>
      <c r="M305" s="826"/>
      <c r="N305" s="826"/>
      <c r="O305" s="826"/>
      <c r="P305" s="826"/>
      <c r="Q305" s="826"/>
      <c r="R305" s="826"/>
      <c r="S305" s="826"/>
      <c r="T305" s="826"/>
      <c r="U305" s="826"/>
      <c r="V305" s="826"/>
      <c r="W305" s="826"/>
      <c r="X305" s="826"/>
      <c r="Y305" s="826"/>
      <c r="Z305" s="826"/>
      <c r="AA305" s="826"/>
      <c r="AB305" s="826"/>
      <c r="AC305" s="826"/>
      <c r="AD305" s="826"/>
      <c r="AE305" s="826"/>
      <c r="AF305" s="826"/>
      <c r="AG305" s="826"/>
      <c r="AH305" s="826"/>
      <c r="AI305" s="826"/>
      <c r="AJ305" s="826"/>
      <c r="AK305" s="826"/>
      <c r="AL305" s="826"/>
      <c r="AM305" s="826"/>
      <c r="AN305" s="826"/>
      <c r="AO305" s="826"/>
      <c r="AP305" s="826"/>
      <c r="AQ305" s="826"/>
      <c r="AR305" s="826"/>
      <c r="AS305" s="826"/>
    </row>
    <row r="306" spans="1:45" x14ac:dyDescent="0.2">
      <c r="A306" s="826"/>
      <c r="B306" s="826"/>
      <c r="C306" s="826"/>
      <c r="D306" s="826"/>
      <c r="E306" s="826"/>
      <c r="F306" s="826"/>
      <c r="G306" s="826"/>
      <c r="H306" s="826"/>
      <c r="I306" s="826"/>
      <c r="J306" s="826"/>
      <c r="K306" s="826"/>
      <c r="L306" s="826"/>
      <c r="M306" s="826"/>
      <c r="N306" s="826"/>
      <c r="O306" s="826"/>
      <c r="P306" s="826"/>
      <c r="Q306" s="826"/>
      <c r="R306" s="826"/>
      <c r="S306" s="826"/>
      <c r="T306" s="826"/>
      <c r="U306" s="826"/>
      <c r="V306" s="826"/>
      <c r="W306" s="826"/>
      <c r="X306" s="826"/>
      <c r="Y306" s="826"/>
      <c r="Z306" s="826"/>
      <c r="AA306" s="826"/>
      <c r="AB306" s="826"/>
      <c r="AC306" s="826"/>
      <c r="AD306" s="826"/>
      <c r="AE306" s="826"/>
      <c r="AF306" s="826"/>
      <c r="AG306" s="826"/>
      <c r="AH306" s="826"/>
      <c r="AI306" s="826"/>
      <c r="AJ306" s="826"/>
      <c r="AK306" s="826"/>
      <c r="AL306" s="826"/>
      <c r="AM306" s="826"/>
      <c r="AN306" s="826"/>
      <c r="AO306" s="826"/>
      <c r="AP306" s="826"/>
      <c r="AQ306" s="826"/>
      <c r="AR306" s="826"/>
      <c r="AS306" s="826"/>
    </row>
    <row r="307" spans="1:45" x14ac:dyDescent="0.2">
      <c r="A307" s="826"/>
      <c r="B307" s="826"/>
      <c r="C307" s="826"/>
      <c r="D307" s="826"/>
      <c r="E307" s="826"/>
      <c r="F307" s="826"/>
      <c r="G307" s="826"/>
      <c r="H307" s="826"/>
      <c r="I307" s="826"/>
      <c r="J307" s="826"/>
      <c r="K307" s="826"/>
      <c r="L307" s="826"/>
      <c r="M307" s="826"/>
      <c r="N307" s="826"/>
      <c r="O307" s="826"/>
      <c r="P307" s="826"/>
      <c r="Q307" s="826"/>
      <c r="R307" s="826"/>
      <c r="S307" s="826"/>
      <c r="T307" s="826"/>
      <c r="U307" s="826"/>
      <c r="V307" s="826"/>
      <c r="W307" s="826"/>
      <c r="X307" s="826"/>
      <c r="Y307" s="826"/>
      <c r="Z307" s="826"/>
      <c r="AA307" s="826"/>
      <c r="AB307" s="826"/>
      <c r="AC307" s="826"/>
      <c r="AD307" s="826"/>
      <c r="AE307" s="826"/>
      <c r="AF307" s="826"/>
      <c r="AG307" s="826"/>
      <c r="AH307" s="826"/>
      <c r="AI307" s="826"/>
      <c r="AJ307" s="826"/>
      <c r="AK307" s="826"/>
      <c r="AL307" s="826"/>
      <c r="AM307" s="826"/>
      <c r="AN307" s="826"/>
      <c r="AO307" s="826"/>
      <c r="AP307" s="826"/>
      <c r="AQ307" s="826"/>
      <c r="AR307" s="826"/>
      <c r="AS307" s="826"/>
    </row>
    <row r="308" spans="1:45" x14ac:dyDescent="0.2">
      <c r="A308" s="826"/>
      <c r="B308" s="826"/>
      <c r="C308" s="826"/>
      <c r="D308" s="826"/>
      <c r="E308" s="826"/>
      <c r="F308" s="826"/>
      <c r="G308" s="826"/>
      <c r="H308" s="826"/>
      <c r="I308" s="826"/>
      <c r="J308" s="826"/>
      <c r="K308" s="826"/>
      <c r="L308" s="826"/>
      <c r="M308" s="826"/>
      <c r="N308" s="826"/>
      <c r="O308" s="826"/>
      <c r="P308" s="826"/>
      <c r="Q308" s="826"/>
      <c r="R308" s="826"/>
      <c r="S308" s="826"/>
      <c r="T308" s="826"/>
      <c r="U308" s="826"/>
      <c r="V308" s="826"/>
      <c r="W308" s="826"/>
      <c r="X308" s="826"/>
      <c r="Y308" s="826"/>
      <c r="Z308" s="826"/>
      <c r="AA308" s="826"/>
      <c r="AB308" s="826"/>
      <c r="AC308" s="826"/>
      <c r="AD308" s="826"/>
      <c r="AE308" s="826"/>
      <c r="AF308" s="826"/>
      <c r="AG308" s="826"/>
      <c r="AH308" s="826"/>
      <c r="AI308" s="826"/>
      <c r="AJ308" s="826"/>
      <c r="AK308" s="826"/>
      <c r="AL308" s="826"/>
      <c r="AM308" s="826"/>
      <c r="AN308" s="826"/>
      <c r="AO308" s="826"/>
      <c r="AP308" s="826"/>
      <c r="AQ308" s="826"/>
      <c r="AR308" s="826"/>
      <c r="AS308" s="826"/>
    </row>
    <row r="309" spans="1:45" x14ac:dyDescent="0.2">
      <c r="A309" s="826"/>
      <c r="B309" s="826"/>
      <c r="C309" s="826"/>
      <c r="D309" s="826"/>
      <c r="E309" s="826"/>
      <c r="F309" s="826"/>
      <c r="G309" s="826"/>
      <c r="H309" s="826"/>
      <c r="I309" s="826"/>
      <c r="J309" s="826"/>
      <c r="K309" s="826"/>
      <c r="L309" s="826"/>
      <c r="M309" s="826"/>
      <c r="N309" s="826"/>
      <c r="O309" s="826"/>
      <c r="P309" s="826"/>
      <c r="Q309" s="826"/>
      <c r="R309" s="826"/>
      <c r="S309" s="826"/>
      <c r="T309" s="826"/>
      <c r="U309" s="826"/>
      <c r="V309" s="826"/>
      <c r="W309" s="826"/>
      <c r="X309" s="826"/>
      <c r="Y309" s="826"/>
      <c r="Z309" s="826"/>
      <c r="AA309" s="826"/>
      <c r="AB309" s="826"/>
      <c r="AC309" s="826"/>
      <c r="AD309" s="826"/>
      <c r="AE309" s="826"/>
      <c r="AF309" s="826"/>
      <c r="AG309" s="826"/>
      <c r="AH309" s="826"/>
      <c r="AI309" s="826"/>
      <c r="AJ309" s="826"/>
      <c r="AK309" s="826"/>
      <c r="AL309" s="826"/>
      <c r="AM309" s="826"/>
      <c r="AN309" s="826"/>
      <c r="AO309" s="826"/>
      <c r="AP309" s="826"/>
      <c r="AQ309" s="826"/>
      <c r="AR309" s="826"/>
      <c r="AS309" s="826"/>
    </row>
    <row r="310" spans="1:45" x14ac:dyDescent="0.2">
      <c r="A310" s="826"/>
      <c r="B310" s="826"/>
      <c r="C310" s="826"/>
      <c r="D310" s="826"/>
      <c r="E310" s="826"/>
      <c r="F310" s="826"/>
      <c r="G310" s="826"/>
      <c r="H310" s="826"/>
      <c r="I310" s="826"/>
      <c r="J310" s="826"/>
      <c r="K310" s="826"/>
      <c r="L310" s="826"/>
      <c r="M310" s="826"/>
      <c r="N310" s="826"/>
      <c r="O310" s="826"/>
      <c r="P310" s="826"/>
      <c r="Q310" s="826"/>
      <c r="R310" s="826"/>
      <c r="S310" s="826"/>
      <c r="T310" s="826"/>
      <c r="U310" s="826"/>
      <c r="V310" s="826"/>
      <c r="W310" s="826"/>
      <c r="X310" s="826"/>
      <c r="Y310" s="826"/>
      <c r="Z310" s="826"/>
      <c r="AA310" s="826"/>
      <c r="AB310" s="826"/>
      <c r="AC310" s="826"/>
      <c r="AD310" s="826"/>
      <c r="AE310" s="826"/>
      <c r="AF310" s="826"/>
      <c r="AG310" s="826"/>
      <c r="AH310" s="826"/>
      <c r="AI310" s="826"/>
      <c r="AJ310" s="826"/>
      <c r="AK310" s="826"/>
      <c r="AL310" s="826"/>
      <c r="AM310" s="826"/>
      <c r="AN310" s="826"/>
      <c r="AO310" s="826"/>
      <c r="AP310" s="826"/>
      <c r="AQ310" s="826"/>
      <c r="AR310" s="826"/>
      <c r="AS310" s="826"/>
    </row>
    <row r="311" spans="1:45" x14ac:dyDescent="0.2">
      <c r="A311" s="826"/>
      <c r="B311" s="826"/>
      <c r="C311" s="826"/>
      <c r="D311" s="826"/>
      <c r="E311" s="826"/>
      <c r="F311" s="826"/>
      <c r="G311" s="826"/>
      <c r="H311" s="826"/>
      <c r="I311" s="826"/>
      <c r="J311" s="826"/>
      <c r="K311" s="826"/>
      <c r="L311" s="826"/>
      <c r="M311" s="826"/>
      <c r="N311" s="826"/>
      <c r="O311" s="826"/>
      <c r="P311" s="826"/>
      <c r="Q311" s="826"/>
      <c r="R311" s="826"/>
      <c r="S311" s="826"/>
      <c r="T311" s="826"/>
      <c r="U311" s="826"/>
      <c r="V311" s="826"/>
      <c r="W311" s="826"/>
      <c r="X311" s="826"/>
      <c r="Y311" s="826"/>
      <c r="Z311" s="826"/>
      <c r="AA311" s="826"/>
      <c r="AB311" s="826"/>
      <c r="AC311" s="826"/>
      <c r="AD311" s="826"/>
      <c r="AE311" s="826"/>
      <c r="AF311" s="826"/>
      <c r="AG311" s="826"/>
      <c r="AH311" s="826"/>
      <c r="AI311" s="826"/>
      <c r="AJ311" s="826"/>
      <c r="AK311" s="826"/>
      <c r="AL311" s="826"/>
      <c r="AM311" s="826"/>
      <c r="AN311" s="826"/>
      <c r="AO311" s="826"/>
      <c r="AP311" s="826"/>
      <c r="AQ311" s="826"/>
      <c r="AR311" s="826"/>
      <c r="AS311" s="826"/>
    </row>
    <row r="312" spans="1:45" x14ac:dyDescent="0.2">
      <c r="A312" s="826"/>
      <c r="B312" s="826"/>
      <c r="C312" s="826"/>
      <c r="D312" s="826"/>
      <c r="E312" s="826"/>
      <c r="F312" s="826"/>
      <c r="G312" s="826"/>
      <c r="H312" s="826"/>
      <c r="I312" s="826"/>
      <c r="J312" s="826"/>
      <c r="K312" s="826"/>
      <c r="L312" s="826"/>
      <c r="M312" s="826"/>
      <c r="N312" s="826"/>
      <c r="O312" s="826"/>
      <c r="P312" s="826"/>
      <c r="Q312" s="826"/>
      <c r="R312" s="826"/>
      <c r="S312" s="826"/>
      <c r="T312" s="826"/>
      <c r="U312" s="826"/>
      <c r="V312" s="826"/>
      <c r="W312" s="826"/>
      <c r="X312" s="826"/>
      <c r="Y312" s="826"/>
      <c r="Z312" s="826"/>
      <c r="AA312" s="826"/>
      <c r="AB312" s="826"/>
      <c r="AC312" s="826"/>
      <c r="AD312" s="826"/>
      <c r="AE312" s="826"/>
      <c r="AF312" s="826"/>
      <c r="AG312" s="826"/>
      <c r="AH312" s="826"/>
      <c r="AI312" s="826"/>
      <c r="AJ312" s="826"/>
      <c r="AK312" s="826"/>
      <c r="AL312" s="826"/>
      <c r="AM312" s="826"/>
      <c r="AN312" s="826"/>
      <c r="AO312" s="826"/>
      <c r="AP312" s="826"/>
      <c r="AQ312" s="826"/>
      <c r="AR312" s="826"/>
      <c r="AS312" s="826"/>
    </row>
    <row r="313" spans="1:45" x14ac:dyDescent="0.2">
      <c r="A313" s="826"/>
      <c r="B313" s="826"/>
      <c r="C313" s="826"/>
      <c r="D313" s="826"/>
      <c r="E313" s="826"/>
      <c r="F313" s="826"/>
      <c r="G313" s="826"/>
      <c r="H313" s="826"/>
      <c r="I313" s="826"/>
      <c r="J313" s="826"/>
      <c r="K313" s="826"/>
      <c r="L313" s="826"/>
      <c r="M313" s="826"/>
      <c r="N313" s="826"/>
      <c r="O313" s="826"/>
      <c r="P313" s="826"/>
      <c r="Q313" s="826"/>
      <c r="R313" s="826"/>
      <c r="S313" s="826"/>
      <c r="T313" s="826"/>
      <c r="U313" s="826"/>
      <c r="V313" s="826"/>
      <c r="W313" s="826"/>
      <c r="X313" s="826"/>
      <c r="Y313" s="826"/>
      <c r="Z313" s="826"/>
      <c r="AA313" s="826"/>
      <c r="AB313" s="826"/>
      <c r="AC313" s="826"/>
      <c r="AD313" s="826"/>
      <c r="AE313" s="826"/>
      <c r="AF313" s="826"/>
      <c r="AG313" s="826"/>
      <c r="AH313" s="826"/>
      <c r="AI313" s="826"/>
      <c r="AJ313" s="826"/>
      <c r="AK313" s="826"/>
      <c r="AL313" s="826"/>
      <c r="AM313" s="826"/>
      <c r="AN313" s="826"/>
      <c r="AO313" s="826"/>
      <c r="AP313" s="826"/>
      <c r="AQ313" s="826"/>
      <c r="AR313" s="826"/>
      <c r="AS313" s="826"/>
    </row>
    <row r="314" spans="1:45" x14ac:dyDescent="0.2">
      <c r="A314" s="826"/>
      <c r="B314" s="826"/>
      <c r="C314" s="826"/>
      <c r="D314" s="826"/>
      <c r="E314" s="826"/>
      <c r="F314" s="826"/>
      <c r="G314" s="826"/>
      <c r="H314" s="826"/>
      <c r="I314" s="826"/>
      <c r="J314" s="826"/>
      <c r="K314" s="826"/>
      <c r="L314" s="826"/>
      <c r="M314" s="826"/>
      <c r="N314" s="826"/>
      <c r="O314" s="826"/>
      <c r="P314" s="826"/>
      <c r="Q314" s="826"/>
      <c r="R314" s="826"/>
      <c r="S314" s="826"/>
      <c r="T314" s="826"/>
      <c r="U314" s="826"/>
      <c r="V314" s="826"/>
      <c r="W314" s="826"/>
      <c r="X314" s="826"/>
      <c r="Y314" s="826"/>
      <c r="Z314" s="826"/>
      <c r="AA314" s="826"/>
      <c r="AB314" s="826"/>
      <c r="AC314" s="826"/>
      <c r="AD314" s="826"/>
      <c r="AE314" s="826"/>
      <c r="AF314" s="826"/>
      <c r="AG314" s="826"/>
      <c r="AH314" s="826"/>
      <c r="AI314" s="826"/>
      <c r="AJ314" s="826"/>
      <c r="AK314" s="826"/>
      <c r="AL314" s="826"/>
      <c r="AM314" s="826"/>
      <c r="AN314" s="826"/>
      <c r="AO314" s="826"/>
      <c r="AP314" s="826"/>
      <c r="AQ314" s="826"/>
      <c r="AR314" s="826"/>
      <c r="AS314" s="826"/>
    </row>
    <row r="315" spans="1:45" x14ac:dyDescent="0.2">
      <c r="A315" s="826"/>
      <c r="B315" s="826"/>
      <c r="C315" s="826"/>
      <c r="D315" s="826"/>
      <c r="E315" s="826"/>
      <c r="F315" s="826"/>
      <c r="G315" s="826"/>
      <c r="H315" s="826"/>
      <c r="I315" s="826"/>
      <c r="J315" s="826"/>
      <c r="K315" s="826"/>
      <c r="L315" s="826"/>
      <c r="M315" s="826"/>
      <c r="N315" s="826"/>
      <c r="O315" s="826"/>
      <c r="P315" s="826"/>
      <c r="Q315" s="826"/>
      <c r="R315" s="826"/>
      <c r="S315" s="826"/>
      <c r="T315" s="826"/>
      <c r="U315" s="826"/>
      <c r="V315" s="826"/>
      <c r="W315" s="826"/>
      <c r="X315" s="826"/>
      <c r="Y315" s="826"/>
      <c r="Z315" s="826"/>
      <c r="AA315" s="826"/>
      <c r="AB315" s="826"/>
      <c r="AC315" s="826"/>
      <c r="AD315" s="826"/>
      <c r="AE315" s="826"/>
      <c r="AF315" s="826"/>
      <c r="AG315" s="826"/>
      <c r="AH315" s="826"/>
      <c r="AI315" s="826"/>
      <c r="AJ315" s="826"/>
      <c r="AK315" s="826"/>
      <c r="AL315" s="826"/>
      <c r="AM315" s="826"/>
      <c r="AN315" s="826"/>
      <c r="AO315" s="826"/>
      <c r="AP315" s="826"/>
      <c r="AQ315" s="826"/>
      <c r="AR315" s="826"/>
      <c r="AS315" s="826"/>
    </row>
    <row r="316" spans="1:45" x14ac:dyDescent="0.2">
      <c r="A316" s="826"/>
      <c r="B316" s="826"/>
      <c r="C316" s="826"/>
      <c r="D316" s="826"/>
      <c r="E316" s="826"/>
      <c r="F316" s="826"/>
      <c r="G316" s="826"/>
      <c r="H316" s="826"/>
      <c r="I316" s="826"/>
      <c r="J316" s="826"/>
      <c r="K316" s="826"/>
      <c r="L316" s="826"/>
      <c r="M316" s="826"/>
      <c r="N316" s="826"/>
      <c r="O316" s="826"/>
      <c r="P316" s="826"/>
      <c r="Q316" s="826"/>
      <c r="R316" s="826"/>
      <c r="S316" s="826"/>
      <c r="T316" s="826"/>
      <c r="U316" s="826"/>
      <c r="V316" s="826"/>
      <c r="W316" s="826"/>
      <c r="X316" s="826"/>
      <c r="Y316" s="826"/>
      <c r="Z316" s="826"/>
      <c r="AA316" s="826"/>
      <c r="AB316" s="826"/>
      <c r="AC316" s="826"/>
      <c r="AD316" s="826"/>
      <c r="AE316" s="826"/>
      <c r="AF316" s="826"/>
      <c r="AG316" s="826"/>
      <c r="AH316" s="826"/>
      <c r="AI316" s="826"/>
      <c r="AJ316" s="826"/>
      <c r="AK316" s="826"/>
      <c r="AL316" s="826"/>
      <c r="AM316" s="826"/>
      <c r="AN316" s="826"/>
      <c r="AO316" s="826"/>
      <c r="AP316" s="826"/>
      <c r="AQ316" s="826"/>
      <c r="AR316" s="826"/>
      <c r="AS316" s="826"/>
    </row>
    <row r="317" spans="1:45" x14ac:dyDescent="0.2">
      <c r="A317" s="826"/>
      <c r="B317" s="826"/>
      <c r="C317" s="826"/>
      <c r="D317" s="826"/>
      <c r="E317" s="826"/>
      <c r="F317" s="826"/>
      <c r="G317" s="826"/>
      <c r="H317" s="826"/>
      <c r="I317" s="826"/>
      <c r="J317" s="826"/>
      <c r="K317" s="826"/>
      <c r="L317" s="826"/>
      <c r="M317" s="826"/>
      <c r="N317" s="826"/>
      <c r="O317" s="826"/>
      <c r="P317" s="826"/>
      <c r="Q317" s="826"/>
      <c r="R317" s="826"/>
      <c r="S317" s="826"/>
      <c r="T317" s="826"/>
      <c r="U317" s="826"/>
      <c r="V317" s="826"/>
      <c r="W317" s="826"/>
      <c r="X317" s="826"/>
      <c r="Y317" s="826"/>
      <c r="Z317" s="826"/>
      <c r="AA317" s="826"/>
      <c r="AB317" s="826"/>
      <c r="AC317" s="826"/>
      <c r="AD317" s="826"/>
      <c r="AE317" s="826"/>
      <c r="AF317" s="826"/>
      <c r="AG317" s="826"/>
      <c r="AH317" s="826"/>
      <c r="AI317" s="826"/>
      <c r="AJ317" s="826"/>
      <c r="AK317" s="826"/>
      <c r="AL317" s="826"/>
      <c r="AM317" s="826"/>
      <c r="AN317" s="826"/>
      <c r="AO317" s="826"/>
      <c r="AP317" s="826"/>
      <c r="AQ317" s="826"/>
      <c r="AR317" s="826"/>
      <c r="AS317" s="826"/>
    </row>
    <row r="318" spans="1:45" x14ac:dyDescent="0.2">
      <c r="A318" s="826"/>
      <c r="B318" s="826"/>
      <c r="C318" s="826"/>
      <c r="D318" s="826"/>
      <c r="E318" s="826"/>
      <c r="F318" s="826"/>
      <c r="G318" s="826"/>
      <c r="H318" s="826"/>
      <c r="I318" s="826"/>
      <c r="J318" s="826"/>
      <c r="K318" s="826"/>
      <c r="L318" s="826"/>
      <c r="M318" s="826"/>
      <c r="N318" s="826"/>
      <c r="O318" s="826"/>
      <c r="P318" s="826"/>
      <c r="Q318" s="826"/>
      <c r="R318" s="826"/>
      <c r="S318" s="826"/>
      <c r="T318" s="826"/>
      <c r="U318" s="826"/>
      <c r="V318" s="826"/>
      <c r="W318" s="826"/>
      <c r="X318" s="826"/>
      <c r="Y318" s="826"/>
      <c r="Z318" s="826"/>
      <c r="AA318" s="826"/>
      <c r="AB318" s="826"/>
      <c r="AC318" s="826"/>
      <c r="AD318" s="826"/>
      <c r="AE318" s="826"/>
      <c r="AF318" s="826"/>
      <c r="AG318" s="826"/>
      <c r="AH318" s="826"/>
      <c r="AI318" s="826"/>
      <c r="AJ318" s="826"/>
      <c r="AK318" s="826"/>
      <c r="AL318" s="826"/>
      <c r="AM318" s="826"/>
      <c r="AN318" s="826"/>
      <c r="AO318" s="826"/>
      <c r="AP318" s="826"/>
      <c r="AQ318" s="826"/>
      <c r="AR318" s="826"/>
      <c r="AS318" s="826"/>
    </row>
    <row r="319" spans="1:45" x14ac:dyDescent="0.2">
      <c r="A319" s="826"/>
      <c r="B319" s="826"/>
      <c r="C319" s="826"/>
      <c r="D319" s="826"/>
      <c r="E319" s="826"/>
      <c r="F319" s="826"/>
      <c r="G319" s="826"/>
      <c r="H319" s="826"/>
      <c r="I319" s="826"/>
      <c r="J319" s="826"/>
      <c r="K319" s="826"/>
      <c r="L319" s="826"/>
      <c r="M319" s="826"/>
      <c r="N319" s="826"/>
      <c r="O319" s="826"/>
      <c r="P319" s="826"/>
      <c r="Q319" s="826"/>
      <c r="R319" s="826"/>
      <c r="S319" s="826"/>
      <c r="T319" s="826"/>
      <c r="U319" s="826"/>
      <c r="V319" s="826"/>
      <c r="W319" s="826"/>
      <c r="X319" s="826"/>
      <c r="Y319" s="826"/>
      <c r="Z319" s="826"/>
      <c r="AA319" s="826"/>
      <c r="AB319" s="826"/>
      <c r="AC319" s="826"/>
      <c r="AD319" s="826"/>
      <c r="AE319" s="826"/>
      <c r="AF319" s="826"/>
      <c r="AG319" s="826"/>
      <c r="AH319" s="826"/>
      <c r="AI319" s="826"/>
      <c r="AJ319" s="826"/>
      <c r="AK319" s="826"/>
      <c r="AL319" s="826"/>
      <c r="AM319" s="826"/>
      <c r="AN319" s="826"/>
      <c r="AO319" s="826"/>
      <c r="AP319" s="826"/>
      <c r="AQ319" s="826"/>
      <c r="AR319" s="826"/>
      <c r="AS319" s="826"/>
    </row>
    <row r="320" spans="1:45" x14ac:dyDescent="0.2">
      <c r="A320" s="826"/>
      <c r="B320" s="826"/>
      <c r="C320" s="826"/>
      <c r="D320" s="826"/>
      <c r="E320" s="826"/>
      <c r="F320" s="826"/>
      <c r="G320" s="826"/>
      <c r="H320" s="826"/>
      <c r="I320" s="826"/>
      <c r="J320" s="826"/>
      <c r="K320" s="826"/>
      <c r="L320" s="826"/>
      <c r="M320" s="826"/>
      <c r="N320" s="826"/>
      <c r="O320" s="826"/>
      <c r="P320" s="826"/>
      <c r="Q320" s="826"/>
      <c r="R320" s="826"/>
      <c r="S320" s="826"/>
      <c r="T320" s="826"/>
      <c r="U320" s="826"/>
      <c r="V320" s="826"/>
      <c r="W320" s="826"/>
      <c r="X320" s="826"/>
      <c r="Y320" s="826"/>
      <c r="Z320" s="826"/>
      <c r="AA320" s="826"/>
      <c r="AB320" s="826"/>
      <c r="AC320" s="826"/>
      <c r="AD320" s="826"/>
      <c r="AE320" s="826"/>
      <c r="AF320" s="826"/>
      <c r="AG320" s="826"/>
      <c r="AH320" s="826"/>
      <c r="AI320" s="826"/>
      <c r="AJ320" s="826"/>
      <c r="AK320" s="826"/>
      <c r="AL320" s="826"/>
      <c r="AM320" s="826"/>
      <c r="AN320" s="826"/>
      <c r="AO320" s="826"/>
      <c r="AP320" s="826"/>
      <c r="AQ320" s="826"/>
      <c r="AR320" s="826"/>
      <c r="AS320" s="826"/>
    </row>
    <row r="321" spans="1:45" x14ac:dyDescent="0.2">
      <c r="A321" s="826"/>
      <c r="B321" s="826"/>
      <c r="C321" s="826"/>
      <c r="D321" s="826"/>
      <c r="E321" s="826"/>
      <c r="F321" s="826"/>
      <c r="G321" s="826"/>
      <c r="H321" s="826"/>
      <c r="I321" s="826"/>
      <c r="J321" s="826"/>
      <c r="K321" s="826"/>
      <c r="L321" s="826"/>
      <c r="M321" s="826"/>
      <c r="N321" s="826"/>
      <c r="O321" s="826"/>
      <c r="P321" s="826"/>
      <c r="Q321" s="826"/>
      <c r="R321" s="826"/>
      <c r="S321" s="826"/>
      <c r="T321" s="826"/>
      <c r="U321" s="826"/>
      <c r="V321" s="826"/>
      <c r="W321" s="826"/>
      <c r="X321" s="826"/>
      <c r="Y321" s="826"/>
      <c r="Z321" s="826"/>
      <c r="AA321" s="826"/>
      <c r="AB321" s="826"/>
      <c r="AC321" s="826"/>
      <c r="AD321" s="826"/>
      <c r="AE321" s="826"/>
      <c r="AF321" s="826"/>
      <c r="AG321" s="826"/>
      <c r="AH321" s="826"/>
      <c r="AI321" s="826"/>
      <c r="AJ321" s="826"/>
      <c r="AK321" s="826"/>
      <c r="AL321" s="826"/>
      <c r="AM321" s="826"/>
      <c r="AN321" s="826"/>
      <c r="AO321" s="826"/>
      <c r="AP321" s="826"/>
      <c r="AQ321" s="826"/>
      <c r="AR321" s="826"/>
      <c r="AS321" s="826"/>
    </row>
    <row r="322" spans="1:45" x14ac:dyDescent="0.2">
      <c r="A322" s="826"/>
      <c r="B322" s="826"/>
      <c r="C322" s="826"/>
      <c r="D322" s="826"/>
      <c r="E322" s="826"/>
      <c r="F322" s="826"/>
      <c r="G322" s="826"/>
      <c r="H322" s="826"/>
      <c r="I322" s="826"/>
      <c r="J322" s="826"/>
      <c r="K322" s="826"/>
      <c r="L322" s="826"/>
      <c r="M322" s="826"/>
      <c r="N322" s="826"/>
      <c r="O322" s="826"/>
      <c r="P322" s="826"/>
      <c r="Q322" s="826"/>
      <c r="R322" s="826"/>
      <c r="S322" s="826"/>
      <c r="T322" s="826"/>
      <c r="U322" s="826"/>
      <c r="V322" s="826"/>
      <c r="W322" s="826"/>
      <c r="X322" s="826"/>
      <c r="Y322" s="826"/>
      <c r="Z322" s="826"/>
      <c r="AA322" s="826"/>
      <c r="AB322" s="826"/>
      <c r="AC322" s="826"/>
      <c r="AD322" s="826"/>
      <c r="AE322" s="826"/>
      <c r="AF322" s="826"/>
      <c r="AG322" s="826"/>
      <c r="AH322" s="826"/>
      <c r="AI322" s="826"/>
      <c r="AJ322" s="826"/>
      <c r="AK322" s="826"/>
      <c r="AL322" s="826"/>
      <c r="AM322" s="826"/>
      <c r="AN322" s="826"/>
      <c r="AO322" s="826"/>
      <c r="AP322" s="826"/>
      <c r="AQ322" s="826"/>
      <c r="AR322" s="826"/>
      <c r="AS322" s="826"/>
    </row>
    <row r="323" spans="1:45" x14ac:dyDescent="0.2">
      <c r="A323" s="826"/>
      <c r="B323" s="826"/>
      <c r="C323" s="826"/>
      <c r="D323" s="826"/>
      <c r="E323" s="826"/>
      <c r="F323" s="826"/>
      <c r="G323" s="826"/>
      <c r="H323" s="826"/>
      <c r="I323" s="826"/>
      <c r="J323" s="826"/>
      <c r="K323" s="826"/>
      <c r="L323" s="826"/>
      <c r="M323" s="826"/>
      <c r="N323" s="826"/>
      <c r="O323" s="826"/>
      <c r="P323" s="826"/>
      <c r="Q323" s="826"/>
      <c r="R323" s="826"/>
      <c r="S323" s="826"/>
      <c r="T323" s="826"/>
      <c r="U323" s="826"/>
      <c r="V323" s="826"/>
      <c r="W323" s="826"/>
      <c r="X323" s="826"/>
      <c r="Y323" s="826"/>
      <c r="Z323" s="826"/>
      <c r="AA323" s="826"/>
      <c r="AB323" s="826"/>
      <c r="AC323" s="826"/>
      <c r="AD323" s="826"/>
      <c r="AE323" s="826"/>
      <c r="AF323" s="826"/>
      <c r="AG323" s="826"/>
      <c r="AH323" s="826"/>
      <c r="AI323" s="826"/>
      <c r="AJ323" s="826"/>
      <c r="AK323" s="826"/>
      <c r="AL323" s="826"/>
      <c r="AM323" s="826"/>
      <c r="AN323" s="826"/>
      <c r="AO323" s="826"/>
      <c r="AP323" s="826"/>
      <c r="AQ323" s="826"/>
      <c r="AR323" s="826"/>
      <c r="AS323" s="826"/>
    </row>
    <row r="324" spans="1:45" x14ac:dyDescent="0.2">
      <c r="A324" s="826"/>
      <c r="B324" s="826"/>
      <c r="C324" s="826"/>
      <c r="D324" s="826"/>
      <c r="E324" s="826"/>
      <c r="F324" s="826"/>
      <c r="G324" s="826"/>
      <c r="H324" s="826"/>
      <c r="I324" s="826"/>
      <c r="J324" s="826"/>
      <c r="K324" s="826"/>
      <c r="L324" s="826"/>
      <c r="M324" s="826"/>
      <c r="N324" s="826"/>
      <c r="O324" s="826"/>
      <c r="P324" s="826"/>
      <c r="Q324" s="826"/>
      <c r="R324" s="826"/>
      <c r="S324" s="826"/>
      <c r="T324" s="826"/>
      <c r="U324" s="826"/>
      <c r="V324" s="826"/>
      <c r="W324" s="826"/>
      <c r="X324" s="826"/>
      <c r="Y324" s="826"/>
      <c r="Z324" s="826"/>
      <c r="AA324" s="826"/>
      <c r="AB324" s="826"/>
      <c r="AC324" s="826"/>
      <c r="AD324" s="826"/>
      <c r="AE324" s="826"/>
      <c r="AF324" s="826"/>
      <c r="AG324" s="826"/>
      <c r="AH324" s="826"/>
      <c r="AI324" s="826"/>
      <c r="AJ324" s="826"/>
      <c r="AK324" s="826"/>
      <c r="AL324" s="826"/>
      <c r="AM324" s="826"/>
      <c r="AN324" s="826"/>
      <c r="AO324" s="826"/>
      <c r="AP324" s="826"/>
      <c r="AQ324" s="826"/>
      <c r="AR324" s="826"/>
      <c r="AS324" s="826"/>
    </row>
    <row r="325" spans="1:45" x14ac:dyDescent="0.2">
      <c r="A325" s="826"/>
      <c r="B325" s="826"/>
      <c r="C325" s="826"/>
      <c r="D325" s="826"/>
      <c r="E325" s="826"/>
      <c r="F325" s="826"/>
      <c r="G325" s="826"/>
      <c r="H325" s="826"/>
      <c r="I325" s="826"/>
      <c r="J325" s="826"/>
      <c r="K325" s="826"/>
      <c r="L325" s="826"/>
      <c r="M325" s="826"/>
      <c r="N325" s="826"/>
      <c r="O325" s="826"/>
      <c r="P325" s="826"/>
      <c r="Q325" s="826"/>
      <c r="R325" s="826"/>
      <c r="S325" s="826"/>
      <c r="T325" s="826"/>
      <c r="U325" s="826"/>
      <c r="V325" s="826"/>
      <c r="W325" s="826"/>
      <c r="X325" s="826"/>
      <c r="Y325" s="826"/>
      <c r="Z325" s="826"/>
      <c r="AA325" s="826"/>
      <c r="AB325" s="826"/>
      <c r="AC325" s="826"/>
      <c r="AD325" s="826"/>
      <c r="AE325" s="826"/>
      <c r="AF325" s="826"/>
      <c r="AG325" s="826"/>
      <c r="AH325" s="826"/>
      <c r="AI325" s="826"/>
      <c r="AJ325" s="826"/>
      <c r="AK325" s="826"/>
      <c r="AL325" s="826"/>
      <c r="AM325" s="826"/>
      <c r="AN325" s="826"/>
      <c r="AO325" s="826"/>
      <c r="AP325" s="826"/>
      <c r="AQ325" s="826"/>
      <c r="AR325" s="826"/>
      <c r="AS325" s="826"/>
    </row>
    <row r="326" spans="1:45" x14ac:dyDescent="0.2">
      <c r="A326" s="826"/>
      <c r="B326" s="826"/>
      <c r="C326" s="826"/>
      <c r="D326" s="826"/>
      <c r="E326" s="826"/>
      <c r="F326" s="826"/>
      <c r="G326" s="826"/>
      <c r="H326" s="826"/>
      <c r="I326" s="826"/>
      <c r="J326" s="826"/>
      <c r="K326" s="826"/>
      <c r="L326" s="826"/>
      <c r="M326" s="826"/>
      <c r="N326" s="826"/>
      <c r="O326" s="826"/>
      <c r="P326" s="826"/>
      <c r="Q326" s="826"/>
      <c r="R326" s="826"/>
      <c r="S326" s="826"/>
      <c r="T326" s="826"/>
      <c r="U326" s="826"/>
      <c r="V326" s="826"/>
      <c r="W326" s="826"/>
      <c r="X326" s="826"/>
      <c r="Y326" s="826"/>
      <c r="Z326" s="826"/>
      <c r="AA326" s="826"/>
      <c r="AB326" s="826"/>
      <c r="AC326" s="826"/>
      <c r="AD326" s="826"/>
      <c r="AE326" s="826"/>
      <c r="AF326" s="826"/>
      <c r="AG326" s="826"/>
      <c r="AH326" s="826"/>
      <c r="AI326" s="826"/>
      <c r="AJ326" s="826"/>
      <c r="AK326" s="826"/>
      <c r="AL326" s="826"/>
      <c r="AM326" s="826"/>
      <c r="AN326" s="826"/>
      <c r="AO326" s="826"/>
      <c r="AP326" s="826"/>
      <c r="AQ326" s="826"/>
      <c r="AR326" s="826"/>
      <c r="AS326" s="826"/>
    </row>
    <row r="327" spans="1:45" x14ac:dyDescent="0.2">
      <c r="A327" s="826"/>
      <c r="B327" s="826"/>
      <c r="C327" s="826"/>
      <c r="D327" s="826"/>
      <c r="E327" s="826"/>
      <c r="F327" s="826"/>
      <c r="G327" s="826"/>
      <c r="H327" s="826"/>
      <c r="I327" s="826"/>
      <c r="J327" s="826"/>
      <c r="K327" s="826"/>
      <c r="L327" s="826"/>
      <c r="M327" s="826"/>
      <c r="N327" s="826"/>
      <c r="O327" s="826"/>
      <c r="P327" s="826"/>
      <c r="Q327" s="826"/>
      <c r="R327" s="826"/>
      <c r="S327" s="826"/>
      <c r="T327" s="826"/>
      <c r="U327" s="826"/>
      <c r="V327" s="826"/>
      <c r="W327" s="826"/>
      <c r="X327" s="826"/>
      <c r="Y327" s="826"/>
      <c r="Z327" s="826"/>
      <c r="AA327" s="826"/>
      <c r="AB327" s="826"/>
      <c r="AC327" s="826"/>
      <c r="AD327" s="826"/>
      <c r="AE327" s="826"/>
      <c r="AF327" s="826"/>
      <c r="AG327" s="826"/>
      <c r="AH327" s="826"/>
      <c r="AI327" s="826"/>
      <c r="AJ327" s="826"/>
      <c r="AK327" s="826"/>
      <c r="AL327" s="826"/>
      <c r="AM327" s="826"/>
      <c r="AN327" s="826"/>
      <c r="AO327" s="826"/>
      <c r="AP327" s="826"/>
      <c r="AQ327" s="826"/>
      <c r="AR327" s="826"/>
      <c r="AS327" s="826"/>
    </row>
  </sheetData>
  <mergeCells count="1">
    <mergeCell ref="S2:U2"/>
  </mergeCells>
  <phoneticPr fontId="4" type="noConversion"/>
  <pageMargins left="0" right="0" top="0" bottom="0" header="0.51181102362204722" footer="0.51181102362204722"/>
  <pageSetup paperSize="9" scale="90" orientation="portrait"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9" r:id="rId4" name="List Box 7">
              <controlPr defaultSize="0" autoLine="0" autoPict="0">
                <anchor moveWithCells="1">
                  <from>
                    <xdr:col>17</xdr:col>
                    <xdr:colOff>257175</xdr:colOff>
                    <xdr:row>5</xdr:row>
                    <xdr:rowOff>104775</xdr:rowOff>
                  </from>
                  <to>
                    <xdr:col>20</xdr:col>
                    <xdr:colOff>333375</xdr:colOff>
                    <xdr:row>18</xdr:row>
                    <xdr:rowOff>142875</xdr:rowOff>
                  </to>
                </anchor>
              </controlPr>
            </control>
          </mc:Choice>
        </mc:AlternateContent>
        <mc:AlternateContent xmlns:mc="http://schemas.openxmlformats.org/markup-compatibility/2006">
          <mc:Choice Requires="x14">
            <control shapeId="28743" r:id="rId5" name="Drop Down 71">
              <controlPr defaultSize="0" autoLine="0" autoPict="0">
                <anchor moveWithCells="1">
                  <from>
                    <xdr:col>18</xdr:col>
                    <xdr:colOff>257175</xdr:colOff>
                    <xdr:row>21</xdr:row>
                    <xdr:rowOff>152400</xdr:rowOff>
                  </from>
                  <to>
                    <xdr:col>19</xdr:col>
                    <xdr:colOff>381000</xdr:colOff>
                    <xdr:row>23</xdr:row>
                    <xdr:rowOff>28575</xdr:rowOff>
                  </to>
                </anchor>
              </controlPr>
            </control>
          </mc:Choice>
        </mc:AlternateContent>
        <mc:AlternateContent xmlns:mc="http://schemas.openxmlformats.org/markup-compatibility/2006">
          <mc:Choice Requires="x14">
            <control shapeId="28744" r:id="rId6" name="Drop Down 72">
              <controlPr defaultSize="0" autoLine="0" autoPict="0">
                <anchor moveWithCells="1">
                  <from>
                    <xdr:col>18</xdr:col>
                    <xdr:colOff>238125</xdr:colOff>
                    <xdr:row>24</xdr:row>
                    <xdr:rowOff>19050</xdr:rowOff>
                  </from>
                  <to>
                    <xdr:col>19</xdr:col>
                    <xdr:colOff>381000</xdr:colOff>
                    <xdr:row>25</xdr:row>
                    <xdr:rowOff>57150</xdr:rowOff>
                  </to>
                </anchor>
              </controlPr>
            </control>
          </mc:Choice>
        </mc:AlternateContent>
        <mc:AlternateContent xmlns:mc="http://schemas.openxmlformats.org/markup-compatibility/2006">
          <mc:Choice Requires="x14">
            <control shapeId="28803" r:id="rId7" name="Drop Down 131">
              <controlPr defaultSize="0" autoLine="0" autoPict="0">
                <anchor moveWithCells="1">
                  <from>
                    <xdr:col>17</xdr:col>
                    <xdr:colOff>371475</xdr:colOff>
                    <xdr:row>29</xdr:row>
                    <xdr:rowOff>133350</xdr:rowOff>
                  </from>
                  <to>
                    <xdr:col>20</xdr:col>
                    <xdr:colOff>285750</xdr:colOff>
                    <xdr:row>31</xdr:row>
                    <xdr:rowOff>38100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79"/>
  <sheetViews>
    <sheetView showGridLines="0" showRowColHeaders="0" showZeros="0" showOutlineSymbols="0" workbookViewId="0">
      <selection activeCell="AD55" sqref="AD55"/>
    </sheetView>
  </sheetViews>
  <sheetFormatPr defaultRowHeight="12.75" x14ac:dyDescent="0.2"/>
  <cols>
    <col min="1" max="1" width="13.7109375" style="13" customWidth="1"/>
    <col min="2" max="4" width="9.140625" style="13"/>
    <col min="5" max="5" width="20.7109375" style="13" customWidth="1"/>
    <col min="6" max="6" width="13.85546875" style="13" customWidth="1"/>
    <col min="7" max="8" width="3.42578125" style="13" customWidth="1"/>
    <col min="9" max="10" width="8.140625" style="13" customWidth="1"/>
    <col min="11" max="11" width="6" style="13" customWidth="1"/>
    <col min="12" max="13" width="7.28515625" style="13" customWidth="1"/>
    <col min="14" max="16" width="9.140625" style="13"/>
    <col min="17" max="17" width="1.7109375" customWidth="1"/>
  </cols>
  <sheetData>
    <row r="1" spans="1:31" x14ac:dyDescent="0.2">
      <c r="Q1" s="13"/>
      <c r="R1" s="425"/>
      <c r="S1" s="425"/>
      <c r="T1" s="425"/>
      <c r="U1" s="425"/>
      <c r="V1" s="425"/>
      <c r="W1" s="425"/>
      <c r="X1" s="425"/>
      <c r="Y1" s="425"/>
      <c r="Z1" s="425"/>
      <c r="AA1" s="425"/>
      <c r="AB1" s="425"/>
      <c r="AC1" s="425"/>
      <c r="AD1" s="425"/>
      <c r="AE1" s="425"/>
    </row>
    <row r="2" spans="1:31" ht="14.1" customHeight="1" x14ac:dyDescent="0.25">
      <c r="A2" s="458" t="s">
        <v>792</v>
      </c>
      <c r="C2" s="5"/>
      <c r="E2" s="457" t="s">
        <v>111</v>
      </c>
      <c r="F2" s="90"/>
      <c r="G2" s="1040" t="str">
        <f>Про_2!FK64</f>
        <v>20 ноя</v>
      </c>
      <c r="H2" s="1040"/>
      <c r="I2" s="1040"/>
      <c r="J2" s="435" t="s">
        <v>36</v>
      </c>
      <c r="K2" s="1041" t="str">
        <f>Про_2!FT62</f>
        <v>29 ноября 2024 г.</v>
      </c>
      <c r="L2" s="1041"/>
      <c r="M2" s="1041"/>
      <c r="N2" s="1041"/>
      <c r="O2" s="5"/>
      <c r="P2" s="5"/>
      <c r="Q2" s="13"/>
      <c r="R2" s="425"/>
      <c r="S2" s="425"/>
      <c r="T2" s="425"/>
      <c r="U2" s="425"/>
      <c r="V2" s="425"/>
      <c r="W2" s="425"/>
      <c r="X2" s="425"/>
      <c r="Y2" s="425"/>
      <c r="Z2" s="425"/>
      <c r="AA2" s="425"/>
      <c r="AB2" s="425"/>
      <c r="AC2" s="425"/>
      <c r="AD2" s="425"/>
      <c r="AE2" s="425"/>
    </row>
    <row r="3" spans="1:31" ht="14.1" customHeight="1" x14ac:dyDescent="0.2">
      <c r="A3" s="436" t="str">
        <f>"Регион: "&amp;Про_2!AM88</f>
        <v>Регион: С-Петербургский</v>
      </c>
      <c r="Q3" s="13"/>
      <c r="R3" s="425"/>
      <c r="S3" s="425"/>
      <c r="T3" s="425"/>
      <c r="U3" s="425"/>
      <c r="V3" s="425"/>
      <c r="W3" s="425"/>
      <c r="X3" s="425"/>
      <c r="Y3" s="425"/>
      <c r="Z3" s="425"/>
      <c r="AA3" s="425"/>
      <c r="AB3" s="425"/>
      <c r="AC3" s="425"/>
      <c r="AD3" s="425"/>
      <c r="AE3" s="425"/>
    </row>
    <row r="4" spans="1:31" x14ac:dyDescent="0.2">
      <c r="A4" s="437" t="s">
        <v>112</v>
      </c>
      <c r="C4" s="658" t="s">
        <v>1381</v>
      </c>
      <c r="E4" s="658"/>
      <c r="F4" s="658" t="s">
        <v>113</v>
      </c>
      <c r="Q4" s="13"/>
      <c r="R4" s="425"/>
      <c r="S4" s="425"/>
      <c r="T4" s="425"/>
      <c r="U4" s="425"/>
      <c r="V4" s="425"/>
      <c r="W4" s="425"/>
      <c r="X4" s="425"/>
      <c r="Y4" s="425"/>
      <c r="Z4" s="425"/>
      <c r="AA4" s="425"/>
      <c r="AB4" s="425"/>
      <c r="AC4" s="425"/>
      <c r="AD4" s="425"/>
      <c r="AE4" s="425"/>
    </row>
    <row r="5" spans="1:31" x14ac:dyDescent="0.2">
      <c r="A5" s="438" t="s">
        <v>114</v>
      </c>
      <c r="Q5" s="13"/>
      <c r="R5" s="425"/>
      <c r="S5" s="425"/>
      <c r="T5" s="425"/>
      <c r="U5" s="425"/>
      <c r="V5" s="425"/>
      <c r="W5" s="425"/>
      <c r="X5" s="425"/>
      <c r="Y5" s="425"/>
      <c r="Z5" s="425"/>
      <c r="AA5" s="425"/>
      <c r="AB5" s="425"/>
      <c r="AC5" s="425"/>
      <c r="AD5" s="425"/>
      <c r="AE5" s="425"/>
    </row>
    <row r="6" spans="1:31" x14ac:dyDescent="0.2">
      <c r="Q6" s="13"/>
      <c r="R6" s="425"/>
      <c r="S6" s="425"/>
      <c r="T6" s="425"/>
      <c r="U6" s="425"/>
      <c r="V6" s="425"/>
      <c r="W6" s="425"/>
      <c r="X6" s="425"/>
      <c r="Y6" s="425"/>
      <c r="Z6" s="425"/>
      <c r="AA6" s="425"/>
      <c r="AB6" s="425"/>
      <c r="AC6" s="425"/>
      <c r="AD6" s="425"/>
      <c r="AE6" s="425"/>
    </row>
    <row r="7" spans="1:31" x14ac:dyDescent="0.2">
      <c r="Q7" s="13"/>
      <c r="R7" s="425"/>
      <c r="S7" s="425"/>
      <c r="T7" s="425"/>
      <c r="U7" s="425"/>
      <c r="V7" s="425"/>
      <c r="W7" s="425"/>
      <c r="X7" s="425"/>
      <c r="Y7" s="425"/>
      <c r="Z7" s="425"/>
      <c r="AA7" s="425"/>
      <c r="AB7" s="425"/>
      <c r="AC7" s="425"/>
      <c r="AD7" s="425"/>
      <c r="AE7" s="425"/>
    </row>
    <row r="8" spans="1:31" x14ac:dyDescent="0.2">
      <c r="Q8" s="13"/>
      <c r="R8" s="425"/>
      <c r="S8" s="425"/>
      <c r="T8" s="425"/>
      <c r="U8" s="425"/>
      <c r="V8" s="425"/>
      <c r="W8" s="425"/>
      <c r="X8" s="425"/>
      <c r="Y8" s="425"/>
      <c r="Z8" s="425"/>
      <c r="AA8" s="425"/>
      <c r="AB8" s="425"/>
      <c r="AC8" s="425"/>
      <c r="AD8" s="425"/>
      <c r="AE8" s="425"/>
    </row>
    <row r="9" spans="1:31" x14ac:dyDescent="0.2">
      <c r="Q9" s="13"/>
      <c r="R9" s="425"/>
      <c r="S9" s="425"/>
      <c r="T9" s="425"/>
      <c r="U9" s="425"/>
      <c r="V9" s="425"/>
      <c r="W9" s="425"/>
      <c r="X9" s="425"/>
      <c r="Y9" s="425"/>
      <c r="Z9" s="425"/>
      <c r="AA9" s="425"/>
      <c r="AB9" s="425"/>
      <c r="AC9" s="425"/>
      <c r="AD9" s="425"/>
      <c r="AE9" s="425"/>
    </row>
    <row r="10" spans="1:31" x14ac:dyDescent="0.2">
      <c r="Q10" s="13"/>
      <c r="R10" s="425"/>
      <c r="S10" s="425"/>
      <c r="T10" s="425"/>
      <c r="U10" s="425"/>
      <c r="V10" s="425"/>
      <c r="W10" s="425"/>
      <c r="X10" s="425"/>
      <c r="Y10" s="425"/>
      <c r="Z10" s="425"/>
      <c r="AA10" s="425"/>
      <c r="AB10" s="425"/>
      <c r="AC10" s="425"/>
      <c r="AD10" s="425"/>
      <c r="AE10" s="425"/>
    </row>
    <row r="11" spans="1:31" x14ac:dyDescent="0.2">
      <c r="Q11" s="13"/>
      <c r="R11" s="425"/>
      <c r="S11" s="425"/>
      <c r="T11" s="425"/>
      <c r="U11" s="425"/>
      <c r="V11" s="425"/>
      <c r="W11" s="425"/>
      <c r="X11" s="425"/>
      <c r="Y11" s="425"/>
      <c r="Z11" s="425"/>
      <c r="AA11" s="425"/>
      <c r="AB11" s="425"/>
      <c r="AC11" s="425"/>
      <c r="AD11" s="425"/>
      <c r="AE11" s="425"/>
    </row>
    <row r="12" spans="1:31" x14ac:dyDescent="0.2">
      <c r="Q12" s="13"/>
      <c r="R12" s="425"/>
      <c r="S12" s="425"/>
      <c r="T12" s="425"/>
      <c r="U12" s="425"/>
      <c r="V12" s="425"/>
      <c r="W12" s="425"/>
      <c r="X12" s="425"/>
      <c r="Y12" s="425"/>
      <c r="Z12" s="425"/>
      <c r="AA12" s="425"/>
      <c r="AB12" s="425"/>
      <c r="AC12" s="425"/>
      <c r="AD12" s="425"/>
      <c r="AE12" s="425"/>
    </row>
    <row r="13" spans="1:31" x14ac:dyDescent="0.2">
      <c r="Q13" s="13"/>
      <c r="R13" s="425"/>
      <c r="S13" s="425"/>
      <c r="T13" s="425"/>
      <c r="U13" s="425"/>
      <c r="V13" s="425"/>
      <c r="W13" s="425"/>
      <c r="X13" s="425"/>
      <c r="Y13" s="425"/>
      <c r="Z13" s="425"/>
      <c r="AA13" s="425"/>
      <c r="AB13" s="425"/>
      <c r="AC13" s="425"/>
      <c r="AD13" s="425"/>
      <c r="AE13" s="425"/>
    </row>
    <row r="14" spans="1:31" x14ac:dyDescent="0.2">
      <c r="Q14" s="13"/>
      <c r="R14" s="425"/>
      <c r="S14" s="425"/>
      <c r="T14" s="425"/>
      <c r="U14" s="425"/>
      <c r="V14" s="425"/>
      <c r="W14" s="425"/>
      <c r="X14" s="425"/>
      <c r="Y14" s="425"/>
      <c r="Z14" s="425"/>
      <c r="AA14" s="425"/>
      <c r="AB14" s="425"/>
      <c r="AC14" s="425"/>
      <c r="AD14" s="425"/>
      <c r="AE14" s="425"/>
    </row>
    <row r="15" spans="1:31" x14ac:dyDescent="0.2">
      <c r="Q15" s="13"/>
      <c r="R15" s="425"/>
      <c r="S15" s="425"/>
      <c r="T15" s="425"/>
      <c r="U15" s="425"/>
      <c r="V15" s="425"/>
      <c r="W15" s="425"/>
      <c r="X15" s="425"/>
      <c r="Y15" s="425"/>
      <c r="Z15" s="425"/>
      <c r="AA15" s="425"/>
      <c r="AB15" s="425"/>
      <c r="AC15" s="425"/>
      <c r="AD15" s="425"/>
      <c r="AE15" s="425"/>
    </row>
    <row r="16" spans="1:31" x14ac:dyDescent="0.2">
      <c r="Q16" s="13"/>
      <c r="R16" s="425"/>
      <c r="S16" s="425"/>
      <c r="T16" s="425"/>
      <c r="U16" s="425"/>
      <c r="V16" s="425"/>
      <c r="W16" s="425"/>
      <c r="X16" s="425"/>
      <c r="Y16" s="425"/>
      <c r="Z16" s="425"/>
      <c r="AA16" s="425"/>
      <c r="AB16" s="425"/>
      <c r="AC16" s="425"/>
      <c r="AD16" s="425"/>
      <c r="AE16" s="425"/>
    </row>
    <row r="17" spans="17:31" x14ac:dyDescent="0.2">
      <c r="Q17" s="13"/>
      <c r="R17" s="425"/>
      <c r="S17" s="425"/>
      <c r="T17" s="425"/>
      <c r="U17" s="425"/>
      <c r="V17" s="425"/>
      <c r="W17" s="425"/>
      <c r="X17" s="425"/>
      <c r="Y17" s="425"/>
      <c r="Z17" s="425"/>
      <c r="AA17" s="425"/>
      <c r="AB17" s="425"/>
      <c r="AC17" s="425"/>
      <c r="AD17" s="425"/>
      <c r="AE17" s="425"/>
    </row>
    <row r="18" spans="17:31" x14ac:dyDescent="0.2">
      <c r="Q18" s="13"/>
      <c r="R18" s="425"/>
      <c r="S18" s="425"/>
      <c r="T18" s="425"/>
      <c r="U18" s="425"/>
      <c r="V18" s="425"/>
      <c r="W18" s="425"/>
      <c r="X18" s="425"/>
      <c r="Y18" s="425"/>
      <c r="Z18" s="425"/>
      <c r="AA18" s="425"/>
      <c r="AB18" s="425"/>
      <c r="AC18" s="425"/>
      <c r="AD18" s="425"/>
      <c r="AE18" s="425"/>
    </row>
    <row r="19" spans="17:31" x14ac:dyDescent="0.2">
      <c r="Q19" s="13"/>
      <c r="R19" s="425"/>
      <c r="S19" s="425"/>
      <c r="T19" s="425"/>
      <c r="U19" s="425"/>
      <c r="V19" s="425"/>
      <c r="W19" s="425"/>
      <c r="X19" s="425"/>
      <c r="Y19" s="425"/>
      <c r="Z19" s="425"/>
      <c r="AA19" s="425"/>
      <c r="AB19" s="425"/>
      <c r="AC19" s="425"/>
      <c r="AD19" s="425"/>
      <c r="AE19" s="425"/>
    </row>
    <row r="20" spans="17:31" x14ac:dyDescent="0.2">
      <c r="Q20" s="13"/>
      <c r="R20" s="425"/>
      <c r="S20" s="425"/>
      <c r="T20" s="425"/>
      <c r="U20" s="425"/>
      <c r="V20" s="425"/>
      <c r="W20" s="425"/>
      <c r="X20" s="425"/>
      <c r="Y20" s="425"/>
      <c r="Z20" s="425"/>
      <c r="AA20" s="425"/>
      <c r="AB20" s="425"/>
      <c r="AC20" s="425"/>
      <c r="AD20" s="425"/>
      <c r="AE20" s="425"/>
    </row>
    <row r="21" spans="17:31" x14ac:dyDescent="0.2">
      <c r="Q21" s="13"/>
      <c r="R21" s="425"/>
      <c r="S21" s="425"/>
      <c r="T21" s="425"/>
      <c r="U21" s="425"/>
      <c r="V21" s="425"/>
      <c r="W21" s="425"/>
      <c r="X21" s="425"/>
      <c r="Y21" s="425"/>
      <c r="Z21" s="425"/>
      <c r="AA21" s="425"/>
      <c r="AB21" s="425"/>
      <c r="AC21" s="425"/>
      <c r="AD21" s="425"/>
      <c r="AE21" s="425"/>
    </row>
    <row r="22" spans="17:31" x14ac:dyDescent="0.2">
      <c r="Q22" s="13"/>
      <c r="R22" s="425"/>
      <c r="S22" s="425"/>
      <c r="T22" s="425"/>
      <c r="U22" s="425"/>
      <c r="V22" s="425"/>
      <c r="W22" s="425"/>
      <c r="X22" s="425"/>
      <c r="Y22" s="425"/>
      <c r="Z22" s="425"/>
      <c r="AA22" s="425"/>
      <c r="AB22" s="425"/>
      <c r="AC22" s="425"/>
      <c r="AD22" s="425"/>
      <c r="AE22" s="425"/>
    </row>
    <row r="23" spans="17:31" x14ac:dyDescent="0.2">
      <c r="Q23" s="13"/>
      <c r="R23" s="425"/>
      <c r="S23" s="425"/>
      <c r="T23" s="425"/>
      <c r="U23" s="425"/>
      <c r="V23" s="425"/>
      <c r="W23" s="425"/>
      <c r="X23" s="425"/>
      <c r="Y23" s="425"/>
      <c r="Z23" s="425"/>
      <c r="AA23" s="425"/>
      <c r="AB23" s="425"/>
      <c r="AC23" s="425"/>
      <c r="AD23" s="425"/>
      <c r="AE23" s="425"/>
    </row>
    <row r="24" spans="17:31" x14ac:dyDescent="0.2">
      <c r="Q24" s="13"/>
      <c r="R24" s="425"/>
      <c r="S24" s="425"/>
      <c r="T24" s="425"/>
      <c r="U24" s="425"/>
      <c r="V24" s="425"/>
      <c r="W24" s="425"/>
      <c r="X24" s="425"/>
      <c r="Y24" s="425"/>
      <c r="Z24" s="425"/>
      <c r="AA24" s="425"/>
      <c r="AB24" s="425"/>
      <c r="AC24" s="425"/>
      <c r="AD24" s="425"/>
      <c r="AE24" s="425"/>
    </row>
    <row r="25" spans="17:31" x14ac:dyDescent="0.2">
      <c r="Q25" s="13"/>
      <c r="R25" s="425"/>
      <c r="S25" s="425"/>
      <c r="T25" s="425"/>
      <c r="U25" s="425"/>
      <c r="V25" s="425"/>
      <c r="W25" s="425"/>
      <c r="X25" s="425"/>
      <c r="Y25" s="425"/>
      <c r="Z25" s="425"/>
      <c r="AA25" s="425"/>
      <c r="AB25" s="425"/>
      <c r="AC25" s="425"/>
      <c r="AD25" s="425"/>
      <c r="AE25" s="425"/>
    </row>
    <row r="26" spans="17:31" x14ac:dyDescent="0.2">
      <c r="Q26" s="13"/>
      <c r="R26" s="425"/>
      <c r="S26" s="425"/>
      <c r="T26" s="425"/>
      <c r="U26" s="425"/>
      <c r="V26" s="425"/>
      <c r="W26" s="425"/>
      <c r="X26" s="425"/>
      <c r="Y26" s="425"/>
      <c r="Z26" s="425"/>
      <c r="AA26" s="425"/>
      <c r="AB26" s="425"/>
      <c r="AC26" s="425"/>
      <c r="AD26" s="425"/>
      <c r="AE26" s="425"/>
    </row>
    <row r="27" spans="17:31" x14ac:dyDescent="0.2">
      <c r="Q27" s="13"/>
      <c r="R27" s="425"/>
      <c r="S27" s="425"/>
      <c r="T27" s="425"/>
      <c r="U27" s="425"/>
      <c r="V27" s="425"/>
      <c r="W27" s="425"/>
      <c r="X27" s="425"/>
      <c r="Y27" s="425"/>
      <c r="Z27" s="425"/>
      <c r="AA27" s="425"/>
      <c r="AB27" s="425"/>
      <c r="AC27" s="425"/>
      <c r="AD27" s="425"/>
      <c r="AE27" s="425"/>
    </row>
    <row r="28" spans="17:31" x14ac:dyDescent="0.2">
      <c r="Q28" s="13"/>
      <c r="R28" s="425"/>
      <c r="S28" s="425"/>
      <c r="T28" s="425"/>
      <c r="U28" s="425"/>
      <c r="V28" s="425"/>
      <c r="W28" s="425"/>
      <c r="X28" s="425"/>
      <c r="Y28" s="425"/>
      <c r="Z28" s="425"/>
      <c r="AA28" s="425"/>
      <c r="AB28" s="425"/>
      <c r="AC28" s="425"/>
      <c r="AD28" s="425"/>
      <c r="AE28" s="425"/>
    </row>
    <row r="29" spans="17:31" x14ac:dyDescent="0.2">
      <c r="Q29" s="13"/>
      <c r="R29" s="425"/>
      <c r="S29" s="425"/>
      <c r="T29" s="425"/>
      <c r="U29" s="425"/>
      <c r="V29" s="425"/>
      <c r="W29" s="425"/>
      <c r="X29" s="425"/>
      <c r="Y29" s="425"/>
      <c r="Z29" s="425"/>
      <c r="AA29" s="425"/>
      <c r="AB29" s="425"/>
      <c r="AC29" s="425"/>
      <c r="AD29" s="425"/>
      <c r="AE29" s="425"/>
    </row>
    <row r="30" spans="17:31" x14ac:dyDescent="0.2">
      <c r="Q30" s="13"/>
      <c r="R30" s="425"/>
      <c r="S30" s="425"/>
      <c r="T30" s="425"/>
      <c r="U30" s="425"/>
      <c r="V30" s="425"/>
      <c r="W30" s="425"/>
      <c r="X30" s="425"/>
      <c r="Y30" s="425"/>
      <c r="Z30" s="425"/>
      <c r="AA30" s="425"/>
      <c r="AB30" s="425"/>
      <c r="AC30" s="425"/>
      <c r="AD30" s="425"/>
      <c r="AE30" s="425"/>
    </row>
    <row r="31" spans="17:31" x14ac:dyDescent="0.2">
      <c r="Q31" s="13"/>
      <c r="R31" s="425"/>
      <c r="S31" s="425"/>
      <c r="T31" s="425"/>
      <c r="U31" s="425"/>
      <c r="V31" s="425"/>
      <c r="W31" s="425"/>
      <c r="X31" s="425"/>
      <c r="Y31" s="425"/>
      <c r="Z31" s="425"/>
      <c r="AA31" s="425"/>
      <c r="AB31" s="425"/>
      <c r="AC31" s="425"/>
      <c r="AD31" s="425"/>
      <c r="AE31" s="425"/>
    </row>
    <row r="32" spans="17:31" x14ac:dyDescent="0.2">
      <c r="Q32" s="13"/>
      <c r="R32" s="425"/>
      <c r="S32" s="425"/>
      <c r="T32" s="425"/>
      <c r="U32" s="425"/>
      <c r="V32" s="425"/>
      <c r="W32" s="425"/>
      <c r="X32" s="425"/>
      <c r="Y32" s="425"/>
      <c r="Z32" s="425"/>
      <c r="AA32" s="425"/>
      <c r="AB32" s="425"/>
      <c r="AC32" s="425"/>
      <c r="AD32" s="425"/>
      <c r="AE32" s="425"/>
    </row>
    <row r="33" spans="1:31" x14ac:dyDescent="0.2">
      <c r="Q33" s="13"/>
      <c r="R33" s="425"/>
      <c r="S33" s="425"/>
      <c r="T33" s="425"/>
      <c r="U33" s="425"/>
      <c r="V33" s="425"/>
      <c r="W33" s="425"/>
      <c r="X33" s="425"/>
      <c r="Y33" s="425"/>
      <c r="Z33" s="425"/>
      <c r="AA33" s="425"/>
      <c r="AB33" s="425"/>
      <c r="AC33" s="425"/>
      <c r="AD33" s="425"/>
      <c r="AE33" s="425"/>
    </row>
    <row r="34" spans="1:31" x14ac:dyDescent="0.2">
      <c r="Q34" s="13"/>
      <c r="R34" s="425"/>
      <c r="S34" s="425"/>
      <c r="T34" s="425"/>
      <c r="U34" s="425"/>
      <c r="V34" s="425"/>
      <c r="W34" s="425"/>
      <c r="X34" s="425"/>
      <c r="Y34" s="425"/>
      <c r="Z34" s="425"/>
      <c r="AA34" s="425"/>
      <c r="AB34" s="425"/>
      <c r="AC34" s="425"/>
      <c r="AD34" s="425"/>
      <c r="AE34" s="425"/>
    </row>
    <row r="35" spans="1:31" x14ac:dyDescent="0.2">
      <c r="Q35" s="13"/>
      <c r="R35" s="425"/>
      <c r="S35" s="425"/>
      <c r="T35" s="425"/>
      <c r="U35" s="425"/>
      <c r="V35" s="425"/>
      <c r="W35" s="425"/>
      <c r="X35" s="425"/>
      <c r="Y35" s="425"/>
      <c r="Z35" s="425"/>
      <c r="AA35" s="425"/>
      <c r="AB35" s="425"/>
      <c r="AC35" s="425"/>
      <c r="AD35" s="425"/>
      <c r="AE35" s="425"/>
    </row>
    <row r="36" spans="1:31" x14ac:dyDescent="0.2">
      <c r="Q36" s="13"/>
      <c r="R36" s="425"/>
      <c r="S36" s="425"/>
      <c r="T36" s="425"/>
      <c r="U36" s="425"/>
      <c r="V36" s="425"/>
      <c r="W36" s="425"/>
      <c r="X36" s="425"/>
      <c r="Y36" s="425"/>
      <c r="Z36" s="425"/>
      <c r="AA36" s="425"/>
      <c r="AB36" s="425"/>
      <c r="AC36" s="425"/>
      <c r="AD36" s="425"/>
      <c r="AE36" s="425"/>
    </row>
    <row r="37" spans="1:31" x14ac:dyDescent="0.2">
      <c r="Q37" s="13"/>
      <c r="R37" s="425"/>
      <c r="S37" s="425"/>
      <c r="T37" s="425"/>
      <c r="U37" s="425"/>
      <c r="V37" s="425"/>
      <c r="W37" s="425"/>
      <c r="X37" s="425"/>
      <c r="Y37" s="425"/>
      <c r="Z37" s="425"/>
      <c r="AA37" s="425"/>
      <c r="AB37" s="425"/>
      <c r="AC37" s="425"/>
      <c r="AD37" s="425"/>
      <c r="AE37" s="425"/>
    </row>
    <row r="38" spans="1:31" x14ac:dyDescent="0.2">
      <c r="Q38" s="13"/>
      <c r="R38" s="425"/>
      <c r="S38" s="425"/>
      <c r="T38" s="425"/>
      <c r="U38" s="425"/>
      <c r="V38" s="425"/>
      <c r="W38" s="425"/>
      <c r="X38" s="425"/>
      <c r="Y38" s="425"/>
      <c r="Z38" s="425"/>
      <c r="AA38" s="425"/>
      <c r="AB38" s="425"/>
      <c r="AC38" s="425"/>
      <c r="AD38" s="425"/>
      <c r="AE38" s="425"/>
    </row>
    <row r="39" spans="1:31" x14ac:dyDescent="0.2">
      <c r="Q39" s="13"/>
      <c r="R39" s="425"/>
      <c r="S39" s="425"/>
      <c r="T39" s="425"/>
      <c r="U39" s="425"/>
      <c r="V39" s="425"/>
      <c r="W39" s="425"/>
      <c r="X39" s="425"/>
      <c r="Y39" s="425"/>
      <c r="Z39" s="425"/>
      <c r="AA39" s="425"/>
      <c r="AB39" s="425"/>
      <c r="AC39" s="425"/>
      <c r="AD39" s="425"/>
      <c r="AE39" s="425"/>
    </row>
    <row r="40" spans="1:31" x14ac:dyDescent="0.2">
      <c r="Q40" s="13"/>
      <c r="R40" s="425"/>
      <c r="S40" s="425"/>
      <c r="T40" s="425"/>
      <c r="U40" s="425"/>
      <c r="V40" s="425"/>
      <c r="W40" s="425"/>
      <c r="X40" s="425"/>
      <c r="Y40" s="425"/>
      <c r="Z40" s="425"/>
      <c r="AA40" s="425"/>
      <c r="AB40" s="425"/>
      <c r="AC40" s="425"/>
      <c r="AD40" s="425"/>
      <c r="AE40" s="425"/>
    </row>
    <row r="41" spans="1:31" x14ac:dyDescent="0.2">
      <c r="Q41" s="13"/>
      <c r="R41" s="425"/>
      <c r="S41" s="425"/>
      <c r="T41" s="425"/>
      <c r="U41" s="425"/>
      <c r="V41" s="425"/>
      <c r="W41" s="425"/>
      <c r="X41" s="425"/>
      <c r="Y41" s="425"/>
      <c r="Z41" s="425"/>
      <c r="AA41" s="425"/>
      <c r="AB41" s="425"/>
      <c r="AC41" s="425"/>
      <c r="AD41" s="425"/>
      <c r="AE41" s="425"/>
    </row>
    <row r="42" spans="1:31" x14ac:dyDescent="0.2">
      <c r="F42" s="439"/>
      <c r="Q42" s="13"/>
      <c r="R42" s="425"/>
      <c r="S42" s="425"/>
      <c r="T42" s="425"/>
      <c r="U42" s="425"/>
      <c r="V42" s="425"/>
      <c r="W42" s="425"/>
      <c r="X42" s="425"/>
      <c r="Y42" s="425"/>
      <c r="Z42" s="425"/>
      <c r="AA42" s="425"/>
      <c r="AB42" s="425"/>
      <c r="AC42" s="425"/>
      <c r="AD42" s="425"/>
      <c r="AE42" s="425"/>
    </row>
    <row r="43" spans="1:31" x14ac:dyDescent="0.2">
      <c r="Q43" s="13"/>
      <c r="R43" s="425"/>
      <c r="S43" s="425"/>
      <c r="T43" s="425"/>
      <c r="U43" s="425"/>
      <c r="V43" s="425"/>
      <c r="W43" s="425"/>
      <c r="X43" s="425"/>
      <c r="Y43" s="425"/>
      <c r="Z43" s="425"/>
      <c r="AA43" s="425"/>
      <c r="AB43" s="425"/>
      <c r="AC43" s="425"/>
      <c r="AD43" s="425"/>
      <c r="AE43" s="425"/>
    </row>
    <row r="44" spans="1:31" x14ac:dyDescent="0.2">
      <c r="P44" s="440"/>
      <c r="Q44" s="13"/>
      <c r="R44" s="425"/>
      <c r="S44" s="425"/>
      <c r="T44" s="425"/>
      <c r="U44" s="425"/>
      <c r="V44" s="425"/>
      <c r="W44" s="425"/>
      <c r="X44" s="425"/>
      <c r="Y44" s="425"/>
      <c r="Z44" s="425"/>
      <c r="AA44" s="425"/>
      <c r="AB44" s="425"/>
      <c r="AC44" s="425"/>
      <c r="AD44" s="425"/>
      <c r="AE44" s="425"/>
    </row>
    <row r="45" spans="1:31" x14ac:dyDescent="0.2">
      <c r="Q45" s="13"/>
      <c r="R45" s="425"/>
      <c r="S45" s="425"/>
      <c r="T45" s="425"/>
      <c r="U45" s="425"/>
      <c r="V45" s="425"/>
      <c r="W45" s="425"/>
      <c r="X45" s="425"/>
      <c r="Y45" s="425"/>
      <c r="Z45" s="425"/>
      <c r="AA45" s="425"/>
      <c r="AB45" s="425"/>
      <c r="AC45" s="425"/>
      <c r="AD45" s="425"/>
      <c r="AE45" s="425"/>
    </row>
    <row r="46" spans="1:31" x14ac:dyDescent="0.2">
      <c r="A46" s="70"/>
      <c r="Q46" s="13"/>
      <c r="R46" s="425"/>
      <c r="S46" s="425"/>
      <c r="T46" s="425"/>
      <c r="U46" s="425"/>
      <c r="V46" s="425"/>
      <c r="W46" s="425"/>
      <c r="X46" s="425"/>
      <c r="Y46" s="425"/>
      <c r="Z46" s="425"/>
      <c r="AA46" s="425"/>
      <c r="AB46" s="425"/>
      <c r="AC46" s="425"/>
      <c r="AD46" s="425"/>
      <c r="AE46" s="425"/>
    </row>
    <row r="47" spans="1:31" ht="14.1" customHeight="1" x14ac:dyDescent="0.25">
      <c r="A47" s="397"/>
      <c r="E47" s="441"/>
      <c r="F47" s="442"/>
      <c r="H47" s="443"/>
      <c r="I47" s="443"/>
      <c r="J47" s="443"/>
      <c r="K47" s="444"/>
      <c r="L47" s="445"/>
      <c r="M47" s="445"/>
      <c r="N47" s="445"/>
      <c r="Q47" s="13"/>
      <c r="R47" s="425"/>
      <c r="S47" s="425"/>
      <c r="T47" s="425"/>
      <c r="U47" s="425"/>
      <c r="V47" s="425"/>
      <c r="W47" s="425"/>
      <c r="X47" s="425"/>
      <c r="Y47" s="425"/>
      <c r="Z47" s="425"/>
      <c r="AA47" s="425"/>
      <c r="AB47" s="425"/>
      <c r="AC47" s="425"/>
      <c r="AD47" s="425"/>
      <c r="AE47" s="425"/>
    </row>
    <row r="48" spans="1:31" ht="14.1" customHeight="1" x14ac:dyDescent="0.2">
      <c r="A48" s="448"/>
      <c r="Q48" s="13"/>
      <c r="R48" s="425"/>
      <c r="S48" s="425"/>
      <c r="T48" s="425"/>
      <c r="U48" s="425"/>
      <c r="V48" s="425"/>
      <c r="W48" s="425"/>
      <c r="X48" s="425"/>
      <c r="Y48" s="425"/>
      <c r="Z48" s="425"/>
      <c r="AA48" s="425"/>
      <c r="AB48" s="425"/>
      <c r="AC48" s="425"/>
      <c r="AD48" s="425"/>
      <c r="AE48" s="425"/>
    </row>
    <row r="49" spans="1:31" x14ac:dyDescent="0.2">
      <c r="A49" s="449"/>
      <c r="Q49" s="13"/>
      <c r="R49" s="425"/>
      <c r="S49" s="425"/>
      <c r="T49" s="425"/>
      <c r="U49" s="425"/>
      <c r="V49" s="425"/>
      <c r="W49" s="425"/>
      <c r="X49" s="425"/>
      <c r="Y49" s="425"/>
      <c r="Z49" s="425"/>
      <c r="AA49" s="425"/>
      <c r="AB49" s="425"/>
      <c r="AC49" s="425"/>
      <c r="AD49" s="425"/>
      <c r="AE49" s="425"/>
    </row>
    <row r="50" spans="1:31" x14ac:dyDescent="0.2">
      <c r="Q50" s="13"/>
      <c r="R50" s="425"/>
      <c r="S50" s="425"/>
      <c r="T50" s="425"/>
      <c r="U50" s="425"/>
      <c r="V50" s="425"/>
      <c r="W50" s="425"/>
      <c r="X50" s="425"/>
      <c r="Y50" s="425"/>
      <c r="Z50" s="425"/>
      <c r="AA50" s="425"/>
      <c r="AB50" s="425"/>
      <c r="AC50" s="425"/>
      <c r="AD50" s="425"/>
      <c r="AE50" s="425"/>
    </row>
    <row r="51" spans="1:31" x14ac:dyDescent="0.2">
      <c r="N51" s="450"/>
      <c r="Q51" s="13"/>
      <c r="R51" s="425"/>
      <c r="S51" s="425"/>
      <c r="T51" s="425"/>
      <c r="U51" s="425"/>
      <c r="V51" s="425"/>
      <c r="W51" s="425"/>
      <c r="X51" s="425"/>
      <c r="Y51" s="425"/>
      <c r="Z51" s="425"/>
      <c r="AA51" s="425"/>
      <c r="AB51" s="425"/>
      <c r="AC51" s="425"/>
      <c r="AD51" s="425"/>
      <c r="AE51" s="425"/>
    </row>
    <row r="52" spans="1:31" x14ac:dyDescent="0.2">
      <c r="Q52" s="13"/>
      <c r="R52" s="425"/>
      <c r="S52" s="425"/>
      <c r="T52" s="425"/>
      <c r="U52" s="425"/>
      <c r="V52" s="425"/>
      <c r="W52" s="425"/>
      <c r="X52" s="425"/>
      <c r="Y52" s="425"/>
      <c r="Z52" s="425"/>
      <c r="AA52" s="425"/>
      <c r="AB52" s="425"/>
      <c r="AC52" s="425"/>
      <c r="AD52" s="425"/>
      <c r="AE52" s="425"/>
    </row>
    <row r="53" spans="1:31" x14ac:dyDescent="0.2">
      <c r="Q53" s="13"/>
      <c r="R53" s="425"/>
      <c r="S53" s="425"/>
      <c r="T53" s="425"/>
      <c r="U53" s="425"/>
      <c r="V53" s="425"/>
      <c r="W53" s="425"/>
      <c r="X53" s="425"/>
      <c r="Y53" s="425"/>
      <c r="Z53" s="425"/>
      <c r="AA53" s="425"/>
      <c r="AB53" s="425"/>
      <c r="AC53" s="425"/>
      <c r="AD53" s="425"/>
      <c r="AE53" s="425"/>
    </row>
    <row r="54" spans="1:31" x14ac:dyDescent="0.2">
      <c r="Q54" s="13"/>
      <c r="R54" s="425"/>
      <c r="S54" s="425"/>
      <c r="T54" s="425"/>
      <c r="U54" s="425"/>
      <c r="V54" s="425"/>
      <c r="W54" s="425"/>
      <c r="X54" s="425"/>
      <c r="Y54" s="425"/>
      <c r="Z54" s="425"/>
      <c r="AA54" s="425"/>
      <c r="AB54" s="425"/>
      <c r="AC54" s="425"/>
      <c r="AD54" s="425"/>
      <c r="AE54" s="425"/>
    </row>
    <row r="55" spans="1:31" x14ac:dyDescent="0.2">
      <c r="Q55" s="13"/>
      <c r="R55" s="425"/>
      <c r="S55" s="425"/>
      <c r="T55" s="425"/>
      <c r="U55" s="425"/>
      <c r="V55" s="425"/>
      <c r="W55" s="425"/>
      <c r="X55" s="425"/>
      <c r="Y55" s="425"/>
      <c r="Z55" s="425"/>
      <c r="AA55" s="425"/>
      <c r="AB55" s="425"/>
      <c r="AC55" s="425"/>
      <c r="AD55" s="425"/>
      <c r="AE55" s="425"/>
    </row>
    <row r="56" spans="1:31" x14ac:dyDescent="0.2">
      <c r="Q56" s="13"/>
      <c r="R56" s="425"/>
      <c r="S56" s="425"/>
      <c r="T56" s="425"/>
      <c r="U56" s="425"/>
      <c r="V56" s="425"/>
      <c r="W56" s="425"/>
      <c r="X56" s="425"/>
      <c r="Y56" s="425"/>
      <c r="Z56" s="425"/>
      <c r="AA56" s="425"/>
      <c r="AB56" s="425"/>
      <c r="AC56" s="425"/>
      <c r="AD56" s="425"/>
      <c r="AE56" s="425"/>
    </row>
    <row r="57" spans="1:31" x14ac:dyDescent="0.2">
      <c r="Q57" s="13"/>
      <c r="R57" s="425"/>
      <c r="S57" s="425"/>
      <c r="T57" s="425"/>
      <c r="U57" s="425"/>
      <c r="V57" s="425"/>
      <c r="W57" s="425"/>
      <c r="X57" s="425"/>
      <c r="Y57" s="425"/>
      <c r="Z57" s="425"/>
      <c r="AA57" s="425"/>
      <c r="AB57" s="425"/>
      <c r="AC57" s="425"/>
      <c r="AD57" s="425"/>
      <c r="AE57" s="425"/>
    </row>
    <row r="58" spans="1:31" x14ac:dyDescent="0.2">
      <c r="Q58" s="13"/>
      <c r="R58" s="425"/>
      <c r="S58" s="425"/>
      <c r="T58" s="425"/>
      <c r="U58" s="425"/>
      <c r="V58" s="425"/>
      <c r="W58" s="425"/>
      <c r="X58" s="425"/>
      <c r="Y58" s="425"/>
      <c r="Z58" s="425"/>
      <c r="AA58" s="425"/>
      <c r="AB58" s="425"/>
      <c r="AC58" s="425"/>
      <c r="AD58" s="425"/>
      <c r="AE58" s="425"/>
    </row>
    <row r="59" spans="1:31" x14ac:dyDescent="0.2">
      <c r="Q59" s="13"/>
      <c r="R59" s="425"/>
      <c r="S59" s="425"/>
      <c r="T59" s="425"/>
      <c r="U59" s="425"/>
      <c r="V59" s="425"/>
      <c r="W59" s="425"/>
      <c r="X59" s="425"/>
      <c r="Y59" s="425"/>
      <c r="Z59" s="425"/>
      <c r="AA59" s="425"/>
      <c r="AB59" s="425"/>
      <c r="AC59" s="425"/>
      <c r="AD59" s="425"/>
      <c r="AE59" s="425"/>
    </row>
    <row r="60" spans="1:31" x14ac:dyDescent="0.2">
      <c r="Q60" s="13"/>
      <c r="R60" s="425"/>
      <c r="S60" s="425"/>
      <c r="T60" s="425"/>
      <c r="U60" s="425"/>
      <c r="V60" s="425"/>
      <c r="W60" s="425"/>
      <c r="X60" s="425"/>
      <c r="Y60" s="425"/>
      <c r="Z60" s="425"/>
      <c r="AA60" s="425"/>
      <c r="AB60" s="425"/>
      <c r="AC60" s="425"/>
      <c r="AD60" s="425"/>
      <c r="AE60" s="425"/>
    </row>
    <row r="61" spans="1:31" x14ac:dyDescent="0.2">
      <c r="Q61" s="13"/>
      <c r="R61" s="425"/>
      <c r="S61" s="425"/>
      <c r="T61" s="425"/>
      <c r="U61" s="425"/>
      <c r="V61" s="425"/>
      <c r="W61" s="425"/>
      <c r="X61" s="425"/>
      <c r="Y61" s="425"/>
      <c r="Z61" s="425"/>
      <c r="AA61" s="425"/>
      <c r="AB61" s="425"/>
      <c r="AC61" s="425"/>
      <c r="AD61" s="425"/>
      <c r="AE61" s="425"/>
    </row>
    <row r="62" spans="1:31" x14ac:dyDescent="0.2">
      <c r="Q62" s="13"/>
      <c r="R62" s="425"/>
      <c r="S62" s="425"/>
      <c r="T62" s="425"/>
      <c r="U62" s="425"/>
      <c r="V62" s="425"/>
      <c r="W62" s="425"/>
      <c r="X62" s="425"/>
      <c r="Y62" s="425"/>
      <c r="Z62" s="425"/>
      <c r="AA62" s="425"/>
      <c r="AB62" s="425"/>
      <c r="AC62" s="425"/>
      <c r="AD62" s="425"/>
      <c r="AE62" s="425"/>
    </row>
    <row r="63" spans="1:31" x14ac:dyDescent="0.2">
      <c r="Q63" s="13"/>
      <c r="R63" s="425"/>
      <c r="S63" s="425"/>
      <c r="T63" s="425"/>
      <c r="U63" s="425"/>
      <c r="V63" s="425"/>
      <c r="W63" s="425"/>
      <c r="X63" s="425"/>
      <c r="Y63" s="425"/>
      <c r="Z63" s="425"/>
      <c r="AA63" s="425"/>
      <c r="AB63" s="425"/>
      <c r="AC63" s="425"/>
      <c r="AD63" s="425"/>
      <c r="AE63" s="425"/>
    </row>
    <row r="64" spans="1:31" x14ac:dyDescent="0.2">
      <c r="Q64" s="13"/>
      <c r="R64" s="425"/>
      <c r="S64" s="425"/>
      <c r="T64" s="425"/>
      <c r="U64" s="425"/>
      <c r="V64" s="425"/>
      <c r="W64" s="425"/>
      <c r="X64" s="425"/>
      <c r="Y64" s="425"/>
      <c r="Z64" s="425"/>
      <c r="AA64" s="425"/>
      <c r="AB64" s="425"/>
      <c r="AC64" s="425"/>
      <c r="AD64" s="425"/>
      <c r="AE64" s="425"/>
    </row>
    <row r="65" spans="17:31" x14ac:dyDescent="0.2">
      <c r="Q65" s="13"/>
      <c r="R65" s="425"/>
      <c r="S65" s="425"/>
      <c r="T65" s="425"/>
      <c r="U65" s="425"/>
      <c r="V65" s="425"/>
      <c r="W65" s="425"/>
      <c r="X65" s="425"/>
      <c r="Y65" s="425"/>
      <c r="Z65" s="425"/>
      <c r="AA65" s="425"/>
      <c r="AB65" s="425"/>
      <c r="AC65" s="425"/>
      <c r="AD65" s="425"/>
      <c r="AE65" s="425"/>
    </row>
    <row r="66" spans="17:31" x14ac:dyDescent="0.2">
      <c r="Q66" s="13"/>
      <c r="R66" s="425"/>
      <c r="S66" s="425"/>
      <c r="T66" s="425"/>
      <c r="U66" s="425"/>
      <c r="V66" s="425"/>
      <c r="W66" s="425"/>
      <c r="X66" s="425"/>
      <c r="Y66" s="425"/>
      <c r="Z66" s="425"/>
      <c r="AA66" s="425"/>
      <c r="AB66" s="425"/>
      <c r="AC66" s="425"/>
      <c r="AD66" s="425"/>
      <c r="AE66" s="425"/>
    </row>
    <row r="67" spans="17:31" x14ac:dyDescent="0.2">
      <c r="Q67" s="13"/>
      <c r="R67" s="425"/>
      <c r="S67" s="425"/>
      <c r="T67" s="425"/>
      <c r="U67" s="425"/>
      <c r="V67" s="425"/>
      <c r="W67" s="425"/>
      <c r="X67" s="425"/>
      <c r="Y67" s="425"/>
      <c r="Z67" s="425"/>
      <c r="AA67" s="425"/>
      <c r="AB67" s="425"/>
      <c r="AC67" s="425"/>
      <c r="AD67" s="425"/>
      <c r="AE67" s="425"/>
    </row>
    <row r="68" spans="17:31" x14ac:dyDescent="0.2">
      <c r="Q68" s="13"/>
      <c r="R68" s="425"/>
      <c r="S68" s="425"/>
      <c r="T68" s="425"/>
      <c r="U68" s="425"/>
      <c r="V68" s="425"/>
      <c r="W68" s="425"/>
      <c r="X68" s="425"/>
      <c r="Y68" s="425"/>
      <c r="Z68" s="425"/>
      <c r="AA68" s="425"/>
      <c r="AB68" s="425"/>
      <c r="AC68" s="425"/>
      <c r="AD68" s="425"/>
      <c r="AE68" s="425"/>
    </row>
    <row r="69" spans="17:31" x14ac:dyDescent="0.2">
      <c r="Q69" s="13"/>
      <c r="R69" s="425"/>
      <c r="S69" s="425"/>
      <c r="T69" s="425"/>
      <c r="U69" s="425"/>
      <c r="V69" s="425"/>
      <c r="W69" s="425"/>
      <c r="X69" s="425"/>
      <c r="Y69" s="425"/>
      <c r="Z69" s="425"/>
      <c r="AA69" s="425"/>
      <c r="AB69" s="425"/>
      <c r="AC69" s="425"/>
      <c r="AD69" s="425"/>
      <c r="AE69" s="425"/>
    </row>
    <row r="70" spans="17:31" x14ac:dyDescent="0.2">
      <c r="Q70" s="13"/>
      <c r="R70" s="425"/>
      <c r="S70" s="425"/>
      <c r="T70" s="425"/>
      <c r="U70" s="425"/>
      <c r="V70" s="425"/>
      <c r="W70" s="425"/>
      <c r="X70" s="425"/>
      <c r="Y70" s="425"/>
      <c r="Z70" s="425"/>
      <c r="AA70" s="425"/>
      <c r="AB70" s="425"/>
      <c r="AC70" s="425"/>
      <c r="AD70" s="425"/>
      <c r="AE70" s="425"/>
    </row>
    <row r="71" spans="17:31" x14ac:dyDescent="0.2">
      <c r="Q71" s="13"/>
      <c r="R71" s="425"/>
      <c r="S71" s="425"/>
      <c r="T71" s="425"/>
      <c r="U71" s="425"/>
      <c r="V71" s="425"/>
      <c r="W71" s="425"/>
      <c r="X71" s="425"/>
      <c r="Y71" s="425"/>
      <c r="Z71" s="425"/>
      <c r="AA71" s="425"/>
      <c r="AB71" s="425"/>
      <c r="AC71" s="425"/>
      <c r="AD71" s="425"/>
      <c r="AE71" s="425"/>
    </row>
    <row r="72" spans="17:31" x14ac:dyDescent="0.2">
      <c r="Q72" s="13"/>
      <c r="R72" s="425"/>
      <c r="S72" s="425"/>
      <c r="T72" s="425"/>
      <c r="U72" s="425"/>
      <c r="V72" s="425"/>
      <c r="W72" s="425"/>
      <c r="X72" s="425"/>
      <c r="Y72" s="425"/>
      <c r="Z72" s="425"/>
      <c r="AA72" s="425"/>
      <c r="AB72" s="425"/>
      <c r="AC72" s="425"/>
      <c r="AD72" s="425"/>
      <c r="AE72" s="425"/>
    </row>
    <row r="73" spans="17:31" x14ac:dyDescent="0.2">
      <c r="Q73" s="13"/>
      <c r="R73" s="425"/>
      <c r="S73" s="425"/>
      <c r="T73" s="425"/>
      <c r="U73" s="425"/>
      <c r="V73" s="425"/>
      <c r="W73" s="425"/>
      <c r="X73" s="425"/>
      <c r="Y73" s="425"/>
      <c r="Z73" s="425"/>
      <c r="AA73" s="425"/>
      <c r="AB73" s="425"/>
      <c r="AC73" s="425"/>
      <c r="AD73" s="425"/>
      <c r="AE73" s="425"/>
    </row>
    <row r="74" spans="17:31" x14ac:dyDescent="0.2">
      <c r="Q74" s="13"/>
      <c r="R74" s="425"/>
      <c r="S74" s="425"/>
      <c r="T74" s="425"/>
      <c r="U74" s="425"/>
      <c r="V74" s="425"/>
      <c r="W74" s="425"/>
      <c r="X74" s="425"/>
      <c r="Y74" s="425"/>
      <c r="Z74" s="425"/>
      <c r="AA74" s="425"/>
      <c r="AB74" s="425"/>
      <c r="AC74" s="425"/>
      <c r="AD74" s="425"/>
      <c r="AE74" s="425"/>
    </row>
    <row r="75" spans="17:31" x14ac:dyDescent="0.2">
      <c r="Q75" s="13"/>
      <c r="R75" s="425"/>
      <c r="S75" s="425"/>
      <c r="T75" s="425"/>
      <c r="U75" s="425"/>
      <c r="V75" s="425"/>
      <c r="W75" s="425"/>
      <c r="X75" s="425"/>
      <c r="Y75" s="425"/>
      <c r="Z75" s="425"/>
      <c r="AA75" s="425"/>
      <c r="AB75" s="425"/>
      <c r="AC75" s="425"/>
      <c r="AD75" s="425"/>
      <c r="AE75" s="425"/>
    </row>
    <row r="76" spans="17:31" x14ac:dyDescent="0.2">
      <c r="Q76" s="13"/>
      <c r="R76" s="425"/>
      <c r="S76" s="425"/>
      <c r="T76" s="425"/>
      <c r="U76" s="425"/>
      <c r="V76" s="425"/>
      <c r="W76" s="425"/>
      <c r="X76" s="425"/>
      <c r="Y76" s="425"/>
      <c r="Z76" s="425"/>
      <c r="AA76" s="425"/>
      <c r="AB76" s="425"/>
      <c r="AC76" s="425"/>
      <c r="AD76" s="425"/>
      <c r="AE76" s="425"/>
    </row>
    <row r="77" spans="17:31" x14ac:dyDescent="0.2">
      <c r="Q77" s="13"/>
      <c r="R77" s="425"/>
      <c r="S77" s="425"/>
      <c r="T77" s="425"/>
      <c r="U77" s="425"/>
      <c r="V77" s="425"/>
      <c r="W77" s="425"/>
      <c r="X77" s="425"/>
      <c r="Y77" s="425"/>
      <c r="Z77" s="425"/>
      <c r="AA77" s="425"/>
      <c r="AB77" s="425"/>
      <c r="AC77" s="425"/>
      <c r="AD77" s="425"/>
      <c r="AE77" s="425"/>
    </row>
    <row r="78" spans="17:31" x14ac:dyDescent="0.2">
      <c r="Q78" s="13"/>
      <c r="R78" s="425"/>
      <c r="S78" s="425"/>
      <c r="T78" s="425"/>
      <c r="U78" s="425"/>
      <c r="V78" s="425"/>
      <c r="W78" s="425"/>
      <c r="X78" s="425"/>
      <c r="Y78" s="425"/>
      <c r="Z78" s="425"/>
      <c r="AA78" s="425"/>
      <c r="AB78" s="425"/>
      <c r="AC78" s="425"/>
      <c r="AD78" s="425"/>
      <c r="AE78" s="425"/>
    </row>
    <row r="79" spans="17:31" x14ac:dyDescent="0.2">
      <c r="Q79" s="13"/>
      <c r="R79" s="425"/>
      <c r="S79" s="425"/>
      <c r="T79" s="425"/>
      <c r="U79" s="425"/>
      <c r="V79" s="425"/>
      <c r="W79" s="425"/>
      <c r="X79" s="425"/>
      <c r="Y79" s="425"/>
      <c r="Z79" s="425"/>
      <c r="AA79" s="425"/>
      <c r="AB79" s="425"/>
      <c r="AC79" s="425"/>
      <c r="AD79" s="425"/>
      <c r="AE79" s="425"/>
    </row>
    <row r="80" spans="17:31" x14ac:dyDescent="0.2">
      <c r="Q80" s="13"/>
      <c r="R80" s="425"/>
      <c r="S80" s="425"/>
      <c r="T80" s="425"/>
      <c r="U80" s="425"/>
      <c r="V80" s="425"/>
      <c r="W80" s="425"/>
      <c r="X80" s="425"/>
      <c r="Y80" s="425"/>
      <c r="Z80" s="425"/>
      <c r="AA80" s="425"/>
      <c r="AB80" s="425"/>
      <c r="AC80" s="425"/>
      <c r="AD80" s="425"/>
      <c r="AE80" s="425"/>
    </row>
    <row r="81" spans="1:31" x14ac:dyDescent="0.2">
      <c r="Q81" s="13"/>
      <c r="R81" s="425"/>
      <c r="S81" s="425"/>
      <c r="T81" s="425"/>
      <c r="U81" s="425"/>
      <c r="V81" s="425"/>
      <c r="W81" s="425"/>
      <c r="X81" s="425"/>
      <c r="Y81" s="425"/>
      <c r="Z81" s="425"/>
      <c r="AA81" s="425"/>
      <c r="AB81" s="425"/>
      <c r="AC81" s="425"/>
      <c r="AD81" s="425"/>
      <c r="AE81" s="425"/>
    </row>
    <row r="82" spans="1:31" x14ac:dyDescent="0.2">
      <c r="Q82" s="13"/>
      <c r="R82" s="425"/>
      <c r="S82" s="425"/>
      <c r="T82" s="425"/>
      <c r="U82" s="425"/>
      <c r="V82" s="425"/>
      <c r="W82" s="425"/>
      <c r="X82" s="425"/>
      <c r="Y82" s="425"/>
      <c r="Z82" s="425"/>
      <c r="AA82" s="425"/>
      <c r="AB82" s="425"/>
      <c r="AC82" s="425"/>
      <c r="AD82" s="425"/>
      <c r="AE82" s="425"/>
    </row>
    <row r="83" spans="1:31" x14ac:dyDescent="0.2">
      <c r="Q83" s="13"/>
      <c r="R83" s="425"/>
      <c r="S83" s="425"/>
      <c r="T83" s="425"/>
      <c r="U83" s="425"/>
      <c r="V83" s="425"/>
      <c r="W83" s="425"/>
      <c r="X83" s="425"/>
      <c r="Y83" s="425"/>
      <c r="Z83" s="425"/>
      <c r="AA83" s="425"/>
      <c r="AB83" s="425"/>
      <c r="AC83" s="425"/>
      <c r="AD83" s="425"/>
      <c r="AE83" s="425"/>
    </row>
    <row r="84" spans="1:31" x14ac:dyDescent="0.2">
      <c r="Q84" s="13"/>
      <c r="R84" s="425"/>
      <c r="S84" s="425"/>
      <c r="T84" s="425"/>
      <c r="U84" s="425"/>
      <c r="V84" s="425"/>
      <c r="W84" s="425"/>
      <c r="X84" s="425"/>
      <c r="Y84" s="425"/>
      <c r="Z84" s="425"/>
      <c r="AA84" s="425"/>
      <c r="AB84" s="425"/>
      <c r="AC84" s="425"/>
      <c r="AD84" s="425"/>
      <c r="AE84" s="425"/>
    </row>
    <row r="85" spans="1:31" x14ac:dyDescent="0.2">
      <c r="A85" s="1001" t="s">
        <v>2125</v>
      </c>
      <c r="Q85" s="13"/>
      <c r="R85" s="425"/>
      <c r="S85" s="425"/>
      <c r="T85" s="425"/>
      <c r="U85" s="425"/>
      <c r="V85" s="425"/>
      <c r="W85" s="425"/>
      <c r="X85" s="425"/>
      <c r="Y85" s="425"/>
      <c r="Z85" s="425"/>
      <c r="AA85" s="425"/>
      <c r="AB85" s="425"/>
      <c r="AC85" s="425"/>
      <c r="AD85" s="425"/>
      <c r="AE85" s="425"/>
    </row>
    <row r="86" spans="1:31" x14ac:dyDescent="0.2">
      <c r="A86" s="1002" t="s">
        <v>2126</v>
      </c>
      <c r="Q86" s="13"/>
      <c r="R86" s="425"/>
      <c r="S86" s="425"/>
      <c r="T86" s="425"/>
      <c r="U86" s="425"/>
      <c r="V86" s="425"/>
      <c r="W86" s="425"/>
      <c r="X86" s="425"/>
      <c r="Y86" s="425"/>
      <c r="Z86" s="425"/>
      <c r="AA86" s="425"/>
      <c r="AB86" s="425"/>
      <c r="AC86" s="425"/>
      <c r="AD86" s="425"/>
      <c r="AE86" s="425"/>
    </row>
    <row r="87" spans="1:31" x14ac:dyDescent="0.2">
      <c r="Q87" s="13"/>
      <c r="R87" s="425"/>
      <c r="S87" s="425"/>
      <c r="T87" s="425"/>
      <c r="U87" s="425"/>
      <c r="V87" s="425"/>
      <c r="W87" s="425"/>
      <c r="X87" s="425"/>
      <c r="Y87" s="425"/>
      <c r="Z87" s="425"/>
      <c r="AA87" s="425"/>
      <c r="AB87" s="425"/>
      <c r="AC87" s="425"/>
      <c r="AD87" s="425"/>
      <c r="AE87" s="425"/>
    </row>
    <row r="88" spans="1:31" x14ac:dyDescent="0.2">
      <c r="C88" s="451"/>
      <c r="Q88" s="13"/>
      <c r="R88" s="425"/>
      <c r="S88" s="425"/>
      <c r="T88" s="425"/>
      <c r="U88" s="425"/>
      <c r="V88" s="425"/>
      <c r="W88" s="425"/>
      <c r="X88" s="425"/>
      <c r="Y88" s="425"/>
      <c r="Z88" s="425"/>
      <c r="AA88" s="425"/>
      <c r="AB88" s="425"/>
      <c r="AC88" s="425"/>
      <c r="AD88" s="425"/>
      <c r="AE88" s="425"/>
    </row>
    <row r="89" spans="1:31" x14ac:dyDescent="0.2">
      <c r="P89" s="440"/>
      <c r="Q89" s="13"/>
      <c r="R89" s="425"/>
      <c r="S89" s="425"/>
      <c r="T89" s="425"/>
      <c r="U89" s="425"/>
      <c r="V89" s="425"/>
      <c r="W89" s="425"/>
      <c r="X89" s="425"/>
      <c r="Y89" s="425"/>
      <c r="Z89" s="425"/>
      <c r="AA89" s="425"/>
      <c r="AB89" s="425"/>
      <c r="AC89" s="425"/>
      <c r="AD89" s="425"/>
      <c r="AE89" s="425"/>
    </row>
    <row r="90" spans="1:31" x14ac:dyDescent="0.2">
      <c r="Q90" s="13"/>
      <c r="R90" s="425"/>
      <c r="S90" s="425"/>
      <c r="T90" s="425"/>
      <c r="U90" s="425"/>
      <c r="V90" s="425"/>
      <c r="W90" s="425"/>
      <c r="X90" s="425"/>
      <c r="Y90" s="425"/>
      <c r="Z90" s="425"/>
      <c r="AA90" s="425"/>
      <c r="AB90" s="425"/>
      <c r="AC90" s="425"/>
      <c r="AD90" s="425"/>
      <c r="AE90" s="425"/>
    </row>
    <row r="91" spans="1:31" x14ac:dyDescent="0.2">
      <c r="Q91" s="13"/>
      <c r="R91" s="425"/>
      <c r="S91" s="425"/>
      <c r="T91" s="425"/>
      <c r="U91" s="425"/>
      <c r="V91" s="425"/>
      <c r="W91" s="425"/>
      <c r="X91" s="425"/>
      <c r="Y91" s="425"/>
      <c r="Z91" s="425"/>
      <c r="AA91" s="425"/>
      <c r="AB91" s="425"/>
      <c r="AC91" s="425"/>
      <c r="AD91" s="425"/>
      <c r="AE91" s="425"/>
    </row>
    <row r="92" spans="1:31" ht="14.1" customHeight="1" x14ac:dyDescent="0.25">
      <c r="A92" s="448"/>
      <c r="E92" s="441"/>
      <c r="F92" s="442"/>
      <c r="H92" s="1042"/>
      <c r="I92" s="1042"/>
      <c r="J92" s="1042"/>
      <c r="K92" s="444"/>
      <c r="L92" s="1043"/>
      <c r="M92" s="1043"/>
      <c r="N92" s="1043"/>
      <c r="Q92" s="13"/>
      <c r="R92" s="425"/>
      <c r="S92" s="425"/>
      <c r="T92" s="425"/>
      <c r="U92" s="425"/>
      <c r="V92" s="425"/>
      <c r="W92" s="425"/>
      <c r="X92" s="425"/>
      <c r="Y92" s="425"/>
      <c r="Z92" s="425"/>
      <c r="AA92" s="425"/>
      <c r="AB92" s="425"/>
      <c r="AC92" s="425"/>
      <c r="AD92" s="425"/>
      <c r="AE92" s="425"/>
    </row>
    <row r="93" spans="1:31" ht="14.1" customHeight="1" x14ac:dyDescent="0.2">
      <c r="A93" s="446"/>
      <c r="B93" s="425"/>
      <c r="C93" s="425"/>
      <c r="D93" s="425"/>
      <c r="E93" s="425"/>
      <c r="F93" s="425"/>
      <c r="G93" s="425"/>
      <c r="H93" s="425"/>
      <c r="I93" s="425"/>
      <c r="J93" s="425"/>
      <c r="K93" s="425"/>
      <c r="L93" s="425"/>
      <c r="M93" s="425"/>
      <c r="N93" s="425"/>
      <c r="O93" s="425"/>
      <c r="P93" s="425"/>
      <c r="Q93" s="425"/>
      <c r="R93" s="425"/>
      <c r="S93" s="425"/>
      <c r="T93" s="425"/>
      <c r="U93" s="425"/>
      <c r="V93" s="425"/>
      <c r="W93" s="425"/>
      <c r="X93" s="425"/>
      <c r="Y93" s="425"/>
      <c r="Z93" s="425"/>
      <c r="AA93" s="425"/>
      <c r="AB93" s="425"/>
      <c r="AC93" s="425"/>
      <c r="AD93" s="425"/>
      <c r="AE93" s="425"/>
    </row>
    <row r="94" spans="1:31" x14ac:dyDescent="0.2">
      <c r="A94" s="447"/>
      <c r="B94" s="425"/>
      <c r="C94" s="425"/>
      <c r="D94" s="425"/>
      <c r="E94" s="425"/>
      <c r="F94" s="425"/>
      <c r="G94" s="425"/>
      <c r="H94" s="425"/>
      <c r="I94" s="425"/>
      <c r="J94" s="425"/>
      <c r="K94" s="425"/>
      <c r="L94" s="425"/>
      <c r="M94" s="425"/>
      <c r="N94" s="425"/>
      <c r="O94" s="425"/>
      <c r="P94" s="425"/>
      <c r="Q94" s="425"/>
      <c r="R94" s="425"/>
      <c r="S94" s="425"/>
      <c r="T94" s="425"/>
      <c r="U94" s="425"/>
      <c r="V94" s="425"/>
      <c r="W94" s="425"/>
      <c r="X94" s="425"/>
      <c r="Y94" s="425"/>
      <c r="Z94" s="425"/>
      <c r="AA94" s="425"/>
      <c r="AB94" s="425"/>
      <c r="AC94" s="425"/>
      <c r="AD94" s="425"/>
      <c r="AE94" s="425"/>
    </row>
    <row r="95" spans="1:31" x14ac:dyDescent="0.2">
      <c r="A95" s="425"/>
      <c r="B95" s="425"/>
      <c r="C95" s="425"/>
      <c r="D95" s="425"/>
      <c r="E95" s="425"/>
      <c r="F95" s="425"/>
      <c r="G95" s="425"/>
      <c r="H95" s="425"/>
      <c r="I95" s="425"/>
      <c r="J95" s="425"/>
      <c r="K95" s="425"/>
      <c r="L95" s="425"/>
      <c r="M95" s="425"/>
      <c r="N95" s="425"/>
      <c r="O95" s="425"/>
      <c r="P95" s="425"/>
      <c r="Q95" s="425"/>
      <c r="R95" s="425"/>
      <c r="S95" s="425"/>
      <c r="T95" s="425"/>
      <c r="U95" s="425"/>
      <c r="V95" s="425"/>
      <c r="W95" s="425"/>
      <c r="X95" s="425"/>
      <c r="Y95" s="425"/>
      <c r="Z95" s="425"/>
      <c r="AA95" s="425"/>
      <c r="AB95" s="425"/>
      <c r="AC95" s="425"/>
      <c r="AD95" s="425"/>
      <c r="AE95" s="425"/>
    </row>
    <row r="96" spans="1:31" x14ac:dyDescent="0.2">
      <c r="A96" s="425"/>
      <c r="B96" s="425"/>
      <c r="C96" s="425"/>
      <c r="D96" s="425"/>
      <c r="E96" s="425"/>
      <c r="F96" s="425"/>
      <c r="G96" s="425"/>
      <c r="H96" s="425"/>
      <c r="I96" s="425"/>
      <c r="J96" s="425"/>
      <c r="K96" s="425"/>
      <c r="L96" s="425"/>
      <c r="M96" s="425"/>
      <c r="N96" s="425"/>
      <c r="O96" s="425"/>
      <c r="P96" s="425"/>
      <c r="Q96" s="425"/>
      <c r="R96" s="425"/>
      <c r="S96" s="425"/>
      <c r="T96" s="425"/>
      <c r="U96" s="425"/>
      <c r="V96" s="425"/>
      <c r="W96" s="425"/>
      <c r="X96" s="425"/>
      <c r="Y96" s="425"/>
      <c r="Z96" s="425"/>
      <c r="AA96" s="425"/>
      <c r="AB96" s="425"/>
      <c r="AC96" s="425"/>
      <c r="AD96" s="425"/>
      <c r="AE96" s="425"/>
    </row>
    <row r="97" spans="1:31" x14ac:dyDescent="0.2">
      <c r="A97" s="425"/>
      <c r="B97" s="425"/>
      <c r="C97" s="425"/>
      <c r="D97" s="425"/>
      <c r="E97" s="425"/>
      <c r="F97" s="425"/>
      <c r="G97" s="425"/>
      <c r="H97" s="425"/>
      <c r="I97" s="425"/>
      <c r="J97" s="425"/>
      <c r="K97" s="425"/>
      <c r="L97" s="425"/>
      <c r="M97" s="425"/>
      <c r="N97" s="425"/>
      <c r="O97" s="425"/>
      <c r="P97" s="425"/>
      <c r="Q97" s="425"/>
      <c r="R97" s="425"/>
      <c r="S97" s="425"/>
      <c r="T97" s="425"/>
      <c r="U97" s="425"/>
      <c r="V97" s="425"/>
      <c r="W97" s="425"/>
      <c r="X97" s="425"/>
      <c r="Y97" s="425"/>
      <c r="Z97" s="425"/>
      <c r="AA97" s="425"/>
      <c r="AB97" s="425"/>
      <c r="AC97" s="425"/>
      <c r="AD97" s="425"/>
      <c r="AE97" s="425"/>
    </row>
    <row r="98" spans="1:31" x14ac:dyDescent="0.2">
      <c r="A98" s="425"/>
      <c r="B98" s="425"/>
      <c r="C98" s="425"/>
      <c r="D98" s="425"/>
      <c r="E98" s="425"/>
      <c r="F98" s="425"/>
      <c r="G98" s="425"/>
      <c r="H98" s="425"/>
      <c r="I98" s="425"/>
      <c r="J98" s="425"/>
      <c r="K98" s="425"/>
      <c r="L98" s="425"/>
      <c r="M98" s="425"/>
      <c r="N98" s="425"/>
      <c r="O98" s="425"/>
      <c r="P98" s="425"/>
      <c r="Q98" s="425"/>
      <c r="R98" s="425"/>
      <c r="S98" s="425"/>
      <c r="T98" s="425"/>
      <c r="U98" s="425"/>
      <c r="V98" s="425"/>
      <c r="W98" s="425"/>
      <c r="X98" s="425"/>
      <c r="Y98" s="425"/>
      <c r="Z98" s="425"/>
      <c r="AA98" s="425"/>
      <c r="AB98" s="425"/>
      <c r="AC98" s="425"/>
      <c r="AD98" s="425"/>
      <c r="AE98" s="425"/>
    </row>
    <row r="99" spans="1:31" x14ac:dyDescent="0.2">
      <c r="A99" s="425"/>
      <c r="B99" s="425"/>
      <c r="C99" s="425"/>
      <c r="D99" s="425"/>
      <c r="E99" s="425"/>
      <c r="F99" s="425"/>
      <c r="G99" s="425"/>
      <c r="H99" s="425"/>
      <c r="I99" s="425"/>
      <c r="J99" s="425"/>
      <c r="K99" s="425"/>
      <c r="L99" s="425"/>
      <c r="M99" s="425"/>
      <c r="N99" s="425"/>
      <c r="O99" s="425"/>
      <c r="P99" s="425"/>
      <c r="Q99" s="425"/>
      <c r="R99" s="425"/>
      <c r="S99" s="425"/>
      <c r="T99" s="425"/>
      <c r="U99" s="425"/>
      <c r="V99" s="425"/>
      <c r="W99" s="425"/>
      <c r="X99" s="425"/>
      <c r="Y99" s="425"/>
      <c r="Z99" s="425"/>
      <c r="AA99" s="425"/>
      <c r="AB99" s="425"/>
      <c r="AC99" s="425"/>
      <c r="AD99" s="425"/>
      <c r="AE99" s="425"/>
    </row>
    <row r="100" spans="1:31" x14ac:dyDescent="0.2">
      <c r="A100" s="425"/>
      <c r="B100" s="425"/>
      <c r="C100" s="425"/>
      <c r="D100" s="425"/>
      <c r="E100" s="425"/>
      <c r="F100" s="425"/>
      <c r="G100" s="425"/>
      <c r="H100" s="425"/>
      <c r="I100" s="425"/>
      <c r="J100" s="425"/>
      <c r="K100" s="425"/>
      <c r="L100" s="425"/>
      <c r="M100" s="425"/>
      <c r="N100" s="425"/>
      <c r="O100" s="425"/>
      <c r="P100" s="425"/>
      <c r="Q100" s="425"/>
      <c r="R100" s="425"/>
      <c r="S100" s="425"/>
      <c r="T100" s="425"/>
      <c r="U100" s="425"/>
      <c r="V100" s="425"/>
      <c r="W100" s="425"/>
      <c r="X100" s="425"/>
      <c r="Y100" s="425"/>
      <c r="Z100" s="425"/>
      <c r="AA100" s="425"/>
      <c r="AB100" s="425"/>
      <c r="AC100" s="425"/>
      <c r="AD100" s="425"/>
      <c r="AE100" s="425"/>
    </row>
    <row r="101" spans="1:31" x14ac:dyDescent="0.2">
      <c r="A101" s="425"/>
      <c r="B101" s="425"/>
      <c r="C101" s="425"/>
      <c r="D101" s="425"/>
      <c r="E101" s="425"/>
      <c r="F101" s="425"/>
      <c r="G101" s="425"/>
      <c r="H101" s="425"/>
      <c r="I101" s="425"/>
      <c r="J101" s="425"/>
      <c r="K101" s="425"/>
      <c r="L101" s="425"/>
      <c r="M101" s="425"/>
      <c r="N101" s="425"/>
      <c r="O101" s="425"/>
      <c r="P101" s="425"/>
      <c r="Q101" s="425"/>
      <c r="R101" s="425"/>
      <c r="S101" s="425"/>
      <c r="T101" s="425"/>
      <c r="U101" s="425"/>
      <c r="V101" s="425"/>
      <c r="W101" s="425"/>
      <c r="X101" s="425"/>
      <c r="Y101" s="425"/>
      <c r="Z101" s="425"/>
      <c r="AA101" s="425"/>
      <c r="AB101" s="425"/>
      <c r="AC101" s="425"/>
      <c r="AD101" s="425"/>
      <c r="AE101" s="425"/>
    </row>
    <row r="102" spans="1:31" x14ac:dyDescent="0.2">
      <c r="A102" s="425"/>
      <c r="B102" s="425"/>
      <c r="C102" s="425"/>
      <c r="D102" s="425"/>
      <c r="E102" s="425"/>
      <c r="F102" s="425"/>
      <c r="G102" s="425"/>
      <c r="H102" s="425"/>
      <c r="I102" s="425"/>
      <c r="J102" s="425"/>
      <c r="K102" s="425"/>
      <c r="L102" s="425"/>
      <c r="M102" s="425"/>
      <c r="N102" s="425"/>
      <c r="O102" s="425"/>
      <c r="P102" s="425"/>
      <c r="Q102" s="425"/>
      <c r="R102" s="425"/>
      <c r="S102" s="425"/>
      <c r="T102" s="425"/>
      <c r="U102" s="425"/>
      <c r="V102" s="425"/>
      <c r="W102" s="425"/>
      <c r="X102" s="425"/>
      <c r="Y102" s="425"/>
      <c r="Z102" s="425"/>
      <c r="AA102" s="425"/>
      <c r="AB102" s="425"/>
      <c r="AC102" s="425"/>
      <c r="AD102" s="425"/>
      <c r="AE102" s="425"/>
    </row>
    <row r="103" spans="1:31" x14ac:dyDescent="0.2">
      <c r="A103" s="425"/>
      <c r="B103" s="425"/>
      <c r="C103" s="425"/>
      <c r="D103" s="425"/>
      <c r="E103" s="425"/>
      <c r="F103" s="425"/>
      <c r="G103" s="425"/>
      <c r="H103" s="425"/>
      <c r="I103" s="425"/>
      <c r="J103" s="425"/>
      <c r="K103" s="425"/>
      <c r="L103" s="425"/>
      <c r="M103" s="425"/>
      <c r="N103" s="425"/>
      <c r="O103" s="425"/>
      <c r="P103" s="425"/>
      <c r="Q103" s="425"/>
      <c r="R103" s="425"/>
      <c r="S103" s="425"/>
      <c r="T103" s="425"/>
      <c r="U103" s="425"/>
      <c r="V103" s="425"/>
      <c r="W103" s="425"/>
      <c r="X103" s="425"/>
      <c r="Y103" s="425"/>
      <c r="Z103" s="425"/>
      <c r="AA103" s="425"/>
      <c r="AB103" s="425"/>
      <c r="AC103" s="425"/>
      <c r="AD103" s="425"/>
      <c r="AE103" s="425"/>
    </row>
    <row r="104" spans="1:31" x14ac:dyDescent="0.2">
      <c r="A104" s="425"/>
      <c r="B104" s="425"/>
      <c r="C104" s="425"/>
      <c r="D104" s="425"/>
      <c r="E104" s="425"/>
      <c r="F104" s="425"/>
      <c r="G104" s="425"/>
      <c r="H104" s="425"/>
      <c r="I104" s="425"/>
      <c r="J104" s="425"/>
      <c r="K104" s="425"/>
      <c r="L104" s="425"/>
      <c r="M104" s="425"/>
      <c r="N104" s="425"/>
      <c r="O104" s="425"/>
      <c r="P104" s="425"/>
      <c r="Q104" s="425"/>
      <c r="R104" s="425"/>
      <c r="S104" s="425"/>
      <c r="T104" s="425"/>
      <c r="U104" s="425"/>
      <c r="V104" s="425"/>
      <c r="W104" s="425"/>
      <c r="X104" s="425"/>
      <c r="Y104" s="425"/>
      <c r="Z104" s="425"/>
      <c r="AA104" s="425"/>
      <c r="AB104" s="425"/>
      <c r="AC104" s="425"/>
      <c r="AD104" s="425"/>
      <c r="AE104" s="425"/>
    </row>
    <row r="105" spans="1:31" x14ac:dyDescent="0.2">
      <c r="A105" s="425"/>
      <c r="B105" s="425"/>
      <c r="C105" s="425"/>
      <c r="D105" s="425"/>
      <c r="E105" s="425"/>
      <c r="F105" s="425"/>
      <c r="G105" s="425"/>
      <c r="H105" s="425"/>
      <c r="I105" s="425"/>
      <c r="J105" s="425"/>
      <c r="K105" s="425"/>
      <c r="L105" s="425"/>
      <c r="M105" s="425"/>
      <c r="N105" s="425"/>
      <c r="O105" s="425"/>
      <c r="P105" s="425"/>
      <c r="Q105" s="425"/>
      <c r="R105" s="425"/>
      <c r="S105" s="425"/>
      <c r="T105" s="425"/>
      <c r="U105" s="425"/>
      <c r="V105" s="425"/>
      <c r="W105" s="425"/>
      <c r="X105" s="425"/>
      <c r="Y105" s="425"/>
      <c r="Z105" s="425"/>
      <c r="AA105" s="425"/>
      <c r="AB105" s="425"/>
      <c r="AC105" s="425"/>
      <c r="AD105" s="425"/>
      <c r="AE105" s="425"/>
    </row>
    <row r="106" spans="1:31" x14ac:dyDescent="0.2">
      <c r="A106" s="425"/>
      <c r="B106" s="425"/>
      <c r="C106" s="425"/>
      <c r="D106" s="425"/>
      <c r="E106" s="425"/>
      <c r="F106" s="425"/>
      <c r="G106" s="425"/>
      <c r="H106" s="425"/>
      <c r="I106" s="425"/>
      <c r="J106" s="425"/>
      <c r="K106" s="425"/>
      <c r="L106" s="425"/>
      <c r="M106" s="425"/>
      <c r="N106" s="425"/>
      <c r="O106" s="425"/>
      <c r="P106" s="425"/>
      <c r="Q106" s="425"/>
      <c r="R106" s="425"/>
      <c r="S106" s="425"/>
      <c r="T106" s="425"/>
      <c r="U106" s="425"/>
      <c r="V106" s="425"/>
      <c r="W106" s="425"/>
      <c r="X106" s="425"/>
      <c r="Y106" s="425"/>
      <c r="Z106" s="425"/>
      <c r="AA106" s="425"/>
      <c r="AB106" s="425"/>
      <c r="AC106" s="425"/>
      <c r="AD106" s="425"/>
      <c r="AE106" s="425"/>
    </row>
    <row r="107" spans="1:31" x14ac:dyDescent="0.2">
      <c r="A107" s="425"/>
      <c r="B107" s="425"/>
      <c r="C107" s="425"/>
      <c r="D107" s="425"/>
      <c r="E107" s="425"/>
      <c r="F107" s="425"/>
      <c r="G107" s="425"/>
      <c r="H107" s="425"/>
      <c r="I107" s="425"/>
      <c r="J107" s="425"/>
      <c r="K107" s="425"/>
      <c r="L107" s="425"/>
      <c r="M107" s="425"/>
      <c r="N107" s="425"/>
      <c r="O107" s="425"/>
      <c r="P107" s="425"/>
      <c r="Q107" s="425"/>
      <c r="R107" s="425"/>
      <c r="S107" s="425"/>
      <c r="T107" s="425"/>
      <c r="U107" s="425"/>
      <c r="V107" s="425"/>
      <c r="W107" s="425"/>
      <c r="X107" s="425"/>
      <c r="Y107" s="425"/>
      <c r="Z107" s="425"/>
      <c r="AA107" s="425"/>
      <c r="AB107" s="425"/>
      <c r="AC107" s="425"/>
      <c r="AD107" s="425"/>
      <c r="AE107" s="425"/>
    </row>
    <row r="108" spans="1:31" x14ac:dyDescent="0.2">
      <c r="A108" s="425"/>
      <c r="B108" s="425"/>
      <c r="C108" s="425"/>
      <c r="D108" s="425"/>
      <c r="E108" s="425"/>
      <c r="F108" s="425"/>
      <c r="G108" s="425"/>
      <c r="H108" s="425"/>
      <c r="I108" s="425"/>
      <c r="J108" s="425"/>
      <c r="K108" s="425"/>
      <c r="L108" s="425"/>
      <c r="M108" s="425"/>
      <c r="N108" s="425"/>
      <c r="O108" s="425"/>
      <c r="P108" s="425"/>
      <c r="Q108" s="425"/>
      <c r="R108" s="425"/>
      <c r="S108" s="425"/>
      <c r="T108" s="425"/>
      <c r="U108" s="425"/>
      <c r="V108" s="425"/>
      <c r="W108" s="425"/>
      <c r="X108" s="425"/>
      <c r="Y108" s="425"/>
      <c r="Z108" s="425"/>
      <c r="AA108" s="425"/>
      <c r="AB108" s="425"/>
      <c r="AC108" s="425"/>
      <c r="AD108" s="425"/>
      <c r="AE108" s="425"/>
    </row>
    <row r="109" spans="1:31" x14ac:dyDescent="0.2">
      <c r="A109" s="425"/>
      <c r="B109" s="425"/>
      <c r="C109" s="425"/>
      <c r="D109" s="425"/>
      <c r="E109" s="425"/>
      <c r="F109" s="425"/>
      <c r="G109" s="425"/>
      <c r="H109" s="425"/>
      <c r="I109" s="425"/>
      <c r="J109" s="425"/>
      <c r="K109" s="425"/>
      <c r="L109" s="425"/>
      <c r="M109" s="425"/>
      <c r="N109" s="425"/>
      <c r="O109" s="425"/>
      <c r="P109" s="425"/>
      <c r="Q109" s="425"/>
      <c r="R109" s="425"/>
      <c r="S109" s="425"/>
      <c r="T109" s="425"/>
      <c r="U109" s="425"/>
      <c r="V109" s="425"/>
      <c r="W109" s="425"/>
      <c r="X109" s="425"/>
      <c r="Y109" s="425"/>
      <c r="Z109" s="425"/>
      <c r="AA109" s="425"/>
      <c r="AB109" s="425"/>
      <c r="AC109" s="425"/>
      <c r="AD109" s="425"/>
      <c r="AE109" s="425"/>
    </row>
    <row r="110" spans="1:31" x14ac:dyDescent="0.2">
      <c r="A110" s="425"/>
      <c r="B110" s="425"/>
      <c r="C110" s="425"/>
      <c r="D110" s="425"/>
      <c r="E110" s="425"/>
      <c r="F110" s="425"/>
      <c r="G110" s="425"/>
      <c r="H110" s="425"/>
      <c r="I110" s="425"/>
      <c r="J110" s="425"/>
      <c r="K110" s="425"/>
      <c r="L110" s="425"/>
      <c r="M110" s="425"/>
      <c r="N110" s="425"/>
      <c r="O110" s="425"/>
      <c r="P110" s="425"/>
      <c r="Q110" s="425"/>
      <c r="R110" s="425"/>
      <c r="S110" s="425"/>
      <c r="T110" s="425"/>
      <c r="U110" s="425"/>
      <c r="V110" s="425"/>
      <c r="W110" s="425"/>
      <c r="X110" s="425"/>
      <c r="Y110" s="425"/>
      <c r="Z110" s="425"/>
      <c r="AA110" s="425"/>
      <c r="AB110" s="425"/>
      <c r="AC110" s="425"/>
      <c r="AD110" s="425"/>
      <c r="AE110" s="425"/>
    </row>
    <row r="111" spans="1:31" x14ac:dyDescent="0.2">
      <c r="A111" s="425"/>
      <c r="B111" s="425"/>
      <c r="C111" s="425"/>
      <c r="D111" s="425"/>
      <c r="E111" s="425"/>
      <c r="F111" s="425"/>
      <c r="G111" s="425"/>
      <c r="H111" s="425"/>
      <c r="I111" s="425"/>
      <c r="J111" s="425"/>
      <c r="K111" s="425"/>
      <c r="L111" s="425"/>
      <c r="M111" s="425"/>
      <c r="N111" s="425"/>
      <c r="O111" s="425"/>
      <c r="P111" s="425"/>
      <c r="Q111" s="425"/>
      <c r="R111" s="425"/>
      <c r="S111" s="425"/>
      <c r="T111" s="425"/>
      <c r="U111" s="425"/>
      <c r="V111" s="425"/>
      <c r="W111" s="425"/>
      <c r="X111" s="425"/>
      <c r="Y111" s="425"/>
      <c r="Z111" s="425"/>
      <c r="AA111" s="425"/>
      <c r="AB111" s="425"/>
      <c r="AC111" s="425"/>
      <c r="AD111" s="425"/>
      <c r="AE111" s="425"/>
    </row>
    <row r="112" spans="1:31" x14ac:dyDescent="0.2">
      <c r="A112" s="425"/>
      <c r="B112" s="425"/>
      <c r="C112" s="425"/>
      <c r="D112" s="425"/>
      <c r="E112" s="425"/>
      <c r="F112" s="425"/>
      <c r="G112" s="425"/>
      <c r="H112" s="425"/>
      <c r="I112" s="425"/>
      <c r="J112" s="425"/>
      <c r="K112" s="425"/>
      <c r="L112" s="425"/>
      <c r="M112" s="425"/>
      <c r="N112" s="425"/>
      <c r="O112" s="425"/>
      <c r="P112" s="425"/>
      <c r="Q112" s="425"/>
      <c r="R112" s="425"/>
      <c r="S112" s="425"/>
      <c r="T112" s="425"/>
      <c r="U112" s="425"/>
      <c r="V112" s="425"/>
      <c r="W112" s="425"/>
      <c r="X112" s="425"/>
      <c r="Y112" s="425"/>
      <c r="Z112" s="425"/>
      <c r="AA112" s="425"/>
      <c r="AB112" s="425"/>
      <c r="AC112" s="425"/>
      <c r="AD112" s="425"/>
      <c r="AE112" s="425"/>
    </row>
    <row r="113" spans="1:31" x14ac:dyDescent="0.2">
      <c r="A113" s="425"/>
      <c r="B113" s="425"/>
      <c r="C113" s="425"/>
      <c r="D113" s="425"/>
      <c r="E113" s="425"/>
      <c r="F113" s="425"/>
      <c r="G113" s="425"/>
      <c r="H113" s="425"/>
      <c r="I113" s="425"/>
      <c r="J113" s="425"/>
      <c r="K113" s="425"/>
      <c r="L113" s="425"/>
      <c r="M113" s="425"/>
      <c r="N113" s="425"/>
      <c r="O113" s="425"/>
      <c r="P113" s="425"/>
      <c r="Q113" s="425"/>
      <c r="R113" s="425"/>
      <c r="S113" s="425"/>
      <c r="T113" s="425"/>
      <c r="U113" s="425"/>
      <c r="V113" s="425"/>
      <c r="W113" s="425"/>
      <c r="X113" s="425"/>
      <c r="Y113" s="425"/>
      <c r="Z113" s="425"/>
      <c r="AA113" s="425"/>
      <c r="AB113" s="425"/>
      <c r="AC113" s="425"/>
      <c r="AD113" s="425"/>
      <c r="AE113" s="425"/>
    </row>
    <row r="114" spans="1:31" x14ac:dyDescent="0.2">
      <c r="A114" s="425"/>
      <c r="B114" s="425"/>
      <c r="C114" s="425"/>
      <c r="D114" s="425"/>
      <c r="E114" s="425"/>
      <c r="F114" s="425"/>
      <c r="G114" s="425"/>
      <c r="H114" s="425"/>
      <c r="I114" s="425"/>
      <c r="J114" s="425"/>
      <c r="K114" s="425"/>
      <c r="L114" s="425"/>
      <c r="M114" s="425"/>
      <c r="N114" s="425"/>
      <c r="O114" s="425"/>
      <c r="P114" s="425"/>
      <c r="Q114" s="425"/>
      <c r="R114" s="425"/>
      <c r="S114" s="425"/>
      <c r="T114" s="425"/>
      <c r="U114" s="425"/>
      <c r="V114" s="425"/>
      <c r="W114" s="425"/>
      <c r="X114" s="425"/>
      <c r="Y114" s="425"/>
      <c r="Z114" s="425"/>
      <c r="AA114" s="425"/>
      <c r="AB114" s="425"/>
      <c r="AC114" s="425"/>
      <c r="AD114" s="425"/>
      <c r="AE114" s="425"/>
    </row>
    <row r="115" spans="1:31" x14ac:dyDescent="0.2">
      <c r="A115" s="425"/>
      <c r="B115" s="425"/>
      <c r="C115" s="425"/>
      <c r="D115" s="425"/>
      <c r="E115" s="425"/>
      <c r="F115" s="425"/>
      <c r="G115" s="425"/>
      <c r="H115" s="425"/>
      <c r="I115" s="425"/>
      <c r="J115" s="425"/>
      <c r="K115" s="425"/>
      <c r="L115" s="425"/>
      <c r="M115" s="425"/>
      <c r="N115" s="425"/>
      <c r="O115" s="425"/>
      <c r="P115" s="425"/>
      <c r="Q115" s="425"/>
      <c r="R115" s="425"/>
      <c r="S115" s="425"/>
      <c r="T115" s="425"/>
      <c r="U115" s="425"/>
      <c r="V115" s="425"/>
      <c r="W115" s="425"/>
      <c r="X115" s="425"/>
      <c r="Y115" s="425"/>
      <c r="Z115" s="425"/>
      <c r="AA115" s="425"/>
      <c r="AB115" s="425"/>
      <c r="AC115" s="425"/>
      <c r="AD115" s="425"/>
      <c r="AE115" s="425"/>
    </row>
    <row r="116" spans="1:31" x14ac:dyDescent="0.2">
      <c r="A116" s="425"/>
      <c r="B116" s="425"/>
      <c r="C116" s="425"/>
      <c r="D116" s="425"/>
      <c r="E116" s="425"/>
      <c r="F116" s="425"/>
      <c r="G116" s="425"/>
      <c r="H116" s="425"/>
      <c r="I116" s="425"/>
      <c r="J116" s="425"/>
      <c r="K116" s="425"/>
      <c r="L116" s="425"/>
      <c r="M116" s="425"/>
      <c r="N116" s="425"/>
      <c r="O116" s="425"/>
      <c r="P116" s="425"/>
      <c r="Q116" s="425"/>
      <c r="R116" s="425"/>
      <c r="S116" s="425"/>
      <c r="T116" s="425"/>
      <c r="U116" s="425"/>
      <c r="V116" s="425"/>
      <c r="W116" s="425"/>
      <c r="X116" s="425"/>
      <c r="Y116" s="425"/>
      <c r="Z116" s="425"/>
      <c r="AA116" s="425"/>
      <c r="AB116" s="425"/>
      <c r="AC116" s="425"/>
      <c r="AD116" s="425"/>
      <c r="AE116" s="425"/>
    </row>
    <row r="117" spans="1:31" x14ac:dyDescent="0.2">
      <c r="A117" s="425"/>
      <c r="B117" s="425"/>
      <c r="C117" s="425"/>
      <c r="D117" s="425"/>
      <c r="E117" s="425"/>
      <c r="F117" s="425"/>
      <c r="G117" s="425"/>
      <c r="H117" s="425"/>
      <c r="I117" s="425"/>
      <c r="J117" s="425"/>
      <c r="K117" s="425"/>
      <c r="L117" s="425"/>
      <c r="M117" s="425"/>
      <c r="N117" s="425"/>
      <c r="O117" s="425"/>
      <c r="P117" s="425"/>
      <c r="Q117" s="425"/>
      <c r="R117" s="425"/>
      <c r="S117" s="425"/>
      <c r="T117" s="425"/>
      <c r="U117" s="425"/>
      <c r="V117" s="425"/>
      <c r="W117" s="425"/>
      <c r="X117" s="425"/>
      <c r="Y117" s="425"/>
      <c r="Z117" s="425"/>
      <c r="AA117" s="425"/>
      <c r="AB117" s="425"/>
      <c r="AC117" s="425"/>
      <c r="AD117" s="425"/>
      <c r="AE117" s="425"/>
    </row>
    <row r="118" spans="1:31" x14ac:dyDescent="0.2">
      <c r="A118" s="425"/>
      <c r="B118" s="425"/>
      <c r="C118" s="425"/>
      <c r="D118" s="425"/>
      <c r="E118" s="425"/>
      <c r="F118" s="425"/>
      <c r="G118" s="425"/>
      <c r="H118" s="425"/>
      <c r="I118" s="425"/>
      <c r="J118" s="425"/>
      <c r="K118" s="425"/>
      <c r="L118" s="425"/>
      <c r="M118" s="425"/>
      <c r="N118" s="425"/>
      <c r="O118" s="425"/>
      <c r="P118" s="425"/>
      <c r="Q118" s="425"/>
      <c r="R118" s="425"/>
      <c r="S118" s="425"/>
      <c r="T118" s="425"/>
      <c r="U118" s="425"/>
      <c r="V118" s="425"/>
      <c r="W118" s="425"/>
      <c r="X118" s="425"/>
      <c r="Y118" s="425"/>
      <c r="Z118" s="425"/>
      <c r="AA118" s="425"/>
      <c r="AB118" s="425"/>
      <c r="AC118" s="425"/>
      <c r="AD118" s="425"/>
      <c r="AE118" s="425"/>
    </row>
    <row r="134" spans="1:16" x14ac:dyDescent="0.2">
      <c r="P134" s="440"/>
    </row>
    <row r="137" spans="1:16" ht="15.75" x14ac:dyDescent="0.25">
      <c r="A137" s="448"/>
      <c r="E137" s="441"/>
      <c r="F137" s="442"/>
      <c r="H137" s="443"/>
      <c r="I137" s="443"/>
      <c r="J137" s="443"/>
      <c r="K137" s="444"/>
      <c r="L137" s="445"/>
      <c r="M137" s="445"/>
      <c r="N137" s="445"/>
    </row>
    <row r="138" spans="1:16" x14ac:dyDescent="0.2">
      <c r="A138" s="448"/>
    </row>
    <row r="139" spans="1:16" x14ac:dyDescent="0.2">
      <c r="A139" s="449"/>
    </row>
    <row r="141" spans="1:16" x14ac:dyDescent="0.2">
      <c r="N141" s="450"/>
    </row>
    <row r="178" spans="3:16" x14ac:dyDescent="0.2">
      <c r="C178" s="451"/>
    </row>
    <row r="179" spans="3:16" x14ac:dyDescent="0.2">
      <c r="P179" s="440"/>
    </row>
  </sheetData>
  <mergeCells count="4">
    <mergeCell ref="G2:I2"/>
    <mergeCell ref="K2:N2"/>
    <mergeCell ref="H92:J92"/>
    <mergeCell ref="L92:N92"/>
  </mergeCells>
  <phoneticPr fontId="4" type="noConversion"/>
  <pageMargins left="0" right="0" top="0" bottom="0" header="0.51181102362204722" footer="0.51181102362204722"/>
  <pageSetup paperSize="9" scale="9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4829" r:id="rId4" name="Drop Down 13">
              <controlPr defaultSize="0" autoLine="0" autoPict="0">
                <anchor moveWithCells="1">
                  <from>
                    <xdr:col>5</xdr:col>
                    <xdr:colOff>857250</xdr:colOff>
                    <xdr:row>2</xdr:row>
                    <xdr:rowOff>161925</xdr:rowOff>
                  </from>
                  <to>
                    <xdr:col>11</xdr:col>
                    <xdr:colOff>428625</xdr:colOff>
                    <xdr:row>4</xdr:row>
                    <xdr:rowOff>47625</xdr:rowOff>
                  </to>
                </anchor>
              </controlPr>
            </control>
          </mc:Choice>
        </mc:AlternateContent>
        <mc:AlternateContent xmlns:mc="http://schemas.openxmlformats.org/markup-compatibility/2006">
          <mc:Choice Requires="x14">
            <control shapeId="34830" r:id="rId5" name="Group Box 14">
              <controlPr defaultSize="0" autoFill="0" autoPict="0">
                <anchor moveWithCells="1">
                  <from>
                    <xdr:col>17</xdr:col>
                    <xdr:colOff>485775</xdr:colOff>
                    <xdr:row>7</xdr:row>
                    <xdr:rowOff>28575</xdr:rowOff>
                  </from>
                  <to>
                    <xdr:col>19</xdr:col>
                    <xdr:colOff>466725</xdr:colOff>
                    <xdr:row>13</xdr:row>
                    <xdr:rowOff>123825</xdr:rowOff>
                  </to>
                </anchor>
              </controlPr>
            </control>
          </mc:Choice>
        </mc:AlternateContent>
        <mc:AlternateContent xmlns:mc="http://schemas.openxmlformats.org/markup-compatibility/2006">
          <mc:Choice Requires="x14">
            <control shapeId="34831" r:id="rId6" name="Check Box 15">
              <controlPr defaultSize="0" autoFill="0" autoLine="0" autoPict="0">
                <anchor moveWithCells="1">
                  <from>
                    <xdr:col>18</xdr:col>
                    <xdr:colOff>0</xdr:colOff>
                    <xdr:row>8</xdr:row>
                    <xdr:rowOff>0</xdr:rowOff>
                  </from>
                  <to>
                    <xdr:col>19</xdr:col>
                    <xdr:colOff>400050</xdr:colOff>
                    <xdr:row>9</xdr:row>
                    <xdr:rowOff>66675</xdr:rowOff>
                  </to>
                </anchor>
              </controlPr>
            </control>
          </mc:Choice>
        </mc:AlternateContent>
        <mc:AlternateContent xmlns:mc="http://schemas.openxmlformats.org/markup-compatibility/2006">
          <mc:Choice Requires="x14">
            <control shapeId="34835" r:id="rId7" name="Check Box 19">
              <controlPr defaultSize="0" autoFill="0" autoLine="0" autoPict="0">
                <anchor moveWithCells="1">
                  <from>
                    <xdr:col>18</xdr:col>
                    <xdr:colOff>9525</xdr:colOff>
                    <xdr:row>9</xdr:row>
                    <xdr:rowOff>114300</xdr:rowOff>
                  </from>
                  <to>
                    <xdr:col>19</xdr:col>
                    <xdr:colOff>409575</xdr:colOff>
                    <xdr:row>11</xdr:row>
                    <xdr:rowOff>19050</xdr:rowOff>
                  </to>
                </anchor>
              </controlPr>
            </control>
          </mc:Choice>
        </mc:AlternateContent>
        <mc:AlternateContent xmlns:mc="http://schemas.openxmlformats.org/markup-compatibility/2006">
          <mc:Choice Requires="x14">
            <control shapeId="34836" r:id="rId8" name="Check Box 20">
              <controlPr defaultSize="0" autoFill="0" autoLine="0" autoPict="0">
                <anchor moveWithCells="1">
                  <from>
                    <xdr:col>18</xdr:col>
                    <xdr:colOff>9525</xdr:colOff>
                    <xdr:row>11</xdr:row>
                    <xdr:rowOff>47625</xdr:rowOff>
                  </from>
                  <to>
                    <xdr:col>19</xdr:col>
                    <xdr:colOff>409575</xdr:colOff>
                    <xdr:row>12</xdr:row>
                    <xdr:rowOff>133350</xdr:rowOff>
                  </to>
                </anchor>
              </controlPr>
            </control>
          </mc:Choice>
        </mc:AlternateContent>
        <mc:AlternateContent xmlns:mc="http://schemas.openxmlformats.org/markup-compatibility/2006">
          <mc:Choice Requires="x14">
            <control shapeId="34846" r:id="rId9" name="Drop Down 30">
              <controlPr defaultSize="0" autoLine="0" autoPict="0">
                <anchor moveWithCells="1">
                  <from>
                    <xdr:col>3</xdr:col>
                    <xdr:colOff>95250</xdr:colOff>
                    <xdr:row>2</xdr:row>
                    <xdr:rowOff>142875</xdr:rowOff>
                  </from>
                  <to>
                    <xdr:col>4</xdr:col>
                    <xdr:colOff>904875</xdr:colOff>
                    <xdr:row>4</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8"/>
  <dimension ref="A1:BM179"/>
  <sheetViews>
    <sheetView showGridLines="0" showRowColHeaders="0" showZeros="0" showOutlineSymbols="0" workbookViewId="0">
      <selection activeCell="U29" sqref="U29"/>
    </sheetView>
  </sheetViews>
  <sheetFormatPr defaultRowHeight="12.75" x14ac:dyDescent="0.2"/>
  <cols>
    <col min="1" max="1" width="13.7109375" style="13" customWidth="1"/>
    <col min="2" max="4" width="9.140625" style="13"/>
    <col min="5" max="5" width="20.7109375" style="13" customWidth="1"/>
    <col min="6" max="6" width="13.85546875" style="13" customWidth="1"/>
    <col min="7" max="8" width="3.42578125" style="13" customWidth="1"/>
    <col min="9" max="10" width="8.140625" style="13" customWidth="1"/>
    <col min="11" max="11" width="6" style="13" customWidth="1"/>
    <col min="12" max="13" width="7.28515625" style="13" customWidth="1"/>
    <col min="14" max="16" width="9.140625" style="13"/>
    <col min="17" max="17" width="1.7109375" customWidth="1"/>
  </cols>
  <sheetData>
    <row r="1" spans="1:31" x14ac:dyDescent="0.2">
      <c r="Q1" s="13"/>
      <c r="R1" s="425"/>
      <c r="S1" s="425"/>
      <c r="T1" s="425"/>
      <c r="U1" s="425"/>
      <c r="V1" s="425"/>
      <c r="W1" s="425"/>
      <c r="X1" s="425"/>
      <c r="Y1" s="425"/>
      <c r="Z1" s="425"/>
      <c r="AA1" s="425"/>
      <c r="AB1" s="425"/>
      <c r="AC1" s="425"/>
      <c r="AD1" s="425"/>
      <c r="AE1" s="425"/>
    </row>
    <row r="2" spans="1:31" ht="14.1" customHeight="1" x14ac:dyDescent="0.25">
      <c r="A2" s="458" t="s">
        <v>792</v>
      </c>
      <c r="C2" s="5"/>
      <c r="E2" s="457" t="s">
        <v>111</v>
      </c>
      <c r="F2" s="90"/>
      <c r="G2" s="1040" t="str">
        <f>Про_2!FK64</f>
        <v>20 ноя</v>
      </c>
      <c r="H2" s="1040"/>
      <c r="I2" s="1040"/>
      <c r="J2" s="435" t="s">
        <v>36</v>
      </c>
      <c r="K2" s="1041" t="str">
        <f>Про_2!FT62</f>
        <v>29 ноября 2024 г.</v>
      </c>
      <c r="L2" s="1041"/>
      <c r="M2" s="1041"/>
      <c r="N2" s="1041"/>
      <c r="O2" s="5"/>
      <c r="P2" s="5"/>
      <c r="Q2" s="13"/>
      <c r="R2" s="425"/>
      <c r="S2" s="425"/>
      <c r="T2" s="425"/>
      <c r="U2" s="425"/>
      <c r="V2" s="425"/>
      <c r="W2" s="425"/>
      <c r="X2" s="425"/>
      <c r="Y2" s="425"/>
      <c r="Z2" s="425"/>
      <c r="AA2" s="425"/>
      <c r="AB2" s="425"/>
      <c r="AC2" s="425"/>
      <c r="AD2" s="425"/>
      <c r="AE2" s="425"/>
    </row>
    <row r="3" spans="1:31" ht="14.1" customHeight="1" x14ac:dyDescent="0.2">
      <c r="A3" s="436" t="str">
        <f>"Регион: "&amp;Про_2!FJ58</f>
        <v>Регион: Мурманский</v>
      </c>
      <c r="Q3" s="13"/>
      <c r="R3" s="425"/>
      <c r="S3" s="425"/>
      <c r="T3" s="425"/>
      <c r="U3" s="425"/>
      <c r="V3" s="425"/>
      <c r="W3" s="425"/>
      <c r="X3" s="425"/>
      <c r="Y3" s="425"/>
      <c r="Z3" s="425"/>
      <c r="AA3" s="425"/>
      <c r="AB3" s="425"/>
      <c r="AC3" s="425"/>
      <c r="AD3" s="425"/>
      <c r="AE3" s="425"/>
    </row>
    <row r="4" spans="1:31" x14ac:dyDescent="0.2">
      <c r="A4" s="437" t="s">
        <v>112</v>
      </c>
      <c r="E4" s="658" t="s">
        <v>113</v>
      </c>
      <c r="Q4" s="13"/>
      <c r="R4" s="425"/>
      <c r="S4" s="425"/>
      <c r="T4" s="425"/>
      <c r="U4" s="425"/>
      <c r="V4" s="425"/>
      <c r="W4" s="425"/>
      <c r="X4" s="425"/>
      <c r="Y4" s="425"/>
      <c r="Z4" s="425"/>
      <c r="AA4" s="425"/>
      <c r="AB4" s="425"/>
      <c r="AC4" s="425"/>
      <c r="AD4" s="425"/>
      <c r="AE4" s="425"/>
    </row>
    <row r="5" spans="1:31" x14ac:dyDescent="0.2">
      <c r="A5" s="438" t="s">
        <v>114</v>
      </c>
      <c r="Q5" s="13"/>
      <c r="R5" s="425"/>
      <c r="S5" s="425"/>
      <c r="T5" s="425"/>
      <c r="U5" s="425"/>
      <c r="V5" s="425"/>
      <c r="W5" s="425"/>
      <c r="X5" s="425"/>
      <c r="Y5" s="425"/>
      <c r="Z5" s="425"/>
      <c r="AA5" s="425"/>
      <c r="AB5" s="425"/>
      <c r="AC5" s="425"/>
      <c r="AD5" s="425"/>
      <c r="AE5" s="425"/>
    </row>
    <row r="6" spans="1:31" x14ac:dyDescent="0.2">
      <c r="Q6" s="13"/>
      <c r="R6" s="425"/>
      <c r="S6" s="425"/>
      <c r="T6" s="425"/>
      <c r="U6" s="425"/>
      <c r="V6" s="425"/>
      <c r="W6" s="425"/>
      <c r="X6" s="425"/>
      <c r="Y6" s="425"/>
      <c r="Z6" s="425"/>
      <c r="AA6" s="425"/>
      <c r="AB6" s="425"/>
      <c r="AC6" s="425"/>
      <c r="AD6" s="425"/>
      <c r="AE6" s="425"/>
    </row>
    <row r="7" spans="1:31" x14ac:dyDescent="0.2">
      <c r="Q7" s="13"/>
      <c r="R7" s="425"/>
      <c r="S7" s="425"/>
      <c r="T7" s="425"/>
      <c r="U7" s="425"/>
      <c r="V7" s="425"/>
      <c r="W7" s="425"/>
      <c r="X7" s="425"/>
      <c r="Y7" s="425"/>
      <c r="Z7" s="425"/>
      <c r="AA7" s="425"/>
      <c r="AB7" s="425"/>
      <c r="AC7" s="425"/>
      <c r="AD7" s="425"/>
      <c r="AE7" s="425"/>
    </row>
    <row r="8" spans="1:31" x14ac:dyDescent="0.2">
      <c r="Q8" s="13"/>
      <c r="R8" s="425"/>
      <c r="S8" s="425"/>
      <c r="T8" s="425"/>
      <c r="U8" s="425"/>
      <c r="V8" s="425"/>
      <c r="W8" s="425"/>
      <c r="X8" s="425"/>
      <c r="Y8" s="425"/>
      <c r="Z8" s="425"/>
      <c r="AA8" s="425"/>
      <c r="AB8" s="425"/>
      <c r="AC8" s="425"/>
      <c r="AD8" s="425"/>
      <c r="AE8" s="425"/>
    </row>
    <row r="9" spans="1:31" x14ac:dyDescent="0.2">
      <c r="Q9" s="13"/>
      <c r="R9" s="425"/>
      <c r="S9" s="425"/>
      <c r="T9" s="425"/>
      <c r="U9" s="425"/>
      <c r="V9" s="425"/>
      <c r="W9" s="425"/>
      <c r="X9" s="425"/>
      <c r="Y9" s="425"/>
      <c r="Z9" s="425"/>
      <c r="AA9" s="425"/>
      <c r="AB9" s="425"/>
      <c r="AC9" s="425"/>
      <c r="AD9" s="425"/>
      <c r="AE9" s="425"/>
    </row>
    <row r="10" spans="1:31" x14ac:dyDescent="0.2">
      <c r="Q10" s="13"/>
      <c r="R10" s="425"/>
      <c r="S10" s="425"/>
      <c r="T10" s="425"/>
      <c r="U10" s="425"/>
      <c r="V10" s="425"/>
      <c r="W10" s="425"/>
      <c r="X10" s="425"/>
      <c r="Y10" s="425"/>
      <c r="Z10" s="425"/>
      <c r="AA10" s="425"/>
      <c r="AB10" s="425"/>
      <c r="AC10" s="425"/>
      <c r="AD10" s="425"/>
      <c r="AE10" s="425"/>
    </row>
    <row r="11" spans="1:31" x14ac:dyDescent="0.2">
      <c r="Q11" s="13"/>
      <c r="R11" s="425"/>
      <c r="S11" s="425"/>
      <c r="T11" s="425"/>
      <c r="U11" s="425"/>
      <c r="V11" s="425"/>
      <c r="W11" s="425"/>
      <c r="X11" s="425"/>
      <c r="Y11" s="425"/>
      <c r="Z11" s="425"/>
      <c r="AA11" s="425"/>
      <c r="AB11" s="425"/>
      <c r="AC11" s="425"/>
      <c r="AD11" s="425"/>
      <c r="AE11" s="425"/>
    </row>
    <row r="12" spans="1:31" x14ac:dyDescent="0.2">
      <c r="Q12" s="13"/>
      <c r="R12" s="425"/>
      <c r="S12" s="425"/>
      <c r="T12" s="425"/>
      <c r="U12" s="425"/>
      <c r="V12" s="425"/>
      <c r="W12" s="425"/>
      <c r="X12" s="425"/>
      <c r="Y12" s="425"/>
      <c r="Z12" s="425"/>
      <c r="AA12" s="425"/>
      <c r="AB12" s="425"/>
      <c r="AC12" s="425"/>
      <c r="AD12" s="425"/>
      <c r="AE12" s="425"/>
    </row>
    <row r="13" spans="1:31" x14ac:dyDescent="0.2">
      <c r="Q13" s="13"/>
      <c r="R13" s="425"/>
      <c r="S13" s="425"/>
      <c r="T13" s="425"/>
      <c r="U13" s="425"/>
      <c r="V13" s="425"/>
      <c r="W13" s="425"/>
      <c r="X13" s="425"/>
      <c r="Y13" s="425"/>
      <c r="Z13" s="425"/>
      <c r="AA13" s="425"/>
      <c r="AB13" s="425"/>
      <c r="AC13" s="425"/>
      <c r="AD13" s="425"/>
      <c r="AE13" s="425"/>
    </row>
    <row r="14" spans="1:31" x14ac:dyDescent="0.2">
      <c r="Q14" s="13"/>
      <c r="R14" s="425"/>
      <c r="S14" s="425"/>
      <c r="T14" s="425"/>
      <c r="U14" s="425"/>
      <c r="V14" s="425"/>
      <c r="W14" s="425"/>
      <c r="X14" s="425"/>
      <c r="Y14" s="425"/>
      <c r="Z14" s="425"/>
      <c r="AA14" s="425"/>
      <c r="AB14" s="425"/>
      <c r="AC14" s="425"/>
      <c r="AD14" s="425"/>
      <c r="AE14" s="425"/>
    </row>
    <row r="15" spans="1:31" x14ac:dyDescent="0.2">
      <c r="Q15" s="13"/>
      <c r="R15" s="425"/>
      <c r="S15" s="425"/>
      <c r="T15" s="425"/>
      <c r="U15" s="425"/>
      <c r="V15" s="425"/>
      <c r="W15" s="425"/>
      <c r="X15" s="425"/>
      <c r="Y15" s="425"/>
      <c r="Z15" s="425"/>
      <c r="AA15" s="425"/>
      <c r="AB15" s="425"/>
      <c r="AC15" s="425"/>
      <c r="AD15" s="425"/>
      <c r="AE15" s="425"/>
    </row>
    <row r="16" spans="1:31" x14ac:dyDescent="0.2">
      <c r="Q16" s="13"/>
      <c r="R16" s="425"/>
      <c r="S16" s="425"/>
      <c r="T16" s="425"/>
      <c r="U16" s="425"/>
      <c r="V16" s="425"/>
      <c r="W16" s="425"/>
      <c r="X16" s="425"/>
      <c r="Y16" s="425"/>
      <c r="Z16" s="425"/>
      <c r="AA16" s="425"/>
      <c r="AB16" s="425"/>
      <c r="AC16" s="425"/>
      <c r="AD16" s="425"/>
      <c r="AE16" s="425"/>
    </row>
    <row r="17" spans="17:31" x14ac:dyDescent="0.2">
      <c r="Q17" s="13"/>
      <c r="R17" s="425"/>
      <c r="S17" s="425"/>
      <c r="T17" s="425"/>
      <c r="U17" s="425"/>
      <c r="V17" s="425"/>
      <c r="W17" s="425"/>
      <c r="X17" s="425"/>
      <c r="Y17" s="425"/>
      <c r="Z17" s="425"/>
      <c r="AA17" s="425"/>
      <c r="AB17" s="425"/>
      <c r="AC17" s="425"/>
      <c r="AD17" s="425"/>
      <c r="AE17" s="425"/>
    </row>
    <row r="18" spans="17:31" x14ac:dyDescent="0.2">
      <c r="Q18" s="13"/>
      <c r="R18" s="425"/>
      <c r="S18" s="425"/>
      <c r="T18" s="425"/>
      <c r="U18" s="425"/>
      <c r="V18" s="425"/>
      <c r="W18" s="425"/>
      <c r="X18" s="425"/>
      <c r="Y18" s="425"/>
      <c r="Z18" s="425"/>
      <c r="AA18" s="425"/>
      <c r="AB18" s="425"/>
      <c r="AC18" s="425"/>
      <c r="AD18" s="425"/>
      <c r="AE18" s="425"/>
    </row>
    <row r="19" spans="17:31" x14ac:dyDescent="0.2">
      <c r="Q19" s="13"/>
      <c r="R19" s="425"/>
      <c r="S19" s="425"/>
      <c r="T19" s="425"/>
      <c r="U19" s="425"/>
      <c r="V19" s="425"/>
      <c r="W19" s="425"/>
      <c r="X19" s="425"/>
      <c r="Y19" s="425"/>
      <c r="Z19" s="425"/>
      <c r="AA19" s="425"/>
      <c r="AB19" s="425"/>
      <c r="AC19" s="425"/>
      <c r="AD19" s="425"/>
      <c r="AE19" s="425"/>
    </row>
    <row r="20" spans="17:31" x14ac:dyDescent="0.2">
      <c r="Q20" s="13"/>
      <c r="R20" s="425"/>
      <c r="S20" s="425"/>
      <c r="T20" s="425"/>
      <c r="U20" s="425"/>
      <c r="V20" s="425"/>
      <c r="W20" s="425"/>
      <c r="X20" s="425"/>
      <c r="Y20" s="425"/>
      <c r="Z20" s="425"/>
      <c r="AA20" s="425"/>
      <c r="AB20" s="425"/>
      <c r="AC20" s="425"/>
      <c r="AD20" s="425"/>
      <c r="AE20" s="425"/>
    </row>
    <row r="21" spans="17:31" x14ac:dyDescent="0.2">
      <c r="Q21" s="13"/>
      <c r="R21" s="425"/>
      <c r="S21" s="425"/>
      <c r="T21" s="425"/>
      <c r="U21" s="425"/>
      <c r="V21" s="425"/>
      <c r="W21" s="425"/>
      <c r="X21" s="425"/>
      <c r="Y21" s="425"/>
      <c r="Z21" s="425"/>
      <c r="AA21" s="425"/>
      <c r="AB21" s="425"/>
      <c r="AC21" s="425"/>
      <c r="AD21" s="425"/>
      <c r="AE21" s="425"/>
    </row>
    <row r="22" spans="17:31" x14ac:dyDescent="0.2">
      <c r="Q22" s="13"/>
      <c r="R22" s="425"/>
      <c r="S22" s="425"/>
      <c r="T22" s="425"/>
      <c r="U22" s="425"/>
      <c r="V22" s="425"/>
      <c r="W22" s="425"/>
      <c r="X22" s="425"/>
      <c r="Y22" s="425"/>
      <c r="Z22" s="425"/>
      <c r="AA22" s="425"/>
      <c r="AB22" s="425"/>
      <c r="AC22" s="425"/>
      <c r="AD22" s="425"/>
      <c r="AE22" s="425"/>
    </row>
    <row r="23" spans="17:31" x14ac:dyDescent="0.2">
      <c r="Q23" s="13"/>
      <c r="R23" s="425"/>
      <c r="S23" s="425"/>
      <c r="T23" s="425"/>
      <c r="U23" s="425"/>
      <c r="V23" s="425"/>
      <c r="W23" s="425"/>
      <c r="X23" s="425"/>
      <c r="Y23" s="425"/>
      <c r="Z23" s="425"/>
      <c r="AA23" s="425"/>
      <c r="AB23" s="425"/>
      <c r="AC23" s="425"/>
      <c r="AD23" s="425"/>
      <c r="AE23" s="425"/>
    </row>
    <row r="24" spans="17:31" x14ac:dyDescent="0.2">
      <c r="Q24" s="13"/>
      <c r="R24" s="425"/>
      <c r="S24" s="425"/>
      <c r="T24" s="425"/>
      <c r="U24" s="425"/>
      <c r="V24" s="425"/>
      <c r="W24" s="425"/>
      <c r="X24" s="425"/>
      <c r="Y24" s="425"/>
      <c r="Z24" s="425"/>
      <c r="AA24" s="425"/>
      <c r="AB24" s="425"/>
      <c r="AC24" s="425"/>
      <c r="AD24" s="425"/>
      <c r="AE24" s="425"/>
    </row>
    <row r="25" spans="17:31" x14ac:dyDescent="0.2">
      <c r="Q25" s="13"/>
      <c r="R25" s="425"/>
      <c r="S25" s="425"/>
      <c r="T25" s="425"/>
      <c r="U25" s="425"/>
      <c r="V25" s="425"/>
      <c r="W25" s="425"/>
      <c r="X25" s="425"/>
      <c r="Y25" s="425"/>
      <c r="Z25" s="425"/>
      <c r="AA25" s="425"/>
      <c r="AB25" s="425"/>
      <c r="AC25" s="425"/>
      <c r="AD25" s="425"/>
      <c r="AE25" s="425"/>
    </row>
    <row r="26" spans="17:31" x14ac:dyDescent="0.2">
      <c r="Q26" s="13"/>
      <c r="R26" s="425"/>
      <c r="S26" s="425"/>
      <c r="T26" s="425"/>
      <c r="U26" s="425"/>
      <c r="V26" s="425"/>
      <c r="W26" s="425"/>
      <c r="X26" s="425"/>
      <c r="Y26" s="425"/>
      <c r="Z26" s="425"/>
      <c r="AA26" s="425"/>
      <c r="AB26" s="425"/>
      <c r="AC26" s="425"/>
      <c r="AD26" s="425"/>
      <c r="AE26" s="425"/>
    </row>
    <row r="27" spans="17:31" x14ac:dyDescent="0.2">
      <c r="Q27" s="13"/>
      <c r="R27" s="425"/>
      <c r="S27" s="425"/>
      <c r="T27" s="425"/>
      <c r="U27" s="425"/>
      <c r="V27" s="425"/>
      <c r="W27" s="425"/>
      <c r="X27" s="425"/>
      <c r="Y27" s="425"/>
      <c r="Z27" s="425"/>
      <c r="AA27" s="425"/>
      <c r="AB27" s="425"/>
      <c r="AC27" s="425"/>
      <c r="AD27" s="425"/>
      <c r="AE27" s="425"/>
    </row>
    <row r="28" spans="17:31" x14ac:dyDescent="0.2">
      <c r="Q28" s="13"/>
      <c r="R28" s="425"/>
      <c r="S28" s="425"/>
      <c r="T28" s="425"/>
      <c r="U28" s="425"/>
      <c r="V28" s="425"/>
      <c r="W28" s="425"/>
      <c r="X28" s="425"/>
      <c r="Y28" s="425"/>
      <c r="Z28" s="425"/>
      <c r="AA28" s="425"/>
      <c r="AB28" s="425"/>
      <c r="AC28" s="425"/>
      <c r="AD28" s="425"/>
      <c r="AE28" s="425"/>
    </row>
    <row r="29" spans="17:31" x14ac:dyDescent="0.2">
      <c r="Q29" s="13"/>
      <c r="R29" s="425"/>
      <c r="S29" s="425"/>
      <c r="T29" s="425"/>
      <c r="U29" s="425"/>
      <c r="V29" s="425"/>
      <c r="W29" s="425"/>
      <c r="X29" s="425"/>
      <c r="Y29" s="425"/>
      <c r="Z29" s="425"/>
      <c r="AA29" s="425"/>
      <c r="AB29" s="425"/>
      <c r="AC29" s="425"/>
      <c r="AD29" s="425"/>
      <c r="AE29" s="425"/>
    </row>
    <row r="30" spans="17:31" x14ac:dyDescent="0.2">
      <c r="Q30" s="13"/>
      <c r="R30" s="425"/>
      <c r="S30" s="425"/>
      <c r="T30" s="425"/>
      <c r="U30" s="425"/>
      <c r="V30" s="425"/>
      <c r="W30" s="425"/>
      <c r="X30" s="425"/>
      <c r="Y30" s="425"/>
      <c r="Z30" s="425"/>
      <c r="AA30" s="425"/>
      <c r="AB30" s="425"/>
      <c r="AC30" s="425"/>
      <c r="AD30" s="425"/>
      <c r="AE30" s="425"/>
    </row>
    <row r="31" spans="17:31" x14ac:dyDescent="0.2">
      <c r="Q31" s="13"/>
      <c r="R31" s="425"/>
      <c r="S31" s="425"/>
      <c r="T31" s="425"/>
      <c r="U31" s="425"/>
      <c r="V31" s="425"/>
      <c r="W31" s="425"/>
      <c r="X31" s="425"/>
      <c r="Y31" s="425"/>
      <c r="Z31" s="425"/>
      <c r="AA31" s="425"/>
      <c r="AB31" s="425"/>
      <c r="AC31" s="425"/>
      <c r="AD31" s="425"/>
      <c r="AE31" s="425"/>
    </row>
    <row r="32" spans="17:31" x14ac:dyDescent="0.2">
      <c r="Q32" s="13"/>
      <c r="R32" s="425"/>
      <c r="S32" s="425"/>
      <c r="T32" s="425"/>
      <c r="U32" s="425"/>
      <c r="V32" s="425"/>
      <c r="W32" s="425"/>
      <c r="X32" s="425"/>
      <c r="Y32" s="425"/>
      <c r="Z32" s="425"/>
      <c r="AA32" s="425"/>
      <c r="AB32" s="425"/>
      <c r="AC32" s="425"/>
      <c r="AD32" s="425"/>
      <c r="AE32" s="425"/>
    </row>
    <row r="33" spans="1:31" x14ac:dyDescent="0.2">
      <c r="Q33" s="13"/>
      <c r="R33" s="425"/>
      <c r="S33" s="425"/>
      <c r="T33" s="425"/>
      <c r="U33" s="425"/>
      <c r="V33" s="425"/>
      <c r="W33" s="425"/>
      <c r="X33" s="425"/>
      <c r="Y33" s="425"/>
      <c r="Z33" s="425"/>
      <c r="AA33" s="425"/>
      <c r="AB33" s="425"/>
      <c r="AC33" s="425"/>
      <c r="AD33" s="425"/>
      <c r="AE33" s="425"/>
    </row>
    <row r="34" spans="1:31" x14ac:dyDescent="0.2">
      <c r="Q34" s="13"/>
      <c r="R34" s="425"/>
      <c r="S34" s="425"/>
      <c r="T34" s="425"/>
      <c r="U34" s="425"/>
      <c r="V34" s="425"/>
      <c r="W34" s="425"/>
      <c r="X34" s="425"/>
      <c r="Y34" s="425"/>
      <c r="Z34" s="425"/>
      <c r="AA34" s="425"/>
      <c r="AB34" s="425"/>
      <c r="AC34" s="425"/>
      <c r="AD34" s="425"/>
      <c r="AE34" s="425"/>
    </row>
    <row r="35" spans="1:31" x14ac:dyDescent="0.2">
      <c r="Q35" s="13"/>
      <c r="R35" s="425"/>
      <c r="S35" s="425"/>
      <c r="T35" s="425"/>
      <c r="U35" s="425"/>
      <c r="V35" s="425"/>
      <c r="W35" s="425"/>
      <c r="X35" s="425"/>
      <c r="Y35" s="425"/>
      <c r="Z35" s="425"/>
      <c r="AA35" s="425"/>
      <c r="AB35" s="425"/>
      <c r="AC35" s="425"/>
      <c r="AD35" s="425"/>
      <c r="AE35" s="425"/>
    </row>
    <row r="36" spans="1:31" x14ac:dyDescent="0.2">
      <c r="Q36" s="13"/>
      <c r="R36" s="425"/>
      <c r="S36" s="425"/>
      <c r="T36" s="425"/>
      <c r="U36" s="425"/>
      <c r="V36" s="425"/>
      <c r="W36" s="425"/>
      <c r="X36" s="425"/>
      <c r="Y36" s="425"/>
      <c r="Z36" s="425"/>
      <c r="AA36" s="425"/>
      <c r="AB36" s="425"/>
      <c r="AC36" s="425"/>
      <c r="AD36" s="425"/>
      <c r="AE36" s="425"/>
    </row>
    <row r="37" spans="1:31" x14ac:dyDescent="0.2">
      <c r="Q37" s="13"/>
      <c r="R37" s="425"/>
      <c r="S37" s="425"/>
      <c r="T37" s="425"/>
      <c r="U37" s="425"/>
      <c r="V37" s="425"/>
      <c r="W37" s="425"/>
      <c r="X37" s="425"/>
      <c r="Y37" s="425"/>
      <c r="Z37" s="425"/>
      <c r="AA37" s="425"/>
      <c r="AB37" s="425"/>
      <c r="AC37" s="425"/>
      <c r="AD37" s="425"/>
      <c r="AE37" s="425"/>
    </row>
    <row r="38" spans="1:31" x14ac:dyDescent="0.2">
      <c r="Q38" s="13"/>
      <c r="R38" s="425"/>
      <c r="S38" s="425"/>
      <c r="T38" s="425"/>
      <c r="U38" s="425"/>
      <c r="V38" s="425"/>
      <c r="W38" s="425"/>
      <c r="X38" s="425"/>
      <c r="Y38" s="425"/>
      <c r="Z38" s="425"/>
      <c r="AA38" s="425"/>
      <c r="AB38" s="425"/>
      <c r="AC38" s="425"/>
      <c r="AD38" s="425"/>
      <c r="AE38" s="425"/>
    </row>
    <row r="39" spans="1:31" x14ac:dyDescent="0.2">
      <c r="Q39" s="13"/>
      <c r="R39" s="425"/>
      <c r="S39" s="425"/>
      <c r="T39" s="425"/>
      <c r="U39" s="425"/>
      <c r="V39" s="425"/>
      <c r="W39" s="425"/>
      <c r="X39" s="425"/>
      <c r="Y39" s="425"/>
      <c r="Z39" s="425"/>
      <c r="AA39" s="425"/>
      <c r="AB39" s="425"/>
      <c r="AC39" s="425"/>
      <c r="AD39" s="425"/>
      <c r="AE39" s="425"/>
    </row>
    <row r="40" spans="1:31" x14ac:dyDescent="0.2">
      <c r="Q40" s="13"/>
      <c r="R40" s="425"/>
      <c r="S40" s="425"/>
      <c r="T40" s="425"/>
      <c r="U40" s="425"/>
      <c r="V40" s="425"/>
      <c r="W40" s="425"/>
      <c r="X40" s="425"/>
      <c r="Y40" s="425"/>
      <c r="Z40" s="425"/>
      <c r="AA40" s="425"/>
      <c r="AB40" s="425"/>
      <c r="AC40" s="425"/>
      <c r="AD40" s="425"/>
      <c r="AE40" s="425"/>
    </row>
    <row r="41" spans="1:31" x14ac:dyDescent="0.2">
      <c r="Q41" s="13"/>
      <c r="R41" s="425"/>
      <c r="S41" s="425"/>
      <c r="T41" s="425"/>
      <c r="U41" s="425"/>
      <c r="V41" s="425"/>
      <c r="W41" s="425"/>
      <c r="X41" s="425"/>
      <c r="Y41" s="425"/>
      <c r="Z41" s="425"/>
      <c r="AA41" s="425"/>
      <c r="AB41" s="425"/>
      <c r="AC41" s="425"/>
      <c r="AD41" s="425"/>
      <c r="AE41" s="425"/>
    </row>
    <row r="42" spans="1:31" x14ac:dyDescent="0.2">
      <c r="F42" s="439"/>
      <c r="Q42" s="13"/>
      <c r="R42" s="425"/>
      <c r="S42" s="425"/>
      <c r="T42" s="425"/>
      <c r="U42" s="425"/>
      <c r="V42" s="425"/>
      <c r="W42" s="425"/>
      <c r="X42" s="425"/>
      <c r="Y42" s="425"/>
      <c r="Z42" s="425"/>
      <c r="AA42" s="425"/>
      <c r="AB42" s="425"/>
      <c r="AC42" s="425"/>
      <c r="AD42" s="425"/>
      <c r="AE42" s="425"/>
    </row>
    <row r="43" spans="1:31" x14ac:dyDescent="0.2">
      <c r="Q43" s="13"/>
      <c r="R43" s="425"/>
      <c r="S43" s="425"/>
      <c r="T43" s="425"/>
      <c r="U43" s="425"/>
      <c r="V43" s="425"/>
      <c r="W43" s="425"/>
      <c r="X43" s="425"/>
      <c r="Y43" s="425"/>
      <c r="Z43" s="425"/>
      <c r="AA43" s="425"/>
      <c r="AB43" s="425"/>
      <c r="AC43" s="425"/>
      <c r="AD43" s="425"/>
      <c r="AE43" s="425"/>
    </row>
    <row r="44" spans="1:31" x14ac:dyDescent="0.2">
      <c r="P44" s="440"/>
      <c r="Q44" s="13"/>
      <c r="R44" s="425"/>
      <c r="S44" s="425"/>
      <c r="T44" s="425"/>
      <c r="U44" s="425"/>
      <c r="V44" s="425"/>
      <c r="W44" s="425"/>
      <c r="X44" s="425"/>
      <c r="Y44" s="425"/>
      <c r="Z44" s="425"/>
      <c r="AA44" s="425"/>
      <c r="AB44" s="425"/>
      <c r="AC44" s="425"/>
      <c r="AD44" s="425"/>
      <c r="AE44" s="425"/>
    </row>
    <row r="45" spans="1:31" x14ac:dyDescent="0.2">
      <c r="Q45" s="13"/>
      <c r="R45" s="425"/>
      <c r="S45" s="425"/>
      <c r="T45" s="425"/>
      <c r="U45" s="425"/>
      <c r="V45" s="425"/>
      <c r="W45" s="425"/>
      <c r="X45" s="425"/>
      <c r="Y45" s="425"/>
      <c r="Z45" s="425"/>
      <c r="AA45" s="425"/>
      <c r="AB45" s="425"/>
      <c r="AC45" s="425"/>
      <c r="AD45" s="425"/>
      <c r="AE45" s="425"/>
    </row>
    <row r="46" spans="1:31" ht="13.5" x14ac:dyDescent="0.2">
      <c r="A46" s="70"/>
      <c r="J46" s="456" t="s">
        <v>115</v>
      </c>
      <c r="Q46" s="13"/>
      <c r="R46" s="425"/>
      <c r="S46" s="425"/>
      <c r="T46" s="425"/>
      <c r="U46" s="425"/>
      <c r="V46" s="425"/>
      <c r="W46" s="425"/>
      <c r="X46" s="425"/>
      <c r="Y46" s="425"/>
      <c r="Z46" s="425"/>
      <c r="AA46" s="425"/>
      <c r="AB46" s="425"/>
      <c r="AC46" s="425"/>
      <c r="AD46" s="425"/>
      <c r="AE46" s="425"/>
    </row>
    <row r="47" spans="1:31" ht="14.1" customHeight="1" x14ac:dyDescent="0.25">
      <c r="A47" s="397"/>
      <c r="E47" s="441"/>
      <c r="F47" s="442"/>
      <c r="H47" s="443"/>
      <c r="I47" s="443"/>
      <c r="J47" s="443"/>
      <c r="K47" s="444"/>
      <c r="L47" s="445"/>
      <c r="M47" s="445"/>
      <c r="N47" s="445"/>
      <c r="Q47" s="13"/>
      <c r="R47" s="425"/>
      <c r="S47" s="425"/>
      <c r="T47" s="425"/>
      <c r="U47" s="425"/>
      <c r="V47" s="425"/>
      <c r="W47" s="425"/>
      <c r="X47" s="425"/>
      <c r="Y47" s="425"/>
      <c r="Z47" s="425"/>
      <c r="AA47" s="425"/>
      <c r="AB47" s="425"/>
      <c r="AC47" s="425"/>
      <c r="AD47" s="425"/>
      <c r="AE47" s="425"/>
    </row>
    <row r="48" spans="1:31" ht="14.1" customHeight="1" x14ac:dyDescent="0.2">
      <c r="A48" s="448"/>
      <c r="Q48" s="13"/>
      <c r="R48" s="425"/>
      <c r="S48" s="425"/>
      <c r="T48" s="425"/>
      <c r="U48" s="425"/>
      <c r="V48" s="425"/>
      <c r="W48" s="425"/>
      <c r="X48" s="425"/>
      <c r="Y48" s="425"/>
      <c r="Z48" s="425"/>
      <c r="AA48" s="425"/>
      <c r="AB48" s="425"/>
      <c r="AC48" s="425"/>
      <c r="AD48" s="425"/>
      <c r="AE48" s="425"/>
    </row>
    <row r="49" spans="1:31" x14ac:dyDescent="0.2">
      <c r="A49" s="449"/>
      <c r="Q49" s="13"/>
      <c r="R49" s="425"/>
      <c r="S49" s="425"/>
      <c r="T49" s="425"/>
      <c r="U49" s="425"/>
      <c r="V49" s="425"/>
      <c r="W49" s="425"/>
      <c r="X49" s="425"/>
      <c r="Y49" s="425"/>
      <c r="Z49" s="425"/>
      <c r="AA49" s="425"/>
      <c r="AB49" s="425"/>
      <c r="AC49" s="425"/>
      <c r="AD49" s="425"/>
      <c r="AE49" s="425"/>
    </row>
    <row r="50" spans="1:31" x14ac:dyDescent="0.2">
      <c r="Q50" s="13"/>
      <c r="R50" s="425"/>
      <c r="S50" s="425"/>
      <c r="T50" s="425"/>
      <c r="U50" s="425"/>
      <c r="V50" s="425"/>
      <c r="W50" s="425"/>
      <c r="X50" s="425"/>
      <c r="Y50" s="425"/>
      <c r="Z50" s="425"/>
      <c r="AA50" s="425"/>
      <c r="AB50" s="425"/>
      <c r="AC50" s="425"/>
      <c r="AD50" s="425"/>
      <c r="AE50" s="425"/>
    </row>
    <row r="51" spans="1:31" x14ac:dyDescent="0.2">
      <c r="N51" s="450"/>
      <c r="Q51" s="13"/>
      <c r="R51" s="425"/>
      <c r="S51" s="425"/>
      <c r="T51" s="425"/>
      <c r="U51" s="425"/>
      <c r="V51" s="425"/>
      <c r="W51" s="425"/>
      <c r="X51" s="425"/>
      <c r="Y51" s="425"/>
      <c r="Z51" s="425"/>
      <c r="AA51" s="425"/>
      <c r="AB51" s="425"/>
      <c r="AC51" s="425"/>
      <c r="AD51" s="425"/>
      <c r="AE51" s="425"/>
    </row>
    <row r="52" spans="1:31" x14ac:dyDescent="0.2">
      <c r="Q52" s="13"/>
      <c r="R52" s="425"/>
      <c r="S52" s="425"/>
      <c r="T52" s="425"/>
      <c r="U52" s="425"/>
      <c r="V52" s="425"/>
      <c r="W52" s="425"/>
      <c r="X52" s="425"/>
      <c r="Y52" s="425"/>
      <c r="Z52" s="425"/>
      <c r="AA52" s="425"/>
      <c r="AB52" s="425"/>
      <c r="AC52" s="425"/>
      <c r="AD52" s="425"/>
      <c r="AE52" s="425"/>
    </row>
    <row r="53" spans="1:31" x14ac:dyDescent="0.2">
      <c r="Q53" s="13"/>
      <c r="R53" s="425"/>
      <c r="S53" s="425"/>
      <c r="T53" s="425"/>
      <c r="U53" s="425"/>
      <c r="V53" s="425"/>
      <c r="W53" s="425"/>
      <c r="X53" s="425"/>
      <c r="Y53" s="425"/>
      <c r="Z53" s="425"/>
      <c r="AA53" s="425"/>
      <c r="AB53" s="425"/>
      <c r="AC53" s="425"/>
      <c r="AD53" s="425"/>
      <c r="AE53" s="425"/>
    </row>
    <row r="54" spans="1:31" x14ac:dyDescent="0.2">
      <c r="Q54" s="13"/>
      <c r="R54" s="425"/>
      <c r="S54" s="425"/>
      <c r="T54" s="425"/>
      <c r="U54" s="425"/>
      <c r="V54" s="425"/>
      <c r="W54" s="425"/>
      <c r="X54" s="425"/>
      <c r="Y54" s="425"/>
      <c r="Z54" s="425"/>
      <c r="AA54" s="425"/>
      <c r="AB54" s="425"/>
      <c r="AC54" s="425"/>
      <c r="AD54" s="425"/>
      <c r="AE54" s="425"/>
    </row>
    <row r="55" spans="1:31" x14ac:dyDescent="0.2">
      <c r="Q55" s="13"/>
      <c r="R55" s="425"/>
      <c r="S55" s="425"/>
      <c r="T55" s="425"/>
      <c r="U55" s="425"/>
      <c r="V55" s="425"/>
      <c r="W55" s="425"/>
      <c r="X55" s="425"/>
      <c r="Y55" s="425"/>
      <c r="Z55" s="425"/>
      <c r="AA55" s="425"/>
      <c r="AB55" s="425"/>
      <c r="AC55" s="425"/>
      <c r="AD55" s="425"/>
      <c r="AE55" s="425"/>
    </row>
    <row r="56" spans="1:31" x14ac:dyDescent="0.2">
      <c r="Q56" s="13"/>
      <c r="R56" s="425"/>
      <c r="S56" s="425"/>
      <c r="T56" s="425"/>
      <c r="U56" s="425"/>
      <c r="V56" s="425"/>
      <c r="W56" s="425"/>
      <c r="X56" s="425"/>
      <c r="Y56" s="425"/>
      <c r="Z56" s="425"/>
      <c r="AA56" s="425"/>
      <c r="AB56" s="425"/>
      <c r="AC56" s="425"/>
      <c r="AD56" s="425"/>
      <c r="AE56" s="425"/>
    </row>
    <row r="57" spans="1:31" x14ac:dyDescent="0.2">
      <c r="Q57" s="13"/>
      <c r="R57" s="425"/>
      <c r="S57" s="425"/>
      <c r="T57" s="425"/>
      <c r="U57" s="425"/>
      <c r="V57" s="425"/>
      <c r="W57" s="425"/>
      <c r="X57" s="425"/>
      <c r="Y57" s="425"/>
      <c r="Z57" s="425"/>
      <c r="AA57" s="425"/>
      <c r="AB57" s="425"/>
      <c r="AC57" s="425"/>
      <c r="AD57" s="425"/>
      <c r="AE57" s="425"/>
    </row>
    <row r="58" spans="1:31" x14ac:dyDescent="0.2">
      <c r="Q58" s="13"/>
      <c r="R58" s="425"/>
      <c r="S58" s="425"/>
      <c r="T58" s="425"/>
      <c r="U58" s="425"/>
      <c r="V58" s="425"/>
      <c r="W58" s="425"/>
      <c r="X58" s="425"/>
      <c r="Y58" s="425"/>
      <c r="Z58" s="425"/>
      <c r="AA58" s="425"/>
      <c r="AB58" s="425"/>
      <c r="AC58" s="425"/>
      <c r="AD58" s="425"/>
      <c r="AE58" s="425"/>
    </row>
    <row r="59" spans="1:31" x14ac:dyDescent="0.2">
      <c r="Q59" s="13"/>
      <c r="R59" s="425"/>
      <c r="S59" s="425"/>
      <c r="T59" s="425"/>
      <c r="U59" s="425"/>
      <c r="V59" s="425"/>
      <c r="W59" s="425"/>
      <c r="X59" s="425"/>
      <c r="Y59" s="425"/>
      <c r="Z59" s="425"/>
      <c r="AA59" s="425"/>
      <c r="AB59" s="425"/>
      <c r="AC59" s="425"/>
      <c r="AD59" s="425"/>
      <c r="AE59" s="425"/>
    </row>
    <row r="60" spans="1:31" x14ac:dyDescent="0.2">
      <c r="Q60" s="13"/>
      <c r="R60" s="425"/>
      <c r="S60" s="425"/>
      <c r="T60" s="425"/>
      <c r="U60" s="425"/>
      <c r="V60" s="425"/>
      <c r="W60" s="425"/>
      <c r="X60" s="425"/>
      <c r="Y60" s="425"/>
      <c r="Z60" s="425"/>
      <c r="AA60" s="425"/>
      <c r="AB60" s="425"/>
      <c r="AC60" s="425"/>
      <c r="AD60" s="425"/>
      <c r="AE60" s="425"/>
    </row>
    <row r="61" spans="1:31" x14ac:dyDescent="0.2">
      <c r="Q61" s="13"/>
      <c r="R61" s="425"/>
      <c r="S61" s="425"/>
      <c r="T61" s="425"/>
      <c r="U61" s="425"/>
      <c r="V61" s="425"/>
      <c r="W61" s="425"/>
      <c r="X61" s="425"/>
      <c r="Y61" s="425"/>
      <c r="Z61" s="425"/>
      <c r="AA61" s="425"/>
      <c r="AB61" s="425"/>
      <c r="AC61" s="425"/>
      <c r="AD61" s="425"/>
      <c r="AE61" s="425"/>
    </row>
    <row r="62" spans="1:31" x14ac:dyDescent="0.2">
      <c r="Q62" s="13"/>
      <c r="R62" s="425"/>
      <c r="S62" s="425"/>
      <c r="T62" s="425"/>
      <c r="U62" s="425"/>
      <c r="V62" s="425"/>
      <c r="W62" s="425"/>
      <c r="X62" s="425"/>
      <c r="Y62" s="425"/>
      <c r="Z62" s="425"/>
      <c r="AA62" s="425"/>
      <c r="AB62" s="425"/>
      <c r="AC62" s="425"/>
      <c r="AD62" s="425"/>
      <c r="AE62" s="425"/>
    </row>
    <row r="63" spans="1:31" x14ac:dyDescent="0.2">
      <c r="Q63" s="13"/>
      <c r="R63" s="425"/>
      <c r="S63" s="425"/>
      <c r="T63" s="425"/>
      <c r="U63" s="425"/>
      <c r="V63" s="425"/>
      <c r="W63" s="425"/>
      <c r="X63" s="425"/>
      <c r="Y63" s="425"/>
      <c r="Z63" s="425"/>
      <c r="AA63" s="425"/>
      <c r="AB63" s="425"/>
      <c r="AC63" s="425"/>
      <c r="AD63" s="425"/>
      <c r="AE63" s="425"/>
    </row>
    <row r="64" spans="1:31" x14ac:dyDescent="0.2">
      <c r="Q64" s="13"/>
      <c r="R64" s="425"/>
      <c r="S64" s="425"/>
      <c r="T64" s="425"/>
      <c r="U64" s="425"/>
      <c r="V64" s="425"/>
      <c r="W64" s="425"/>
      <c r="X64" s="425"/>
      <c r="Y64" s="425"/>
      <c r="Z64" s="425"/>
      <c r="AA64" s="425"/>
      <c r="AB64" s="425"/>
      <c r="AC64" s="425"/>
      <c r="AD64" s="425"/>
      <c r="AE64" s="425"/>
    </row>
    <row r="65" spans="17:31" x14ac:dyDescent="0.2">
      <c r="Q65" s="13"/>
      <c r="R65" s="425"/>
      <c r="S65" s="425"/>
      <c r="T65" s="425"/>
      <c r="U65" s="425"/>
      <c r="V65" s="425"/>
      <c r="W65" s="425"/>
      <c r="X65" s="425"/>
      <c r="Y65" s="425"/>
      <c r="Z65" s="425"/>
      <c r="AA65" s="425"/>
      <c r="AB65" s="425"/>
      <c r="AC65" s="425"/>
      <c r="AD65" s="425"/>
      <c r="AE65" s="425"/>
    </row>
    <row r="66" spans="17:31" x14ac:dyDescent="0.2">
      <c r="Q66" s="13"/>
      <c r="R66" s="425"/>
      <c r="S66" s="425"/>
      <c r="T66" s="425"/>
      <c r="U66" s="425"/>
      <c r="V66" s="425"/>
      <c r="W66" s="425"/>
      <c r="X66" s="425"/>
      <c r="Y66" s="425"/>
      <c r="Z66" s="425"/>
      <c r="AA66" s="425"/>
      <c r="AB66" s="425"/>
      <c r="AC66" s="425"/>
      <c r="AD66" s="425"/>
      <c r="AE66" s="425"/>
    </row>
    <row r="67" spans="17:31" x14ac:dyDescent="0.2">
      <c r="Q67" s="13"/>
      <c r="R67" s="425"/>
      <c r="S67" s="425"/>
      <c r="T67" s="425"/>
      <c r="U67" s="425"/>
      <c r="V67" s="425"/>
      <c r="W67" s="425"/>
      <c r="X67" s="425"/>
      <c r="Y67" s="425"/>
      <c r="Z67" s="425"/>
      <c r="AA67" s="425"/>
      <c r="AB67" s="425"/>
      <c r="AC67" s="425"/>
      <c r="AD67" s="425"/>
      <c r="AE67" s="425"/>
    </row>
    <row r="68" spans="17:31" x14ac:dyDescent="0.2">
      <c r="Q68" s="13"/>
      <c r="R68" s="425"/>
      <c r="S68" s="425"/>
      <c r="T68" s="425"/>
      <c r="U68" s="425"/>
      <c r="V68" s="425"/>
      <c r="W68" s="425"/>
      <c r="X68" s="425"/>
      <c r="Y68" s="425"/>
      <c r="Z68" s="425"/>
      <c r="AA68" s="425"/>
      <c r="AB68" s="425"/>
      <c r="AC68" s="425"/>
      <c r="AD68" s="425"/>
      <c r="AE68" s="425"/>
    </row>
    <row r="69" spans="17:31" x14ac:dyDescent="0.2">
      <c r="Q69" s="13"/>
      <c r="R69" s="425"/>
      <c r="S69" s="425"/>
      <c r="T69" s="425"/>
      <c r="U69" s="425"/>
      <c r="V69" s="425"/>
      <c r="W69" s="425"/>
      <c r="X69" s="425"/>
      <c r="Y69" s="425"/>
      <c r="Z69" s="425"/>
      <c r="AA69" s="425"/>
      <c r="AB69" s="425"/>
      <c r="AC69" s="425"/>
      <c r="AD69" s="425"/>
      <c r="AE69" s="425"/>
    </row>
    <row r="70" spans="17:31" x14ac:dyDescent="0.2">
      <c r="Q70" s="13"/>
      <c r="R70" s="425"/>
      <c r="S70" s="425"/>
      <c r="T70" s="425"/>
      <c r="U70" s="425"/>
      <c r="V70" s="425"/>
      <c r="W70" s="425"/>
      <c r="X70" s="425"/>
      <c r="Y70" s="425"/>
      <c r="Z70" s="425"/>
      <c r="AA70" s="425"/>
      <c r="AB70" s="425"/>
      <c r="AC70" s="425"/>
      <c r="AD70" s="425"/>
      <c r="AE70" s="425"/>
    </row>
    <row r="71" spans="17:31" x14ac:dyDescent="0.2">
      <c r="Q71" s="13"/>
      <c r="R71" s="425"/>
      <c r="S71" s="425"/>
      <c r="T71" s="425"/>
      <c r="U71" s="425"/>
      <c r="V71" s="425"/>
      <c r="W71" s="425"/>
      <c r="X71" s="425"/>
      <c r="Y71" s="425"/>
      <c r="Z71" s="425"/>
      <c r="AA71" s="425"/>
      <c r="AB71" s="425"/>
      <c r="AC71" s="425"/>
      <c r="AD71" s="425"/>
      <c r="AE71" s="425"/>
    </row>
    <row r="72" spans="17:31" x14ac:dyDescent="0.2">
      <c r="Q72" s="13"/>
      <c r="R72" s="425"/>
      <c r="S72" s="425"/>
      <c r="T72" s="425"/>
      <c r="U72" s="425"/>
      <c r="V72" s="425"/>
      <c r="W72" s="425"/>
      <c r="X72" s="425"/>
      <c r="Y72" s="425"/>
      <c r="Z72" s="425"/>
      <c r="AA72" s="425"/>
      <c r="AB72" s="425"/>
      <c r="AC72" s="425"/>
      <c r="AD72" s="425"/>
      <c r="AE72" s="425"/>
    </row>
    <row r="73" spans="17:31" x14ac:dyDescent="0.2">
      <c r="Q73" s="13"/>
      <c r="R73" s="425"/>
      <c r="S73" s="425"/>
      <c r="T73" s="425"/>
      <c r="U73" s="425"/>
      <c r="V73" s="425"/>
      <c r="W73" s="425"/>
      <c r="X73" s="425"/>
      <c r="Y73" s="425"/>
      <c r="Z73" s="425"/>
      <c r="AA73" s="425"/>
      <c r="AB73" s="425"/>
      <c r="AC73" s="425"/>
      <c r="AD73" s="425"/>
      <c r="AE73" s="425"/>
    </row>
    <row r="74" spans="17:31" x14ac:dyDescent="0.2">
      <c r="Q74" s="13"/>
      <c r="R74" s="425"/>
      <c r="S74" s="425"/>
      <c r="T74" s="425"/>
      <c r="U74" s="425"/>
      <c r="V74" s="425"/>
      <c r="W74" s="425"/>
      <c r="X74" s="425"/>
      <c r="Y74" s="425"/>
      <c r="Z74" s="425"/>
      <c r="AA74" s="425"/>
      <c r="AB74" s="425"/>
      <c r="AC74" s="425"/>
      <c r="AD74" s="425"/>
      <c r="AE74" s="425"/>
    </row>
    <row r="75" spans="17:31" x14ac:dyDescent="0.2">
      <c r="Q75" s="13"/>
      <c r="R75" s="425"/>
      <c r="S75" s="425"/>
      <c r="T75" s="425"/>
      <c r="U75" s="425"/>
      <c r="V75" s="425"/>
      <c r="W75" s="425"/>
      <c r="X75" s="425"/>
      <c r="Y75" s="425"/>
      <c r="Z75" s="425"/>
      <c r="AA75" s="425"/>
      <c r="AB75" s="425"/>
      <c r="AC75" s="425"/>
      <c r="AD75" s="425"/>
      <c r="AE75" s="425"/>
    </row>
    <row r="76" spans="17:31" x14ac:dyDescent="0.2">
      <c r="Q76" s="13"/>
      <c r="R76" s="425"/>
      <c r="S76" s="425"/>
      <c r="T76" s="425"/>
      <c r="U76" s="425"/>
      <c r="V76" s="425"/>
      <c r="W76" s="425"/>
      <c r="X76" s="425"/>
      <c r="Y76" s="425"/>
      <c r="Z76" s="425"/>
      <c r="AA76" s="425"/>
      <c r="AB76" s="425"/>
      <c r="AC76" s="425"/>
      <c r="AD76" s="425"/>
      <c r="AE76" s="425"/>
    </row>
    <row r="77" spans="17:31" x14ac:dyDescent="0.2">
      <c r="Q77" s="13"/>
      <c r="R77" s="425"/>
      <c r="S77" s="425"/>
      <c r="T77" s="425"/>
      <c r="U77" s="425"/>
      <c r="V77" s="425"/>
      <c r="W77" s="425"/>
      <c r="X77" s="425"/>
      <c r="Y77" s="425"/>
      <c r="Z77" s="425"/>
      <c r="AA77" s="425"/>
      <c r="AB77" s="425"/>
      <c r="AC77" s="425"/>
      <c r="AD77" s="425"/>
      <c r="AE77" s="425"/>
    </row>
    <row r="78" spans="17:31" x14ac:dyDescent="0.2">
      <c r="Q78" s="13"/>
      <c r="R78" s="425"/>
      <c r="S78" s="425"/>
      <c r="T78" s="425"/>
      <c r="U78" s="425"/>
      <c r="V78" s="425"/>
      <c r="W78" s="425"/>
      <c r="X78" s="425"/>
      <c r="Y78" s="425"/>
      <c r="Z78" s="425"/>
      <c r="AA78" s="425"/>
      <c r="AB78" s="425"/>
      <c r="AC78" s="425"/>
      <c r="AD78" s="425"/>
      <c r="AE78" s="425"/>
    </row>
    <row r="79" spans="17:31" x14ac:dyDescent="0.2">
      <c r="Q79" s="13"/>
      <c r="R79" s="425"/>
      <c r="S79" s="425"/>
      <c r="T79" s="425"/>
      <c r="U79" s="425"/>
      <c r="V79" s="425"/>
      <c r="W79" s="425"/>
      <c r="X79" s="425"/>
      <c r="Y79" s="425"/>
      <c r="Z79" s="425"/>
      <c r="AA79" s="425"/>
      <c r="AB79" s="425"/>
      <c r="AC79" s="425"/>
      <c r="AD79" s="425"/>
      <c r="AE79" s="425"/>
    </row>
    <row r="80" spans="17:31" x14ac:dyDescent="0.2">
      <c r="Q80" s="13"/>
      <c r="R80" s="425"/>
      <c r="S80" s="425"/>
      <c r="T80" s="425"/>
      <c r="U80" s="425"/>
      <c r="V80" s="425"/>
      <c r="W80" s="425"/>
      <c r="X80" s="425"/>
      <c r="Y80" s="425"/>
      <c r="Z80" s="425"/>
      <c r="AA80" s="425"/>
      <c r="AB80" s="425"/>
      <c r="AC80" s="425"/>
      <c r="AD80" s="425"/>
      <c r="AE80" s="425"/>
    </row>
    <row r="81" spans="1:31" x14ac:dyDescent="0.2">
      <c r="Q81" s="13"/>
      <c r="R81" s="425"/>
      <c r="S81" s="425"/>
      <c r="T81" s="425"/>
      <c r="U81" s="425"/>
      <c r="V81" s="425"/>
      <c r="W81" s="425"/>
      <c r="X81" s="425"/>
      <c r="Y81" s="425"/>
      <c r="Z81" s="425"/>
      <c r="AA81" s="425"/>
      <c r="AB81" s="425"/>
      <c r="AC81" s="425"/>
      <c r="AD81" s="425"/>
      <c r="AE81" s="425"/>
    </row>
    <row r="82" spans="1:31" x14ac:dyDescent="0.2">
      <c r="Q82" s="13"/>
      <c r="R82" s="425"/>
      <c r="S82" s="425"/>
      <c r="T82" s="425"/>
      <c r="U82" s="425"/>
      <c r="V82" s="425"/>
      <c r="W82" s="425"/>
      <c r="X82" s="425"/>
      <c r="Y82" s="425"/>
      <c r="Z82" s="425"/>
      <c r="AA82" s="425"/>
      <c r="AB82" s="425"/>
      <c r="AC82" s="425"/>
      <c r="AD82" s="425"/>
      <c r="AE82" s="425"/>
    </row>
    <row r="83" spans="1:31" x14ac:dyDescent="0.2">
      <c r="Q83" s="13"/>
      <c r="R83" s="425"/>
      <c r="S83" s="425"/>
      <c r="T83" s="425"/>
      <c r="U83" s="425"/>
      <c r="V83" s="425"/>
      <c r="W83" s="425"/>
      <c r="X83" s="425"/>
      <c r="Y83" s="425"/>
      <c r="Z83" s="425"/>
      <c r="AA83" s="425"/>
      <c r="AB83" s="425"/>
      <c r="AC83" s="425"/>
      <c r="AD83" s="425"/>
      <c r="AE83" s="425"/>
    </row>
    <row r="84" spans="1:31" x14ac:dyDescent="0.2">
      <c r="Q84" s="13"/>
      <c r="R84" s="425"/>
      <c r="S84" s="425"/>
      <c r="T84" s="425"/>
      <c r="U84" s="425"/>
      <c r="V84" s="425"/>
      <c r="W84" s="425"/>
      <c r="X84" s="425"/>
      <c r="Y84" s="425"/>
      <c r="Z84" s="425"/>
      <c r="AA84" s="425"/>
      <c r="AB84" s="425"/>
      <c r="AC84" s="425"/>
      <c r="AD84" s="425"/>
      <c r="AE84" s="425"/>
    </row>
    <row r="85" spans="1:31" x14ac:dyDescent="0.2">
      <c r="A85" s="70" t="s">
        <v>1331</v>
      </c>
      <c r="Q85" s="13"/>
      <c r="R85" s="425"/>
      <c r="S85" s="425"/>
      <c r="T85" s="425"/>
      <c r="U85" s="425"/>
      <c r="V85" s="425"/>
      <c r="W85" s="425"/>
      <c r="X85" s="425"/>
      <c r="Y85" s="425"/>
      <c r="Z85" s="425"/>
      <c r="AA85" s="425"/>
      <c r="AB85" s="425"/>
      <c r="AC85" s="425"/>
      <c r="AD85" s="425"/>
      <c r="AE85" s="425"/>
    </row>
    <row r="86" spans="1:31" x14ac:dyDescent="0.2">
      <c r="A86" s="397" t="s">
        <v>1332</v>
      </c>
      <c r="Q86" s="13"/>
      <c r="R86" s="425"/>
      <c r="S86" s="425"/>
      <c r="T86" s="425"/>
      <c r="U86" s="425"/>
      <c r="V86" s="425"/>
      <c r="W86" s="425"/>
      <c r="X86" s="425"/>
      <c r="Y86" s="425"/>
      <c r="Z86" s="425"/>
      <c r="AA86" s="425"/>
      <c r="AB86" s="425"/>
      <c r="AC86" s="425"/>
      <c r="AD86" s="425"/>
      <c r="AE86" s="425"/>
    </row>
    <row r="87" spans="1:31" x14ac:dyDescent="0.2">
      <c r="Q87" s="13"/>
      <c r="R87" s="425"/>
      <c r="S87" s="425"/>
      <c r="T87" s="425"/>
      <c r="U87" s="425"/>
      <c r="V87" s="425"/>
      <c r="W87" s="425"/>
      <c r="X87" s="425"/>
      <c r="Y87" s="425"/>
      <c r="Z87" s="425"/>
      <c r="AA87" s="425"/>
      <c r="AB87" s="425"/>
      <c r="AC87" s="425"/>
      <c r="AD87" s="425"/>
      <c r="AE87" s="425"/>
    </row>
    <row r="88" spans="1:31" x14ac:dyDescent="0.2">
      <c r="C88" s="451"/>
      <c r="Q88" s="13"/>
      <c r="R88" s="425"/>
      <c r="S88" s="425"/>
      <c r="T88" s="425"/>
      <c r="U88" s="425"/>
      <c r="V88" s="425"/>
      <c r="W88" s="425"/>
      <c r="X88" s="425"/>
      <c r="Y88" s="425"/>
      <c r="Z88" s="425"/>
      <c r="AA88" s="425"/>
      <c r="AB88" s="425"/>
      <c r="AC88" s="425"/>
      <c r="AD88" s="425"/>
      <c r="AE88" s="425"/>
    </row>
    <row r="89" spans="1:31" x14ac:dyDescent="0.2">
      <c r="P89" s="440"/>
      <c r="Q89" s="13"/>
      <c r="R89" s="425"/>
      <c r="S89" s="425"/>
      <c r="T89" s="425"/>
      <c r="U89" s="425"/>
      <c r="V89" s="425"/>
      <c r="W89" s="425"/>
      <c r="X89" s="425"/>
      <c r="Y89" s="425"/>
      <c r="Z89" s="425"/>
      <c r="AA89" s="425"/>
      <c r="AB89" s="425"/>
      <c r="AC89" s="425"/>
      <c r="AD89" s="425"/>
      <c r="AE89" s="425"/>
    </row>
    <row r="90" spans="1:31" x14ac:dyDescent="0.2">
      <c r="Q90" s="13"/>
      <c r="R90" s="425"/>
      <c r="S90" s="425"/>
      <c r="T90" s="425"/>
      <c r="U90" s="425"/>
      <c r="V90" s="425"/>
      <c r="W90" s="425"/>
      <c r="X90" s="425"/>
      <c r="Y90" s="425"/>
      <c r="Z90" s="425"/>
      <c r="AA90" s="425"/>
      <c r="AB90" s="425"/>
      <c r="AC90" s="425"/>
      <c r="AD90" s="425"/>
      <c r="AE90" s="425"/>
    </row>
    <row r="91" spans="1:31" x14ac:dyDescent="0.2">
      <c r="Q91" s="13"/>
      <c r="R91" s="425"/>
      <c r="S91" s="425"/>
      <c r="T91" s="425"/>
      <c r="U91" s="425"/>
      <c r="V91" s="425"/>
      <c r="W91" s="425"/>
      <c r="X91" s="425"/>
      <c r="Y91" s="425"/>
      <c r="Z91" s="425"/>
      <c r="AA91" s="425"/>
      <c r="AB91" s="425"/>
      <c r="AC91" s="425"/>
      <c r="AD91" s="425"/>
      <c r="AE91" s="425"/>
    </row>
    <row r="92" spans="1:31" ht="14.1" customHeight="1" x14ac:dyDescent="0.25">
      <c r="A92" s="448"/>
      <c r="E92" s="441"/>
      <c r="F92" s="442"/>
      <c r="H92" s="1042"/>
      <c r="I92" s="1042"/>
      <c r="J92" s="1042"/>
      <c r="K92" s="444"/>
      <c r="L92" s="1043"/>
      <c r="M92" s="1043"/>
      <c r="N92" s="1043"/>
      <c r="Q92" s="13"/>
      <c r="R92" s="425"/>
      <c r="S92" s="425"/>
      <c r="T92" s="425"/>
      <c r="U92" s="425"/>
      <c r="V92" s="425"/>
      <c r="W92" s="425"/>
      <c r="X92" s="425"/>
      <c r="Y92" s="425"/>
      <c r="Z92" s="425"/>
      <c r="AA92" s="425"/>
      <c r="AB92" s="425"/>
      <c r="AC92" s="425"/>
      <c r="AD92" s="425"/>
      <c r="AE92" s="425"/>
    </row>
    <row r="93" spans="1:31" ht="14.1" customHeight="1" x14ac:dyDescent="0.2">
      <c r="A93" s="446"/>
      <c r="B93" s="425"/>
      <c r="C93" s="425"/>
      <c r="D93" s="425"/>
      <c r="E93" s="425"/>
      <c r="F93" s="425"/>
      <c r="G93" s="425"/>
      <c r="H93" s="425"/>
      <c r="I93" s="425"/>
      <c r="J93" s="425"/>
      <c r="K93" s="425"/>
      <c r="L93" s="425"/>
      <c r="M93" s="425"/>
      <c r="N93" s="425"/>
      <c r="O93" s="425"/>
      <c r="P93" s="425"/>
      <c r="Q93" s="425"/>
      <c r="R93" s="425"/>
      <c r="S93" s="425"/>
      <c r="T93" s="425"/>
      <c r="U93" s="425"/>
      <c r="V93" s="425"/>
      <c r="W93" s="425"/>
      <c r="X93" s="425"/>
      <c r="Y93" s="425"/>
      <c r="Z93" s="425"/>
      <c r="AA93" s="425"/>
      <c r="AB93" s="425"/>
      <c r="AC93" s="425"/>
      <c r="AD93" s="425"/>
      <c r="AE93" s="425"/>
    </row>
    <row r="94" spans="1:31" x14ac:dyDescent="0.2">
      <c r="A94" s="447"/>
      <c r="B94" s="425"/>
      <c r="C94" s="425"/>
      <c r="D94" s="425"/>
      <c r="E94" s="425"/>
      <c r="F94" s="425"/>
      <c r="G94" s="425"/>
      <c r="H94" s="425"/>
      <c r="I94" s="425"/>
      <c r="J94" s="425"/>
      <c r="K94" s="425"/>
      <c r="L94" s="425"/>
      <c r="M94" s="425"/>
      <c r="N94" s="425"/>
      <c r="O94" s="425"/>
      <c r="P94" s="425"/>
      <c r="Q94" s="425"/>
      <c r="R94" s="425"/>
      <c r="S94" s="425"/>
      <c r="T94" s="425"/>
      <c r="U94" s="425"/>
      <c r="V94" s="425"/>
      <c r="W94" s="425"/>
      <c r="X94" s="425"/>
      <c r="Y94" s="425"/>
      <c r="Z94" s="425"/>
      <c r="AA94" s="425"/>
      <c r="AB94" s="425"/>
      <c r="AC94" s="425"/>
      <c r="AD94" s="425"/>
      <c r="AE94" s="425"/>
    </row>
    <row r="95" spans="1:31" x14ac:dyDescent="0.2">
      <c r="A95" s="425"/>
      <c r="B95" s="425"/>
      <c r="C95" s="425"/>
      <c r="D95" s="425"/>
      <c r="E95" s="425"/>
      <c r="F95" s="425"/>
      <c r="G95" s="425"/>
      <c r="H95" s="425"/>
      <c r="I95" s="425"/>
      <c r="J95" s="425"/>
      <c r="K95" s="425"/>
      <c r="L95" s="425"/>
      <c r="M95" s="425"/>
      <c r="N95" s="425"/>
      <c r="O95" s="425"/>
      <c r="P95" s="425"/>
      <c r="Q95" s="425"/>
      <c r="R95" s="425"/>
      <c r="S95" s="425"/>
      <c r="T95" s="425"/>
      <c r="U95" s="425"/>
      <c r="V95" s="425"/>
      <c r="W95" s="425"/>
      <c r="X95" s="425"/>
      <c r="Y95" s="425"/>
      <c r="Z95" s="425"/>
      <c r="AA95" s="425"/>
      <c r="AB95" s="425"/>
      <c r="AC95" s="425"/>
      <c r="AD95" s="425"/>
      <c r="AE95" s="425"/>
    </row>
    <row r="96" spans="1:31" x14ac:dyDescent="0.2">
      <c r="A96" s="425"/>
      <c r="B96" s="425"/>
      <c r="C96" s="425"/>
      <c r="D96" s="425"/>
      <c r="E96" s="425"/>
      <c r="F96" s="425"/>
      <c r="G96" s="425"/>
      <c r="H96" s="425"/>
      <c r="I96" s="425"/>
      <c r="J96" s="425"/>
      <c r="K96" s="425"/>
      <c r="L96" s="425"/>
      <c r="M96" s="425"/>
      <c r="N96" s="425"/>
      <c r="O96" s="425"/>
      <c r="P96" s="425"/>
      <c r="Q96" s="425"/>
      <c r="R96" s="425"/>
      <c r="S96" s="425"/>
      <c r="T96" s="425"/>
      <c r="U96" s="425"/>
      <c r="V96" s="425"/>
      <c r="W96" s="425"/>
      <c r="X96" s="425"/>
      <c r="Y96" s="425"/>
      <c r="Z96" s="425"/>
      <c r="AA96" s="425"/>
      <c r="AB96" s="425"/>
      <c r="AC96" s="425"/>
      <c r="AD96" s="425"/>
      <c r="AE96" s="425"/>
    </row>
    <row r="97" spans="1:31" x14ac:dyDescent="0.2">
      <c r="A97" s="425"/>
      <c r="B97" s="425"/>
      <c r="C97" s="425"/>
      <c r="D97" s="425"/>
      <c r="E97" s="425"/>
      <c r="F97" s="425"/>
      <c r="G97" s="425"/>
      <c r="H97" s="425"/>
      <c r="I97" s="425"/>
      <c r="J97" s="425"/>
      <c r="K97" s="425"/>
      <c r="L97" s="425"/>
      <c r="M97" s="425"/>
      <c r="N97" s="425"/>
      <c r="O97" s="425"/>
      <c r="P97" s="425"/>
      <c r="Q97" s="425"/>
      <c r="R97" s="425"/>
      <c r="S97" s="425"/>
      <c r="T97" s="425"/>
      <c r="U97" s="425"/>
      <c r="V97" s="425"/>
      <c r="W97" s="425"/>
      <c r="X97" s="425"/>
      <c r="Y97" s="425"/>
      <c r="Z97" s="425"/>
      <c r="AA97" s="425"/>
      <c r="AB97" s="425"/>
      <c r="AC97" s="425"/>
      <c r="AD97" s="425"/>
      <c r="AE97" s="425"/>
    </row>
    <row r="98" spans="1:31" x14ac:dyDescent="0.2">
      <c r="A98" s="425"/>
      <c r="B98" s="425"/>
      <c r="C98" s="425"/>
      <c r="D98" s="425"/>
      <c r="E98" s="425"/>
      <c r="F98" s="425"/>
      <c r="G98" s="425"/>
      <c r="H98" s="425"/>
      <c r="I98" s="425"/>
      <c r="J98" s="425"/>
      <c r="K98" s="425"/>
      <c r="L98" s="425"/>
      <c r="M98" s="425"/>
      <c r="N98" s="425"/>
      <c r="O98" s="425"/>
      <c r="P98" s="425"/>
      <c r="Q98" s="425"/>
      <c r="R98" s="425"/>
      <c r="S98" s="425"/>
      <c r="T98" s="425"/>
      <c r="U98" s="425"/>
      <c r="V98" s="425"/>
      <c r="W98" s="425"/>
      <c r="X98" s="425"/>
      <c r="Y98" s="425"/>
      <c r="Z98" s="425"/>
      <c r="AA98" s="425"/>
      <c r="AB98" s="425"/>
      <c r="AC98" s="425"/>
      <c r="AD98" s="425"/>
      <c r="AE98" s="425"/>
    </row>
    <row r="99" spans="1:31" x14ac:dyDescent="0.2">
      <c r="A99" s="425"/>
      <c r="B99" s="425"/>
      <c r="C99" s="425"/>
      <c r="D99" s="425"/>
      <c r="E99" s="425"/>
      <c r="F99" s="425"/>
      <c r="G99" s="425"/>
      <c r="H99" s="425"/>
      <c r="I99" s="425"/>
      <c r="J99" s="425"/>
      <c r="K99" s="425"/>
      <c r="L99" s="425"/>
      <c r="M99" s="425"/>
      <c r="N99" s="425"/>
      <c r="O99" s="425"/>
      <c r="P99" s="425"/>
      <c r="Q99" s="425"/>
      <c r="R99" s="425"/>
      <c r="S99" s="425"/>
      <c r="T99" s="425"/>
      <c r="U99" s="425"/>
      <c r="V99" s="425"/>
      <c r="W99" s="425"/>
      <c r="X99" s="425"/>
      <c r="Y99" s="425"/>
      <c r="Z99" s="425"/>
      <c r="AA99" s="425"/>
      <c r="AB99" s="425"/>
      <c r="AC99" s="425"/>
      <c r="AD99" s="425"/>
      <c r="AE99" s="425"/>
    </row>
    <row r="100" spans="1:31" x14ac:dyDescent="0.2">
      <c r="A100" s="425"/>
      <c r="B100" s="425"/>
      <c r="C100" s="425"/>
      <c r="D100" s="425"/>
      <c r="E100" s="425"/>
      <c r="F100" s="425"/>
      <c r="G100" s="425"/>
      <c r="H100" s="425"/>
      <c r="I100" s="425"/>
      <c r="J100" s="425"/>
      <c r="K100" s="425"/>
      <c r="L100" s="425"/>
      <c r="M100" s="425"/>
      <c r="N100" s="425"/>
      <c r="O100" s="425"/>
      <c r="P100" s="425"/>
      <c r="Q100" s="425"/>
      <c r="R100" s="425"/>
      <c r="S100" s="425"/>
      <c r="T100" s="425"/>
      <c r="U100" s="425"/>
      <c r="V100" s="425"/>
      <c r="W100" s="425"/>
      <c r="X100" s="425"/>
      <c r="Y100" s="425"/>
      <c r="Z100" s="425"/>
      <c r="AA100" s="425"/>
      <c r="AB100" s="425"/>
      <c r="AC100" s="425"/>
      <c r="AD100" s="425"/>
      <c r="AE100" s="425"/>
    </row>
    <row r="101" spans="1:31" x14ac:dyDescent="0.2">
      <c r="A101" s="425"/>
      <c r="B101" s="425"/>
      <c r="C101" s="425"/>
      <c r="D101" s="425"/>
      <c r="E101" s="425"/>
      <c r="F101" s="425"/>
      <c r="G101" s="425"/>
      <c r="H101" s="425"/>
      <c r="I101" s="425"/>
      <c r="J101" s="425"/>
      <c r="K101" s="425"/>
      <c r="L101" s="425"/>
      <c r="M101" s="425"/>
      <c r="N101" s="425"/>
      <c r="O101" s="425"/>
      <c r="P101" s="425"/>
      <c r="Q101" s="425"/>
      <c r="R101" s="425"/>
      <c r="S101" s="425"/>
      <c r="T101" s="425"/>
      <c r="U101" s="425"/>
      <c r="V101" s="425"/>
      <c r="W101" s="425"/>
      <c r="X101" s="425"/>
      <c r="Y101" s="425"/>
      <c r="Z101" s="425"/>
      <c r="AA101" s="425"/>
      <c r="AB101" s="425"/>
      <c r="AC101" s="425"/>
      <c r="AD101" s="425"/>
      <c r="AE101" s="425"/>
    </row>
    <row r="102" spans="1:31" x14ac:dyDescent="0.2">
      <c r="A102" s="425"/>
      <c r="B102" s="425"/>
      <c r="C102" s="425"/>
      <c r="D102" s="425"/>
      <c r="E102" s="425"/>
      <c r="F102" s="425"/>
      <c r="G102" s="425"/>
      <c r="H102" s="425"/>
      <c r="I102" s="425"/>
      <c r="J102" s="425"/>
      <c r="K102" s="425"/>
      <c r="L102" s="425"/>
      <c r="M102" s="425"/>
      <c r="N102" s="425"/>
      <c r="O102" s="425"/>
      <c r="P102" s="425"/>
      <c r="Q102" s="425"/>
      <c r="R102" s="425"/>
      <c r="S102" s="425"/>
      <c r="T102" s="425"/>
      <c r="U102" s="425"/>
      <c r="V102" s="425"/>
      <c r="W102" s="425"/>
      <c r="X102" s="425"/>
      <c r="Y102" s="425"/>
      <c r="Z102" s="425"/>
      <c r="AA102" s="425"/>
      <c r="AB102" s="425"/>
      <c r="AC102" s="425"/>
      <c r="AD102" s="425"/>
      <c r="AE102" s="425"/>
    </row>
    <row r="103" spans="1:31" x14ac:dyDescent="0.2">
      <c r="A103" s="425"/>
      <c r="B103" s="425"/>
      <c r="C103" s="425"/>
      <c r="D103" s="425"/>
      <c r="E103" s="425"/>
      <c r="F103" s="425"/>
      <c r="G103" s="425"/>
      <c r="H103" s="425"/>
      <c r="I103" s="425"/>
      <c r="J103" s="425"/>
      <c r="K103" s="425"/>
      <c r="L103" s="425"/>
      <c r="M103" s="425"/>
      <c r="N103" s="425"/>
      <c r="O103" s="425"/>
      <c r="P103" s="425"/>
      <c r="Q103" s="425"/>
      <c r="R103" s="425"/>
      <c r="S103" s="425"/>
      <c r="T103" s="425"/>
      <c r="U103" s="425"/>
      <c r="V103" s="425"/>
      <c r="W103" s="425"/>
      <c r="X103" s="425"/>
      <c r="Y103" s="425"/>
      <c r="Z103" s="425"/>
      <c r="AA103" s="425"/>
      <c r="AB103" s="425"/>
      <c r="AC103" s="425"/>
      <c r="AD103" s="425"/>
      <c r="AE103" s="425"/>
    </row>
    <row r="104" spans="1:31" x14ac:dyDescent="0.2">
      <c r="A104" s="425"/>
      <c r="B104" s="425"/>
      <c r="C104" s="425"/>
      <c r="D104" s="425"/>
      <c r="E104" s="425"/>
      <c r="F104" s="425"/>
      <c r="G104" s="425"/>
      <c r="H104" s="425"/>
      <c r="I104" s="425"/>
      <c r="J104" s="425"/>
      <c r="K104" s="425"/>
      <c r="L104" s="425"/>
      <c r="M104" s="425"/>
      <c r="N104" s="425"/>
      <c r="O104" s="425"/>
      <c r="P104" s="425"/>
      <c r="Q104" s="425"/>
      <c r="R104" s="425"/>
      <c r="S104" s="425"/>
      <c r="T104" s="425"/>
      <c r="U104" s="425"/>
      <c r="V104" s="425"/>
      <c r="W104" s="425"/>
      <c r="X104" s="425"/>
      <c r="Y104" s="425"/>
      <c r="Z104" s="425"/>
      <c r="AA104" s="425"/>
      <c r="AB104" s="425"/>
      <c r="AC104" s="425"/>
      <c r="AD104" s="425"/>
      <c r="AE104" s="425"/>
    </row>
    <row r="105" spans="1:31" x14ac:dyDescent="0.2">
      <c r="A105" s="425"/>
      <c r="B105" s="425"/>
      <c r="C105" s="425"/>
      <c r="D105" s="425"/>
      <c r="E105" s="425"/>
      <c r="F105" s="425"/>
      <c r="G105" s="425"/>
      <c r="H105" s="425"/>
      <c r="I105" s="425"/>
      <c r="J105" s="425"/>
      <c r="K105" s="425"/>
      <c r="L105" s="425"/>
      <c r="M105" s="425"/>
      <c r="N105" s="425"/>
      <c r="O105" s="425"/>
      <c r="P105" s="425"/>
      <c r="Q105" s="425"/>
      <c r="R105" s="425"/>
      <c r="S105" s="425"/>
      <c r="T105" s="425"/>
      <c r="U105" s="425"/>
      <c r="V105" s="425"/>
      <c r="W105" s="425"/>
      <c r="X105" s="425"/>
      <c r="Y105" s="425"/>
      <c r="Z105" s="425"/>
      <c r="AA105" s="425"/>
      <c r="AB105" s="425"/>
      <c r="AC105" s="425"/>
      <c r="AD105" s="425"/>
      <c r="AE105" s="425"/>
    </row>
    <row r="106" spans="1:31" x14ac:dyDescent="0.2">
      <c r="A106" s="425"/>
      <c r="B106" s="425"/>
      <c r="C106" s="425"/>
      <c r="D106" s="425"/>
      <c r="E106" s="425"/>
      <c r="F106" s="425"/>
      <c r="G106" s="425"/>
      <c r="H106" s="425"/>
      <c r="I106" s="425"/>
      <c r="J106" s="425"/>
      <c r="K106" s="425"/>
      <c r="L106" s="425"/>
      <c r="M106" s="425"/>
      <c r="N106" s="425"/>
      <c r="O106" s="425"/>
      <c r="P106" s="425"/>
      <c r="Q106" s="425"/>
      <c r="R106" s="425"/>
      <c r="S106" s="425"/>
      <c r="T106" s="425"/>
      <c r="U106" s="425"/>
      <c r="V106" s="425"/>
      <c r="W106" s="425"/>
      <c r="X106" s="425"/>
      <c r="Y106" s="425"/>
      <c r="Z106" s="425"/>
      <c r="AA106" s="425"/>
      <c r="AB106" s="425"/>
      <c r="AC106" s="425"/>
      <c r="AD106" s="425"/>
      <c r="AE106" s="425"/>
    </row>
    <row r="107" spans="1:31" x14ac:dyDescent="0.2">
      <c r="A107" s="425"/>
      <c r="B107" s="425"/>
      <c r="C107" s="425"/>
      <c r="D107" s="425"/>
      <c r="E107" s="425"/>
      <c r="F107" s="425"/>
      <c r="G107" s="425"/>
      <c r="H107" s="425"/>
      <c r="I107" s="425"/>
      <c r="J107" s="425"/>
      <c r="K107" s="425"/>
      <c r="L107" s="425"/>
      <c r="M107" s="425"/>
      <c r="N107" s="425"/>
      <c r="O107" s="425"/>
      <c r="P107" s="425"/>
      <c r="Q107" s="425"/>
      <c r="R107" s="425"/>
      <c r="S107" s="425"/>
      <c r="T107" s="425"/>
      <c r="U107" s="425"/>
      <c r="V107" s="425"/>
      <c r="W107" s="425"/>
      <c r="X107" s="425"/>
      <c r="Y107" s="425"/>
      <c r="Z107" s="425"/>
      <c r="AA107" s="425"/>
      <c r="AB107" s="425"/>
      <c r="AC107" s="425"/>
      <c r="AD107" s="425"/>
      <c r="AE107" s="425"/>
    </row>
    <row r="108" spans="1:31" x14ac:dyDescent="0.2">
      <c r="A108" s="425"/>
      <c r="B108" s="425"/>
      <c r="C108" s="425"/>
      <c r="D108" s="425"/>
      <c r="E108" s="425"/>
      <c r="F108" s="425"/>
      <c r="G108" s="425"/>
      <c r="H108" s="425"/>
      <c r="I108" s="425"/>
      <c r="J108" s="425"/>
      <c r="K108" s="425"/>
      <c r="L108" s="425"/>
      <c r="M108" s="425"/>
      <c r="N108" s="425"/>
      <c r="O108" s="425"/>
      <c r="P108" s="425"/>
      <c r="Q108" s="425"/>
      <c r="R108" s="425"/>
      <c r="S108" s="425"/>
      <c r="T108" s="425"/>
      <c r="U108" s="425"/>
      <c r="V108" s="425"/>
      <c r="W108" s="425"/>
      <c r="X108" s="425"/>
      <c r="Y108" s="425"/>
      <c r="Z108" s="425"/>
      <c r="AA108" s="425"/>
      <c r="AB108" s="425"/>
      <c r="AC108" s="425"/>
      <c r="AD108" s="425"/>
      <c r="AE108" s="425"/>
    </row>
    <row r="109" spans="1:31" x14ac:dyDescent="0.2">
      <c r="A109" s="425"/>
      <c r="B109" s="425"/>
      <c r="C109" s="425"/>
      <c r="D109" s="425"/>
      <c r="E109" s="425"/>
      <c r="F109" s="425"/>
      <c r="G109" s="425"/>
      <c r="H109" s="425"/>
      <c r="I109" s="425"/>
      <c r="J109" s="425"/>
      <c r="K109" s="425"/>
      <c r="L109" s="425"/>
      <c r="M109" s="425"/>
      <c r="N109" s="425"/>
      <c r="O109" s="425"/>
      <c r="P109" s="425"/>
      <c r="Q109" s="425"/>
      <c r="R109" s="425"/>
      <c r="S109" s="425"/>
      <c r="T109" s="425"/>
      <c r="U109" s="425"/>
      <c r="V109" s="425"/>
      <c r="W109" s="425"/>
      <c r="X109" s="425"/>
      <c r="Y109" s="425"/>
      <c r="Z109" s="425"/>
      <c r="AA109" s="425"/>
      <c r="AB109" s="425"/>
      <c r="AC109" s="425"/>
      <c r="AD109" s="425"/>
      <c r="AE109" s="425"/>
    </row>
    <row r="110" spans="1:31" x14ac:dyDescent="0.2">
      <c r="A110" s="425"/>
      <c r="B110" s="425"/>
      <c r="C110" s="425"/>
      <c r="D110" s="425"/>
      <c r="E110" s="425"/>
      <c r="F110" s="425"/>
      <c r="G110" s="425"/>
      <c r="H110" s="425"/>
      <c r="I110" s="425"/>
      <c r="J110" s="425"/>
      <c r="K110" s="425"/>
      <c r="L110" s="425"/>
      <c r="M110" s="425"/>
      <c r="N110" s="425"/>
      <c r="O110" s="425"/>
      <c r="P110" s="425"/>
      <c r="Q110" s="425"/>
      <c r="R110" s="425"/>
      <c r="S110" s="425"/>
      <c r="T110" s="425"/>
      <c r="U110" s="425"/>
      <c r="V110" s="425"/>
      <c r="W110" s="425"/>
      <c r="X110" s="425"/>
      <c r="Y110" s="425"/>
      <c r="Z110" s="425"/>
      <c r="AA110" s="425"/>
      <c r="AB110" s="425"/>
      <c r="AC110" s="425"/>
      <c r="AD110" s="425"/>
      <c r="AE110" s="425"/>
    </row>
    <row r="111" spans="1:31" x14ac:dyDescent="0.2">
      <c r="A111" s="425"/>
      <c r="B111" s="425"/>
      <c r="C111" s="425"/>
      <c r="D111" s="425"/>
      <c r="E111" s="425"/>
      <c r="F111" s="425"/>
      <c r="G111" s="425"/>
      <c r="H111" s="425"/>
      <c r="I111" s="425"/>
      <c r="J111" s="425"/>
      <c r="K111" s="425"/>
      <c r="L111" s="425"/>
      <c r="M111" s="425"/>
      <c r="N111" s="425"/>
      <c r="O111" s="425"/>
      <c r="P111" s="425"/>
      <c r="Q111" s="425"/>
      <c r="R111" s="425"/>
      <c r="S111" s="425"/>
      <c r="T111" s="425"/>
      <c r="U111" s="425"/>
      <c r="V111" s="425"/>
      <c r="W111" s="425"/>
      <c r="X111" s="425"/>
      <c r="Y111" s="425"/>
      <c r="Z111" s="425"/>
      <c r="AA111" s="425"/>
      <c r="AB111" s="425"/>
      <c r="AC111" s="425"/>
      <c r="AD111" s="425"/>
      <c r="AE111" s="425"/>
    </row>
    <row r="112" spans="1:31" x14ac:dyDescent="0.2">
      <c r="A112" s="425"/>
      <c r="B112" s="425"/>
      <c r="C112" s="425"/>
      <c r="D112" s="425"/>
      <c r="E112" s="425"/>
      <c r="F112" s="425"/>
      <c r="G112" s="425"/>
      <c r="H112" s="425"/>
      <c r="I112" s="425"/>
      <c r="J112" s="425"/>
      <c r="K112" s="425"/>
      <c r="L112" s="425"/>
      <c r="M112" s="425"/>
      <c r="N112" s="425"/>
      <c r="O112" s="425"/>
      <c r="P112" s="425"/>
      <c r="Q112" s="425"/>
      <c r="R112" s="425"/>
      <c r="S112" s="425"/>
      <c r="T112" s="425"/>
      <c r="U112" s="425"/>
      <c r="V112" s="425"/>
      <c r="W112" s="425"/>
      <c r="X112" s="425"/>
      <c r="Y112" s="425"/>
      <c r="Z112" s="425"/>
      <c r="AA112" s="425"/>
      <c r="AB112" s="425"/>
      <c r="AC112" s="425"/>
      <c r="AD112" s="425"/>
      <c r="AE112" s="425"/>
    </row>
    <row r="113" spans="1:65" x14ac:dyDescent="0.2">
      <c r="A113" s="425"/>
      <c r="B113" s="425"/>
      <c r="C113" s="425"/>
      <c r="D113" s="425"/>
      <c r="E113" s="425"/>
      <c r="F113" s="425"/>
      <c r="G113" s="425"/>
      <c r="H113" s="425"/>
      <c r="I113" s="425"/>
      <c r="J113" s="425"/>
      <c r="K113" s="425"/>
      <c r="L113" s="425"/>
      <c r="M113" s="425"/>
      <c r="N113" s="425"/>
      <c r="O113" s="425"/>
      <c r="P113" s="425"/>
      <c r="Q113" s="425"/>
      <c r="R113" s="425"/>
      <c r="S113" s="425"/>
      <c r="T113" s="425"/>
      <c r="U113" s="425"/>
      <c r="V113" s="425"/>
      <c r="W113" s="425"/>
      <c r="X113" s="425"/>
      <c r="Y113" s="425"/>
      <c r="Z113" s="425"/>
      <c r="AA113" s="425"/>
      <c r="AB113" s="425"/>
      <c r="AC113" s="425"/>
      <c r="AD113" s="425"/>
      <c r="AE113" s="425"/>
    </row>
    <row r="114" spans="1:65" x14ac:dyDescent="0.2">
      <c r="A114" s="425"/>
      <c r="B114" s="425"/>
      <c r="C114" s="425"/>
      <c r="D114" s="425"/>
      <c r="E114" s="425"/>
      <c r="F114" s="425"/>
      <c r="G114" s="425"/>
      <c r="H114" s="425"/>
      <c r="I114" s="425"/>
      <c r="J114" s="425"/>
      <c r="K114" s="425"/>
      <c r="L114" s="425"/>
      <c r="M114" s="425"/>
      <c r="N114" s="425"/>
      <c r="O114" s="425"/>
      <c r="P114" s="425"/>
      <c r="Q114" s="425"/>
      <c r="R114" s="425"/>
      <c r="S114" s="425"/>
      <c r="T114" s="425"/>
      <c r="U114" s="425"/>
      <c r="V114" s="425"/>
      <c r="W114" s="425"/>
      <c r="X114" s="425"/>
      <c r="Y114" s="425"/>
      <c r="Z114" s="425"/>
      <c r="AA114" s="425"/>
      <c r="AB114" s="425"/>
      <c r="AC114" s="425"/>
      <c r="AD114" s="425"/>
      <c r="AE114" s="425"/>
    </row>
    <row r="115" spans="1:65" x14ac:dyDescent="0.2">
      <c r="A115" s="425"/>
      <c r="B115" s="425"/>
      <c r="C115" s="425"/>
      <c r="D115" s="425"/>
      <c r="E115" s="425"/>
      <c r="F115" s="425"/>
      <c r="G115" s="425"/>
      <c r="H115" s="425"/>
      <c r="I115" s="425"/>
      <c r="J115" s="425"/>
      <c r="K115" s="425"/>
      <c r="L115" s="425"/>
      <c r="M115" s="425"/>
      <c r="N115" s="425"/>
      <c r="O115" s="425"/>
      <c r="P115" s="425"/>
      <c r="Q115" s="425"/>
      <c r="R115" s="425"/>
      <c r="S115" s="425"/>
      <c r="T115" s="425"/>
      <c r="U115" s="425"/>
      <c r="V115" s="425"/>
      <c r="W115" s="425"/>
      <c r="X115" s="425"/>
      <c r="Y115" s="425"/>
      <c r="Z115" s="425"/>
      <c r="AA115" s="425"/>
      <c r="AB115" s="425"/>
      <c r="AC115" s="425"/>
      <c r="AD115" s="425"/>
      <c r="AE115" s="425"/>
    </row>
    <row r="116" spans="1:65" x14ac:dyDescent="0.2">
      <c r="A116" s="425"/>
      <c r="B116" s="425"/>
      <c r="C116" s="425"/>
      <c r="D116" s="425"/>
      <c r="E116" s="425"/>
      <c r="F116" s="425"/>
      <c r="G116" s="425"/>
      <c r="H116" s="425"/>
      <c r="I116" s="425"/>
      <c r="J116" s="425"/>
      <c r="K116" s="425"/>
      <c r="L116" s="425"/>
      <c r="M116" s="425"/>
      <c r="N116" s="425"/>
      <c r="O116" s="425"/>
      <c r="P116" s="425"/>
      <c r="Q116" s="425"/>
      <c r="R116" s="425"/>
      <c r="S116" s="425"/>
      <c r="T116" s="425"/>
      <c r="U116" s="425"/>
      <c r="V116" s="425"/>
      <c r="W116" s="425"/>
      <c r="X116" s="425"/>
      <c r="Y116" s="425"/>
      <c r="Z116" s="425"/>
      <c r="AA116" s="425"/>
      <c r="AB116" s="425"/>
      <c r="AC116" s="425"/>
      <c r="AD116" s="425"/>
      <c r="AE116" s="425"/>
    </row>
    <row r="117" spans="1:65" x14ac:dyDescent="0.2">
      <c r="A117" s="425"/>
      <c r="B117" s="425"/>
      <c r="C117" s="425"/>
      <c r="D117" s="425"/>
      <c r="E117" s="425"/>
      <c r="F117" s="425"/>
      <c r="G117" s="425"/>
      <c r="H117" s="425"/>
      <c r="I117" s="425"/>
      <c r="J117" s="425"/>
      <c r="K117" s="425"/>
      <c r="L117" s="425"/>
      <c r="M117" s="425"/>
      <c r="N117" s="425"/>
      <c r="O117" s="425"/>
      <c r="P117" s="425"/>
      <c r="Q117" s="425"/>
      <c r="R117" s="425"/>
      <c r="S117" s="425"/>
      <c r="T117" s="425"/>
      <c r="U117" s="425"/>
      <c r="V117" s="425"/>
      <c r="W117" s="425"/>
      <c r="X117" s="425"/>
      <c r="Y117" s="425"/>
      <c r="Z117" s="425"/>
      <c r="AA117" s="425"/>
      <c r="AB117" s="425"/>
      <c r="AC117" s="425"/>
      <c r="AD117" s="425"/>
      <c r="AE117" s="425"/>
    </row>
    <row r="118" spans="1:65" x14ac:dyDescent="0.2">
      <c r="A118" s="425"/>
      <c r="B118" s="425"/>
      <c r="C118" s="425"/>
      <c r="D118" s="425"/>
      <c r="E118" s="425"/>
      <c r="F118" s="425"/>
      <c r="G118" s="425"/>
      <c r="H118" s="425"/>
      <c r="I118" s="425"/>
      <c r="J118" s="425"/>
      <c r="K118" s="425"/>
      <c r="L118" s="425"/>
      <c r="M118" s="425"/>
      <c r="N118" s="425"/>
      <c r="O118" s="425"/>
      <c r="P118" s="425"/>
      <c r="Q118" s="425"/>
      <c r="R118" s="425"/>
      <c r="S118" s="425"/>
      <c r="T118" s="425"/>
      <c r="U118" s="425"/>
      <c r="V118" s="425"/>
      <c r="W118" s="425"/>
      <c r="X118" s="425"/>
      <c r="Y118" s="425"/>
      <c r="Z118" s="425"/>
      <c r="AA118" s="425"/>
      <c r="AB118" s="425"/>
      <c r="AC118" s="425"/>
      <c r="AD118" s="425"/>
      <c r="AE118" s="425"/>
    </row>
    <row r="119" spans="1:65" x14ac:dyDescent="0.2">
      <c r="BM119" t="b">
        <v>0</v>
      </c>
    </row>
    <row r="134" spans="1:16" x14ac:dyDescent="0.2">
      <c r="P134" s="440"/>
    </row>
    <row r="137" spans="1:16" ht="15.75" x14ac:dyDescent="0.25">
      <c r="A137" s="448"/>
      <c r="E137" s="441"/>
      <c r="F137" s="442"/>
      <c r="H137" s="443"/>
      <c r="I137" s="443"/>
      <c r="J137" s="443"/>
      <c r="K137" s="444"/>
      <c r="L137" s="445"/>
      <c r="M137" s="445"/>
      <c r="N137" s="445"/>
    </row>
    <row r="138" spans="1:16" x14ac:dyDescent="0.2">
      <c r="A138" s="448"/>
    </row>
    <row r="139" spans="1:16" x14ac:dyDescent="0.2">
      <c r="A139" s="449"/>
    </row>
    <row r="141" spans="1:16" x14ac:dyDescent="0.2">
      <c r="N141" s="450"/>
    </row>
    <row r="178" spans="3:16" x14ac:dyDescent="0.2">
      <c r="C178" s="451"/>
    </row>
    <row r="179" spans="3:16" x14ac:dyDescent="0.2">
      <c r="P179" s="440"/>
    </row>
  </sheetData>
  <mergeCells count="4">
    <mergeCell ref="G2:I2"/>
    <mergeCell ref="K2:N2"/>
    <mergeCell ref="H92:J92"/>
    <mergeCell ref="L92:N92"/>
  </mergeCells>
  <phoneticPr fontId="4" type="noConversion"/>
  <pageMargins left="0" right="0" top="0" bottom="0" header="0.51181102362204722" footer="0.51181102362204722"/>
  <pageSetup paperSize="9" scale="9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6640" r:id="rId4" name="Drop Down 16">
              <controlPr defaultSize="0" autoLine="0" autoPict="0">
                <anchor moveWithCells="1">
                  <from>
                    <xdr:col>4</xdr:col>
                    <xdr:colOff>1085850</xdr:colOff>
                    <xdr:row>3</xdr:row>
                    <xdr:rowOff>0</xdr:rowOff>
                  </from>
                  <to>
                    <xdr:col>9</xdr:col>
                    <xdr:colOff>219075</xdr:colOff>
                    <xdr:row>4</xdr:row>
                    <xdr:rowOff>47625</xdr:rowOff>
                  </to>
                </anchor>
              </controlPr>
            </control>
          </mc:Choice>
        </mc:AlternateContent>
        <mc:AlternateContent xmlns:mc="http://schemas.openxmlformats.org/markup-compatibility/2006">
          <mc:Choice Requires="x14">
            <control shapeId="26647" r:id="rId5" name="Group Box 23">
              <controlPr defaultSize="0" autoFill="0" autoPict="0">
                <anchor moveWithCells="1">
                  <from>
                    <xdr:col>17</xdr:col>
                    <xdr:colOff>485775</xdr:colOff>
                    <xdr:row>7</xdr:row>
                    <xdr:rowOff>28575</xdr:rowOff>
                  </from>
                  <to>
                    <xdr:col>19</xdr:col>
                    <xdr:colOff>466725</xdr:colOff>
                    <xdr:row>10</xdr:row>
                    <xdr:rowOff>123825</xdr:rowOff>
                  </to>
                </anchor>
              </controlPr>
            </control>
          </mc:Choice>
        </mc:AlternateContent>
        <mc:AlternateContent xmlns:mc="http://schemas.openxmlformats.org/markup-compatibility/2006">
          <mc:Choice Requires="x14">
            <control shapeId="26648" r:id="rId6" name="Check Box 24">
              <controlPr defaultSize="0" autoFill="0" autoLine="0" autoPict="0">
                <anchor moveWithCells="1">
                  <from>
                    <xdr:col>18</xdr:col>
                    <xdr:colOff>0</xdr:colOff>
                    <xdr:row>8</xdr:row>
                    <xdr:rowOff>0</xdr:rowOff>
                  </from>
                  <to>
                    <xdr:col>19</xdr:col>
                    <xdr:colOff>400050</xdr:colOff>
                    <xdr:row>9</xdr:row>
                    <xdr:rowOff>66675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149"/>
  <sheetViews>
    <sheetView showGridLines="0" defaultGridColor="0" colorId="23" workbookViewId="0">
      <selection activeCell="S16" sqref="S16"/>
    </sheetView>
  </sheetViews>
  <sheetFormatPr defaultRowHeight="12.75" x14ac:dyDescent="0.2"/>
  <cols>
    <col min="1" max="1" width="10.7109375" customWidth="1"/>
    <col min="2" max="2" width="28.7109375" customWidth="1"/>
    <col min="3" max="3" width="3.85546875" customWidth="1"/>
    <col min="4" max="4" width="5.28515625" style="483" customWidth="1"/>
    <col min="5" max="5" width="9.85546875" customWidth="1"/>
    <col min="7" max="7" width="5.7109375" customWidth="1"/>
    <col min="8" max="8" width="6.42578125" customWidth="1"/>
    <col min="9" max="9" width="8.140625" style="816" customWidth="1"/>
    <col min="10" max="10" width="7" customWidth="1"/>
    <col min="11" max="11" width="9.85546875" customWidth="1"/>
    <col min="12" max="12" width="8.5703125" customWidth="1"/>
    <col min="13" max="13" width="11.140625" customWidth="1"/>
    <col min="16" max="17" width="14.85546875" customWidth="1"/>
  </cols>
  <sheetData>
    <row r="2" spans="1:23" x14ac:dyDescent="0.2">
      <c r="I2" s="815"/>
      <c r="T2" t="str">
        <f>INDEX(T13:T15,U3)</f>
        <v xml:space="preserve">      1.Прогноз температуры воздуха:</v>
      </c>
    </row>
    <row r="3" spans="1:23" x14ac:dyDescent="0.2">
      <c r="I3" s="815"/>
      <c r="T3" s="425"/>
      <c r="U3" s="425">
        <v>1</v>
      </c>
    </row>
    <row r="4" spans="1:23" ht="27" customHeight="1" x14ac:dyDescent="0.2">
      <c r="B4" s="478" t="str">
        <f>Про_2!AO253</f>
        <v>Чт 21 ноя -ночь(21:00-09:00)</v>
      </c>
      <c r="C4" s="482" t="str">
        <f>Про_2!AP253</f>
        <v>Вид осадков</v>
      </c>
      <c r="D4" s="484"/>
      <c r="E4" s="482" t="str">
        <f>Про_2!AQ253</f>
        <v>Осадки за 12ч.</v>
      </c>
      <c r="G4" s="476"/>
      <c r="H4" s="476" t="str">
        <f>Про_2!AR253</f>
        <v>Твоздуха</v>
      </c>
      <c r="I4" s="482"/>
      <c r="J4" s="482" t="str">
        <f>Про_2!AS253</f>
        <v>Трельс</v>
      </c>
      <c r="K4" s="482"/>
      <c r="L4" s="477" t="str">
        <f>Про_2!AT253</f>
        <v>Порывы</v>
      </c>
      <c r="M4" s="12"/>
      <c r="P4" s="842">
        <v>25</v>
      </c>
      <c r="Q4" s="842">
        <v>4</v>
      </c>
      <c r="T4" s="425"/>
      <c r="U4" s="425"/>
    </row>
    <row r="5" spans="1:23" ht="12" customHeight="1" x14ac:dyDescent="0.2">
      <c r="A5">
        <v>5</v>
      </c>
      <c r="B5" s="650" t="str">
        <f>Про_2!AO254</f>
        <v>Москва</v>
      </c>
      <c r="C5" s="822" t="str">
        <f>Про_2!$AP$254</f>
        <v/>
      </c>
      <c r="D5" s="485">
        <f>IF(AND(E5&gt;=0.4,E5&lt;=1),"&lt;1",IF(AND(E5&gt;1,E5&lt;5),"1…6",IF(AND(E5&gt;=5,E5&lt;10),"5…10",IF(AND(E5&gt;=10,E5&lt;20),"10…20",IF(AND(E5&gt;=20,E5&lt;30),"20…30",IF(AND(E5&gt;=30,E5&lt;50),"30…50",IF(AND(E5&gt;=50,E5&lt;80),"50…80",IF(E5&gt;80,"&gt;80",0))))))))</f>
        <v>0</v>
      </c>
      <c r="E5" s="649">
        <f>Про_2!AQ254</f>
        <v>0</v>
      </c>
      <c r="F5" s="485"/>
      <c r="G5" s="817" t="str">
        <f>TEXT(H5-1.5,"[&gt;0]+0;[&lt;0]-0;0")&amp;"…"&amp;TEXT(H5+1.5,"[&gt;0]+0;[&lt;0]-0;0")</f>
        <v>+1…+4</v>
      </c>
      <c r="H5" s="813">
        <f>Про_2!AR254</f>
        <v>2.2999999999999998</v>
      </c>
      <c r="I5" s="818" t="str">
        <f>CHOOSE($U$3,G5,K5,M5)</f>
        <v>+1…+4</v>
      </c>
      <c r="J5" s="647">
        <f>Про_2!AS254</f>
        <v>0.29999999999999982</v>
      </c>
      <c r="K5" s="638" t="str">
        <f>TEXT(J5-2,"[&gt;0]+0;[&lt;0]-0;0")&amp;"…"&amp;TEXT(J5+3,"[&gt;0]+0;[&lt;0]-0;0")</f>
        <v>-2…+3</v>
      </c>
      <c r="L5" s="639">
        <f>Про_2!AT254</f>
        <v>16</v>
      </c>
      <c r="M5" s="641" t="str">
        <f xml:space="preserve">   IF(L5&lt;=4,"1…4", L5-3&amp;"…"&amp;L5+2)&amp;" м/с"</f>
        <v>13…18 м/с</v>
      </c>
      <c r="O5" s="459">
        <v>1</v>
      </c>
      <c r="P5" s="486" t="str">
        <f>"&gt;"&amp;O5&amp;" гр.С"</f>
        <v>&gt;1 гр.С</v>
      </c>
      <c r="Q5" s="459" t="str">
        <f t="shared" ref="Q5:Q44" si="0">"&gt;"&amp;O5</f>
        <v>&gt;1</v>
      </c>
      <c r="T5" s="425"/>
      <c r="U5" s="425"/>
    </row>
    <row r="6" spans="1:23" ht="12" customHeight="1" x14ac:dyDescent="0.2">
      <c r="B6" s="5"/>
      <c r="C6" s="819"/>
      <c r="E6" s="54"/>
      <c r="F6" s="483"/>
      <c r="G6" s="817"/>
      <c r="H6" s="813"/>
      <c r="I6" s="818"/>
      <c r="J6" s="647"/>
      <c r="K6" s="638"/>
      <c r="L6" s="639"/>
      <c r="M6" s="641"/>
      <c r="O6" s="459">
        <v>2</v>
      </c>
      <c r="P6" s="486" t="str">
        <f t="shared" ref="P6:P44" si="1">"&gt;"&amp;O6&amp;" гр.С"</f>
        <v>&gt;2 гр.С</v>
      </c>
      <c r="Q6" s="459" t="str">
        <f t="shared" si="0"/>
        <v>&gt;2</v>
      </c>
      <c r="T6" s="425"/>
      <c r="U6" s="425"/>
    </row>
    <row r="7" spans="1:23" ht="12" customHeight="1" x14ac:dyDescent="0.2">
      <c r="A7">
        <v>7</v>
      </c>
      <c r="B7" s="651" t="str">
        <f>Про_2!AO255</f>
        <v>Тверь</v>
      </c>
      <c r="C7" s="822" t="str">
        <f>Про_2!AP255</f>
        <v>·</v>
      </c>
      <c r="D7" s="485" t="str">
        <f>IF(AND(E7&gt;=0.4,E7&lt;=1),"&lt;1",IF(AND(E7&gt;1,E7&lt;5),"1…6",IF(AND(E7&gt;=5,E7&lt;10),"5…10",IF(AND(E7&gt;=10,E7&lt;20),"10…20",IF(AND(E7&gt;=20,E7&lt;30),"20…30",IF(AND(E7&gt;=30,E7&lt;50),"30…50",IF(AND(E7&gt;=50,E7&lt;80),"50…80",IF(E7&gt;80,"&gt;80",0))))))))</f>
        <v>1…6</v>
      </c>
      <c r="E7" s="649">
        <f>Про_2!AQ255</f>
        <v>2</v>
      </c>
      <c r="F7" s="485"/>
      <c r="G7" s="817" t="str">
        <f>TEXT(H7-1.5,"[&gt;0]+0;[&lt;0]-0;0")&amp;"…"&amp;TEXT(H7+1.5,"[&gt;0]+0;[&lt;0]-0;0")</f>
        <v>+1…+4</v>
      </c>
      <c r="H7" s="813">
        <f>Про_2!AR255</f>
        <v>2.4000000000000004</v>
      </c>
      <c r="I7" s="818" t="str">
        <f>CHOOSE($U$3,G7,K7,M7)</f>
        <v>+1…+4</v>
      </c>
      <c r="J7" s="647">
        <f>Про_2!AS255</f>
        <v>0.40000000000000036</v>
      </c>
      <c r="K7" s="638" t="str">
        <f>TEXT(J7-2,"[&gt;0]+0;[&lt;0]-0;0")&amp;"…"&amp;TEXT(J7+3,"[&gt;0]+0;[&lt;0]-0;0")</f>
        <v>-2…+3</v>
      </c>
      <c r="L7" s="639">
        <f>Про_2!AT255</f>
        <v>16</v>
      </c>
      <c r="M7" s="641" t="str">
        <f xml:space="preserve">   IF(L7&lt;=4,"1…4", L7-3&amp;"…"&amp;L7+2)&amp;" м/с"</f>
        <v>13…18 м/с</v>
      </c>
      <c r="O7" s="459">
        <v>3</v>
      </c>
      <c r="P7" s="486" t="str">
        <f t="shared" si="1"/>
        <v>&gt;3 гр.С</v>
      </c>
      <c r="Q7" s="459" t="str">
        <f t="shared" si="0"/>
        <v>&gt;3</v>
      </c>
    </row>
    <row r="8" spans="1:23" ht="12" customHeight="1" x14ac:dyDescent="0.2">
      <c r="B8" s="5"/>
      <c r="C8" s="819"/>
      <c r="E8" s="54"/>
      <c r="F8" s="483"/>
      <c r="G8" s="817"/>
      <c r="H8" s="813"/>
      <c r="I8" s="818"/>
      <c r="J8" s="647"/>
      <c r="K8" s="638"/>
      <c r="L8" s="639"/>
      <c r="M8" s="641"/>
      <c r="O8" s="459">
        <v>4</v>
      </c>
      <c r="P8" s="486" t="str">
        <f t="shared" si="1"/>
        <v>&gt;4 гр.С</v>
      </c>
      <c r="Q8" s="459" t="str">
        <f t="shared" si="0"/>
        <v>&gt;4</v>
      </c>
      <c r="T8" t="s">
        <v>800</v>
      </c>
    </row>
    <row r="9" spans="1:23" ht="12" customHeight="1" x14ac:dyDescent="0.2">
      <c r="A9">
        <v>9</v>
      </c>
      <c r="B9" s="651" t="str">
        <f>Про_2!AO256</f>
        <v>Бологое</v>
      </c>
      <c r="C9" s="822" t="str">
        <f>Про_2!AP256</f>
        <v>··</v>
      </c>
      <c r="D9" s="485" t="str">
        <f>IF(AND(E9&gt;=0.4,E9&lt;=1),"&lt;1",IF(AND(E9&gt;1,E9&lt;5),"1…6",IF(AND(E9&gt;=5,E9&lt;10),"5…10",IF(AND(E9&gt;=10,E9&lt;20),"10…20",IF(AND(E9&gt;=20,E9&lt;30),"20…30",IF(AND(E9&gt;=30,E9&lt;50),"30…50",IF(AND(E9&gt;=50,E9&lt;80),"50…80",IF(E9&gt;80,"&gt;80",0))))))))</f>
        <v>5…10</v>
      </c>
      <c r="E9" s="649">
        <f>Про_2!AQ256</f>
        <v>6</v>
      </c>
      <c r="F9" s="485"/>
      <c r="G9" s="817" t="str">
        <f>TEXT(H9-1.5,"[&gt;0]+0;[&lt;0]-0;0")&amp;"…"&amp;TEXT(H9+1.5,"[&gt;0]+0;[&lt;0]-0;0")</f>
        <v>+2…+5</v>
      </c>
      <c r="H9" s="813">
        <f>Про_2!AR256</f>
        <v>3</v>
      </c>
      <c r="I9" s="818" t="str">
        <f>CHOOSE($U$3,G9,K9,M9)</f>
        <v>+2…+5</v>
      </c>
      <c r="J9" s="647">
        <f>Про_2!AS256</f>
        <v>1</v>
      </c>
      <c r="K9" s="638" t="str">
        <f>TEXT(J9-2,"[&gt;0]+0;[&lt;0]-0;0")&amp;"…"&amp;TEXT(J9+3,"[&gt;0]+0;[&lt;0]-0;0")</f>
        <v>-1…+4</v>
      </c>
      <c r="L9" s="639">
        <f>Про_2!AT256</f>
        <v>16</v>
      </c>
      <c r="M9" s="641" t="str">
        <f xml:space="preserve">   IF(L9&lt;=4,"1…4", L9-3&amp;"…"&amp;L9+2)&amp;" м/с"</f>
        <v>13…18 м/с</v>
      </c>
      <c r="O9" s="459">
        <v>5</v>
      </c>
      <c r="P9" s="486" t="str">
        <f t="shared" si="1"/>
        <v>&gt;5 гр.С</v>
      </c>
      <c r="Q9" s="459" t="str">
        <f t="shared" si="0"/>
        <v>&gt;5</v>
      </c>
      <c r="T9" t="s">
        <v>801</v>
      </c>
    </row>
    <row r="10" spans="1:23" ht="12" customHeight="1" x14ac:dyDescent="0.2">
      <c r="B10" s="5"/>
      <c r="C10" s="819"/>
      <c r="E10" s="54"/>
      <c r="F10" s="483"/>
      <c r="G10" s="817"/>
      <c r="H10" s="813"/>
      <c r="I10" s="818"/>
      <c r="J10" s="647"/>
      <c r="K10" s="638"/>
      <c r="L10" s="639"/>
      <c r="M10" s="641"/>
      <c r="O10" s="459">
        <v>6</v>
      </c>
      <c r="P10" s="486" t="str">
        <f t="shared" si="1"/>
        <v>&gt;6 гр.С</v>
      </c>
      <c r="Q10" s="459" t="str">
        <f t="shared" si="0"/>
        <v>&gt;6</v>
      </c>
      <c r="T10" t="s">
        <v>802</v>
      </c>
    </row>
    <row r="11" spans="1:23" ht="12" customHeight="1" x14ac:dyDescent="0.2">
      <c r="A11">
        <f>ROW(B11)</f>
        <v>11</v>
      </c>
      <c r="B11" s="651" t="str">
        <f>Про_2!AO257</f>
        <v>Сонково</v>
      </c>
      <c r="C11" s="822" t="str">
        <f>Про_2!AP257</f>
        <v>· *</v>
      </c>
      <c r="D11" s="485" t="str">
        <f>IF(AND(E11&gt;=0.4,E11&lt;=1),"&lt;1",IF(AND(E11&gt;1,E11&lt;5),"1…6",IF(AND(E11&gt;=5,E11&lt;10),"5…10",IF(AND(E11&gt;=10,E11&lt;20),"10…20",IF(AND(E11&gt;=20,E11&lt;30),"20…30",IF(AND(E11&gt;=30,E11&lt;50),"30…50",IF(AND(E11&gt;=50,E11&lt;80),"50…80",IF(E11&gt;80,"&gt;80",0))))))))</f>
        <v>&lt;1</v>
      </c>
      <c r="E11" s="649">
        <f>Про_2!AQ257</f>
        <v>1</v>
      </c>
      <c r="F11" s="485"/>
      <c r="G11" s="817" t="str">
        <f>TEXT(H11-1.5,"[&gt;0]+0;[&lt;0]-0;0")&amp;"…"&amp;TEXT(H11+1.5,"[&gt;0]+0;[&lt;0]-0;0")</f>
        <v>-0…+3</v>
      </c>
      <c r="H11" s="813">
        <f>Про_2!AR257</f>
        <v>1.2999999999999998</v>
      </c>
      <c r="I11" s="818" t="str">
        <f>CHOOSE($U$3,G11,K11,M11)</f>
        <v>-0…+3</v>
      </c>
      <c r="J11" s="647">
        <f>Про_2!AS257</f>
        <v>-0.70000000000000018</v>
      </c>
      <c r="K11" s="638" t="str">
        <f>TEXT(J11-2,"[&gt;0]+0;[&lt;0]-0;0")&amp;"…"&amp;TEXT(J11+3,"[&gt;0]+0;[&lt;0]-0;0")</f>
        <v>-3…+2</v>
      </c>
      <c r="L11" s="639">
        <f>Про_2!AT257</f>
        <v>16</v>
      </c>
      <c r="M11" s="641" t="str">
        <f xml:space="preserve">   IF(L11&lt;=4,"1…4", L11-3&amp;"…"&amp;L11+2)&amp;" м/с"</f>
        <v>13…18 м/с</v>
      </c>
      <c r="O11" s="459">
        <v>7</v>
      </c>
      <c r="P11" s="486" t="str">
        <f t="shared" si="1"/>
        <v>&gt;7 гр.С</v>
      </c>
      <c r="Q11" s="459" t="str">
        <f t="shared" si="0"/>
        <v>&gt;7</v>
      </c>
    </row>
    <row r="12" spans="1:23" ht="12" customHeight="1" x14ac:dyDescent="0.2">
      <c r="B12" s="5"/>
      <c r="C12" s="819"/>
      <c r="E12" s="54"/>
      <c r="F12" s="483"/>
      <c r="G12" s="817"/>
      <c r="H12" s="813"/>
      <c r="I12" s="818"/>
      <c r="J12" s="647"/>
      <c r="K12" s="638"/>
      <c r="L12" s="639"/>
      <c r="M12" s="641"/>
      <c r="O12" s="459">
        <v>8</v>
      </c>
      <c r="P12" s="486" t="str">
        <f t="shared" si="1"/>
        <v>&gt;8 гр.С</v>
      </c>
      <c r="Q12" s="459" t="str">
        <f t="shared" si="0"/>
        <v>&gt;8</v>
      </c>
    </row>
    <row r="13" spans="1:23" ht="12" customHeight="1" x14ac:dyDescent="0.2">
      <c r="A13">
        <f>ROW(B13)</f>
        <v>13</v>
      </c>
      <c r="B13" s="651" t="str">
        <f>Про_2!AO258</f>
        <v>Ржев</v>
      </c>
      <c r="C13" s="822" t="str">
        <f>Про_2!AP258</f>
        <v>··</v>
      </c>
      <c r="D13" s="485" t="str">
        <f>IF(AND(E13&gt;=0.4,E13&lt;=1),"&lt;1",IF(AND(E13&gt;1,E13&lt;5),"1…6",IF(AND(E13&gt;=5,E13&lt;10),"5…10",IF(AND(E13&gt;=10,E13&lt;20),"10…20",IF(AND(E13&gt;=20,E13&lt;30),"20…30",IF(AND(E13&gt;=30,E13&lt;50),"30…50",IF(AND(E13&gt;=50,E13&lt;80),"50…80",IF(E13&gt;80,"&gt;80",0))))))))</f>
        <v>5…10</v>
      </c>
      <c r="E13" s="649">
        <f>Про_2!AQ258</f>
        <v>8</v>
      </c>
      <c r="F13" s="485"/>
      <c r="G13" s="817" t="str">
        <f>TEXT(H13-1.5,"[&gt;0]+0;[&lt;0]-0;0")&amp;"…"&amp;TEXT(H13+1.5,"[&gt;0]+0;[&lt;0]-0;0")</f>
        <v>+1…+4</v>
      </c>
      <c r="H13" s="813">
        <f>Про_2!AR258</f>
        <v>2.7</v>
      </c>
      <c r="I13" s="818" t="str">
        <f>CHOOSE($U$3,G13,K13,M13)</f>
        <v>+1…+4</v>
      </c>
      <c r="J13" s="647">
        <f>Про_2!AS258</f>
        <v>0.70000000000000018</v>
      </c>
      <c r="K13" s="638" t="str">
        <f>TEXT(J13-2,"[&gt;0]+0;[&lt;0]-0;0")&amp;"…"&amp;TEXT(J13+3,"[&gt;0]+0;[&lt;0]-0;0")</f>
        <v>-1…+4</v>
      </c>
      <c r="L13" s="639">
        <f>Про_2!AT258</f>
        <v>18</v>
      </c>
      <c r="M13" s="641" t="str">
        <f xml:space="preserve">   IF(L13&lt;=4,"1…4", L13-3&amp;"…"&amp;L13+2)&amp;" м/с"</f>
        <v>15…20 м/с</v>
      </c>
      <c r="O13" s="459">
        <v>9</v>
      </c>
      <c r="P13" s="486" t="str">
        <f t="shared" si="1"/>
        <v>&gt;9 гр.С</v>
      </c>
      <c r="Q13" s="459" t="str">
        <f t="shared" si="0"/>
        <v>&gt;9</v>
      </c>
      <c r="T13" s="642" t="s">
        <v>799</v>
      </c>
      <c r="U13" s="643"/>
      <c r="V13" s="643"/>
      <c r="W13" s="643"/>
    </row>
    <row r="14" spans="1:23" ht="12" customHeight="1" x14ac:dyDescent="0.2">
      <c r="B14" s="5"/>
      <c r="C14" s="819"/>
      <c r="E14" s="54"/>
      <c r="F14" s="483"/>
      <c r="G14" s="817"/>
      <c r="H14" s="813"/>
      <c r="I14" s="818"/>
      <c r="J14" s="647"/>
      <c r="K14" s="638"/>
      <c r="L14" s="639"/>
      <c r="M14" s="641"/>
      <c r="O14" s="459">
        <v>10</v>
      </c>
      <c r="P14" s="486" t="str">
        <f t="shared" si="1"/>
        <v>&gt;10 гр.С</v>
      </c>
      <c r="Q14" s="459" t="str">
        <f t="shared" si="0"/>
        <v>&gt;10</v>
      </c>
      <c r="T14" s="642" t="s">
        <v>804</v>
      </c>
      <c r="U14" s="643"/>
      <c r="V14" s="643"/>
      <c r="W14" s="643"/>
    </row>
    <row r="15" spans="1:23" ht="12" customHeight="1" x14ac:dyDescent="0.2">
      <c r="A15">
        <f>ROW(B15)</f>
        <v>15</v>
      </c>
      <c r="B15" s="651" t="str">
        <f>Про_2!AO259</f>
        <v>Чудово</v>
      </c>
      <c r="C15" s="822" t="str">
        <f>Про_2!AP259</f>
        <v>· *</v>
      </c>
      <c r="D15" s="485" t="str">
        <f>IF(AND(E15&gt;=0.4,E15&lt;=1),"&lt;1",IF(AND(E15&gt;1,E15&lt;5),"1…6",IF(AND(E15&gt;=5,E15&lt;10),"5…10",IF(AND(E15&gt;=10,E15&lt;20),"10…20",IF(AND(E15&gt;=20,E15&lt;30),"20…30",IF(AND(E15&gt;=30,E15&lt;50),"30…50",IF(AND(E15&gt;=50,E15&lt;80),"50…80",IF(E15&gt;80,"&gt;80",0))))))))</f>
        <v>5…10</v>
      </c>
      <c r="E15" s="649">
        <f>Про_2!AQ259</f>
        <v>8</v>
      </c>
      <c r="F15" s="485"/>
      <c r="G15" s="817" t="str">
        <f>TEXT(H15-1.5,"[&gt;0]+0;[&lt;0]-0;0")&amp;"…"&amp;TEXT(H15+1.5,"[&gt;0]+0;[&lt;0]-0;0")</f>
        <v>+0…+3</v>
      </c>
      <c r="H15" s="813">
        <f>Про_2!AR259</f>
        <v>1.7000000000000002</v>
      </c>
      <c r="I15" s="818" t="str">
        <f>CHOOSE($U$3,G15,K15,M15)</f>
        <v>+0…+3</v>
      </c>
      <c r="J15" s="647">
        <f>Про_2!AS259</f>
        <v>-0.29999999999999982</v>
      </c>
      <c r="K15" s="638" t="str">
        <f>TEXT(J15-2,"[&gt;0]+0;[&lt;0]-0;0")&amp;"…"&amp;TEXT(J15+3,"[&gt;0]+0;[&lt;0]-0;0")</f>
        <v>-2…+3</v>
      </c>
      <c r="L15" s="639">
        <f>Про_2!AT259</f>
        <v>8</v>
      </c>
      <c r="M15" s="641" t="str">
        <f xml:space="preserve">   IF(L15&lt;=4,"1…4", L15-3&amp;"…"&amp;L15+2)&amp;" м/с"</f>
        <v>5…10 м/с</v>
      </c>
      <c r="O15" s="459">
        <v>11</v>
      </c>
      <c r="P15" s="486" t="str">
        <f t="shared" si="1"/>
        <v>&gt;11 гр.С</v>
      </c>
      <c r="Q15" s="459" t="str">
        <f t="shared" si="0"/>
        <v>&gt;11</v>
      </c>
      <c r="T15" s="642" t="s">
        <v>805</v>
      </c>
      <c r="U15" s="643"/>
      <c r="V15" s="643"/>
      <c r="W15" s="643"/>
    </row>
    <row r="16" spans="1:23" ht="12" customHeight="1" x14ac:dyDescent="0.2">
      <c r="B16" s="5"/>
      <c r="C16" s="819"/>
      <c r="E16" s="54"/>
      <c r="F16" s="483"/>
      <c r="G16" s="817"/>
      <c r="H16" s="813"/>
      <c r="I16" s="818"/>
      <c r="J16" s="647"/>
      <c r="K16" s="638"/>
      <c r="L16" s="639"/>
      <c r="M16" s="641"/>
      <c r="O16" s="459">
        <v>12</v>
      </c>
      <c r="P16" s="486" t="str">
        <f t="shared" si="1"/>
        <v>&gt;12 гр.С</v>
      </c>
      <c r="Q16" s="459" t="str">
        <f t="shared" si="0"/>
        <v>&gt;12</v>
      </c>
    </row>
    <row r="17" spans="1:17" ht="12" customHeight="1" x14ac:dyDescent="0.2">
      <c r="A17">
        <f>ROW(B17)</f>
        <v>17</v>
      </c>
      <c r="B17" s="651" t="str">
        <f>Про_2!AO260</f>
        <v>Малая Вишера</v>
      </c>
      <c r="C17" s="822" t="str">
        <f>Про_2!AP260</f>
        <v>···</v>
      </c>
      <c r="D17" s="485" t="str">
        <f>IF(AND(E17&gt;=0.4,E17&lt;=1),"&lt;1",IF(AND(E17&gt;1,E17&lt;5),"1…6",IF(AND(E17&gt;=5,E17&lt;10),"5…10",IF(AND(E17&gt;=10,E17&lt;20),"10…20",IF(AND(E17&gt;=20,E17&lt;30),"20…30",IF(AND(E17&gt;=30,E17&lt;50),"30…50",IF(AND(E17&gt;=50,E17&lt;80),"50…80",IF(E17&gt;80,"&gt;80",0))))))))</f>
        <v>10…20</v>
      </c>
      <c r="E17" s="649">
        <f>Про_2!AQ260</f>
        <v>12</v>
      </c>
      <c r="F17" s="485"/>
      <c r="G17" s="817" t="str">
        <f>TEXT(H17-1.5,"[&gt;0]+0;[&lt;0]-0;0")&amp;"…"&amp;TEXT(H17+1.5,"[&gt;0]+0;[&lt;0]-0;0")</f>
        <v>+1…+4</v>
      </c>
      <c r="H17" s="813">
        <f>Про_2!AR260</f>
        <v>2.7</v>
      </c>
      <c r="I17" s="818" t="str">
        <f>CHOOSE($U$3,G17,K17,M17)</f>
        <v>+1…+4</v>
      </c>
      <c r="J17" s="647">
        <f>Про_2!AS260</f>
        <v>0.70000000000000018</v>
      </c>
      <c r="K17" s="638" t="str">
        <f>TEXT(J17-2,"[&gt;0]+0;[&lt;0]-0;0")&amp;"…"&amp;TEXT(J17+3,"[&gt;0]+0;[&lt;0]-0;0")</f>
        <v>-1…+4</v>
      </c>
      <c r="L17" s="639">
        <f>Про_2!AT260</f>
        <v>11</v>
      </c>
      <c r="M17" s="641" t="str">
        <f xml:space="preserve">   IF(L17&lt;=4,"1…4", L17-3&amp;"…"&amp;L17+2)&amp;" м/с"</f>
        <v>8…13 м/с</v>
      </c>
      <c r="O17" s="459">
        <v>13</v>
      </c>
      <c r="P17" s="486" t="str">
        <f t="shared" si="1"/>
        <v>&gt;13 гр.С</v>
      </c>
      <c r="Q17" s="459" t="str">
        <f t="shared" si="0"/>
        <v>&gt;13</v>
      </c>
    </row>
    <row r="18" spans="1:17" ht="12" customHeight="1" x14ac:dyDescent="0.2">
      <c r="B18" s="5"/>
      <c r="C18" s="819"/>
      <c r="E18" s="54"/>
      <c r="F18" s="483"/>
      <c r="G18" s="817"/>
      <c r="H18" s="813"/>
      <c r="I18" s="818"/>
      <c r="J18" s="647"/>
      <c r="K18" s="638"/>
      <c r="L18" s="639"/>
      <c r="M18" s="641"/>
      <c r="O18" s="459">
        <v>14</v>
      </c>
      <c r="P18" s="486" t="str">
        <f t="shared" si="1"/>
        <v>&gt;14 гр.С</v>
      </c>
      <c r="Q18" s="459" t="str">
        <f t="shared" si="0"/>
        <v>&gt;14</v>
      </c>
    </row>
    <row r="19" spans="1:17" ht="12" customHeight="1" x14ac:dyDescent="0.2">
      <c r="A19">
        <f>ROW(B19)</f>
        <v>19</v>
      </c>
      <c r="B19" s="651" t="str">
        <f>Про_2!AO261</f>
        <v>Тосно</v>
      </c>
      <c r="C19" s="822" t="str">
        <f>Про_2!AP261</f>
        <v>· *</v>
      </c>
      <c r="D19" s="485" t="str">
        <f>IF(AND(E19&gt;=0.4,E19&lt;=1),"&lt;1",IF(AND(E19&gt;1,E19&lt;5),"1…6",IF(AND(E19&gt;=5,E19&lt;10),"5…10",IF(AND(E19&gt;=10,E19&lt;20),"10…20",IF(AND(E19&gt;=20,E19&lt;30),"20…30",IF(AND(E19&gt;=30,E19&lt;50),"30…50",IF(AND(E19&gt;=50,E19&lt;80),"50…80",IF(E19&gt;80,"&gt;80",0))))))))</f>
        <v>1…6</v>
      </c>
      <c r="E19" s="649">
        <f>Про_2!AQ261</f>
        <v>4</v>
      </c>
      <c r="F19" s="485"/>
      <c r="G19" s="817" t="str">
        <f>TEXT(H19-1.5,"[&gt;0]+0;[&lt;0]-0;0")&amp;"…"&amp;TEXT(H19+1.5,"[&gt;0]+0;[&lt;0]-0;0")</f>
        <v>-1…+2</v>
      </c>
      <c r="H19" s="813">
        <f>Про_2!AR261</f>
        <v>0.89999999999999991</v>
      </c>
      <c r="I19" s="818" t="str">
        <f>CHOOSE($U$3,G19,K19,M19)</f>
        <v>-1…+2</v>
      </c>
      <c r="J19" s="647">
        <f>Про_2!AS261</f>
        <v>-1.1000000000000001</v>
      </c>
      <c r="K19" s="638" t="str">
        <f>TEXT(J19-2,"[&gt;0]+0;[&lt;0]-0;0")&amp;"…"&amp;TEXT(J19+3,"[&gt;0]+0;[&lt;0]-0;0")</f>
        <v>-3…+2</v>
      </c>
      <c r="L19" s="639">
        <f>Про_2!AT261</f>
        <v>8</v>
      </c>
      <c r="M19" s="641" t="str">
        <f xml:space="preserve">   IF(L19&lt;=4,"1…4", L19-3&amp;"…"&amp;L19+2)&amp;" м/с"</f>
        <v>5…10 м/с</v>
      </c>
      <c r="O19" s="459">
        <v>15</v>
      </c>
      <c r="P19" s="486" t="str">
        <f t="shared" si="1"/>
        <v>&gt;15 гр.С</v>
      </c>
      <c r="Q19" s="459" t="str">
        <f t="shared" si="0"/>
        <v>&gt;15</v>
      </c>
    </row>
    <row r="20" spans="1:17" ht="12" customHeight="1" x14ac:dyDescent="0.2">
      <c r="B20" s="5"/>
      <c r="C20" s="819"/>
      <c r="E20" s="54"/>
      <c r="F20" s="483"/>
      <c r="G20" s="817"/>
      <c r="H20" s="813"/>
      <c r="I20" s="818"/>
      <c r="J20" s="647"/>
      <c r="K20" s="638"/>
      <c r="L20" s="639"/>
      <c r="M20" s="641"/>
      <c r="O20" s="459">
        <v>16</v>
      </c>
      <c r="P20" s="486" t="str">
        <f t="shared" si="1"/>
        <v>&gt;16 гр.С</v>
      </c>
      <c r="Q20" s="459" t="str">
        <f t="shared" si="0"/>
        <v>&gt;16</v>
      </c>
    </row>
    <row r="21" spans="1:17" ht="12" customHeight="1" x14ac:dyDescent="0.2">
      <c r="A21">
        <f>ROW(B21)</f>
        <v>21</v>
      </c>
      <c r="B21" s="652" t="str">
        <f>Про_2!AO262</f>
        <v>Санкт-Петербург</v>
      </c>
      <c r="C21" s="822" t="str">
        <f>Про_2!AP262</f>
        <v>· *</v>
      </c>
      <c r="D21" s="485" t="str">
        <f>IF(AND(E21&gt;=0.4,E21&lt;=1),"&lt;1",IF(AND(E21&gt;1,E21&lt;5),"1…6",IF(AND(E21&gt;=5,E21&lt;10),"5…10",IF(AND(E21&gt;=10,E21&lt;20),"10…20",IF(AND(E21&gt;=20,E21&lt;30),"20…30",IF(AND(E21&gt;=30,E21&lt;50),"30…50",IF(AND(E21&gt;=50,E21&lt;80),"50…80",IF(E21&gt;80,"&gt;80",0))))))))</f>
        <v>1…6</v>
      </c>
      <c r="E21" s="649">
        <f>Про_2!AQ262</f>
        <v>3</v>
      </c>
      <c r="F21" s="485"/>
      <c r="G21" s="817" t="str">
        <f>TEXT(H21-1.5,"[&gt;0]+0;[&lt;0]-0;0")&amp;"…"&amp;TEXT(H21+1.5,"[&gt;0]+0;[&lt;0]-0;0")</f>
        <v>-1…+2</v>
      </c>
      <c r="H21" s="813">
        <f>Про_2!AR262</f>
        <v>0.79999999999999982</v>
      </c>
      <c r="I21" s="818" t="str">
        <f>CHOOSE($U$3,G21,K21,M21)</f>
        <v>-1…+2</v>
      </c>
      <c r="J21" s="647">
        <f>Про_2!AS262</f>
        <v>-1.2000000000000002</v>
      </c>
      <c r="K21" s="638" t="str">
        <f>TEXT(J21-2,"[&gt;0]+0;[&lt;0]-0;0")&amp;"…"&amp;TEXT(J21+3,"[&gt;0]+0;[&lt;0]-0;0")</f>
        <v>-3…+2</v>
      </c>
      <c r="L21" s="639">
        <f>Про_2!AT262</f>
        <v>9</v>
      </c>
      <c r="M21" s="641" t="str">
        <f xml:space="preserve">   IF(L21&lt;=4,"1…4", L21-3&amp;"…"&amp;L21+2)&amp;" м/с"</f>
        <v>6…11 м/с</v>
      </c>
      <c r="O21" s="459">
        <v>17</v>
      </c>
      <c r="P21" s="486" t="str">
        <f t="shared" si="1"/>
        <v>&gt;17 гр.С</v>
      </c>
      <c r="Q21" s="459" t="str">
        <f t="shared" si="0"/>
        <v>&gt;17</v>
      </c>
    </row>
    <row r="22" spans="1:17" ht="12" customHeight="1" x14ac:dyDescent="0.2">
      <c r="B22" s="5"/>
      <c r="C22" s="819"/>
      <c r="E22" s="54"/>
      <c r="F22" s="483"/>
      <c r="G22" s="817"/>
      <c r="H22" s="813"/>
      <c r="I22" s="818"/>
      <c r="J22" s="647"/>
      <c r="K22" s="638"/>
      <c r="L22" s="639"/>
      <c r="M22" s="641"/>
      <c r="O22" s="459">
        <v>18</v>
      </c>
      <c r="P22" s="486" t="str">
        <f t="shared" si="1"/>
        <v>&gt;18 гр.С</v>
      </c>
      <c r="Q22" s="459" t="str">
        <f t="shared" si="0"/>
        <v>&gt;18</v>
      </c>
    </row>
    <row r="23" spans="1:17" ht="12" customHeight="1" x14ac:dyDescent="0.2">
      <c r="A23">
        <f>ROW(B23)</f>
        <v>23</v>
      </c>
      <c r="B23" s="650" t="str">
        <f>Про_2!AO263</f>
        <v>Мга</v>
      </c>
      <c r="C23" s="822" t="str">
        <f>Про_2!AP263</f>
        <v>· *</v>
      </c>
      <c r="D23" s="485" t="str">
        <f>IF(AND(E23&gt;=0.4,E23&lt;=1),"&lt;1",IF(AND(E23&gt;1,E23&lt;5),"1…6",IF(AND(E23&gt;=5,E23&lt;10),"5…10",IF(AND(E23&gt;=10,E23&lt;20),"10…20",IF(AND(E23&gt;=20,E23&lt;30),"20…30",IF(AND(E23&gt;=30,E23&lt;50),"30…50",IF(AND(E23&gt;=50,E23&lt;80),"50…80",IF(E23&gt;80,"&gt;80",0))))))))</f>
        <v>1…6</v>
      </c>
      <c r="E23" s="649">
        <f>Про_2!AQ263</f>
        <v>4</v>
      </c>
      <c r="F23" s="485"/>
      <c r="G23" s="817" t="str">
        <f>TEXT(H23-1.5,"[&gt;0]+0;[&lt;0]-0;0")&amp;"…"&amp;TEXT(H23+1.5,"[&gt;0]+0;[&lt;0]-0;0")</f>
        <v>-1…+2</v>
      </c>
      <c r="H23" s="813">
        <f>Про_2!AR263</f>
        <v>0.89999999999999991</v>
      </c>
      <c r="I23" s="818" t="str">
        <f>CHOOSE($U$3,G23,K23,M23)</f>
        <v>-1…+2</v>
      </c>
      <c r="J23" s="647">
        <f>Про_2!AS263</f>
        <v>-1.1000000000000001</v>
      </c>
      <c r="K23" s="638" t="str">
        <f>TEXT(J23-2,"[&gt;0]+0;[&lt;0]-0;0")&amp;"…"&amp;TEXT(J23+3,"[&gt;0]+0;[&lt;0]-0;0")</f>
        <v>-3…+2</v>
      </c>
      <c r="L23" s="639">
        <f>Про_2!AT263</f>
        <v>9</v>
      </c>
      <c r="M23" s="641" t="str">
        <f xml:space="preserve">   IF(L23&lt;=4,"1…4", L23-3&amp;"…"&amp;L23+2)&amp;" м/с"</f>
        <v>6…11 м/с</v>
      </c>
      <c r="O23" s="459">
        <v>19</v>
      </c>
      <c r="P23" s="486" t="str">
        <f t="shared" si="1"/>
        <v>&gt;19 гр.С</v>
      </c>
      <c r="Q23" s="459" t="str">
        <f t="shared" si="0"/>
        <v>&gt;19</v>
      </c>
    </row>
    <row r="24" spans="1:17" ht="12" customHeight="1" x14ac:dyDescent="0.2">
      <c r="B24" s="5"/>
      <c r="C24" s="819"/>
      <c r="E24" s="54"/>
      <c r="F24" s="483"/>
      <c r="G24" s="817"/>
      <c r="H24" s="813"/>
      <c r="I24" s="818"/>
      <c r="J24" s="647"/>
      <c r="K24" s="638"/>
      <c r="L24" s="639"/>
      <c r="M24" s="641"/>
      <c r="O24" s="459">
        <v>20</v>
      </c>
      <c r="P24" s="486" t="str">
        <f t="shared" si="1"/>
        <v>&gt;20 гр.С</v>
      </c>
      <c r="Q24" s="459" t="str">
        <f t="shared" si="0"/>
        <v>&gt;20</v>
      </c>
    </row>
    <row r="25" spans="1:17" ht="12" customHeight="1" x14ac:dyDescent="0.2">
      <c r="A25">
        <f>ROW(B25)</f>
        <v>25</v>
      </c>
      <c r="B25" s="651" t="str">
        <f>Про_2!AO264</f>
        <v>Зеленогорск</v>
      </c>
      <c r="C25" s="822" t="str">
        <f>Про_2!AP264</f>
        <v>· *</v>
      </c>
      <c r="D25" s="485" t="str">
        <f>IF(AND(E25&gt;=0.4,E25&lt;=1),"&lt;1",IF(AND(E25&gt;1,E25&lt;5),"1…6",IF(AND(E25&gt;=5,E25&lt;10),"5…10",IF(AND(E25&gt;=10,E25&lt;20),"10…20",IF(AND(E25&gt;=20,E25&lt;30),"20…30",IF(AND(E25&gt;=30,E25&lt;50),"30…50",IF(AND(E25&gt;=50,E25&lt;80),"50…80",IF(E25&gt;80,"&gt;80",0))))))))</f>
        <v>1…6</v>
      </c>
      <c r="E25" s="649">
        <f>Про_2!AQ264</f>
        <v>4</v>
      </c>
      <c r="F25" s="485"/>
      <c r="G25" s="817" t="str">
        <f>TEXT(H25-1.5,"[&gt;0]+0;[&lt;0]-0;0")&amp;"…"&amp;TEXT(H25+1.5,"[&gt;0]+0;[&lt;0]-0;0")</f>
        <v>-1…+2</v>
      </c>
      <c r="H25" s="813">
        <f>Про_2!AR264</f>
        <v>0.29999999999999982</v>
      </c>
      <c r="I25" s="818" t="str">
        <f>CHOOSE($U$3,G25,K25,M25)</f>
        <v>-1…+2</v>
      </c>
      <c r="J25" s="647">
        <f>Про_2!AS264</f>
        <v>-1.7000000000000002</v>
      </c>
      <c r="K25" s="638" t="str">
        <f>TEXT(J25-2,"[&gt;0]+0;[&lt;0]-0;0")&amp;"…"&amp;TEXT(J25+3,"[&gt;0]+0;[&lt;0]-0;0")</f>
        <v>-4…+1</v>
      </c>
      <c r="L25" s="639">
        <f>Про_2!AT264</f>
        <v>9</v>
      </c>
      <c r="M25" s="641" t="str">
        <f xml:space="preserve">   IF(L25&lt;=4,"1…4", L25-3&amp;"…"&amp;L25+2)&amp;" м/с"</f>
        <v>6…11 м/с</v>
      </c>
      <c r="O25" s="459">
        <v>21</v>
      </c>
      <c r="P25" s="486" t="str">
        <f t="shared" si="1"/>
        <v>&gt;21 гр.С</v>
      </c>
      <c r="Q25" s="459" t="str">
        <f t="shared" si="0"/>
        <v>&gt;21</v>
      </c>
    </row>
    <row r="26" spans="1:17" ht="12" customHeight="1" x14ac:dyDescent="0.2">
      <c r="B26" s="5"/>
      <c r="C26" s="819"/>
      <c r="E26" s="54"/>
      <c r="F26" s="483"/>
      <c r="G26" s="817"/>
      <c r="H26" s="813"/>
      <c r="I26" s="818"/>
      <c r="J26" s="647"/>
      <c r="K26" s="638"/>
      <c r="L26" s="639"/>
      <c r="M26" s="641"/>
      <c r="O26" s="459">
        <v>22</v>
      </c>
      <c r="P26" s="486" t="str">
        <f t="shared" si="1"/>
        <v>&gt;22 гр.С</v>
      </c>
      <c r="Q26" s="459" t="str">
        <f t="shared" si="0"/>
        <v>&gt;22</v>
      </c>
    </row>
    <row r="27" spans="1:17" ht="12" customHeight="1" x14ac:dyDescent="0.2">
      <c r="A27">
        <f>ROW(B27)</f>
        <v>27</v>
      </c>
      <c r="B27" s="651" t="str">
        <f>Про_2!AO265</f>
        <v>Выборг</v>
      </c>
      <c r="C27" s="822" t="str">
        <f>Про_2!AP265</f>
        <v>· *</v>
      </c>
      <c r="D27" s="485" t="str">
        <f>IF(AND(E27&gt;=0.4,E27&lt;=1),"&lt;1",IF(AND(E27&gt;1,E27&lt;5),"1…6",IF(AND(E27&gt;=5,E27&lt;10),"5…10",IF(AND(E27&gt;=10,E27&lt;20),"10…20",IF(AND(E27&gt;=20,E27&lt;30),"20…30",IF(AND(E27&gt;=30,E27&lt;50),"30…50",IF(AND(E27&gt;=50,E27&lt;80),"50…80",IF(E27&gt;80,"&gt;80",0))))))))</f>
        <v>5…10</v>
      </c>
      <c r="E27" s="649">
        <f>Про_2!AQ265</f>
        <v>6</v>
      </c>
      <c r="F27" s="485"/>
      <c r="G27" s="817" t="str">
        <f>TEXT(H27-1.5,"[&gt;0]+0;[&lt;0]-0;0")&amp;"…"&amp;TEXT(H27+1.5,"[&gt;0]+0;[&lt;0]-0;0")</f>
        <v>-2…+1</v>
      </c>
      <c r="H27" s="813">
        <f>Про_2!AR265</f>
        <v>-0.7</v>
      </c>
      <c r="I27" s="818" t="str">
        <f>CHOOSE($U$3,G27,K27,M27)</f>
        <v>-2…+1</v>
      </c>
      <c r="J27" s="647">
        <f>Про_2!AS265</f>
        <v>-2.7</v>
      </c>
      <c r="K27" s="638" t="str">
        <f>TEXT(J27-2,"[&gt;0]+0;[&lt;0]-0;0")&amp;"…"&amp;TEXT(J27+3,"[&gt;0]+0;[&lt;0]-0;0")</f>
        <v>-5…+0</v>
      </c>
      <c r="L27" s="639">
        <f>Про_2!AT265</f>
        <v>12</v>
      </c>
      <c r="M27" s="641" t="str">
        <f xml:space="preserve">   IF(L27&lt;=4,"1…4", L27-3&amp;"…"&amp;L27+2)&amp;" м/с"</f>
        <v>9…14 м/с</v>
      </c>
      <c r="O27" s="459">
        <v>23</v>
      </c>
      <c r="P27" s="486" t="str">
        <f t="shared" si="1"/>
        <v>&gt;23 гр.С</v>
      </c>
      <c r="Q27" s="459" t="str">
        <f t="shared" si="0"/>
        <v>&gt;23</v>
      </c>
    </row>
    <row r="28" spans="1:17" ht="12" customHeight="1" x14ac:dyDescent="0.2">
      <c r="B28" s="5"/>
      <c r="C28" s="819"/>
      <c r="E28" s="54"/>
      <c r="F28" s="483"/>
      <c r="G28" s="817"/>
      <c r="H28" s="813"/>
      <c r="I28" s="818"/>
      <c r="J28" s="647"/>
      <c r="K28" s="638"/>
      <c r="L28" s="639"/>
      <c r="M28" s="641"/>
      <c r="O28" s="459">
        <v>24</v>
      </c>
      <c r="P28" s="486" t="str">
        <f t="shared" si="1"/>
        <v>&gt;24 гр.С</v>
      </c>
      <c r="Q28" s="459" t="str">
        <f t="shared" si="0"/>
        <v>&gt;24</v>
      </c>
    </row>
    <row r="29" spans="1:17" ht="12" customHeight="1" x14ac:dyDescent="0.2">
      <c r="A29">
        <f>ROW(B29)</f>
        <v>29</v>
      </c>
      <c r="B29" s="651" t="str">
        <f>Про_2!AO266</f>
        <v>Приозерск</v>
      </c>
      <c r="C29" s="822" t="str">
        <f>Про_2!AP266</f>
        <v>· *</v>
      </c>
      <c r="D29" s="485" t="str">
        <f>IF(AND(E29&gt;=0.4,E29&lt;=1),"&lt;1",IF(AND(E29&gt;1,E29&lt;5),"1…6",IF(AND(E29&gt;=5,E29&lt;10),"5…10",IF(AND(E29&gt;=10,E29&lt;20),"10…20",IF(AND(E29&gt;=20,E29&lt;30),"20…30",IF(AND(E29&gt;=30,E29&lt;50),"30…50",IF(AND(E29&gt;=50,E29&lt;80),"50…80",IF(E29&gt;80,"&gt;80",0))))))))</f>
        <v>10…20</v>
      </c>
      <c r="E29" s="649">
        <f>Про_2!AQ266</f>
        <v>15</v>
      </c>
      <c r="F29" s="485"/>
      <c r="G29" s="817" t="str">
        <f>TEXT(H29-1.5,"[&gt;0]+0;[&lt;0]-0;0")&amp;"…"&amp;TEXT(H29+1.5,"[&gt;0]+0;[&lt;0]-0;0")</f>
        <v>-3…+0</v>
      </c>
      <c r="H29" s="813">
        <f>Про_2!AR266</f>
        <v>-1.2</v>
      </c>
      <c r="I29" s="818" t="str">
        <f>CHOOSE($U$3,G29,K29,M29)</f>
        <v>-3…+0</v>
      </c>
      <c r="J29" s="647">
        <f>Про_2!AS266</f>
        <v>-3.2</v>
      </c>
      <c r="K29" s="638" t="str">
        <f>TEXT(J29-2,"[&gt;0]+0;[&lt;0]-0;0")&amp;"…"&amp;TEXT(J29+3,"[&gt;0]+0;[&lt;0]-0;0")</f>
        <v>-5…-0</v>
      </c>
      <c r="L29" s="639">
        <f>Про_2!AT266</f>
        <v>10</v>
      </c>
      <c r="M29" s="641" t="str">
        <f xml:space="preserve">   IF(L29&lt;=4,"1…4", L29-3&amp;"…"&amp;L29+2)&amp;" м/с"</f>
        <v>7…12 м/с</v>
      </c>
      <c r="O29" s="459">
        <v>25</v>
      </c>
      <c r="P29" s="486" t="str">
        <f t="shared" si="1"/>
        <v>&gt;25 гр.С</v>
      </c>
      <c r="Q29" s="459" t="str">
        <f t="shared" si="0"/>
        <v>&gt;25</v>
      </c>
    </row>
    <row r="30" spans="1:17" ht="12" customHeight="1" x14ac:dyDescent="0.2">
      <c r="B30" s="5"/>
      <c r="C30" s="819"/>
      <c r="E30" s="54"/>
      <c r="F30" s="483"/>
      <c r="G30" s="817"/>
      <c r="H30" s="813"/>
      <c r="I30" s="818"/>
      <c r="J30" s="647"/>
      <c r="K30" s="638"/>
      <c r="L30" s="639"/>
      <c r="M30" s="641"/>
      <c r="O30" s="459">
        <v>26</v>
      </c>
      <c r="P30" s="486" t="str">
        <f t="shared" si="1"/>
        <v>&gt;26 гр.С</v>
      </c>
      <c r="Q30" s="459" t="str">
        <f t="shared" si="0"/>
        <v>&gt;26</v>
      </c>
    </row>
    <row r="31" spans="1:17" ht="12" customHeight="1" x14ac:dyDescent="0.2">
      <c r="A31">
        <f>ROW(B31)</f>
        <v>31</v>
      </c>
      <c r="B31" s="651" t="str">
        <f>Про_2!AO267</f>
        <v>Дно</v>
      </c>
      <c r="C31" s="822" t="str">
        <f>Про_2!AP267</f>
        <v>· *</v>
      </c>
      <c r="D31" s="485" t="str">
        <f>IF(AND(E31&gt;=0.4,E31&lt;=1),"&lt;1",IF(AND(E31&gt;1,E31&lt;5),"1…6",IF(AND(E31&gt;=5,E31&lt;10),"5…10",IF(AND(E31&gt;=10,E31&lt;20),"10…20",IF(AND(E31&gt;=20,E31&lt;30),"20…30",IF(AND(E31&gt;=30,E31&lt;50),"30…50",IF(AND(E31&gt;=50,E31&lt;80),"50…80",IF(E31&gt;80,"&gt;80",0))))))))</f>
        <v>1…6</v>
      </c>
      <c r="E31" s="649">
        <f>Про_2!AQ267</f>
        <v>4</v>
      </c>
      <c r="F31" s="485"/>
      <c r="G31" s="817" t="str">
        <f>TEXT(H31-1.5,"[&gt;0]+0;[&lt;0]-0;0")&amp;"…"&amp;TEXT(H31+1.5,"[&gt;0]+0;[&lt;0]-0;0")</f>
        <v>-1…+2</v>
      </c>
      <c r="H31" s="813">
        <f>Про_2!AR267</f>
        <v>0.10000000000000009</v>
      </c>
      <c r="I31" s="818" t="str">
        <f>CHOOSE($U$3,G31,K31,M31)</f>
        <v>-1…+2</v>
      </c>
      <c r="J31" s="647">
        <f>Про_2!AS267</f>
        <v>-1.9</v>
      </c>
      <c r="K31" s="638" t="str">
        <f>TEXT(J31-2,"[&gt;0]+0;[&lt;0]-0;0")&amp;"…"&amp;TEXT(J31+3,"[&gt;0]+0;[&lt;0]-0;0")</f>
        <v>-4…+1</v>
      </c>
      <c r="L31" s="639">
        <f>Про_2!AT267</f>
        <v>9</v>
      </c>
      <c r="M31" s="641" t="str">
        <f xml:space="preserve">   IF(L31&lt;=4,"1…4", L31-3&amp;"…"&amp;L31+2)&amp;" м/с"</f>
        <v>6…11 м/с</v>
      </c>
      <c r="O31" s="459">
        <v>27</v>
      </c>
      <c r="P31" s="486" t="str">
        <f t="shared" si="1"/>
        <v>&gt;27 гр.С</v>
      </c>
      <c r="Q31" s="459" t="str">
        <f t="shared" si="0"/>
        <v>&gt;27</v>
      </c>
    </row>
    <row r="32" spans="1:17" ht="12" customHeight="1" x14ac:dyDescent="0.2">
      <c r="B32" s="5"/>
      <c r="C32" s="819"/>
      <c r="E32" s="54"/>
      <c r="F32" s="483"/>
      <c r="G32" s="817"/>
      <c r="H32" s="813"/>
      <c r="I32" s="818"/>
      <c r="J32" s="647"/>
      <c r="K32" s="638"/>
      <c r="L32" s="639"/>
      <c r="M32" s="641"/>
      <c r="O32" s="459">
        <v>28</v>
      </c>
      <c r="P32" s="486" t="str">
        <f t="shared" si="1"/>
        <v>&gt;28 гр.С</v>
      </c>
      <c r="Q32" s="459" t="str">
        <f t="shared" si="0"/>
        <v>&gt;28</v>
      </c>
    </row>
    <row r="33" spans="1:17" ht="12" customHeight="1" x14ac:dyDescent="0.2">
      <c r="A33">
        <f>ROW(B33)</f>
        <v>33</v>
      </c>
      <c r="B33" s="651" t="str">
        <f>Про_2!AO268</f>
        <v>Великие Луки</v>
      </c>
      <c r="C33" s="822" t="str">
        <f>Про_2!AP268</f>
        <v>· *</v>
      </c>
      <c r="D33" s="485" t="str">
        <f>IF(AND(E33&gt;=0.4,E33&lt;=1),"&lt;1",IF(AND(E33&gt;1,E33&lt;5),"1…6",IF(AND(E33&gt;=5,E33&lt;10),"5…10",IF(AND(E33&gt;=10,E33&lt;20),"10…20",IF(AND(E33&gt;=20,E33&lt;30),"20…30",IF(AND(E33&gt;=30,E33&lt;50),"30…50",IF(AND(E33&gt;=50,E33&lt;80),"50…80",IF(E33&gt;80,"&gt;80",0))))))))</f>
        <v>10…20</v>
      </c>
      <c r="E33" s="649">
        <f>Про_2!AQ268</f>
        <v>10</v>
      </c>
      <c r="F33" s="485"/>
      <c r="G33" s="817" t="str">
        <f>TEXT(H33-1.5,"[&gt;0]+0;[&lt;0]-0;0")&amp;"…"&amp;TEXT(H33+1.5,"[&gt;0]+0;[&lt;0]-0;0")</f>
        <v>-2…+1</v>
      </c>
      <c r="H33" s="813">
        <f>Про_2!AR268</f>
        <v>-0.89999999999999991</v>
      </c>
      <c r="I33" s="818" t="str">
        <f>CHOOSE($U$3,G33,K33,M33)</f>
        <v>-2…+1</v>
      </c>
      <c r="J33" s="647">
        <f>Про_2!AS268</f>
        <v>-2.9</v>
      </c>
      <c r="K33" s="638" t="str">
        <f>TEXT(J33-2,"[&gt;0]+0;[&lt;0]-0;0")&amp;"…"&amp;TEXT(J33+3,"[&gt;0]+0;[&lt;0]-0;0")</f>
        <v>-5…+0</v>
      </c>
      <c r="L33" s="639">
        <f>Про_2!AT268</f>
        <v>6</v>
      </c>
      <c r="M33" s="641" t="str">
        <f xml:space="preserve">   IF(L33&lt;=4,"1…4", L33-3&amp;"…"&amp;L33+2)&amp;" м/с"</f>
        <v>3…8 м/с</v>
      </c>
      <c r="O33" s="459">
        <v>29</v>
      </c>
      <c r="P33" s="486" t="str">
        <f t="shared" si="1"/>
        <v>&gt;29 гр.С</v>
      </c>
      <c r="Q33" s="459" t="str">
        <f t="shared" si="0"/>
        <v>&gt;29</v>
      </c>
    </row>
    <row r="34" spans="1:17" ht="12" customHeight="1" x14ac:dyDescent="0.2">
      <c r="B34" s="5"/>
      <c r="C34" s="819"/>
      <c r="E34" s="54"/>
      <c r="F34" s="483"/>
      <c r="G34" s="817"/>
      <c r="H34" s="813"/>
      <c r="I34" s="818"/>
      <c r="J34" s="647"/>
      <c r="K34" s="638"/>
      <c r="L34" s="639"/>
      <c r="M34" s="641"/>
      <c r="O34" s="459">
        <v>30</v>
      </c>
      <c r="P34" s="486" t="str">
        <f t="shared" si="1"/>
        <v>&gt;30 гр.С</v>
      </c>
      <c r="Q34" s="459" t="str">
        <f t="shared" si="0"/>
        <v>&gt;30</v>
      </c>
    </row>
    <row r="35" spans="1:17" ht="12" customHeight="1" x14ac:dyDescent="0.2">
      <c r="A35">
        <f>ROW(B35)</f>
        <v>35</v>
      </c>
      <c r="B35" s="651" t="str">
        <f>Про_2!AO269</f>
        <v>Псков</v>
      </c>
      <c r="C35" s="822" t="str">
        <f>Про_2!AP269</f>
        <v>· *</v>
      </c>
      <c r="D35" s="485" t="str">
        <f>IF(AND(E35&gt;=0.4,E35&lt;=1),"&lt;1",IF(AND(E35&gt;1,E35&lt;5),"1…6",IF(AND(E35&gt;=5,E35&lt;10),"5…10",IF(AND(E35&gt;=10,E35&lt;20),"10…20",IF(AND(E35&gt;=20,E35&lt;30),"20…30",IF(AND(E35&gt;=30,E35&lt;50),"30…50",IF(AND(E35&gt;=50,E35&lt;80),"50…80",IF(E35&gt;80,"&gt;80",0))))))))</f>
        <v>&lt;1</v>
      </c>
      <c r="E35" s="649">
        <f>Про_2!AQ269</f>
        <v>1</v>
      </c>
      <c r="F35" s="485"/>
      <c r="G35" s="817" t="str">
        <f>TEXT(H35-1.5,"[&gt;0]+0;[&lt;0]-0;0")&amp;"…"&amp;TEXT(H35+1.5,"[&gt;0]+0;[&lt;0]-0;0")</f>
        <v>-1…+2</v>
      </c>
      <c r="H35" s="813">
        <f>Про_2!AR269</f>
        <v>0.39999999999999991</v>
      </c>
      <c r="I35" s="818" t="str">
        <f>CHOOSE($U$3,G35,K35,M35)</f>
        <v>-1…+2</v>
      </c>
      <c r="J35" s="647">
        <f>Про_2!AS269</f>
        <v>-1.6</v>
      </c>
      <c r="K35" s="638" t="str">
        <f>TEXT(J35-2,"[&gt;0]+0;[&lt;0]-0;0")&amp;"…"&amp;TEXT(J35+3,"[&gt;0]+0;[&lt;0]-0;0")</f>
        <v>-4…+1</v>
      </c>
      <c r="L35" s="639">
        <f>Про_2!AT269</f>
        <v>10</v>
      </c>
      <c r="M35" s="641" t="str">
        <f xml:space="preserve">   IF(L35&lt;=4,"1…4", L35-3&amp;"…"&amp;L35+2)&amp;" м/с"</f>
        <v>7…12 м/с</v>
      </c>
      <c r="O35" s="459">
        <v>31</v>
      </c>
      <c r="P35" s="486" t="str">
        <f t="shared" si="1"/>
        <v>&gt;31 гр.С</v>
      </c>
      <c r="Q35" s="459" t="str">
        <f t="shared" si="0"/>
        <v>&gt;31</v>
      </c>
    </row>
    <row r="36" spans="1:17" ht="12" customHeight="1" x14ac:dyDescent="0.2">
      <c r="B36" s="5"/>
      <c r="C36" s="819"/>
      <c r="E36" s="54"/>
      <c r="F36" s="483"/>
      <c r="G36" s="817"/>
      <c r="H36" s="813"/>
      <c r="I36" s="818"/>
      <c r="J36" s="647"/>
      <c r="K36" s="638"/>
      <c r="L36" s="639"/>
      <c r="M36" s="641"/>
      <c r="O36" s="459">
        <v>32</v>
      </c>
      <c r="P36" s="486" t="str">
        <f t="shared" si="1"/>
        <v>&gt;32 гр.С</v>
      </c>
      <c r="Q36" s="459" t="str">
        <f t="shared" si="0"/>
        <v>&gt;32</v>
      </c>
    </row>
    <row r="37" spans="1:17" ht="12" customHeight="1" x14ac:dyDescent="0.2">
      <c r="A37">
        <f>ROW(B37)</f>
        <v>37</v>
      </c>
      <c r="B37" s="651" t="str">
        <f>Про_2!AO270</f>
        <v>Гатчина</v>
      </c>
      <c r="C37" s="822" t="str">
        <f>Про_2!AP270</f>
        <v>· *</v>
      </c>
      <c r="D37" s="485" t="str">
        <f>IF(AND(E37&gt;=0.4,E37&lt;=1),"&lt;1",IF(AND(E37&gt;1,E37&lt;5),"1…6",IF(AND(E37&gt;=5,E37&lt;10),"5…10",IF(AND(E37&gt;=10,E37&lt;20),"10…20",IF(AND(E37&gt;=20,E37&lt;30),"20…30",IF(AND(E37&gt;=30,E37&lt;50),"30…50",IF(AND(E37&gt;=50,E37&lt;80),"50…80",IF(E37&gt;80,"&gt;80",0))))))))</f>
        <v>1…6</v>
      </c>
      <c r="E37" s="649">
        <f>Про_2!AQ270</f>
        <v>3</v>
      </c>
      <c r="F37" s="485"/>
      <c r="G37" s="817" t="str">
        <f>TEXT(H37-1.5,"[&gt;0]+0;[&lt;0]-0;0")&amp;"…"&amp;TEXT(H37+1.5,"[&gt;0]+0;[&lt;0]-0;0")</f>
        <v>-2…+2</v>
      </c>
      <c r="H37" s="813">
        <f>Про_2!AR270</f>
        <v>0</v>
      </c>
      <c r="I37" s="818" t="str">
        <f>CHOOSE($U$3,G37,K37,M37)</f>
        <v>-2…+2</v>
      </c>
      <c r="J37" s="647">
        <f>Про_2!AS270</f>
        <v>-2</v>
      </c>
      <c r="K37" s="638" t="str">
        <f>TEXT(J37-2,"[&gt;0]+0;[&lt;0]-0;0")&amp;"…"&amp;TEXT(J37+3,"[&gt;0]+0;[&lt;0]-0;0")</f>
        <v>-4…+1</v>
      </c>
      <c r="L37" s="639">
        <f>Про_2!AT270</f>
        <v>10</v>
      </c>
      <c r="M37" s="641" t="str">
        <f xml:space="preserve">   IF(L37&lt;=4,"1…4", L37-3&amp;"…"&amp;L37+2)&amp;" м/с"</f>
        <v>7…12 м/с</v>
      </c>
      <c r="O37" s="459">
        <v>33</v>
      </c>
      <c r="P37" s="486" t="str">
        <f t="shared" si="1"/>
        <v>&gt;33 гр.С</v>
      </c>
      <c r="Q37" s="459" t="str">
        <f t="shared" si="0"/>
        <v>&gt;33</v>
      </c>
    </row>
    <row r="38" spans="1:17" ht="12" customHeight="1" x14ac:dyDescent="0.2">
      <c r="B38" s="5"/>
      <c r="C38" s="819"/>
      <c r="E38" s="54"/>
      <c r="F38" s="483"/>
      <c r="G38" s="817"/>
      <c r="H38" s="813"/>
      <c r="I38" s="818"/>
      <c r="J38" s="647"/>
      <c r="K38" s="638"/>
      <c r="L38" s="639"/>
      <c r="M38" s="641"/>
      <c r="O38" s="459">
        <v>34</v>
      </c>
      <c r="P38" s="486" t="str">
        <f t="shared" si="1"/>
        <v>&gt;34 гр.С</v>
      </c>
      <c r="Q38" s="459" t="str">
        <f t="shared" si="0"/>
        <v>&gt;34</v>
      </c>
    </row>
    <row r="39" spans="1:17" ht="12" customHeight="1" x14ac:dyDescent="0.2">
      <c r="A39">
        <f>ROW(B39)</f>
        <v>39</v>
      </c>
      <c r="B39" s="652" t="str">
        <f>Про_2!AO271</f>
        <v>Усть-Луга</v>
      </c>
      <c r="C39" s="822" t="str">
        <f>Про_2!AP271</f>
        <v>· *</v>
      </c>
      <c r="D39" s="485" t="str">
        <f>IF(AND(E39&gt;=0.4,E39&lt;=1),"&lt;1",IF(AND(E39&gt;1,E39&lt;5),"1…6",IF(AND(E39&gt;=5,E39&lt;10),"5…10",IF(AND(E39&gt;=10,E39&lt;20),"10…20",IF(AND(E39&gt;=20,E39&lt;30),"20…30",IF(AND(E39&gt;=30,E39&lt;50),"30…50",IF(AND(E39&gt;=50,E39&lt;80),"50…80",IF(E39&gt;80,"&gt;80",0))))))))</f>
        <v>&lt;1</v>
      </c>
      <c r="E39" s="649">
        <f>Про_2!AQ271</f>
        <v>1</v>
      </c>
      <c r="F39" s="485"/>
      <c r="G39" s="817" t="str">
        <f>TEXT(H39-1.5,"[&gt;0]+0;[&lt;0]-0;0")&amp;"…"&amp;TEXT(H39+1.5,"[&gt;0]+0;[&lt;0]-0;0")</f>
        <v>-0…+3</v>
      </c>
      <c r="H39" s="813">
        <f>Про_2!AR271</f>
        <v>1.2999999999999998</v>
      </c>
      <c r="I39" s="818" t="str">
        <f>CHOOSE($U$3,G39,K39,M39)</f>
        <v>-0…+3</v>
      </c>
      <c r="J39" s="647">
        <f>Про_2!AS271</f>
        <v>-0.70000000000000018</v>
      </c>
      <c r="K39" s="638" t="str">
        <f>TEXT(J39-2,"[&gt;0]+0;[&lt;0]-0;0")&amp;"…"&amp;TEXT(J39+3,"[&gt;0]+0;[&lt;0]-0;0")</f>
        <v>-3…+2</v>
      </c>
      <c r="L39" s="639">
        <f>Про_2!AT271</f>
        <v>12</v>
      </c>
      <c r="M39" s="641" t="str">
        <f xml:space="preserve">   IF(L39&lt;=4,"1…4", L39-3&amp;"…"&amp;L39+2)&amp;" м/с"</f>
        <v>9…14 м/с</v>
      </c>
      <c r="O39" s="459">
        <v>35</v>
      </c>
      <c r="P39" s="486" t="str">
        <f t="shared" si="1"/>
        <v>&gt;35 гр.С</v>
      </c>
      <c r="Q39" s="459" t="str">
        <f t="shared" si="0"/>
        <v>&gt;35</v>
      </c>
    </row>
    <row r="40" spans="1:17" ht="12" customHeight="1" x14ac:dyDescent="0.2">
      <c r="B40" s="5"/>
      <c r="C40" s="819"/>
      <c r="E40" s="54"/>
      <c r="F40" s="483"/>
      <c r="G40" s="817"/>
      <c r="H40" s="813"/>
      <c r="I40" s="818"/>
      <c r="J40" s="647"/>
      <c r="K40" s="638"/>
      <c r="L40" s="639"/>
      <c r="M40" s="641"/>
      <c r="O40" s="459">
        <v>36</v>
      </c>
      <c r="P40" s="486" t="str">
        <f t="shared" si="1"/>
        <v>&gt;36 гр.С</v>
      </c>
      <c r="Q40" s="459" t="str">
        <f t="shared" si="0"/>
        <v>&gt;36</v>
      </c>
    </row>
    <row r="41" spans="1:17" ht="12" customHeight="1" x14ac:dyDescent="0.2">
      <c r="A41">
        <f>ROW(B41)</f>
        <v>41</v>
      </c>
      <c r="B41" s="650" t="str">
        <f>Про_2!AO272</f>
        <v>Волховстрой</v>
      </c>
      <c r="C41" s="822" t="str">
        <f>Про_2!AP272</f>
        <v>· *</v>
      </c>
      <c r="D41" s="485" t="str">
        <f>IF(AND(E41&gt;=0.4,E41&lt;=1),"&lt;1",IF(AND(E41&gt;1,E41&lt;5),"1…6",IF(AND(E41&gt;=5,E41&lt;10),"5…10",IF(AND(E41&gt;=10,E41&lt;20),"10…20",IF(AND(E41&gt;=20,E41&lt;30),"20…30",IF(AND(E41&gt;=30,E41&lt;50),"30…50",IF(AND(E41&gt;=50,E41&lt;80),"50…80",IF(E41&gt;80,"&gt;80",0))))))))</f>
        <v>10…20</v>
      </c>
      <c r="E41" s="649">
        <f>Про_2!AQ272</f>
        <v>12</v>
      </c>
      <c r="F41" s="485"/>
      <c r="G41" s="817" t="str">
        <f>TEXT(H41-1.5,"[&gt;0]+0;[&lt;0]-0;0")&amp;"…"&amp;TEXT(H41+1.5,"[&gt;0]+0;[&lt;0]-0;0")</f>
        <v>-2…+1</v>
      </c>
      <c r="H41" s="813">
        <f>Про_2!AR272</f>
        <v>-0.30000000000000004</v>
      </c>
      <c r="I41" s="818" t="str">
        <f>CHOOSE($U$3,G41,K41,M41)</f>
        <v>-2…+1</v>
      </c>
      <c r="J41" s="647">
        <f>Про_2!AS272</f>
        <v>-2.2999999999999998</v>
      </c>
      <c r="K41" s="638" t="str">
        <f>TEXT(J41-2,"[&gt;0]+0;[&lt;0]-0;0")&amp;"…"&amp;TEXT(J41+3,"[&gt;0]+0;[&lt;0]-0;0")</f>
        <v>-4…+1</v>
      </c>
      <c r="L41" s="639">
        <f>Про_2!AT272</f>
        <v>11</v>
      </c>
      <c r="M41" s="641" t="str">
        <f xml:space="preserve">   IF(L41&lt;=4,"1…4", L41-3&amp;"…"&amp;L41+2)&amp;" м/с"</f>
        <v>8…13 м/с</v>
      </c>
      <c r="O41" s="459">
        <v>37</v>
      </c>
      <c r="P41" s="486" t="str">
        <f t="shared" si="1"/>
        <v>&gt;37 гр.С</v>
      </c>
      <c r="Q41" s="459" t="str">
        <f t="shared" si="0"/>
        <v>&gt;37</v>
      </c>
    </row>
    <row r="42" spans="1:17" ht="12" customHeight="1" x14ac:dyDescent="0.2">
      <c r="B42" s="5"/>
      <c r="C42" s="819"/>
      <c r="E42" s="54"/>
      <c r="F42" s="483"/>
      <c r="G42" s="817"/>
      <c r="H42" s="813"/>
      <c r="I42" s="818"/>
      <c r="J42" s="647"/>
      <c r="K42" s="638"/>
      <c r="L42" s="639"/>
      <c r="M42" s="641"/>
      <c r="O42" s="459">
        <v>38</v>
      </c>
      <c r="P42" s="486" t="str">
        <f t="shared" si="1"/>
        <v>&gt;38 гр.С</v>
      </c>
      <c r="Q42" s="459" t="str">
        <f t="shared" si="0"/>
        <v>&gt;38</v>
      </c>
    </row>
    <row r="43" spans="1:17" ht="12" customHeight="1" x14ac:dyDescent="0.2">
      <c r="A43">
        <f>ROW(B43)</f>
        <v>43</v>
      </c>
      <c r="B43" s="651" t="str">
        <f>Про_2!AO273</f>
        <v>Тихвин</v>
      </c>
      <c r="C43" s="822" t="str">
        <f>Про_2!AP273</f>
        <v>· *</v>
      </c>
      <c r="D43" s="485" t="str">
        <f>IF(AND(E43&gt;=0.4,E43&lt;=1),"&lt;1",IF(AND(E43&gt;1,E43&lt;5),"1…6",IF(AND(E43&gt;=5,E43&lt;10),"5…10",IF(AND(E43&gt;=10,E43&lt;20),"10…20",IF(AND(E43&gt;=20,E43&lt;30),"20…30",IF(AND(E43&gt;=30,E43&lt;50),"30…50",IF(AND(E43&gt;=50,E43&lt;80),"50…80",IF(E43&gt;80,"&gt;80",0))))))))</f>
        <v>5…10</v>
      </c>
      <c r="E43" s="649">
        <f>Про_2!AQ273</f>
        <v>6</v>
      </c>
      <c r="F43" s="485"/>
      <c r="G43" s="817" t="str">
        <f>TEXT(H43-1.5,"[&gt;0]+0;[&lt;0]-0;0")&amp;"…"&amp;TEXT(H43+1.5,"[&gt;0]+0;[&lt;0]-0;0")</f>
        <v>-1…+2</v>
      </c>
      <c r="H43" s="813">
        <f>Про_2!AR273</f>
        <v>0.70000000000000018</v>
      </c>
      <c r="I43" s="818" t="str">
        <f>CHOOSE($U$3,G43,K43,M43)</f>
        <v>-1…+2</v>
      </c>
      <c r="J43" s="647">
        <f>Про_2!AS273</f>
        <v>-1.2999999999999998</v>
      </c>
      <c r="K43" s="638" t="str">
        <f>TEXT(J43-2,"[&gt;0]+0;[&lt;0]-0;0")&amp;"…"&amp;TEXT(J43+3,"[&gt;0]+0;[&lt;0]-0;0")</f>
        <v>-3…+2</v>
      </c>
      <c r="L43" s="639">
        <f>Про_2!AT273</f>
        <v>13</v>
      </c>
      <c r="M43" s="641" t="str">
        <f xml:space="preserve">   IF(L43&lt;=4,"1…4", L43-3&amp;"…"&amp;L43+2)&amp;" м/с"</f>
        <v>10…15 м/с</v>
      </c>
      <c r="O43" s="459">
        <v>39</v>
      </c>
      <c r="P43" s="486" t="str">
        <f t="shared" si="1"/>
        <v>&gt;39 гр.С</v>
      </c>
      <c r="Q43" s="459" t="str">
        <f t="shared" si="0"/>
        <v>&gt;39</v>
      </c>
    </row>
    <row r="44" spans="1:17" ht="12" customHeight="1" x14ac:dyDescent="0.2">
      <c r="B44" s="5"/>
      <c r="C44" s="819"/>
      <c r="E44" s="54"/>
      <c r="F44" s="483"/>
      <c r="G44" s="817"/>
      <c r="H44" s="813"/>
      <c r="I44" s="818"/>
      <c r="J44" s="647"/>
      <c r="K44" s="638"/>
      <c r="L44" s="639"/>
      <c r="M44" s="641"/>
      <c r="O44" s="459">
        <v>40</v>
      </c>
      <c r="P44" s="486" t="str">
        <f t="shared" si="1"/>
        <v>&gt;40 гр.С</v>
      </c>
      <c r="Q44" s="459" t="str">
        <f t="shared" si="0"/>
        <v>&gt;40</v>
      </c>
    </row>
    <row r="45" spans="1:17" ht="12" customHeight="1" x14ac:dyDescent="0.2">
      <c r="A45">
        <f>ROW(B45)</f>
        <v>45</v>
      </c>
      <c r="B45" s="651" t="str">
        <f>Про_2!AO274</f>
        <v>Бабаево</v>
      </c>
      <c r="C45" s="822" t="str">
        <f>Про_2!AP274</f>
        <v>· *</v>
      </c>
      <c r="D45" s="485" t="str">
        <f>IF(AND(E45&gt;=0.4,E45&lt;=1),"&lt;1",IF(AND(E45&gt;1,E45&lt;5),"1…6",IF(AND(E45&gt;=5,E45&lt;10),"5…10",IF(AND(E45&gt;=10,E45&lt;20),"10…20",IF(AND(E45&gt;=20,E45&lt;30),"20…30",IF(AND(E45&gt;=30,E45&lt;50),"30…50",IF(AND(E45&gt;=50,E45&lt;80),"50…80",IF(E45&gt;80,"&gt;80",0))))))))</f>
        <v>1…6</v>
      </c>
      <c r="E45" s="649">
        <f>Про_2!AQ274</f>
        <v>2</v>
      </c>
      <c r="F45" s="485"/>
      <c r="G45" s="817" t="str">
        <f>TEXT(H45-1.5,"[&gt;0]+0;[&lt;0]-0;0")&amp;"…"&amp;TEXT(H45+1.5,"[&gt;0]+0;[&lt;0]-0;0")</f>
        <v>-2…+1</v>
      </c>
      <c r="H45" s="813">
        <f>Про_2!AR274</f>
        <v>-0.8</v>
      </c>
      <c r="I45" s="818" t="str">
        <f>CHOOSE($U$3,G45,K45,M45)</f>
        <v>-2…+1</v>
      </c>
      <c r="J45" s="647">
        <f>Про_2!AS274</f>
        <v>-2.8</v>
      </c>
      <c r="K45" s="638" t="str">
        <f>TEXT(J45-2,"[&gt;0]+0;[&lt;0]-0;0")&amp;"…"&amp;TEXT(J45+3,"[&gt;0]+0;[&lt;0]-0;0")</f>
        <v>-5…+0</v>
      </c>
      <c r="L45" s="639">
        <f>Про_2!AT274</f>
        <v>14</v>
      </c>
      <c r="M45" s="641" t="str">
        <f xml:space="preserve">   IF(L45&lt;=4,"1…4", L45-3&amp;"…"&amp;L45+2)&amp;" м/с"</f>
        <v>11…16 м/с</v>
      </c>
    </row>
    <row r="46" spans="1:17" ht="12" customHeight="1" x14ac:dyDescent="0.2">
      <c r="B46" s="5"/>
      <c r="C46" s="819"/>
      <c r="E46" s="54"/>
      <c r="F46" s="483"/>
      <c r="G46" s="817"/>
      <c r="H46" s="813"/>
      <c r="I46" s="818"/>
      <c r="J46" s="647"/>
      <c r="K46" s="638"/>
      <c r="L46" s="639"/>
      <c r="M46" s="641"/>
    </row>
    <row r="47" spans="1:17" ht="12" customHeight="1" x14ac:dyDescent="0.2">
      <c r="A47">
        <f>ROW(B47)</f>
        <v>47</v>
      </c>
      <c r="B47" s="651" t="str">
        <f>Про_2!AO275</f>
        <v>Нелазское</v>
      </c>
      <c r="C47" s="822" t="str">
        <f>Про_2!AP275</f>
        <v>· *</v>
      </c>
      <c r="D47" s="485" t="str">
        <f>IF(AND(E47&gt;=0.4,E47&lt;=1),"&lt;1",IF(AND(E47&gt;1,E47&lt;5),"1…6",IF(AND(E47&gt;=5,E47&lt;10),"5…10",IF(AND(E47&gt;=10,E47&lt;20),"10…20",IF(AND(E47&gt;=20,E47&lt;30),"20…30",IF(AND(E47&gt;=30,E47&lt;50),"30…50",IF(AND(E47&gt;=50,E47&lt;80),"50…80",IF(E47&gt;80,"&gt;80",0))))))))</f>
        <v>1…6</v>
      </c>
      <c r="E47" s="649">
        <f>Про_2!AQ275</f>
        <v>2</v>
      </c>
      <c r="F47" s="485"/>
      <c r="G47" s="817" t="str">
        <f>TEXT(H47-1.5,"[&gt;0]+0;[&lt;0]-0;0")&amp;"…"&amp;TEXT(H47+1.5,"[&gt;0]+0;[&lt;0]-0;0")</f>
        <v>-1…+2</v>
      </c>
      <c r="H47" s="813">
        <f>Про_2!AR275</f>
        <v>0.10000000000000009</v>
      </c>
      <c r="I47" s="818" t="str">
        <f>CHOOSE($U$3,G47,K47,M47)</f>
        <v>-1…+2</v>
      </c>
      <c r="J47" s="647">
        <f>Про_2!AS275</f>
        <v>-1.9</v>
      </c>
      <c r="K47" s="638" t="str">
        <f>TEXT(J47-2,"[&gt;0]+0;[&lt;0]-0;0")&amp;"…"&amp;TEXT(J47+3,"[&gt;0]+0;[&lt;0]-0;0")</f>
        <v>-4…+1</v>
      </c>
      <c r="L47" s="639">
        <f>Про_2!AT275</f>
        <v>15</v>
      </c>
      <c r="M47" s="641" t="str">
        <f xml:space="preserve">   IF(L47&lt;=4,"1…4", L47-3&amp;"…"&amp;L47+2)&amp;" м/с"</f>
        <v>12…17 м/с</v>
      </c>
    </row>
    <row r="48" spans="1:17" ht="12" customHeight="1" x14ac:dyDescent="0.2">
      <c r="B48" s="5"/>
      <c r="C48" s="819"/>
      <c r="E48" s="54"/>
      <c r="F48" s="483"/>
      <c r="G48" s="817"/>
      <c r="H48" s="813"/>
      <c r="I48" s="818"/>
      <c r="J48" s="647"/>
      <c r="K48" s="638"/>
      <c r="L48" s="639"/>
      <c r="M48" s="641"/>
    </row>
    <row r="49" spans="1:13" ht="12" customHeight="1" x14ac:dyDescent="0.2">
      <c r="A49">
        <f>ROW(B49)</f>
        <v>49</v>
      </c>
      <c r="B49" s="651" t="str">
        <f>Про_2!AO276</f>
        <v>Хвойная</v>
      </c>
      <c r="C49" s="822" t="str">
        <f>Про_2!AP276</f>
        <v>· *</v>
      </c>
      <c r="D49" s="485" t="str">
        <f>IF(AND(E49&gt;=0.4,E49&lt;=1),"&lt;1",IF(AND(E49&gt;1,E49&lt;5),"1…6",IF(AND(E49&gt;=5,E49&lt;10),"5…10",IF(AND(E49&gt;=10,E49&lt;20),"10…20",IF(AND(E49&gt;=20,E49&lt;30),"20…30",IF(AND(E49&gt;=30,E49&lt;50),"30…50",IF(AND(E49&gt;=50,E49&lt;80),"50…80",IF(E49&gt;80,"&gt;80",0))))))))</f>
        <v>1…6</v>
      </c>
      <c r="E49" s="649">
        <f>Про_2!AQ276</f>
        <v>4</v>
      </c>
      <c r="F49" s="485"/>
      <c r="G49" s="817" t="str">
        <f>TEXT(H49-1.5,"[&gt;0]+0;[&lt;0]-0;0")&amp;"…"&amp;TEXT(H49+1.5,"[&gt;0]+0;[&lt;0]-0;0")</f>
        <v>+0…+3</v>
      </c>
      <c r="H49" s="813">
        <f>Про_2!AR276</f>
        <v>1.7000000000000002</v>
      </c>
      <c r="I49" s="818" t="str">
        <f>CHOOSE($U$3,G49,K49,M49)</f>
        <v>+0…+3</v>
      </c>
      <c r="J49" s="647">
        <f>Про_2!AS276</f>
        <v>-0.29999999999999982</v>
      </c>
      <c r="K49" s="638" t="str">
        <f>TEXT(J49-2,"[&gt;0]+0;[&lt;0]-0;0")&amp;"…"&amp;TEXT(J49+3,"[&gt;0]+0;[&lt;0]-0;0")</f>
        <v>-2…+3</v>
      </c>
      <c r="L49" s="639">
        <f>Про_2!AT276</f>
        <v>15</v>
      </c>
      <c r="M49" s="641" t="str">
        <f xml:space="preserve">   IF(L49&lt;=4,"1…4", L49-3&amp;"…"&amp;L49+2)&amp;" м/с"</f>
        <v>12…17 м/с</v>
      </c>
    </row>
    <row r="50" spans="1:13" ht="12" customHeight="1" x14ac:dyDescent="0.2">
      <c r="B50" s="5"/>
      <c r="C50" s="819"/>
      <c r="E50" s="54"/>
      <c r="F50" s="483"/>
      <c r="G50" s="817"/>
      <c r="H50" s="813"/>
      <c r="I50" s="818"/>
      <c r="J50" s="647"/>
      <c r="K50" s="638"/>
      <c r="L50" s="639"/>
      <c r="M50" s="641"/>
    </row>
    <row r="51" spans="1:13" ht="12" customHeight="1" x14ac:dyDescent="0.2">
      <c r="A51">
        <f>ROW(B51)</f>
        <v>51</v>
      </c>
      <c r="B51" s="653" t="str">
        <f>Про_2!AO277</f>
        <v>Лодейное Поле</v>
      </c>
      <c r="C51" s="822" t="str">
        <f>Про_2!AP277</f>
        <v>· *</v>
      </c>
      <c r="D51" s="485" t="str">
        <f>IF(AND(E51&gt;=0.4,E51&lt;=1),"&lt;1",IF(AND(E51&gt;1,E51&lt;5),"1…6",IF(AND(E51&gt;=5,E51&lt;10),"5…10",IF(AND(E51&gt;=10,E51&lt;20),"10…20",IF(AND(E51&gt;=20,E51&lt;30),"20…30",IF(AND(E51&gt;=30,E51&lt;50),"30…50",IF(AND(E51&gt;=50,E51&lt;80),"50…80",IF(E51&gt;80,"&gt;80",0))))))))</f>
        <v>10…20</v>
      </c>
      <c r="E51" s="649">
        <f>Про_2!AQ277</f>
        <v>15</v>
      </c>
      <c r="F51" s="485"/>
      <c r="G51" s="817" t="str">
        <f>TEXT(H51-1.5,"[&gt;0]+0;[&lt;0]-0;0")&amp;"…"&amp;TEXT(H51+1.5,"[&gt;0]+0;[&lt;0]-0;0")</f>
        <v>-3…-0</v>
      </c>
      <c r="H51" s="813">
        <f>Про_2!AR277</f>
        <v>-1.8</v>
      </c>
      <c r="I51" s="818" t="str">
        <f>CHOOSE($U$3,G51,K51,M51)</f>
        <v>-3…-0</v>
      </c>
      <c r="J51" s="647">
        <f>Про_2!AS277</f>
        <v>-3.8</v>
      </c>
      <c r="K51" s="638" t="str">
        <f>TEXT(J51-2,"[&gt;0]+0;[&lt;0]-0;0")&amp;"…"&amp;TEXT(J51+3,"[&gt;0]+0;[&lt;0]-0;0")</f>
        <v>-6…-1</v>
      </c>
      <c r="L51" s="639">
        <f>Про_2!AT277</f>
        <v>12</v>
      </c>
      <c r="M51" s="641" t="str">
        <f xml:space="preserve">   IF(L51&lt;=4,"1…4", L51-3&amp;"…"&amp;L51+2)&amp;" м/с"</f>
        <v>9…14 м/с</v>
      </c>
    </row>
    <row r="52" spans="1:13" ht="12" customHeight="1" x14ac:dyDescent="0.2">
      <c r="B52" s="5"/>
      <c r="C52" s="819"/>
      <c r="E52" s="54"/>
      <c r="F52" s="483"/>
      <c r="G52" s="817"/>
      <c r="H52" s="813"/>
      <c r="I52" s="818"/>
      <c r="J52" s="647"/>
      <c r="K52" s="638"/>
      <c r="L52" s="639"/>
      <c r="M52" s="641"/>
    </row>
    <row r="53" spans="1:13" ht="12" customHeight="1" x14ac:dyDescent="0.2">
      <c r="A53">
        <f>ROW(B53)</f>
        <v>53</v>
      </c>
      <c r="B53" s="654" t="str">
        <f>Про_2!AO278</f>
        <v>Петрозаводск</v>
      </c>
      <c r="C53" s="822" t="str">
        <f>Про_2!AP278</f>
        <v>· *</v>
      </c>
      <c r="D53" s="485" t="str">
        <f>IF(AND(E53&gt;=0.4,E53&lt;=1),"&lt;1",IF(AND(E53&gt;1,E53&lt;5),"1…6",IF(AND(E53&gt;=5,E53&lt;10),"5…10",IF(AND(E53&gt;=10,E53&lt;20),"10…20",IF(AND(E53&gt;=20,E53&lt;30),"20…30",IF(AND(E53&gt;=30,E53&lt;50),"30…50",IF(AND(E53&gt;=50,E53&lt;80),"50…80",IF(E53&gt;80,"&gt;80",0))))))))</f>
        <v>10…20</v>
      </c>
      <c r="E53" s="649">
        <f>Про_2!AQ278</f>
        <v>18</v>
      </c>
      <c r="F53" s="485"/>
      <c r="G53" s="817" t="str">
        <f>TEXT(H53-1.5,"[&gt;0]+0;[&lt;0]-0;0")&amp;"…"&amp;TEXT(H53+1.5,"[&gt;0]+0;[&lt;0]-0;0")</f>
        <v>-4…-1</v>
      </c>
      <c r="H53" s="813">
        <f>Про_2!AR278</f>
        <v>-2.2999999999999998</v>
      </c>
      <c r="I53" s="818" t="str">
        <f>CHOOSE($U$3,G53,K53,M53)</f>
        <v>-4…-1</v>
      </c>
      <c r="J53" s="647">
        <f>Про_2!AS278</f>
        <v>-4.3</v>
      </c>
      <c r="K53" s="638" t="str">
        <f>TEXT(J53-2,"[&gt;0]+0;[&lt;0]-0;0")&amp;"…"&amp;TEXT(J53+3,"[&gt;0]+0;[&lt;0]-0;0")</f>
        <v>-6…-1</v>
      </c>
      <c r="L53" s="639">
        <f>Про_2!AT278</f>
        <v>13</v>
      </c>
      <c r="M53" s="641" t="str">
        <f xml:space="preserve">   IF(L53&lt;=4,"1…4", L53-3&amp;"…"&amp;L53+2)&amp;" м/с"</f>
        <v>10…15 м/с</v>
      </c>
    </row>
    <row r="54" spans="1:13" ht="12" customHeight="1" x14ac:dyDescent="0.2">
      <c r="B54" s="5"/>
      <c r="C54" s="819"/>
      <c r="E54" s="54"/>
      <c r="F54" s="483"/>
      <c r="G54" s="817"/>
      <c r="H54" s="813"/>
      <c r="I54" s="818"/>
      <c r="J54" s="647"/>
      <c r="K54" s="638"/>
      <c r="L54" s="639"/>
      <c r="M54" s="641"/>
    </row>
    <row r="55" spans="1:13" ht="12" customHeight="1" x14ac:dyDescent="0.2">
      <c r="A55">
        <f>ROW(B55)</f>
        <v>55</v>
      </c>
      <c r="B55" s="652" t="str">
        <f>Про_2!AO279</f>
        <v>Медвежья Гора</v>
      </c>
      <c r="C55" s="822" t="str">
        <f>Про_2!AP279</f>
        <v>***</v>
      </c>
      <c r="D55" s="485" t="str">
        <f>IF(AND(E55&gt;=0.4,E55&lt;=1),"&lt;1",IF(AND(E55&gt;1,E55&lt;5),"1…6",IF(AND(E55&gt;=5,E55&lt;10),"5…10",IF(AND(E55&gt;=10,E55&lt;20),"10…20",IF(AND(E55&gt;=20,E55&lt;30),"20…30",IF(AND(E55&gt;=30,E55&lt;50),"30…50",IF(AND(E55&gt;=50,E55&lt;80),"50…80",IF(E55&gt;80,"&gt;80",0))))))))</f>
        <v>10…20</v>
      </c>
      <c r="E55" s="649">
        <f>Про_2!AQ279</f>
        <v>12</v>
      </c>
      <c r="F55" s="485"/>
      <c r="G55" s="817" t="str">
        <f>TEXT(H55-1.5,"[&gt;0]+0;[&lt;0]-0;0")&amp;"…"&amp;TEXT(H55+1.5,"[&gt;0]+0;[&lt;0]-0;0")</f>
        <v>-9…-6</v>
      </c>
      <c r="H55" s="813">
        <f>Про_2!AR279</f>
        <v>-7.3</v>
      </c>
      <c r="I55" s="818" t="str">
        <f>CHOOSE($U$3,G55,K55,M55)</f>
        <v>-9…-6</v>
      </c>
      <c r="J55" s="647">
        <f>Про_2!AS279</f>
        <v>-9.3000000000000007</v>
      </c>
      <c r="K55" s="638" t="str">
        <f>TEXT(J55-2,"[&gt;0]+0;[&lt;0]-0;0")&amp;"…"&amp;TEXT(J55+3,"[&gt;0]+0;[&lt;0]-0;0")</f>
        <v>-11…-6</v>
      </c>
      <c r="L55" s="639">
        <f>Про_2!AT279</f>
        <v>16</v>
      </c>
      <c r="M55" s="641" t="str">
        <f xml:space="preserve">   IF(L55&lt;=4,"1…4", L55-3&amp;"…"&amp;L55+2)&amp;" м/с"</f>
        <v>13…18 м/с</v>
      </c>
    </row>
    <row r="56" spans="1:13" ht="12" customHeight="1" x14ac:dyDescent="0.2">
      <c r="B56" s="5"/>
      <c r="C56" s="819"/>
      <c r="E56" s="54"/>
      <c r="F56" s="483"/>
      <c r="G56" s="817"/>
      <c r="H56" s="813"/>
      <c r="I56" s="818"/>
      <c r="J56" s="647"/>
      <c r="K56" s="638"/>
      <c r="L56" s="639"/>
      <c r="M56" s="641"/>
    </row>
    <row r="57" spans="1:13" ht="12" customHeight="1" x14ac:dyDescent="0.2">
      <c r="A57">
        <f>ROW(B57)</f>
        <v>57</v>
      </c>
      <c r="B57" s="655" t="str">
        <f>Про_2!AO280</f>
        <v>Беломорск</v>
      </c>
      <c r="C57" s="822" t="str">
        <f>Про_2!AP280</f>
        <v>***</v>
      </c>
      <c r="D57" s="485" t="str">
        <f>IF(AND(E57&gt;=0.4,E57&lt;=1),"&lt;1",IF(AND(E57&gt;1,E57&lt;5),"1…6",IF(AND(E57&gt;=5,E57&lt;10),"5…10",IF(AND(E57&gt;=10,E57&lt;20),"10…20",IF(AND(E57&gt;=20,E57&lt;30),"20…30",IF(AND(E57&gt;=30,E57&lt;50),"30…50",IF(AND(E57&gt;=50,E57&lt;80),"50…80",IF(E57&gt;80,"&gt;80",0))))))))</f>
        <v>5…10</v>
      </c>
      <c r="E57" s="649">
        <f>Про_2!AQ280</f>
        <v>6</v>
      </c>
      <c r="F57" s="485"/>
      <c r="G57" s="817" t="str">
        <f>TEXT(H57-1.5,"[&gt;0]+0;[&lt;0]-0;0")&amp;"…"&amp;TEXT(H57+1.5,"[&gt;0]+0;[&lt;0]-0;0")</f>
        <v>-8…-5</v>
      </c>
      <c r="H57" s="814">
        <f>Про_2!AR280</f>
        <v>-6.9</v>
      </c>
      <c r="I57" s="818" t="str">
        <f>CHOOSE($U$3,G57,K57,M57)</f>
        <v>-8…-5</v>
      </c>
      <c r="J57" s="647">
        <f>Про_2!AS280</f>
        <v>-8.9</v>
      </c>
      <c r="K57" s="638" t="str">
        <f>TEXT(J57-2,"[&gt;0]+0;[&lt;0]-0;0")&amp;"…"&amp;TEXT(J57+3,"[&gt;0]+0;[&lt;0]-0;0")</f>
        <v>-11…-6</v>
      </c>
      <c r="L57" s="640">
        <f>Про_2!AT280</f>
        <v>15</v>
      </c>
      <c r="M57" s="641" t="str">
        <f xml:space="preserve">   IF(L57&lt;=4,"1…4", L57-3&amp;"…"&amp;L57+2)&amp;" м/с"</f>
        <v>12…17 м/с</v>
      </c>
    </row>
    <row r="58" spans="1:13" ht="12" customHeight="1" x14ac:dyDescent="0.2">
      <c r="B58" s="5"/>
      <c r="C58" s="819"/>
      <c r="E58" s="54"/>
      <c r="F58" s="483"/>
      <c r="G58" s="817"/>
      <c r="H58" s="814"/>
      <c r="I58" s="818"/>
      <c r="J58" s="647"/>
      <c r="K58" s="638"/>
      <c r="L58" s="640"/>
      <c r="M58" s="641"/>
    </row>
    <row r="59" spans="1:13" x14ac:dyDescent="0.2">
      <c r="B59" s="655" t="str">
        <f>Про_2!AO281</f>
        <v>Кемь</v>
      </c>
      <c r="C59" s="822" t="str">
        <f>Про_2!AP281</f>
        <v>**</v>
      </c>
      <c r="D59" s="485" t="str">
        <f>IF(AND(E59&gt;=0.4,E59&lt;=1),"&lt;1",IF(AND(E59&gt;1,E59&lt;5),"1…6",IF(AND(E59&gt;=5,E59&lt;10),"5…10",IF(AND(E59&gt;=10,E59&lt;20),"10…20",IF(AND(E59&gt;=20,E59&lt;30),"20…30",IF(AND(E59&gt;=30,E59&lt;50),"30…50",IF(AND(E59&gt;=50,E59&lt;80),"50…80",IF(E59&gt;80,"&gt;80",0))))))))</f>
        <v>1…6</v>
      </c>
      <c r="E59" s="649">
        <f>Про_2!AQ281</f>
        <v>3</v>
      </c>
      <c r="F59" s="485"/>
      <c r="G59" s="817" t="str">
        <f>TEXT(H59-1.5,"[&gt;0]+0;[&lt;0]-0;0")&amp;"…"&amp;TEXT(H59+1.5,"[&gt;0]+0;[&lt;0]-0;0")</f>
        <v>-8…-5</v>
      </c>
      <c r="H59" s="814">
        <f>Про_2!AR281</f>
        <v>-6.4</v>
      </c>
      <c r="I59" s="818" t="str">
        <f>CHOOSE($U$3,G59,K59,M59)</f>
        <v>-8…-5</v>
      </c>
      <c r="J59" s="647">
        <f>Про_2!AS281</f>
        <v>-8.4</v>
      </c>
      <c r="K59" s="638" t="str">
        <f>TEXT(J59-2,"[&gt;0]+0;[&lt;0]-0;0")&amp;"…"&amp;TEXT(J59+3,"[&gt;0]+0;[&lt;0]-0;0")</f>
        <v>-10…-5</v>
      </c>
      <c r="L59" s="640">
        <f>Про_2!AT281</f>
        <v>18</v>
      </c>
      <c r="M59" s="641" t="str">
        <f xml:space="preserve">   IF(L59&lt;=4,"1…4", L59-3&amp;"…"&amp;L59+2)&amp;" м/с"</f>
        <v>15…20 м/с</v>
      </c>
    </row>
    <row r="60" spans="1:13" x14ac:dyDescent="0.2">
      <c r="B60" s="5"/>
      <c r="C60" s="819"/>
      <c r="E60" s="54"/>
      <c r="F60" s="483"/>
      <c r="G60" s="817"/>
      <c r="H60" s="814"/>
      <c r="I60" s="818"/>
      <c r="J60" s="647"/>
      <c r="K60" s="638"/>
      <c r="L60" s="640"/>
      <c r="M60" s="641"/>
    </row>
    <row r="61" spans="1:13" x14ac:dyDescent="0.2">
      <c r="A61">
        <f>ROW(B61)</f>
        <v>61</v>
      </c>
      <c r="B61" s="655" t="str">
        <f>Про_2!AO282</f>
        <v>Костомукша</v>
      </c>
      <c r="C61" s="822" t="str">
        <f>Про_2!AP282</f>
        <v>**</v>
      </c>
      <c r="D61" s="485" t="str">
        <f>IF(AND(E61&gt;=0.4,E61&lt;=1),"&lt;1",IF(AND(E61&gt;1,E61&lt;5),"1…6",IF(AND(E61&gt;=5,E61&lt;10),"5…10",IF(AND(E61&gt;=10,E61&lt;20),"10…20",IF(AND(E61&gt;=20,E61&lt;30),"20…30",IF(AND(E61&gt;=30,E61&lt;50),"30…50",IF(AND(E61&gt;=50,E61&lt;80),"50…80",IF(E61&gt;80,"&gt;80",0))))))))</f>
        <v>1…6</v>
      </c>
      <c r="E61" s="649">
        <f>Про_2!AQ282</f>
        <v>4</v>
      </c>
      <c r="F61" s="485"/>
      <c r="G61" s="817" t="str">
        <f>TEXT(H61-1.5,"[&gt;0]+0;[&lt;0]-0;0")&amp;"…"&amp;TEXT(H61+1.5,"[&gt;0]+0;[&lt;0]-0;0")</f>
        <v>-10…-7</v>
      </c>
      <c r="H61" s="814">
        <f>Про_2!AR282</f>
        <v>-8.6</v>
      </c>
      <c r="I61" s="818" t="str">
        <f>CHOOSE($U$3,G61,K61,M61)</f>
        <v>-10…-7</v>
      </c>
      <c r="J61" s="647">
        <f>Про_2!AS282</f>
        <v>-10.6</v>
      </c>
      <c r="K61" s="638" t="str">
        <f>TEXT(J61-2,"[&gt;0]+0;[&lt;0]-0;0")&amp;"…"&amp;TEXT(J61+3,"[&gt;0]+0;[&lt;0]-0;0")</f>
        <v>-13…-8</v>
      </c>
      <c r="L61" s="640">
        <f>Про_2!AT282</f>
        <v>18</v>
      </c>
      <c r="M61" s="641" t="str">
        <f xml:space="preserve">   IF(L61&lt;=4,"1…4", L61-3&amp;"…"&amp;L61+2)&amp;" м/с"</f>
        <v>15…20 м/с</v>
      </c>
    </row>
    <row r="62" spans="1:13" x14ac:dyDescent="0.2">
      <c r="B62" s="5"/>
      <c r="C62" s="819"/>
      <c r="E62" s="54"/>
      <c r="F62" s="483"/>
      <c r="G62" s="817"/>
      <c r="H62" s="814"/>
      <c r="I62" s="818"/>
      <c r="J62" s="647"/>
      <c r="K62" s="638"/>
      <c r="L62" s="640"/>
      <c r="M62" s="641"/>
    </row>
    <row r="63" spans="1:13" x14ac:dyDescent="0.2">
      <c r="B63" s="655" t="str">
        <f>Про_2!AO283</f>
        <v>Сортавала</v>
      </c>
      <c r="C63" s="822" t="str">
        <f>Про_2!AP283</f>
        <v>· *</v>
      </c>
      <c r="D63" s="485" t="str">
        <f>IF(AND(E63&gt;=0.4,E63&lt;=1),"&lt;1",IF(AND(E63&gt;1,E63&lt;5),"1…6",IF(AND(E63&gt;=5,E63&lt;10),"5…10",IF(AND(E63&gt;=10,E63&lt;20),"10…20",IF(AND(E63&gt;=20,E63&lt;30),"20…30",IF(AND(E63&gt;=30,E63&lt;50),"30…50",IF(AND(E63&gt;=50,E63&lt;80),"50…80",IF(E63&gt;80,"&gt;80",0))))))))</f>
        <v>20…30</v>
      </c>
      <c r="E63" s="649">
        <f>Про_2!AQ283</f>
        <v>21</v>
      </c>
      <c r="F63" s="485"/>
      <c r="G63" s="817" t="str">
        <f>TEXT(H63-1.5,"[&gt;0]+0;[&lt;0]-0;0")&amp;"…"&amp;TEXT(H63+1.5,"[&gt;0]+0;[&lt;0]-0;0")</f>
        <v>-3…0</v>
      </c>
      <c r="H63" s="814">
        <f>Про_2!AR283</f>
        <v>-1.5</v>
      </c>
      <c r="I63" s="818" t="str">
        <f>CHOOSE($U$3,G63,K63,M63)</f>
        <v>-3…0</v>
      </c>
      <c r="J63" s="647">
        <f>Про_2!AS283</f>
        <v>-3.5</v>
      </c>
      <c r="K63" s="638" t="str">
        <f>TEXT(J63-2,"[&gt;0]+0;[&lt;0]-0;0")&amp;"…"&amp;TEXT(J63+3,"[&gt;0]+0;[&lt;0]-0;0")</f>
        <v>-6…-1</v>
      </c>
      <c r="L63" s="640">
        <f>Про_2!AT283</f>
        <v>13</v>
      </c>
      <c r="M63" s="641" t="str">
        <f xml:space="preserve">   IF(L63&lt;=4,"1…4", L63-3&amp;"…"&amp;L63+2)&amp;" м/с"</f>
        <v>10…15 м/с</v>
      </c>
    </row>
    <row r="64" spans="1:13" x14ac:dyDescent="0.2">
      <c r="B64" s="5"/>
      <c r="C64" s="819"/>
      <c r="E64" s="54"/>
      <c r="F64" s="483"/>
      <c r="G64" s="817"/>
      <c r="H64" s="814"/>
      <c r="I64" s="818"/>
      <c r="J64" s="647"/>
      <c r="K64" s="638"/>
      <c r="L64" s="640"/>
      <c r="M64" s="641"/>
    </row>
    <row r="65" spans="1:13" x14ac:dyDescent="0.2">
      <c r="A65">
        <f>ROW(B65)</f>
        <v>65</v>
      </c>
      <c r="B65" s="655" t="str">
        <f>Про_2!AO284</f>
        <v>Кандалакша</v>
      </c>
      <c r="C65" s="822" t="str">
        <f>Про_2!AP284</f>
        <v/>
      </c>
      <c r="D65" s="485">
        <f>IF(AND(E65&gt;=0.4,E65&lt;=1),"&lt;1",IF(AND(E65&gt;1,E65&lt;5),"1…6",IF(AND(E65&gt;=5,E65&lt;10),"5…10",IF(AND(E65&gt;=10,E65&lt;20),"10…20",IF(AND(E65&gt;=20,E65&lt;30),"20…30",IF(AND(E65&gt;=30,E65&lt;50),"30…50",IF(AND(E65&gt;=50,E65&lt;80),"50…80",IF(E65&gt;80,"&gt;80",0))))))))</f>
        <v>0</v>
      </c>
      <c r="E65" s="649">
        <f>Про_2!AQ284</f>
        <v>0</v>
      </c>
      <c r="F65" s="485"/>
      <c r="G65" s="817" t="str">
        <f>TEXT(H65-1.5,"[&gt;0]+0;[&lt;0]-0;0")&amp;"…"&amp;TEXT(H65+1.5,"[&gt;0]+0;[&lt;0]-0;0")</f>
        <v>-11…-8</v>
      </c>
      <c r="H65" s="814">
        <f>Про_2!AR284</f>
        <v>-9</v>
      </c>
      <c r="I65" s="818" t="str">
        <f>CHOOSE($U$3,G65,K65,M65)</f>
        <v>-11…-8</v>
      </c>
      <c r="J65" s="647">
        <f>Про_2!AS284</f>
        <v>-11</v>
      </c>
      <c r="K65" s="638" t="str">
        <f>TEXT(J65-2,"[&gt;0]+0;[&lt;0]-0;0")&amp;"…"&amp;TEXT(J65+3,"[&gt;0]+0;[&lt;0]-0;0")</f>
        <v>-13…-8</v>
      </c>
      <c r="L65" s="640">
        <f>Про_2!AT284</f>
        <v>15</v>
      </c>
      <c r="M65" s="641" t="str">
        <f xml:space="preserve">   IF(L65&lt;=4,"1…4", L65-3&amp;"…"&amp;L65+2)&amp;" м/с"</f>
        <v>12…17 м/с</v>
      </c>
    </row>
    <row r="66" spans="1:13" x14ac:dyDescent="0.2">
      <c r="B66" s="5"/>
      <c r="C66" s="819"/>
      <c r="E66" s="54"/>
      <c r="F66" s="483"/>
      <c r="G66" s="817"/>
      <c r="H66" s="814"/>
      <c r="I66" s="818"/>
      <c r="J66" s="647"/>
      <c r="K66" s="638"/>
      <c r="L66" s="640"/>
      <c r="M66" s="641"/>
    </row>
    <row r="67" spans="1:13" x14ac:dyDescent="0.2">
      <c r="B67" s="655" t="str">
        <f>Про_2!AO285</f>
        <v>Апатиты</v>
      </c>
      <c r="C67" s="822" t="str">
        <f>Про_2!AP285</f>
        <v/>
      </c>
      <c r="D67" s="485">
        <f>IF(AND(E67&gt;=0.4,E67&lt;=1),"&lt;1",IF(AND(E67&gt;1,E67&lt;5),"1…6",IF(AND(E67&gt;=5,E67&lt;10),"5…10",IF(AND(E67&gt;=10,E67&lt;20),"10…20",IF(AND(E67&gt;=20,E67&lt;30),"20…30",IF(AND(E67&gt;=30,E67&lt;50),"30…50",IF(AND(E67&gt;=50,E67&lt;80),"50…80",IF(E67&gt;80,"&gt;80",0))))))))</f>
        <v>0</v>
      </c>
      <c r="E67" s="649">
        <f>Про_2!AQ285</f>
        <v>0</v>
      </c>
      <c r="F67" s="485"/>
      <c r="G67" s="817" t="str">
        <f>TEXT(H67-1.5,"[&gt;0]+0;[&lt;0]-0;0")&amp;"…"&amp;TEXT(H67+1.5,"[&gt;0]+0;[&lt;0]-0;0")</f>
        <v>-14…-11</v>
      </c>
      <c r="H67" s="814">
        <f>Про_2!AR285</f>
        <v>-12.6</v>
      </c>
      <c r="I67" s="818" t="str">
        <f>CHOOSE($U$3,G67,K67,M67)</f>
        <v>-14…-11</v>
      </c>
      <c r="J67" s="647">
        <f>Про_2!AS285</f>
        <v>-14.6</v>
      </c>
      <c r="K67" s="638" t="str">
        <f>TEXT(J67-2,"[&gt;0]+0;[&lt;0]-0;0")&amp;"…"&amp;TEXT(J67+3,"[&gt;0]+0;[&lt;0]-0;0")</f>
        <v>-17…-12</v>
      </c>
      <c r="L67" s="640">
        <f>Про_2!AT285</f>
        <v>13</v>
      </c>
      <c r="M67" s="641" t="str">
        <f xml:space="preserve">   IF(L67&lt;=4,"1…4", L67-3&amp;"…"&amp;L67+2)&amp;" м/с"</f>
        <v>10…15 м/с</v>
      </c>
    </row>
    <row r="68" spans="1:13" x14ac:dyDescent="0.2">
      <c r="B68" s="5"/>
      <c r="C68" s="819"/>
      <c r="E68" s="54"/>
      <c r="F68" s="483"/>
      <c r="G68" s="817"/>
      <c r="H68" s="814"/>
      <c r="I68" s="818"/>
      <c r="J68" s="647"/>
      <c r="K68" s="638"/>
      <c r="L68" s="640"/>
      <c r="M68" s="641"/>
    </row>
    <row r="69" spans="1:13" x14ac:dyDescent="0.2">
      <c r="A69">
        <f>ROW(B69)</f>
        <v>69</v>
      </c>
      <c r="B69" s="655" t="str">
        <f>Про_2!AO286</f>
        <v>Оленегорск</v>
      </c>
      <c r="C69" s="822" t="str">
        <f>Про_2!AP286</f>
        <v/>
      </c>
      <c r="D69" s="485">
        <f>IF(AND(E69&gt;=0.4,E69&lt;=1),"&lt;1",IF(AND(E69&gt;1,E69&lt;5),"1…6",IF(AND(E69&gt;=5,E69&lt;10),"5…10",IF(AND(E69&gt;=10,E69&lt;20),"10…20",IF(AND(E69&gt;=20,E69&lt;30),"20…30",IF(AND(E69&gt;=30,E69&lt;50),"30…50",IF(AND(E69&gt;=50,E69&lt;80),"50…80",IF(E69&gt;80,"&gt;80",0))))))))</f>
        <v>0</v>
      </c>
      <c r="E69" s="649">
        <f>Про_2!AQ286</f>
        <v>0</v>
      </c>
      <c r="F69" s="485"/>
      <c r="G69" s="817" t="str">
        <f>TEXT(H69-1.5,"[&gt;0]+0;[&lt;0]-0;0")&amp;"…"&amp;TEXT(H69+1.5,"[&gt;0]+0;[&lt;0]-0;0")</f>
        <v>-19…-16</v>
      </c>
      <c r="H69" s="814">
        <f>Про_2!AR286</f>
        <v>-17.3</v>
      </c>
      <c r="I69" s="818" t="str">
        <f>CHOOSE($U$3,G69,K69,M69)</f>
        <v>-19…-16</v>
      </c>
      <c r="J69" s="647">
        <f>Про_2!AS286</f>
        <v>-19.3</v>
      </c>
      <c r="K69" s="638" t="str">
        <f>TEXT(J69-2,"[&gt;0]+0;[&lt;0]-0;0")&amp;"…"&amp;TEXT(J69+3,"[&gt;0]+0;[&lt;0]-0;0")</f>
        <v>-21…-16</v>
      </c>
      <c r="L69" s="640">
        <f>Про_2!AT286</f>
        <v>6</v>
      </c>
      <c r="M69" s="641" t="str">
        <f xml:space="preserve">   IF(L69&lt;=4,"1…4", L69-3&amp;"…"&amp;L69+2)&amp;" м/с"</f>
        <v>3…8 м/с</v>
      </c>
    </row>
    <row r="70" spans="1:13" x14ac:dyDescent="0.2">
      <c r="B70" s="5"/>
      <c r="C70" s="819"/>
      <c r="E70" s="54"/>
      <c r="F70" s="483"/>
      <c r="G70" s="817"/>
      <c r="H70" s="814"/>
      <c r="I70" s="818"/>
      <c r="J70" s="647"/>
      <c r="K70" s="638"/>
      <c r="L70" s="640"/>
      <c r="M70" s="641"/>
    </row>
    <row r="71" spans="1:13" x14ac:dyDescent="0.2">
      <c r="B71" s="655" t="str">
        <f>Про_2!AO287</f>
        <v>Полярный Круг</v>
      </c>
      <c r="C71" s="822" t="str">
        <f>Про_2!AP287</f>
        <v/>
      </c>
      <c r="D71" s="485">
        <f>IF(AND(E71&gt;=0.4,E71&lt;=1),"&lt;1",IF(AND(E71&gt;1,E71&lt;5),"1…6",IF(AND(E71&gt;=5,E71&lt;10),"5…10",IF(AND(E71&gt;=10,E71&lt;20),"10…20",IF(AND(E71&gt;=20,E71&lt;30),"20…30",IF(AND(E71&gt;=30,E71&lt;50),"30…50",IF(AND(E71&gt;=50,E71&lt;80),"50…80",IF(E71&gt;80,"&gt;80",0))))))))</f>
        <v>0</v>
      </c>
      <c r="E71" s="649">
        <f>Про_2!AQ287</f>
        <v>0</v>
      </c>
      <c r="F71" s="485"/>
      <c r="G71" s="817" t="str">
        <f>TEXT(H71-1.5,"[&gt;0]+0;[&lt;0]-0;0")&amp;"…"&amp;TEXT(H71+1.5,"[&gt;0]+0;[&lt;0]-0;0")</f>
        <v>-9…-6</v>
      </c>
      <c r="H71" s="814">
        <f>Про_2!AR287</f>
        <v>-7.7</v>
      </c>
      <c r="I71" s="818" t="str">
        <f>CHOOSE($U$3,G71,K71,M71)</f>
        <v>-9…-6</v>
      </c>
      <c r="J71" s="647">
        <f>Про_2!AS287</f>
        <v>-9.6999999999999993</v>
      </c>
      <c r="K71" s="638" t="str">
        <f>TEXT(J71-2,"[&gt;0]+0;[&lt;0]-0;0")&amp;"…"&amp;TEXT(J71+3,"[&gt;0]+0;[&lt;0]-0;0")</f>
        <v>-12…-7</v>
      </c>
      <c r="L71" s="640">
        <f>Про_2!AT287</f>
        <v>15</v>
      </c>
      <c r="M71" s="641" t="str">
        <f xml:space="preserve">   IF(L71&lt;=4,"1…4", L71-3&amp;"…"&amp;L71+2)&amp;" м/с"</f>
        <v>12…17 м/с</v>
      </c>
    </row>
    <row r="72" spans="1:13" x14ac:dyDescent="0.2">
      <c r="B72" s="5"/>
      <c r="C72" s="819"/>
      <c r="E72" s="54"/>
      <c r="F72" s="483"/>
      <c r="G72" s="817"/>
      <c r="H72" s="814"/>
      <c r="I72" s="818"/>
      <c r="J72" s="647"/>
      <c r="K72" s="638"/>
      <c r="L72" s="640"/>
      <c r="M72" s="641"/>
    </row>
    <row r="73" spans="1:13" x14ac:dyDescent="0.2">
      <c r="A73">
        <f>ROW(B73)</f>
        <v>73</v>
      </c>
      <c r="B73" s="655" t="str">
        <f>Про_2!AO288</f>
        <v>Мурманск</v>
      </c>
      <c r="C73" s="822" t="str">
        <f>Про_2!AP288</f>
        <v/>
      </c>
      <c r="D73" s="485">
        <f>IF(AND(E73&gt;=0.4,E73&lt;=1),"&lt;1",IF(AND(E73&gt;1,E73&lt;5),"1…6",IF(AND(E73&gt;=5,E73&lt;10),"5…10",IF(AND(E73&gt;=10,E73&lt;20),"10…20",IF(AND(E73&gt;=20,E73&lt;30),"20…30",IF(AND(E73&gt;=30,E73&lt;50),"30…50",IF(AND(E73&gt;=50,E73&lt;80),"50…80",IF(E73&gt;80,"&gt;80",0))))))))</f>
        <v>0</v>
      </c>
      <c r="E73" s="649">
        <f>Про_2!AQ288</f>
        <v>0</v>
      </c>
      <c r="F73" s="485"/>
      <c r="G73" s="817" t="str">
        <f>TEXT(H73-1.5,"[&gt;0]+0;[&lt;0]-0;0")&amp;"…"&amp;TEXT(H73+1.5,"[&gt;0]+0;[&lt;0]-0;0")</f>
        <v>-15…-12</v>
      </c>
      <c r="H73" s="814">
        <f>Про_2!AR288</f>
        <v>-13</v>
      </c>
      <c r="I73" s="818" t="str">
        <f>CHOOSE($U$3,G73,K73,M73)</f>
        <v>-15…-12</v>
      </c>
      <c r="J73" s="647">
        <f>Про_2!AS288</f>
        <v>-15</v>
      </c>
      <c r="K73" s="638" t="str">
        <f>TEXT(J73-2,"[&gt;0]+0;[&lt;0]-0;0")&amp;"…"&amp;TEXT(J73+3,"[&gt;0]+0;[&lt;0]-0;0")</f>
        <v>-17…-12</v>
      </c>
      <c r="L73" s="640">
        <f>Про_2!AT288</f>
        <v>1</v>
      </c>
      <c r="M73" s="641" t="str">
        <f xml:space="preserve">   IF(L73&lt;=4,"1…4", L73-3&amp;"…"&amp;L73+2)&amp;" м/с"</f>
        <v>1…4 м/с</v>
      </c>
    </row>
    <row r="74" spans="1:13" x14ac:dyDescent="0.2">
      <c r="B74" s="5"/>
      <c r="C74" s="819"/>
      <c r="E74" s="54"/>
      <c r="F74" s="483"/>
      <c r="G74" s="817"/>
      <c r="H74" s="814"/>
      <c r="I74" s="818"/>
      <c r="J74" s="647"/>
      <c r="K74" s="638"/>
      <c r="L74" s="640"/>
      <c r="M74" s="641"/>
    </row>
    <row r="75" spans="1:13" x14ac:dyDescent="0.2">
      <c r="B75" s="655" t="str">
        <f>Про_2!AO289</f>
        <v>Магнетиты</v>
      </c>
      <c r="C75" s="822" t="str">
        <f>Про_2!AP289</f>
        <v/>
      </c>
      <c r="D75" s="485">
        <f>IF(AND(E75&gt;=0.4,E75&lt;=1),"&lt;1",IF(AND(E75&gt;1,E75&lt;5),"1…6",IF(AND(E75&gt;=5,E75&lt;10),"5…10",IF(AND(E75&gt;=10,E75&lt;20),"10…20",IF(AND(E75&gt;=20,E75&lt;30),"20…30",IF(AND(E75&gt;=30,E75&lt;50),"30…50",IF(AND(E75&gt;=50,E75&lt;80),"50…80",IF(E75&gt;80,"&gt;80",0))))))))</f>
        <v>0</v>
      </c>
      <c r="E75" s="649">
        <f>Про_2!AQ289</f>
        <v>0</v>
      </c>
      <c r="F75" s="485"/>
      <c r="G75" s="817" t="str">
        <f>TEXT(H75-1.5,"[&gt;0]+0;[&lt;0]-0;0")&amp;"…"&amp;TEXT(H75+1.5,"[&gt;0]+0;[&lt;0]-0;0")</f>
        <v>-16…-13</v>
      </c>
      <c r="H75" s="814">
        <f>Про_2!AR289</f>
        <v>-14</v>
      </c>
      <c r="I75" s="818" t="str">
        <f>CHOOSE($U$3,G75,K75,M75)</f>
        <v>-16…-13</v>
      </c>
      <c r="J75" s="647">
        <f>Про_2!AS289</f>
        <v>-16</v>
      </c>
      <c r="K75" s="638" t="str">
        <f>TEXT(J75-2,"[&gt;0]+0;[&lt;0]-0;0")&amp;"…"&amp;TEXT(J75+3,"[&gt;0]+0;[&lt;0]-0;0")</f>
        <v>-18…-13</v>
      </c>
      <c r="L75" s="640">
        <f>Про_2!AT289</f>
        <v>0</v>
      </c>
      <c r="M75" s="641" t="str">
        <f xml:space="preserve">   IF(L75&lt;=4,"1…4", L75-3&amp;"…"&amp;L75+2)&amp;" м/с"</f>
        <v>1…4 м/с</v>
      </c>
    </row>
    <row r="111" spans="1:3" x14ac:dyDescent="0.2">
      <c r="A111">
        <v>5</v>
      </c>
      <c r="B111" t="s">
        <v>125</v>
      </c>
      <c r="C111">
        <v>5</v>
      </c>
    </row>
    <row r="112" spans="1:3" x14ac:dyDescent="0.2">
      <c r="A112">
        <v>7</v>
      </c>
      <c r="B112" t="s">
        <v>151</v>
      </c>
      <c r="C112">
        <v>7</v>
      </c>
    </row>
    <row r="113" spans="1:3" x14ac:dyDescent="0.2">
      <c r="A113">
        <v>9</v>
      </c>
      <c r="B113" t="s">
        <v>174</v>
      </c>
      <c r="C113">
        <v>9</v>
      </c>
    </row>
    <row r="114" spans="1:3" x14ac:dyDescent="0.2">
      <c r="A114">
        <v>11</v>
      </c>
      <c r="B114" t="s">
        <v>607</v>
      </c>
      <c r="C114">
        <v>11</v>
      </c>
    </row>
    <row r="115" spans="1:3" x14ac:dyDescent="0.2">
      <c r="A115">
        <v>13</v>
      </c>
      <c r="B115" t="s">
        <v>177</v>
      </c>
      <c r="C115">
        <v>13</v>
      </c>
    </row>
    <row r="116" spans="1:3" x14ac:dyDescent="0.2">
      <c r="A116">
        <v>15</v>
      </c>
      <c r="B116" t="s">
        <v>630</v>
      </c>
      <c r="C116">
        <v>15</v>
      </c>
    </row>
    <row r="117" spans="1:3" x14ac:dyDescent="0.2">
      <c r="A117">
        <v>17</v>
      </c>
      <c r="B117" t="s">
        <v>202</v>
      </c>
      <c r="C117">
        <v>17</v>
      </c>
    </row>
    <row r="118" spans="1:3" x14ac:dyDescent="0.2">
      <c r="A118">
        <v>19</v>
      </c>
      <c r="B118" t="s">
        <v>787</v>
      </c>
      <c r="C118">
        <v>19</v>
      </c>
    </row>
    <row r="119" spans="1:3" x14ac:dyDescent="0.2">
      <c r="A119">
        <v>21</v>
      </c>
      <c r="B119" t="s">
        <v>225</v>
      </c>
      <c r="C119">
        <v>21</v>
      </c>
    </row>
    <row r="120" spans="1:3" x14ac:dyDescent="0.2">
      <c r="A120">
        <v>23</v>
      </c>
      <c r="B120" t="s">
        <v>631</v>
      </c>
      <c r="C120">
        <v>23</v>
      </c>
    </row>
    <row r="121" spans="1:3" x14ac:dyDescent="0.2">
      <c r="A121">
        <v>25</v>
      </c>
      <c r="B121" t="s">
        <v>228</v>
      </c>
      <c r="C121">
        <v>25</v>
      </c>
    </row>
    <row r="122" spans="1:3" x14ac:dyDescent="0.2">
      <c r="A122">
        <v>27</v>
      </c>
      <c r="B122" t="s">
        <v>634</v>
      </c>
      <c r="C122">
        <v>27</v>
      </c>
    </row>
    <row r="123" spans="1:3" x14ac:dyDescent="0.2">
      <c r="A123">
        <v>29</v>
      </c>
      <c r="B123" t="s">
        <v>253</v>
      </c>
      <c r="C123">
        <v>29</v>
      </c>
    </row>
    <row r="124" spans="1:3" x14ac:dyDescent="0.2">
      <c r="A124">
        <v>31</v>
      </c>
      <c r="B124" t="s">
        <v>657</v>
      </c>
      <c r="C124">
        <v>31</v>
      </c>
    </row>
    <row r="125" spans="1:3" x14ac:dyDescent="0.2">
      <c r="A125">
        <v>33</v>
      </c>
      <c r="B125" t="s">
        <v>279</v>
      </c>
      <c r="C125">
        <v>33</v>
      </c>
    </row>
    <row r="126" spans="1:3" x14ac:dyDescent="0.2">
      <c r="A126">
        <v>35</v>
      </c>
      <c r="B126" t="s">
        <v>660</v>
      </c>
      <c r="C126">
        <v>35</v>
      </c>
    </row>
    <row r="127" spans="1:3" x14ac:dyDescent="0.2">
      <c r="A127">
        <v>37</v>
      </c>
      <c r="B127" t="s">
        <v>683</v>
      </c>
      <c r="C127">
        <v>37</v>
      </c>
    </row>
    <row r="128" spans="1:3" x14ac:dyDescent="0.2">
      <c r="A128">
        <v>39</v>
      </c>
      <c r="B128" t="s">
        <v>684</v>
      </c>
      <c r="C128">
        <v>39</v>
      </c>
    </row>
    <row r="129" spans="1:3" x14ac:dyDescent="0.2">
      <c r="A129">
        <v>41</v>
      </c>
      <c r="B129" t="s">
        <v>687</v>
      </c>
      <c r="C129">
        <v>41</v>
      </c>
    </row>
    <row r="130" spans="1:3" x14ac:dyDescent="0.2">
      <c r="A130">
        <v>43</v>
      </c>
      <c r="B130" t="s">
        <v>304</v>
      </c>
      <c r="C130">
        <v>43</v>
      </c>
    </row>
    <row r="131" spans="1:3" x14ac:dyDescent="0.2">
      <c r="A131">
        <v>45</v>
      </c>
      <c r="B131" t="s">
        <v>329</v>
      </c>
      <c r="C131">
        <v>45</v>
      </c>
    </row>
    <row r="132" spans="1:3" x14ac:dyDescent="0.2">
      <c r="A132">
        <v>47</v>
      </c>
      <c r="B132" t="s">
        <v>352</v>
      </c>
      <c r="C132">
        <v>47</v>
      </c>
    </row>
    <row r="133" spans="1:3" x14ac:dyDescent="0.2">
      <c r="A133">
        <v>49</v>
      </c>
      <c r="B133" t="s">
        <v>712</v>
      </c>
      <c r="C133">
        <v>49</v>
      </c>
    </row>
    <row r="134" spans="1:3" x14ac:dyDescent="0.2">
      <c r="A134">
        <v>51</v>
      </c>
      <c r="B134" t="s">
        <v>735</v>
      </c>
      <c r="C134">
        <v>51</v>
      </c>
    </row>
    <row r="135" spans="1:3" x14ac:dyDescent="0.2">
      <c r="A135">
        <v>53</v>
      </c>
      <c r="B135" t="s">
        <v>355</v>
      </c>
      <c r="C135">
        <v>53</v>
      </c>
    </row>
    <row r="136" spans="1:3" x14ac:dyDescent="0.2">
      <c r="A136">
        <v>55</v>
      </c>
      <c r="B136" t="s">
        <v>380</v>
      </c>
      <c r="C136">
        <v>55</v>
      </c>
    </row>
    <row r="137" spans="1:3" x14ac:dyDescent="0.2">
      <c r="A137">
        <v>57</v>
      </c>
      <c r="B137" t="s">
        <v>738</v>
      </c>
      <c r="C137">
        <v>57</v>
      </c>
    </row>
    <row r="138" spans="1:3" x14ac:dyDescent="0.2">
      <c r="A138">
        <v>59</v>
      </c>
      <c r="B138" t="s">
        <v>403</v>
      </c>
      <c r="C138">
        <v>59</v>
      </c>
    </row>
    <row r="139" spans="1:3" x14ac:dyDescent="0.2">
      <c r="A139">
        <v>61</v>
      </c>
      <c r="B139" t="s">
        <v>406</v>
      </c>
      <c r="C139">
        <v>61</v>
      </c>
    </row>
    <row r="140" spans="1:3" x14ac:dyDescent="0.2">
      <c r="A140">
        <v>63</v>
      </c>
      <c r="B140" t="s">
        <v>431</v>
      </c>
      <c r="C140">
        <v>63</v>
      </c>
    </row>
    <row r="141" spans="1:3" x14ac:dyDescent="0.2">
      <c r="A141">
        <v>65</v>
      </c>
      <c r="B141" t="s">
        <v>761</v>
      </c>
      <c r="C141">
        <v>65</v>
      </c>
    </row>
    <row r="142" spans="1:3" x14ac:dyDescent="0.2">
      <c r="A142">
        <v>67</v>
      </c>
      <c r="B142" t="s">
        <v>456</v>
      </c>
      <c r="C142">
        <v>67</v>
      </c>
    </row>
    <row r="143" spans="1:3" x14ac:dyDescent="0.2">
      <c r="A143">
        <v>69</v>
      </c>
      <c r="B143" t="s">
        <v>481</v>
      </c>
      <c r="C143">
        <v>69</v>
      </c>
    </row>
    <row r="144" spans="1:3" x14ac:dyDescent="0.2">
      <c r="A144">
        <v>71</v>
      </c>
      <c r="B144" t="s">
        <v>506</v>
      </c>
      <c r="C144">
        <v>71</v>
      </c>
    </row>
    <row r="145" spans="1:3" x14ac:dyDescent="0.2">
      <c r="A145">
        <v>73</v>
      </c>
      <c r="B145" t="s">
        <v>531</v>
      </c>
      <c r="C145">
        <v>73</v>
      </c>
    </row>
    <row r="146" spans="1:3" x14ac:dyDescent="0.2">
      <c r="A146">
        <v>75</v>
      </c>
      <c r="B146" t="s">
        <v>556</v>
      </c>
      <c r="C146">
        <v>75</v>
      </c>
    </row>
    <row r="147" spans="1:3" x14ac:dyDescent="0.2">
      <c r="A147">
        <v>77</v>
      </c>
      <c r="B147" t="s">
        <v>579</v>
      </c>
      <c r="C147">
        <v>77</v>
      </c>
    </row>
    <row r="148" spans="1:3" x14ac:dyDescent="0.2">
      <c r="A148">
        <v>79</v>
      </c>
      <c r="B148" t="s">
        <v>764</v>
      </c>
      <c r="C148">
        <v>79</v>
      </c>
    </row>
    <row r="149" spans="1:3" x14ac:dyDescent="0.2">
      <c r="A149">
        <v>81</v>
      </c>
      <c r="B149" t="s">
        <v>582</v>
      </c>
      <c r="C149">
        <v>81</v>
      </c>
    </row>
  </sheetData>
  <phoneticPr fontId="4" type="noConversion"/>
  <conditionalFormatting sqref="M10 M12">
    <cfRule type="expression" dxfId="68" priority="1" stopIfTrue="1">
      <formula>AND(L10&gt;=3,L10&lt;=19.5)</formula>
    </cfRule>
    <cfRule type="expression" dxfId="67" priority="2" stopIfTrue="1">
      <formula>L10&gt;=19.6</formula>
    </cfRule>
  </conditionalFormatting>
  <conditionalFormatting sqref="K5:K75">
    <cfRule type="expression" dxfId="66" priority="3" stopIfTrue="1">
      <formula>$J5&gt;0</formula>
    </cfRule>
  </conditionalFormatting>
  <conditionalFormatting sqref="M11 M5:M9 M13:M75">
    <cfRule type="expression" dxfId="65" priority="4" stopIfTrue="1">
      <formula>AND(L5&gt;=3,L5&lt;=14.4)</formula>
    </cfRule>
    <cfRule type="expression" dxfId="64" priority="5" stopIfTrue="1">
      <formula>L5&gt;=14.5</formula>
    </cfRule>
  </conditionalFormatting>
  <conditionalFormatting sqref="C25 E21 E23 C19 C21 E17 E19 C15 C17 E13 E15 C11 C13 E9 E11 C7 C9 C5 E5 E7 E53 E55 C55 C51 C53 E49 E51 C47 C49 E45 E47 C43 C45 E41 E43 C39 C41 E37 E39 C35 C37 E33 E35 C31 C33 E29 E31 C27 C29 E25 E27 C23 E75 C75 H5:H75 J5:J75 C57 E57 E59 C59 C61 E61 E63 C63 C65 E65 E67 C67 C69 E69 E71 C71 C73 E73 L5:L75">
    <cfRule type="cellIs" dxfId="63" priority="6" stopIfTrue="1" operator="between">
      <formula>"*"</formula>
      <formula>"***"</formula>
    </cfRule>
    <cfRule type="cellIs" dxfId="62" priority="7" stopIfTrue="1" operator="equal">
      <formula>"···"</formula>
    </cfRule>
  </conditionalFormatting>
  <conditionalFormatting sqref="F11 F9 F5 F7 F55 F53 F51 F49 F47 F45 F43 F41 F39 F37 F35 F33 F31 F29 F27 F25 F23 F21 F19 F17 F15 F13 F57 F59 F61 F63 F65 F67 F69 F71 F73 F75 D11 D9 D5 D7 D55 D53 D51 D49 D47 D45 D43 D41 D39 D37 D35 D33 D31 D29 D27 D25 D23 D21 D19 D17 D15 D13 D57 D59 D61 D63 D65 D67 D69 D71 D73 D75">
    <cfRule type="expression" dxfId="61" priority="8" stopIfTrue="1">
      <formula>$E5&gt;=$Q$4</formula>
    </cfRule>
  </conditionalFormatting>
  <conditionalFormatting sqref="I5:I10 I12:I75">
    <cfRule type="expression" dxfId="60" priority="9" stopIfTrue="1">
      <formula>$H5&gt;$P$4</formula>
    </cfRule>
    <cfRule type="expression" dxfId="59" priority="10" stopIfTrue="1">
      <formula>$H5&gt;0</formula>
    </cfRule>
  </conditionalFormatting>
  <conditionalFormatting sqref="I11">
    <cfRule type="expression" dxfId="58" priority="11" stopIfTrue="1">
      <formula>$H11&gt;$P$4</formula>
    </cfRule>
    <cfRule type="expression" dxfId="57" priority="12" stopIfTrue="1">
      <formula>$H11&gt;0</formula>
    </cfRule>
  </conditionalFormatting>
  <pageMargins left="0.75" right="0.75" top="1" bottom="1" header="0.5" footer="0.5"/>
  <pageSetup paperSize="9" orientation="portrait"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9697" r:id="rId4" name="Drop Down 1">
              <controlPr defaultSize="0" autoLine="0" autoPict="0">
                <anchor moveWithCells="1">
                  <from>
                    <xdr:col>15</xdr:col>
                    <xdr:colOff>38100</xdr:colOff>
                    <xdr:row>1</xdr:row>
                    <xdr:rowOff>19050</xdr:rowOff>
                  </from>
                  <to>
                    <xdr:col>15</xdr:col>
                    <xdr:colOff>771525</xdr:colOff>
                    <xdr:row>2</xdr:row>
                    <xdr:rowOff>57150</xdr:rowOff>
                  </to>
                </anchor>
              </controlPr>
            </control>
          </mc:Choice>
        </mc:AlternateContent>
        <mc:AlternateContent xmlns:mc="http://schemas.openxmlformats.org/markup-compatibility/2006">
          <mc:Choice Requires="x14">
            <control shapeId="29698" r:id="rId5" name="Drop Down 2">
              <controlPr defaultSize="0" autoLine="0" autoPict="0">
                <anchor moveWithCells="1">
                  <from>
                    <xdr:col>16</xdr:col>
                    <xdr:colOff>38100</xdr:colOff>
                    <xdr:row>1</xdr:row>
                    <xdr:rowOff>19050</xdr:rowOff>
                  </from>
                  <to>
                    <xdr:col>16</xdr:col>
                    <xdr:colOff>942975</xdr:colOff>
                    <xdr:row>2</xdr:row>
                    <xdr:rowOff>57150</xdr:rowOff>
                  </to>
                </anchor>
              </controlPr>
            </control>
          </mc:Choice>
        </mc:AlternateContent>
        <mc:AlternateContent xmlns:mc="http://schemas.openxmlformats.org/markup-compatibility/2006">
          <mc:Choice Requires="x14">
            <control shapeId="29699" r:id="rId6" name="Drop Down 3">
              <controlPr defaultSize="0" autoLine="0" autoPict="0">
                <anchor moveWithCells="1">
                  <from>
                    <xdr:col>19</xdr:col>
                    <xdr:colOff>19050</xdr:colOff>
                    <xdr:row>3</xdr:row>
                    <xdr:rowOff>247650</xdr:rowOff>
                  </from>
                  <to>
                    <xdr:col>20</xdr:col>
                    <xdr:colOff>581025</xdr:colOff>
                    <xdr:row>4</xdr:row>
                    <xdr:rowOff>133350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1702"/>
  <sheetViews>
    <sheetView showGridLines="0" defaultGridColor="0" colorId="55" zoomScale="70" zoomScaleNormal="70" workbookViewId="0">
      <selection sqref="A1:AI1048576"/>
    </sheetView>
  </sheetViews>
  <sheetFormatPr defaultColWidth="6.7109375" defaultRowHeight="12.75" x14ac:dyDescent="0.2"/>
  <cols>
    <col min="1" max="1" width="13" customWidth="1"/>
    <col min="2" max="2" width="15.5703125" customWidth="1"/>
    <col min="3" max="22" width="9.140625" customWidth="1"/>
    <col min="23" max="23" width="7" style="1" customWidth="1"/>
    <col min="24" max="24" width="14" customWidth="1"/>
    <col min="25" max="25" width="23.7109375" customWidth="1"/>
    <col min="26" max="26" width="12.42578125" customWidth="1"/>
    <col min="27" max="35" width="9.140625" customWidth="1"/>
    <col min="36" max="36" width="250.7109375" style="515" customWidth="1"/>
    <col min="37" max="37" width="250.7109375" style="5" customWidth="1"/>
    <col min="38" max="38" width="20.140625" style="5" customWidth="1"/>
    <col min="39" max="39" width="21.28515625" style="5" customWidth="1"/>
    <col min="40" max="40" width="19.28515625" customWidth="1"/>
    <col min="41" max="41" width="14.42578125" customWidth="1"/>
    <col min="42" max="42" width="5.85546875" customWidth="1"/>
    <col min="43" max="43" width="28.140625" customWidth="1"/>
    <col min="44" max="44" width="25.140625" customWidth="1"/>
    <col min="45" max="48" width="10.140625" customWidth="1"/>
    <col min="49" max="49" width="14" customWidth="1"/>
    <col min="50" max="62" width="10.140625" customWidth="1"/>
    <col min="63" max="63" width="20.5703125" customWidth="1"/>
    <col min="64" max="64" width="10.140625" customWidth="1"/>
    <col min="65" max="65" width="11.140625" customWidth="1"/>
    <col min="66" max="66" width="8.85546875" customWidth="1"/>
    <col min="67" max="68" width="4.7109375" customWidth="1"/>
    <col min="69" max="69" width="16.7109375" customWidth="1"/>
    <col min="70" max="70" width="27" customWidth="1"/>
    <col min="71" max="71" width="16.7109375" customWidth="1"/>
    <col min="72" max="81" width="4.7109375" customWidth="1"/>
    <col min="82" max="85" width="4.5703125" customWidth="1"/>
    <col min="86" max="86" width="19.5703125" customWidth="1"/>
    <col min="87" max="88" width="4.5703125" customWidth="1"/>
    <col min="89" max="106" width="6.28515625" customWidth="1"/>
    <col min="107" max="121" width="4.5703125" customWidth="1"/>
    <col min="122" max="141" width="4.28515625" customWidth="1"/>
    <col min="142" max="161" width="5.140625" customWidth="1"/>
    <col min="162" max="162" width="20.85546875" customWidth="1"/>
    <col min="163" max="163" width="20.140625" customWidth="1"/>
    <col min="164" max="164" width="28.140625" customWidth="1"/>
    <col min="165" max="165" width="14.7109375" customWidth="1"/>
    <col min="166" max="166" width="35.140625" customWidth="1"/>
    <col min="167" max="176" width="9.5703125" customWidth="1"/>
    <col min="177" max="177" width="7.7109375" customWidth="1"/>
    <col min="178" max="186" width="5.42578125" customWidth="1"/>
    <col min="187" max="196" width="5.140625" customWidth="1"/>
    <col min="197" max="226" width="5.28515625" customWidth="1"/>
    <col min="227" max="236" width="4.85546875" customWidth="1"/>
    <col min="237" max="246" width="6.28515625" customWidth="1"/>
  </cols>
  <sheetData>
    <row r="1" spans="1:256" s="1" customFormat="1" ht="23.25" customHeight="1" x14ac:dyDescent="0.2">
      <c r="A1" s="423"/>
      <c r="B1"/>
      <c r="C1"/>
      <c r="D1"/>
      <c r="E1"/>
      <c r="F1"/>
      <c r="G1"/>
      <c r="H1"/>
      <c r="I1"/>
      <c r="J1"/>
      <c r="K1"/>
      <c r="L1"/>
      <c r="M1"/>
      <c r="N1"/>
      <c r="O1"/>
      <c r="P1"/>
      <c r="Q1"/>
      <c r="R1"/>
      <c r="S1"/>
      <c r="T1"/>
      <c r="U1"/>
      <c r="V1"/>
      <c r="X1"/>
      <c r="Y1"/>
      <c r="Z1"/>
      <c r="AA1"/>
      <c r="AB1"/>
      <c r="AC1"/>
      <c r="AD1"/>
      <c r="AE1"/>
      <c r="AF1"/>
      <c r="AG1"/>
      <c r="AH1"/>
      <c r="AI1"/>
      <c r="AJ1" s="515"/>
      <c r="AK1" s="5"/>
      <c r="AL1" s="5"/>
      <c r="AM1" s="319"/>
      <c r="AN1" s="234"/>
      <c r="AO1" s="175"/>
      <c r="AP1" s="327">
        <v>1</v>
      </c>
      <c r="AQ1" s="327">
        <v>2</v>
      </c>
      <c r="AR1" s="327">
        <v>3</v>
      </c>
      <c r="AS1" s="327">
        <v>4</v>
      </c>
      <c r="AT1" s="327">
        <v>5</v>
      </c>
      <c r="AU1" s="327">
        <v>6</v>
      </c>
      <c r="AV1" s="327">
        <v>7</v>
      </c>
      <c r="AW1" s="327">
        <v>8</v>
      </c>
      <c r="AX1" s="327">
        <v>9</v>
      </c>
      <c r="AY1" s="327">
        <v>10</v>
      </c>
      <c r="AZ1" s="327">
        <v>11</v>
      </c>
      <c r="BA1" s="327">
        <v>12</v>
      </c>
      <c r="BB1" s="327">
        <v>13</v>
      </c>
      <c r="BC1" s="327">
        <v>14</v>
      </c>
      <c r="BD1" s="327">
        <v>15</v>
      </c>
      <c r="BE1" s="327">
        <v>16</v>
      </c>
      <c r="BF1" s="327">
        <v>17</v>
      </c>
      <c r="BG1" s="327">
        <v>18</v>
      </c>
      <c r="BH1" s="327">
        <v>19</v>
      </c>
      <c r="BI1" s="327">
        <v>20</v>
      </c>
      <c r="BJ1" s="324">
        <v>1</v>
      </c>
      <c r="BK1" s="325">
        <v>2</v>
      </c>
      <c r="BL1" s="324">
        <v>3</v>
      </c>
      <c r="BM1" s="325">
        <v>4</v>
      </c>
      <c r="BN1" s="324">
        <v>5</v>
      </c>
      <c r="BO1" s="325">
        <v>6</v>
      </c>
      <c r="BP1" s="324">
        <v>7</v>
      </c>
      <c r="BQ1" s="325">
        <v>8</v>
      </c>
      <c r="BR1" s="324">
        <v>9</v>
      </c>
      <c r="BS1" s="325">
        <v>10</v>
      </c>
      <c r="BT1" s="324">
        <v>11</v>
      </c>
      <c r="BU1" s="325">
        <v>12</v>
      </c>
      <c r="BV1" s="324">
        <v>13</v>
      </c>
      <c r="BW1" s="325">
        <v>14</v>
      </c>
      <c r="BX1" s="324">
        <v>15</v>
      </c>
      <c r="BY1" s="325">
        <v>16</v>
      </c>
      <c r="BZ1" s="324">
        <v>17</v>
      </c>
      <c r="CA1" s="325">
        <v>18</v>
      </c>
      <c r="CB1" s="324">
        <v>19</v>
      </c>
      <c r="CC1" s="325">
        <v>20</v>
      </c>
      <c r="CD1" s="327">
        <v>1</v>
      </c>
      <c r="CE1" s="327">
        <v>2</v>
      </c>
      <c r="CF1" s="327">
        <v>3</v>
      </c>
      <c r="CG1" s="327">
        <v>4</v>
      </c>
      <c r="CH1" s="327">
        <v>5</v>
      </c>
      <c r="CI1" s="327">
        <v>6</v>
      </c>
      <c r="CJ1" s="327">
        <v>7</v>
      </c>
      <c r="CK1" s="327">
        <v>8</v>
      </c>
      <c r="CL1" s="327">
        <v>9</v>
      </c>
      <c r="CM1" s="327">
        <v>10</v>
      </c>
      <c r="CN1" s="327">
        <v>11</v>
      </c>
      <c r="CO1" s="327">
        <v>12</v>
      </c>
      <c r="CP1" s="327">
        <v>13</v>
      </c>
      <c r="CQ1" s="327">
        <v>14</v>
      </c>
      <c r="CR1" s="327">
        <v>15</v>
      </c>
      <c r="CS1" s="327">
        <v>16</v>
      </c>
      <c r="CT1" s="327">
        <v>17</v>
      </c>
      <c r="CU1" s="327">
        <v>18</v>
      </c>
      <c r="CV1" s="327">
        <v>19</v>
      </c>
      <c r="CW1" s="327">
        <v>20</v>
      </c>
      <c r="CX1" s="328">
        <v>1</v>
      </c>
      <c r="CY1" s="328">
        <v>2</v>
      </c>
      <c r="CZ1" s="328">
        <v>3</v>
      </c>
      <c r="DA1" s="328">
        <v>4</v>
      </c>
      <c r="DB1" s="328">
        <v>5</v>
      </c>
      <c r="DC1" s="328">
        <v>6</v>
      </c>
      <c r="DD1" s="328">
        <v>7</v>
      </c>
      <c r="DE1" s="328">
        <v>8</v>
      </c>
      <c r="DF1" s="328">
        <v>9</v>
      </c>
      <c r="DG1" s="328">
        <v>10</v>
      </c>
      <c r="DH1" s="328">
        <v>11</v>
      </c>
      <c r="DI1" s="328">
        <v>12</v>
      </c>
      <c r="DJ1" s="328">
        <v>13</v>
      </c>
      <c r="DK1" s="328">
        <v>14</v>
      </c>
      <c r="DL1" s="328">
        <v>15</v>
      </c>
      <c r="DM1" s="328">
        <v>16</v>
      </c>
      <c r="DN1" s="328">
        <v>17</v>
      </c>
      <c r="DO1" s="328">
        <v>18</v>
      </c>
      <c r="DP1" s="328">
        <v>19</v>
      </c>
      <c r="DQ1" s="328">
        <v>20</v>
      </c>
      <c r="DR1" s="326">
        <v>1</v>
      </c>
      <c r="DS1" s="326">
        <v>2</v>
      </c>
      <c r="DT1" s="326">
        <v>3</v>
      </c>
      <c r="DU1" s="326">
        <v>4</v>
      </c>
      <c r="DV1" s="326">
        <v>5</v>
      </c>
      <c r="DW1" s="326">
        <v>6</v>
      </c>
      <c r="DX1" s="326">
        <v>7</v>
      </c>
      <c r="DY1" s="326">
        <v>8</v>
      </c>
      <c r="DZ1" s="326">
        <v>9</v>
      </c>
      <c r="EA1" s="326">
        <v>10</v>
      </c>
      <c r="EB1" s="326">
        <v>11</v>
      </c>
      <c r="EC1" s="326">
        <v>12</v>
      </c>
      <c r="ED1" s="326">
        <v>13</v>
      </c>
      <c r="EE1" s="326">
        <v>14</v>
      </c>
      <c r="EF1" s="326">
        <v>15</v>
      </c>
      <c r="EG1" s="326">
        <v>16</v>
      </c>
      <c r="EH1" s="326">
        <v>17</v>
      </c>
      <c r="EI1" s="326">
        <v>18</v>
      </c>
      <c r="EJ1" s="326">
        <v>19</v>
      </c>
      <c r="EK1" s="326">
        <v>20</v>
      </c>
      <c r="EL1" s="329">
        <v>1</v>
      </c>
      <c r="EM1" s="329">
        <v>2</v>
      </c>
      <c r="EN1" s="329">
        <v>3</v>
      </c>
      <c r="EO1" s="329">
        <v>4</v>
      </c>
      <c r="EP1" s="329">
        <v>5</v>
      </c>
      <c r="EQ1" s="329">
        <v>6</v>
      </c>
      <c r="ER1" s="329">
        <v>7</v>
      </c>
      <c r="ES1" s="329">
        <v>8</v>
      </c>
      <c r="ET1" s="329">
        <v>9</v>
      </c>
      <c r="EU1" s="329">
        <v>10</v>
      </c>
      <c r="EV1" s="329">
        <v>11</v>
      </c>
      <c r="EW1" s="329">
        <v>12</v>
      </c>
      <c r="EX1" s="329">
        <v>13</v>
      </c>
      <c r="EY1" s="329">
        <v>14</v>
      </c>
      <c r="EZ1" s="329">
        <v>15</v>
      </c>
      <c r="FA1" s="329">
        <v>16</v>
      </c>
      <c r="FB1" s="329">
        <v>17</v>
      </c>
      <c r="FC1" s="329">
        <v>18</v>
      </c>
      <c r="FD1" s="329">
        <v>19</v>
      </c>
      <c r="FE1" s="329">
        <v>20</v>
      </c>
      <c r="FF1" s="778"/>
      <c r="FG1" s="779" t="s">
        <v>101</v>
      </c>
      <c r="FH1" s="780">
        <f ca="1">TODAY()</f>
        <v>45617</v>
      </c>
      <c r="FI1" s="778"/>
    </row>
    <row r="2" spans="1:256" x14ac:dyDescent="0.2">
      <c r="Z2" s="659">
        <v>45616.375</v>
      </c>
      <c r="AM2" s="318">
        <v>2</v>
      </c>
      <c r="AP2" s="209" t="s">
        <v>12</v>
      </c>
      <c r="AQ2" s="181"/>
      <c r="AR2" s="181"/>
      <c r="AS2" s="181"/>
      <c r="AT2" s="181"/>
      <c r="AU2" s="181"/>
      <c r="AV2" s="181"/>
      <c r="AW2" s="181"/>
      <c r="AX2" s="181"/>
      <c r="AY2" s="181"/>
      <c r="AZ2" s="181"/>
      <c r="BA2" s="181"/>
      <c r="BB2" s="181"/>
      <c r="BC2" s="181"/>
      <c r="BD2" s="181"/>
      <c r="BE2" s="181"/>
      <c r="BF2" s="181"/>
      <c r="BG2" s="181"/>
      <c r="BH2" s="181"/>
      <c r="BI2" s="182"/>
      <c r="FF2" s="5"/>
      <c r="FG2" s="5"/>
      <c r="FH2" s="5"/>
      <c r="FI2" s="5"/>
    </row>
    <row r="3" spans="1:256" ht="15.75" customHeight="1" x14ac:dyDescent="0.2">
      <c r="A3" s="98"/>
      <c r="B3" s="98"/>
      <c r="C3" s="98"/>
      <c r="D3" s="98"/>
      <c r="E3" s="98"/>
      <c r="F3" s="98"/>
      <c r="G3" s="98"/>
      <c r="H3" s="98"/>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M3" s="315">
        <v>3</v>
      </c>
      <c r="AN3" s="234"/>
      <c r="AO3" s="175"/>
      <c r="AP3" s="4">
        <v>3</v>
      </c>
      <c r="AQ3" s="4">
        <v>4</v>
      </c>
      <c r="AR3" s="4">
        <v>5</v>
      </c>
      <c r="AS3" s="4">
        <v>6</v>
      </c>
      <c r="AT3" s="4">
        <v>7</v>
      </c>
      <c r="AU3" s="4">
        <v>8</v>
      </c>
      <c r="AV3" s="4">
        <v>9</v>
      </c>
      <c r="AW3" s="4">
        <v>10</v>
      </c>
      <c r="AX3" s="4">
        <v>11</v>
      </c>
      <c r="AY3" s="4">
        <v>12</v>
      </c>
      <c r="AZ3" s="4">
        <v>13</v>
      </c>
      <c r="BA3" s="4">
        <v>14</v>
      </c>
      <c r="BB3" s="4">
        <v>15</v>
      </c>
      <c r="BC3" s="4">
        <v>16</v>
      </c>
      <c r="BD3" s="4">
        <v>17</v>
      </c>
      <c r="BE3" s="4">
        <v>18</v>
      </c>
      <c r="BF3" s="4">
        <v>19</v>
      </c>
      <c r="BG3" s="4">
        <v>20</v>
      </c>
      <c r="BH3" s="4">
        <v>21</v>
      </c>
      <c r="BI3" s="4">
        <v>22</v>
      </c>
      <c r="BJ3" s="180"/>
      <c r="BK3" s="181"/>
      <c r="BL3" s="307" t="s">
        <v>5</v>
      </c>
      <c r="BM3" s="181"/>
      <c r="BN3" s="181"/>
      <c r="BO3" s="181"/>
      <c r="BP3" s="181"/>
      <c r="BQ3" s="181"/>
      <c r="BR3" s="181"/>
      <c r="BS3" s="181"/>
      <c r="BT3" s="181"/>
      <c r="BU3" s="181"/>
      <c r="BV3" s="181"/>
      <c r="BW3" s="181"/>
      <c r="BX3" s="181"/>
      <c r="BY3" s="181"/>
      <c r="BZ3" s="181"/>
      <c r="CA3" s="181"/>
      <c r="CB3" s="181"/>
      <c r="CC3" s="182"/>
      <c r="CD3" s="20"/>
      <c r="CE3" s="21"/>
      <c r="CF3" s="202" t="s">
        <v>6</v>
      </c>
      <c r="CG3" s="21"/>
      <c r="CH3" s="21"/>
      <c r="CI3" s="21"/>
      <c r="CJ3" s="21"/>
      <c r="CK3" s="21"/>
      <c r="CL3" s="21"/>
      <c r="CM3" s="21"/>
      <c r="CN3" s="21"/>
      <c r="CO3" s="21"/>
      <c r="CP3" s="21"/>
      <c r="CQ3" s="21"/>
      <c r="CR3" s="21"/>
      <c r="CS3" s="21"/>
      <c r="CT3" s="21"/>
      <c r="CU3" s="21"/>
      <c r="CV3" s="21"/>
      <c r="CW3" s="22"/>
      <c r="CX3" s="180"/>
      <c r="CY3" s="181"/>
      <c r="CZ3" s="203" t="s">
        <v>7</v>
      </c>
      <c r="DA3" s="181"/>
      <c r="DB3" s="181"/>
      <c r="DC3" s="181"/>
      <c r="DD3" s="181"/>
      <c r="DE3" s="181"/>
      <c r="DF3" s="181"/>
      <c r="DG3" s="181"/>
      <c r="DH3" s="181"/>
      <c r="DI3" s="181"/>
      <c r="DJ3" s="181"/>
      <c r="DK3" s="181"/>
      <c r="DL3" s="181"/>
      <c r="DM3" s="181"/>
      <c r="DN3" s="181"/>
      <c r="DO3" s="181"/>
      <c r="DP3" s="181"/>
      <c r="DQ3" s="182"/>
      <c r="DR3" s="20"/>
      <c r="DS3" s="21"/>
      <c r="DT3" s="202" t="s">
        <v>8</v>
      </c>
      <c r="DU3" s="21"/>
      <c r="DV3" s="21"/>
      <c r="DW3" s="21"/>
      <c r="DX3" s="21"/>
      <c r="DY3" s="21"/>
      <c r="DZ3" s="21"/>
      <c r="EA3" s="21"/>
      <c r="EB3" s="21"/>
      <c r="EC3" s="21"/>
      <c r="ED3" s="21"/>
      <c r="EE3" s="21"/>
      <c r="EF3" s="21"/>
      <c r="EG3" s="21"/>
      <c r="EH3" s="21"/>
      <c r="EI3" s="21"/>
      <c r="EJ3" s="21"/>
      <c r="EK3" s="22"/>
      <c r="EL3" s="177"/>
      <c r="EM3" s="178"/>
      <c r="EN3" s="201" t="s">
        <v>33</v>
      </c>
      <c r="EO3" s="178"/>
      <c r="EP3" s="178"/>
      <c r="EQ3" s="178"/>
      <c r="ER3" s="178"/>
      <c r="ES3" s="178"/>
      <c r="ET3" s="178"/>
      <c r="EU3" s="178"/>
      <c r="EV3" s="178"/>
      <c r="EW3" s="178"/>
      <c r="EX3" s="178"/>
      <c r="EY3" s="178"/>
      <c r="EZ3" s="178"/>
      <c r="FA3" s="178"/>
      <c r="FB3" s="178"/>
      <c r="FC3" s="178"/>
      <c r="FD3" s="178"/>
      <c r="FE3" s="179"/>
      <c r="FI3" s="67"/>
      <c r="FJ3" s="175"/>
      <c r="FK3" s="235">
        <v>3</v>
      </c>
      <c r="FL3" s="235">
        <v>4</v>
      </c>
      <c r="FM3" s="235">
        <v>5</v>
      </c>
      <c r="FN3" s="235">
        <v>6</v>
      </c>
      <c r="FO3" s="235">
        <v>7</v>
      </c>
      <c r="FP3" s="235">
        <v>8</v>
      </c>
      <c r="FQ3" s="235">
        <v>9</v>
      </c>
      <c r="FR3" s="235">
        <v>10</v>
      </c>
      <c r="FS3" s="235">
        <v>11</v>
      </c>
      <c r="FT3" s="235">
        <v>12</v>
      </c>
    </row>
    <row r="4" spans="1:256" ht="23.25" customHeight="1" x14ac:dyDescent="0.3">
      <c r="A4" s="99" t="s">
        <v>123</v>
      </c>
      <c r="B4" s="100" t="s">
        <v>78</v>
      </c>
      <c r="C4" s="101" t="s">
        <v>2262</v>
      </c>
      <c r="D4" s="102" t="s">
        <v>79</v>
      </c>
      <c r="E4" s="102" t="s">
        <v>2263</v>
      </c>
      <c r="F4" s="102" t="s">
        <v>79</v>
      </c>
      <c r="G4" s="102" t="s">
        <v>2264</v>
      </c>
      <c r="H4" s="102" t="s">
        <v>79</v>
      </c>
      <c r="I4" s="102" t="s">
        <v>2265</v>
      </c>
      <c r="J4" s="102" t="s">
        <v>79</v>
      </c>
      <c r="K4" s="102" t="s">
        <v>2266</v>
      </c>
      <c r="L4" s="102" t="s">
        <v>79</v>
      </c>
      <c r="M4" s="102" t="s">
        <v>2267</v>
      </c>
      <c r="N4" s="102" t="s">
        <v>79</v>
      </c>
      <c r="O4" s="102" t="s">
        <v>2268</v>
      </c>
      <c r="P4" s="102" t="s">
        <v>79</v>
      </c>
      <c r="Q4" s="102" t="s">
        <v>2269</v>
      </c>
      <c r="R4" s="102" t="s">
        <v>79</v>
      </c>
      <c r="S4" s="102" t="s">
        <v>2270</v>
      </c>
      <c r="T4" s="102" t="s">
        <v>79</v>
      </c>
      <c r="U4" s="102" t="s">
        <v>2271</v>
      </c>
      <c r="V4" s="103" t="s">
        <v>79</v>
      </c>
      <c r="X4" s="104"/>
      <c r="Y4" s="105" t="s">
        <v>80</v>
      </c>
      <c r="Z4" s="341" t="s">
        <v>83</v>
      </c>
      <c r="AA4" s="342" t="s">
        <v>84</v>
      </c>
      <c r="AB4" s="342" t="s">
        <v>85</v>
      </c>
      <c r="AC4" s="342" t="s">
        <v>86</v>
      </c>
      <c r="AD4" s="342" t="s">
        <v>87</v>
      </c>
      <c r="AE4" s="342" t="s">
        <v>81</v>
      </c>
      <c r="AF4" s="342" t="s">
        <v>82</v>
      </c>
      <c r="AG4" s="342" t="s">
        <v>83</v>
      </c>
      <c r="AH4" s="342" t="s">
        <v>84</v>
      </c>
      <c r="AI4" s="343" t="s">
        <v>85</v>
      </c>
      <c r="AM4" s="315">
        <v>4</v>
      </c>
      <c r="AN4" s="316"/>
      <c r="AO4" s="236" t="s">
        <v>27</v>
      </c>
      <c r="AP4" s="208" t="str">
        <f>C4</f>
        <v>Ср 20.ноя</v>
      </c>
      <c r="AQ4" s="182"/>
      <c r="AR4" s="209" t="str">
        <f>E4</f>
        <v>Чт 21.ноя</v>
      </c>
      <c r="AS4" s="182"/>
      <c r="AT4" s="209" t="str">
        <f>G4</f>
        <v>Пт 22.ноя</v>
      </c>
      <c r="AU4" s="182"/>
      <c r="AV4" s="210" t="str">
        <f>I4</f>
        <v>Сб 23.ноя</v>
      </c>
      <c r="AW4" s="211"/>
      <c r="AX4" s="210" t="str">
        <f>K4</f>
        <v>Вс 24.ноя</v>
      </c>
      <c r="AY4" s="211"/>
      <c r="AZ4" s="210" t="str">
        <f>M4</f>
        <v>Пн 25.ноя</v>
      </c>
      <c r="BA4" s="211"/>
      <c r="BB4" s="66" t="str">
        <f>O4</f>
        <v>Вт 26.ноя</v>
      </c>
      <c r="BC4" s="175"/>
      <c r="BD4" s="66" t="str">
        <f>Q4</f>
        <v>Ср 27.ноя</v>
      </c>
      <c r="BE4" s="175"/>
      <c r="BF4" s="66" t="str">
        <f>S4</f>
        <v>Чт 28.ноя</v>
      </c>
      <c r="BG4" s="175"/>
      <c r="BH4" s="66" t="str">
        <f>U4</f>
        <v>Пт 29.ноя</v>
      </c>
      <c r="BI4" s="175"/>
      <c r="BJ4" s="308" t="str">
        <f>AP4</f>
        <v>Ср 20.ноя</v>
      </c>
      <c r="BK4" s="309"/>
      <c r="BL4" s="310" t="str">
        <f>AR4</f>
        <v>Чт 21.ноя</v>
      </c>
      <c r="BM4" s="309"/>
      <c r="BN4" s="310" t="str">
        <f>AT4</f>
        <v>Пт 22.ноя</v>
      </c>
      <c r="BO4" s="309"/>
      <c r="BP4" s="311" t="str">
        <f>AV4</f>
        <v>Сб 23.ноя</v>
      </c>
      <c r="BQ4" s="312"/>
      <c r="BR4" s="311" t="str">
        <f>AX4</f>
        <v>Вс 24.ноя</v>
      </c>
      <c r="BS4" s="312"/>
      <c r="BT4" s="311" t="str">
        <f>AZ4</f>
        <v>Пн 25.ноя</v>
      </c>
      <c r="BU4" s="312"/>
      <c r="BV4" s="313" t="str">
        <f>BB4</f>
        <v>Вт 26.ноя</v>
      </c>
      <c r="BW4" s="314"/>
      <c r="BX4" s="313" t="str">
        <f>BD4</f>
        <v>Ср 27.ноя</v>
      </c>
      <c r="BY4" s="314"/>
      <c r="BZ4" s="313" t="str">
        <f>BF4</f>
        <v>Чт 28.ноя</v>
      </c>
      <c r="CA4" s="314"/>
      <c r="CB4" s="313" t="str">
        <f>BH4</f>
        <v>Пт 29.ноя</v>
      </c>
      <c r="CC4" s="314"/>
      <c r="CD4" s="208" t="str">
        <f>BJ4</f>
        <v>Ср 20.ноя</v>
      </c>
      <c r="CE4" s="182"/>
      <c r="CF4" s="209" t="str">
        <f>BL4</f>
        <v>Чт 21.ноя</v>
      </c>
      <c r="CG4" s="182"/>
      <c r="CH4" s="209" t="str">
        <f>BN4</f>
        <v>Пт 22.ноя</v>
      </c>
      <c r="CI4" s="182"/>
      <c r="CJ4" s="210" t="str">
        <f>BP4</f>
        <v>Сб 23.ноя</v>
      </c>
      <c r="CK4" s="211"/>
      <c r="CL4" s="210" t="str">
        <f>BR4</f>
        <v>Вс 24.ноя</v>
      </c>
      <c r="CM4" s="211"/>
      <c r="CN4" s="210" t="str">
        <f>BT4</f>
        <v>Пн 25.ноя</v>
      </c>
      <c r="CO4" s="211"/>
      <c r="CP4" s="176" t="str">
        <f>BV4</f>
        <v>Вт 26.ноя</v>
      </c>
      <c r="CQ4" s="175"/>
      <c r="CR4" s="176" t="str">
        <f>BX4</f>
        <v>Ср 27.ноя</v>
      </c>
      <c r="CS4" s="175"/>
      <c r="CT4" s="176" t="str">
        <f>BZ4</f>
        <v>Чт 28.ноя</v>
      </c>
      <c r="CU4" s="175"/>
      <c r="CV4" s="176" t="str">
        <f>CB4</f>
        <v>Пт 29.ноя</v>
      </c>
      <c r="CW4" s="175"/>
      <c r="CX4" s="208" t="str">
        <f>CD4</f>
        <v>Ср 20.ноя</v>
      </c>
      <c r="CY4" s="182"/>
      <c r="CZ4" s="209" t="str">
        <f>CF4</f>
        <v>Чт 21.ноя</v>
      </c>
      <c r="DA4" s="182"/>
      <c r="DB4" s="209" t="str">
        <f>CH4</f>
        <v>Пт 22.ноя</v>
      </c>
      <c r="DC4" s="182"/>
      <c r="DD4" s="210" t="str">
        <f>CJ4</f>
        <v>Сб 23.ноя</v>
      </c>
      <c r="DE4" s="211"/>
      <c r="DF4" s="210" t="str">
        <f>CL4</f>
        <v>Вс 24.ноя</v>
      </c>
      <c r="DG4" s="211"/>
      <c r="DH4" s="210" t="str">
        <f>CN4</f>
        <v>Пн 25.ноя</v>
      </c>
      <c r="DI4" s="211"/>
      <c r="DJ4" s="189" t="str">
        <f>CP4</f>
        <v>Вт 26.ноя</v>
      </c>
      <c r="DK4" s="190"/>
      <c r="DL4" s="189" t="str">
        <f>CR4</f>
        <v>Ср 27.ноя</v>
      </c>
      <c r="DM4" s="190"/>
      <c r="DN4" s="189" t="str">
        <f>CT4</f>
        <v>Чт 28.ноя</v>
      </c>
      <c r="DO4" s="190"/>
      <c r="DP4" s="189" t="str">
        <f>CV4</f>
        <v>Пт 29.ноя</v>
      </c>
      <c r="DQ4" s="190"/>
      <c r="DR4" s="208" t="str">
        <f>CX4</f>
        <v>Ср 20.ноя</v>
      </c>
      <c r="DS4" s="182"/>
      <c r="DT4" s="209" t="str">
        <f>CZ4</f>
        <v>Чт 21.ноя</v>
      </c>
      <c r="DU4" s="182"/>
      <c r="DV4" s="209" t="str">
        <f>DB4</f>
        <v>Пт 22.ноя</v>
      </c>
      <c r="DW4" s="182"/>
      <c r="DX4" s="210" t="str">
        <f>DD4</f>
        <v>Сб 23.ноя</v>
      </c>
      <c r="DY4" s="211"/>
      <c r="DZ4" s="210" t="str">
        <f>DF4</f>
        <v>Вс 24.ноя</v>
      </c>
      <c r="EA4" s="211"/>
      <c r="EB4" s="210" t="str">
        <f>DH4</f>
        <v>Пн 25.ноя</v>
      </c>
      <c r="EC4" s="211"/>
      <c r="ED4" s="189" t="str">
        <f>DJ4</f>
        <v>Вт 26.ноя</v>
      </c>
      <c r="EE4" s="190"/>
      <c r="EF4" s="189" t="str">
        <f>DL4</f>
        <v>Ср 27.ноя</v>
      </c>
      <c r="EG4" s="190"/>
      <c r="EH4" s="189" t="str">
        <f>DN4</f>
        <v>Чт 28.ноя</v>
      </c>
      <c r="EI4" s="190"/>
      <c r="EJ4" s="189" t="str">
        <f>DP4</f>
        <v>Пт 29.ноя</v>
      </c>
      <c r="EK4" s="190"/>
      <c r="EL4" s="208" t="str">
        <f>DR4</f>
        <v>Ср 20.ноя</v>
      </c>
      <c r="EM4" s="182"/>
      <c r="EN4" s="209" t="str">
        <f>DT4</f>
        <v>Чт 21.ноя</v>
      </c>
      <c r="EO4" s="182"/>
      <c r="EP4" s="209" t="str">
        <f>DV4</f>
        <v>Пт 22.ноя</v>
      </c>
      <c r="EQ4" s="182"/>
      <c r="ER4" s="210" t="str">
        <f>DX4</f>
        <v>Сб 23.ноя</v>
      </c>
      <c r="ES4" s="211"/>
      <c r="ET4" s="210" t="str">
        <f>DZ4</f>
        <v>Вс 24.ноя</v>
      </c>
      <c r="EU4" s="211"/>
      <c r="EV4" s="210" t="str">
        <f>EB4</f>
        <v>Пн 25.ноя</v>
      </c>
      <c r="EW4" s="211"/>
      <c r="EX4" s="189" t="str">
        <f>ED4</f>
        <v>Вт 26.ноя</v>
      </c>
      <c r="EY4" s="190"/>
      <c r="EZ4" s="189" t="str">
        <f>EF4</f>
        <v>Ср 27.ноя</v>
      </c>
      <c r="FA4" s="190"/>
      <c r="FB4" s="189" t="str">
        <f>EH4</f>
        <v>Чт 28.ноя</v>
      </c>
      <c r="FC4" s="190"/>
      <c r="FD4" s="189" t="str">
        <f>EJ4</f>
        <v>Пт 29.ноя</v>
      </c>
      <c r="FE4" s="190"/>
      <c r="FI4" s="12"/>
      <c r="FJ4" s="265" t="s">
        <v>11</v>
      </c>
      <c r="FK4" s="246" t="s">
        <v>10</v>
      </c>
      <c r="FL4" s="234"/>
      <c r="FM4" s="234"/>
      <c r="FN4" s="234"/>
      <c r="FO4" s="234"/>
      <c r="FP4" s="234"/>
      <c r="FQ4" s="234"/>
      <c r="FR4" s="234"/>
      <c r="FS4" s="234"/>
      <c r="FT4" s="175"/>
      <c r="FU4" s="280" t="s">
        <v>17</v>
      </c>
      <c r="FV4" s="281"/>
      <c r="FW4" s="281"/>
      <c r="FX4" s="281"/>
      <c r="FY4" s="281"/>
      <c r="FZ4" s="281"/>
      <c r="GA4" s="281"/>
      <c r="GB4" s="281"/>
      <c r="GC4" s="281"/>
      <c r="GD4" s="282"/>
      <c r="GE4" s="283" t="s">
        <v>13</v>
      </c>
      <c r="GF4" s="284"/>
      <c r="GG4" s="284"/>
      <c r="GH4" s="284"/>
      <c r="GI4" s="284"/>
      <c r="GJ4" s="284"/>
      <c r="GK4" s="284"/>
      <c r="GL4" s="284"/>
      <c r="GM4" s="284"/>
      <c r="GN4" s="285"/>
      <c r="GO4" s="286" t="s">
        <v>14</v>
      </c>
      <c r="GP4" s="234"/>
      <c r="GQ4" s="234"/>
      <c r="GR4" s="234"/>
      <c r="GS4" s="234"/>
      <c r="GT4" s="234"/>
      <c r="GU4" s="234"/>
      <c r="GV4" s="234"/>
      <c r="GW4" s="234"/>
      <c r="GX4" s="175"/>
      <c r="GY4" s="279" t="s">
        <v>15</v>
      </c>
      <c r="GZ4" s="266"/>
      <c r="HA4" s="266"/>
      <c r="HB4" s="266"/>
      <c r="HC4" s="266"/>
      <c r="HD4" s="266"/>
      <c r="HE4" s="266"/>
      <c r="HF4" s="266"/>
      <c r="HG4" s="266"/>
      <c r="HH4" s="267"/>
      <c r="HI4" s="278" t="s">
        <v>16</v>
      </c>
      <c r="HJ4" s="268"/>
      <c r="HK4" s="268"/>
      <c r="HL4" s="268"/>
      <c r="HM4" s="268"/>
      <c r="HN4" s="268"/>
      <c r="HO4" s="268"/>
      <c r="HP4" s="268"/>
      <c r="HQ4" s="268"/>
      <c r="HR4" s="269"/>
      <c r="HS4" s="277" t="s">
        <v>51</v>
      </c>
      <c r="HT4" s="270"/>
      <c r="HU4" s="270"/>
      <c r="HV4" s="270"/>
      <c r="HW4" s="270"/>
      <c r="HX4" s="270"/>
      <c r="HY4" s="270"/>
      <c r="HZ4" s="270"/>
      <c r="IA4" s="270"/>
      <c r="IB4" s="271"/>
      <c r="IC4" s="277" t="s">
        <v>33</v>
      </c>
      <c r="ID4" s="270"/>
      <c r="IE4" s="270"/>
      <c r="IF4" s="270"/>
      <c r="IG4" s="270"/>
      <c r="IH4" s="270"/>
      <c r="II4" s="270"/>
      <c r="IJ4" s="270"/>
      <c r="IK4" s="270"/>
      <c r="IL4" s="271"/>
      <c r="IM4" s="277" t="s">
        <v>103</v>
      </c>
      <c r="IN4" s="270"/>
      <c r="IO4" s="270"/>
      <c r="IP4" s="270"/>
      <c r="IQ4" s="270"/>
      <c r="IR4" s="270"/>
      <c r="IS4" s="270"/>
      <c r="IT4" s="270"/>
      <c r="IU4" s="270"/>
      <c r="IV4" s="271"/>
    </row>
    <row r="5" spans="1:256" ht="15.75" customHeight="1" x14ac:dyDescent="0.2">
      <c r="A5" s="109" t="s">
        <v>124</v>
      </c>
      <c r="B5" s="110" t="s">
        <v>125</v>
      </c>
      <c r="C5" s="111" t="s">
        <v>59</v>
      </c>
      <c r="D5" s="111" t="s">
        <v>60</v>
      </c>
      <c r="E5" s="111" t="s">
        <v>59</v>
      </c>
      <c r="F5" s="111" t="s">
        <v>60</v>
      </c>
      <c r="G5" s="111" t="s">
        <v>59</v>
      </c>
      <c r="H5" s="111" t="s">
        <v>60</v>
      </c>
      <c r="I5" s="111" t="s">
        <v>59</v>
      </c>
      <c r="J5" s="111" t="s">
        <v>60</v>
      </c>
      <c r="K5" s="111" t="s">
        <v>59</v>
      </c>
      <c r="L5" s="111" t="s">
        <v>60</v>
      </c>
      <c r="M5" s="111" t="s">
        <v>59</v>
      </c>
      <c r="N5" s="111" t="s">
        <v>60</v>
      </c>
      <c r="O5" s="111" t="s">
        <v>59</v>
      </c>
      <c r="P5" s="111" t="s">
        <v>60</v>
      </c>
      <c r="Q5" s="111" t="s">
        <v>59</v>
      </c>
      <c r="R5" s="111" t="s">
        <v>60</v>
      </c>
      <c r="S5" s="111" t="s">
        <v>59</v>
      </c>
      <c r="T5" s="111" t="s">
        <v>60</v>
      </c>
      <c r="U5" s="111" t="s">
        <v>59</v>
      </c>
      <c r="V5" s="112" t="s">
        <v>60</v>
      </c>
      <c r="X5" s="113"/>
      <c r="Y5" s="105" t="s">
        <v>125</v>
      </c>
      <c r="Z5" s="114" t="s">
        <v>2272</v>
      </c>
      <c r="AA5" s="115" t="s">
        <v>2273</v>
      </c>
      <c r="AB5" s="115" t="s">
        <v>2274</v>
      </c>
      <c r="AC5" s="115" t="s">
        <v>2275</v>
      </c>
      <c r="AD5" s="115" t="s">
        <v>2276</v>
      </c>
      <c r="AE5" s="115" t="s">
        <v>2277</v>
      </c>
      <c r="AF5" s="115" t="s">
        <v>2278</v>
      </c>
      <c r="AG5" s="115" t="s">
        <v>2279</v>
      </c>
      <c r="AH5" s="115" t="s">
        <v>2280</v>
      </c>
      <c r="AI5" s="116" t="s">
        <v>2281</v>
      </c>
      <c r="AM5" s="315">
        <v>5</v>
      </c>
      <c r="AN5" s="317"/>
      <c r="AO5" s="7"/>
      <c r="AP5" s="43" t="s">
        <v>28</v>
      </c>
      <c r="AQ5" s="39" t="s">
        <v>44</v>
      </c>
      <c r="AR5" s="43" t="s">
        <v>28</v>
      </c>
      <c r="AS5" s="39" t="s">
        <v>44</v>
      </c>
      <c r="AT5" s="43" t="s">
        <v>28</v>
      </c>
      <c r="AU5" s="39" t="s">
        <v>44</v>
      </c>
      <c r="AV5" s="43" t="s">
        <v>28</v>
      </c>
      <c r="AW5" s="39" t="s">
        <v>44</v>
      </c>
      <c r="AX5" s="43" t="s">
        <v>28</v>
      </c>
      <c r="AY5" s="39" t="s">
        <v>44</v>
      </c>
      <c r="AZ5" s="43" t="s">
        <v>28</v>
      </c>
      <c r="BA5" s="39" t="s">
        <v>44</v>
      </c>
      <c r="BB5" s="43" t="s">
        <v>28</v>
      </c>
      <c r="BC5" s="39" t="s">
        <v>44</v>
      </c>
      <c r="BD5" s="43" t="s">
        <v>28</v>
      </c>
      <c r="BE5" s="39" t="s">
        <v>44</v>
      </c>
      <c r="BF5" s="43" t="s">
        <v>28</v>
      </c>
      <c r="BG5" s="39" t="s">
        <v>44</v>
      </c>
      <c r="BH5" s="43" t="s">
        <v>28</v>
      </c>
      <c r="BI5" s="39" t="s">
        <v>44</v>
      </c>
      <c r="BJ5" s="41" t="s">
        <v>28</v>
      </c>
      <c r="BK5" s="183" t="s">
        <v>44</v>
      </c>
      <c r="BL5" s="41" t="s">
        <v>28</v>
      </c>
      <c r="BM5" s="183" t="s">
        <v>44</v>
      </c>
      <c r="BN5" s="41" t="s">
        <v>28</v>
      </c>
      <c r="BO5" s="183" t="s">
        <v>44</v>
      </c>
      <c r="BP5" s="41" t="s">
        <v>28</v>
      </c>
      <c r="BQ5" s="183" t="s">
        <v>44</v>
      </c>
      <c r="BR5" s="43" t="s">
        <v>28</v>
      </c>
      <c r="BS5" s="39" t="s">
        <v>44</v>
      </c>
      <c r="BT5" s="43" t="s">
        <v>28</v>
      </c>
      <c r="BU5" s="39" t="s">
        <v>44</v>
      </c>
      <c r="BV5" s="43" t="s">
        <v>28</v>
      </c>
      <c r="BW5" s="39" t="s">
        <v>44</v>
      </c>
      <c r="BX5" s="43" t="s">
        <v>28</v>
      </c>
      <c r="BY5" s="39" t="s">
        <v>44</v>
      </c>
      <c r="BZ5" s="43" t="s">
        <v>28</v>
      </c>
      <c r="CA5" s="39" t="s">
        <v>44</v>
      </c>
      <c r="CB5" s="43" t="s">
        <v>28</v>
      </c>
      <c r="CC5" s="39" t="s">
        <v>44</v>
      </c>
      <c r="CD5" s="41" t="s">
        <v>28</v>
      </c>
      <c r="CE5" s="183" t="s">
        <v>44</v>
      </c>
      <c r="CF5" s="41" t="s">
        <v>28</v>
      </c>
      <c r="CG5" s="183" t="s">
        <v>44</v>
      </c>
      <c r="CH5" s="41" t="s">
        <v>28</v>
      </c>
      <c r="CI5" s="183" t="s">
        <v>44</v>
      </c>
      <c r="CJ5" s="41" t="s">
        <v>28</v>
      </c>
      <c r="CK5" s="183" t="s">
        <v>44</v>
      </c>
      <c r="CL5" s="43" t="s">
        <v>28</v>
      </c>
      <c r="CM5" s="39" t="s">
        <v>44</v>
      </c>
      <c r="CN5" s="43" t="s">
        <v>28</v>
      </c>
      <c r="CO5" s="39" t="s">
        <v>44</v>
      </c>
      <c r="CP5" s="43" t="s">
        <v>28</v>
      </c>
      <c r="CQ5" s="39" t="s">
        <v>44</v>
      </c>
      <c r="CR5" s="43" t="s">
        <v>28</v>
      </c>
      <c r="CS5" s="39" t="s">
        <v>44</v>
      </c>
      <c r="CT5" s="43" t="s">
        <v>28</v>
      </c>
      <c r="CU5" s="39" t="s">
        <v>44</v>
      </c>
      <c r="CV5" s="43" t="s">
        <v>28</v>
      </c>
      <c r="CW5" s="39" t="s">
        <v>44</v>
      </c>
      <c r="CX5" s="191" t="s">
        <v>28</v>
      </c>
      <c r="CY5" s="192" t="s">
        <v>44</v>
      </c>
      <c r="CZ5" s="191" t="s">
        <v>28</v>
      </c>
      <c r="DA5" s="192" t="s">
        <v>44</v>
      </c>
      <c r="DB5" s="191" t="s">
        <v>28</v>
      </c>
      <c r="DC5" s="192" t="s">
        <v>44</v>
      </c>
      <c r="DD5" s="191" t="s">
        <v>28</v>
      </c>
      <c r="DE5" s="192" t="s">
        <v>44</v>
      </c>
      <c r="DF5" s="193" t="s">
        <v>28</v>
      </c>
      <c r="DG5" s="194" t="s">
        <v>44</v>
      </c>
      <c r="DH5" s="193" t="s">
        <v>28</v>
      </c>
      <c r="DI5" s="194" t="s">
        <v>44</v>
      </c>
      <c r="DJ5" s="193" t="s">
        <v>28</v>
      </c>
      <c r="DK5" s="194" t="s">
        <v>44</v>
      </c>
      <c r="DL5" s="193" t="s">
        <v>28</v>
      </c>
      <c r="DM5" s="194" t="s">
        <v>44</v>
      </c>
      <c r="DN5" s="193" t="s">
        <v>28</v>
      </c>
      <c r="DO5" s="194" t="s">
        <v>44</v>
      </c>
      <c r="DP5" s="193" t="s">
        <v>28</v>
      </c>
      <c r="DQ5" s="194" t="s">
        <v>44</v>
      </c>
      <c r="DR5" s="191" t="s">
        <v>28</v>
      </c>
      <c r="DS5" s="192" t="s">
        <v>44</v>
      </c>
      <c r="DT5" s="191" t="s">
        <v>28</v>
      </c>
      <c r="DU5" s="192" t="s">
        <v>44</v>
      </c>
      <c r="DV5" s="191" t="s">
        <v>28</v>
      </c>
      <c r="DW5" s="192" t="s">
        <v>44</v>
      </c>
      <c r="DX5" s="191" t="s">
        <v>28</v>
      </c>
      <c r="DY5" s="192" t="s">
        <v>44</v>
      </c>
      <c r="DZ5" s="193" t="s">
        <v>28</v>
      </c>
      <c r="EA5" s="194" t="s">
        <v>44</v>
      </c>
      <c r="EB5" s="193" t="s">
        <v>28</v>
      </c>
      <c r="EC5" s="194" t="s">
        <v>44</v>
      </c>
      <c r="ED5" s="193" t="s">
        <v>28</v>
      </c>
      <c r="EE5" s="194" t="s">
        <v>44</v>
      </c>
      <c r="EF5" s="193" t="s">
        <v>28</v>
      </c>
      <c r="EG5" s="194" t="s">
        <v>44</v>
      </c>
      <c r="EH5" s="193" t="s">
        <v>28</v>
      </c>
      <c r="EI5" s="194" t="s">
        <v>44</v>
      </c>
      <c r="EJ5" s="193" t="s">
        <v>28</v>
      </c>
      <c r="EK5" s="194" t="s">
        <v>44</v>
      </c>
      <c r="EL5" s="191" t="s">
        <v>28</v>
      </c>
      <c r="EM5" s="192" t="s">
        <v>44</v>
      </c>
      <c r="EN5" s="191" t="s">
        <v>28</v>
      </c>
      <c r="EO5" s="192" t="s">
        <v>44</v>
      </c>
      <c r="EP5" s="191" t="s">
        <v>28</v>
      </c>
      <c r="EQ5" s="192" t="s">
        <v>44</v>
      </c>
      <c r="ER5" s="191" t="s">
        <v>28</v>
      </c>
      <c r="ES5" s="192" t="s">
        <v>44</v>
      </c>
      <c r="ET5" s="193" t="s">
        <v>28</v>
      </c>
      <c r="EU5" s="194" t="s">
        <v>44</v>
      </c>
      <c r="EV5" s="193" t="s">
        <v>28</v>
      </c>
      <c r="EW5" s="194" t="s">
        <v>44</v>
      </c>
      <c r="EX5" s="193" t="s">
        <v>28</v>
      </c>
      <c r="EY5" s="194" t="s">
        <v>44</v>
      </c>
      <c r="EZ5" s="193" t="s">
        <v>28</v>
      </c>
      <c r="FA5" s="194" t="s">
        <v>44</v>
      </c>
      <c r="FB5" s="193" t="s">
        <v>28</v>
      </c>
      <c r="FC5" s="194" t="s">
        <v>44</v>
      </c>
      <c r="FD5" s="193" t="s">
        <v>28</v>
      </c>
      <c r="FE5" s="194" t="s">
        <v>44</v>
      </c>
      <c r="FF5" t="str">
        <f>TEXT(C6,"дд. ММ")&amp;" - "&amp;TEXT(C6+2,"дд. ММ")</f>
        <v>20. 11 - 22. 11</v>
      </c>
      <c r="FG5" s="295">
        <v>3</v>
      </c>
      <c r="FH5" s="231">
        <f>CHOOSE(FG5,C6,I6,O6)</f>
        <v>45622.375</v>
      </c>
      <c r="FI5" s="8"/>
      <c r="FJ5" s="7"/>
      <c r="FK5" s="243" t="str">
        <f>Z5</f>
        <v>20 ноя</v>
      </c>
      <c r="FL5" s="243" t="str">
        <f t="shared" ref="FL5:FT5" si="0">AA5</f>
        <v>21 ноя</v>
      </c>
      <c r="FM5" s="243" t="str">
        <f t="shared" si="0"/>
        <v>22 ноя</v>
      </c>
      <c r="FN5" s="244" t="str">
        <f t="shared" si="0"/>
        <v>23 ноя</v>
      </c>
      <c r="FO5" s="244" t="str">
        <f t="shared" si="0"/>
        <v>24 ноя</v>
      </c>
      <c r="FP5" s="244" t="str">
        <f t="shared" si="0"/>
        <v>25 ноя</v>
      </c>
      <c r="FQ5" s="245" t="str">
        <f t="shared" si="0"/>
        <v>26 ноя</v>
      </c>
      <c r="FR5" s="245" t="str">
        <f t="shared" si="0"/>
        <v>27 ноя</v>
      </c>
      <c r="FS5" s="245" t="str">
        <f t="shared" si="0"/>
        <v>28 ноя</v>
      </c>
      <c r="FT5" s="245" t="str">
        <f t="shared" si="0"/>
        <v>29 ноя</v>
      </c>
      <c r="FU5" s="243" t="str">
        <f t="shared" ref="FU5:GD5" si="1">FK5</f>
        <v>20 ноя</v>
      </c>
      <c r="FV5" s="243" t="str">
        <f t="shared" si="1"/>
        <v>21 ноя</v>
      </c>
      <c r="FW5" s="243" t="str">
        <f t="shared" si="1"/>
        <v>22 ноя</v>
      </c>
      <c r="FX5" s="244" t="str">
        <f t="shared" si="1"/>
        <v>23 ноя</v>
      </c>
      <c r="FY5" s="244" t="str">
        <f t="shared" si="1"/>
        <v>24 ноя</v>
      </c>
      <c r="FZ5" s="244" t="str">
        <f t="shared" si="1"/>
        <v>25 ноя</v>
      </c>
      <c r="GA5" s="245" t="str">
        <f t="shared" si="1"/>
        <v>26 ноя</v>
      </c>
      <c r="GB5" s="245" t="str">
        <f t="shared" si="1"/>
        <v>27 ноя</v>
      </c>
      <c r="GC5" s="245" t="str">
        <f t="shared" si="1"/>
        <v>28 ноя</v>
      </c>
      <c r="GD5" s="245" t="str">
        <f t="shared" si="1"/>
        <v>29 ноя</v>
      </c>
      <c r="GE5" s="243" t="str">
        <f t="shared" ref="GE5:HJ5" si="2">FU5</f>
        <v>20 ноя</v>
      </c>
      <c r="GF5" s="243" t="str">
        <f t="shared" si="2"/>
        <v>21 ноя</v>
      </c>
      <c r="GG5" s="243" t="str">
        <f t="shared" si="2"/>
        <v>22 ноя</v>
      </c>
      <c r="GH5" s="244" t="str">
        <f t="shared" si="2"/>
        <v>23 ноя</v>
      </c>
      <c r="GI5" s="244" t="str">
        <f t="shared" si="2"/>
        <v>24 ноя</v>
      </c>
      <c r="GJ5" s="244" t="str">
        <f t="shared" si="2"/>
        <v>25 ноя</v>
      </c>
      <c r="GK5" s="245" t="str">
        <f t="shared" si="2"/>
        <v>26 ноя</v>
      </c>
      <c r="GL5" s="245" t="str">
        <f t="shared" si="2"/>
        <v>27 ноя</v>
      </c>
      <c r="GM5" s="245" t="str">
        <f t="shared" si="2"/>
        <v>28 ноя</v>
      </c>
      <c r="GN5" s="245" t="str">
        <f t="shared" si="2"/>
        <v>29 ноя</v>
      </c>
      <c r="GO5" s="243" t="str">
        <f t="shared" si="2"/>
        <v>20 ноя</v>
      </c>
      <c r="GP5" s="243" t="str">
        <f t="shared" si="2"/>
        <v>21 ноя</v>
      </c>
      <c r="GQ5" s="243" t="str">
        <f t="shared" si="2"/>
        <v>22 ноя</v>
      </c>
      <c r="GR5" s="244" t="str">
        <f t="shared" si="2"/>
        <v>23 ноя</v>
      </c>
      <c r="GS5" s="244" t="str">
        <f t="shared" si="2"/>
        <v>24 ноя</v>
      </c>
      <c r="GT5" s="244" t="str">
        <f t="shared" si="2"/>
        <v>25 ноя</v>
      </c>
      <c r="GU5" s="245" t="str">
        <f t="shared" si="2"/>
        <v>26 ноя</v>
      </c>
      <c r="GV5" s="245" t="str">
        <f t="shared" si="2"/>
        <v>27 ноя</v>
      </c>
      <c r="GW5" s="245" t="str">
        <f t="shared" si="2"/>
        <v>28 ноя</v>
      </c>
      <c r="GX5" s="245" t="str">
        <f t="shared" si="2"/>
        <v>29 ноя</v>
      </c>
      <c r="GY5" s="243" t="str">
        <f t="shared" si="2"/>
        <v>20 ноя</v>
      </c>
      <c r="GZ5" s="243" t="str">
        <f t="shared" si="2"/>
        <v>21 ноя</v>
      </c>
      <c r="HA5" s="243" t="str">
        <f t="shared" si="2"/>
        <v>22 ноя</v>
      </c>
      <c r="HB5" s="244" t="str">
        <f t="shared" si="2"/>
        <v>23 ноя</v>
      </c>
      <c r="HC5" s="244" t="str">
        <f t="shared" si="2"/>
        <v>24 ноя</v>
      </c>
      <c r="HD5" s="244" t="str">
        <f t="shared" si="2"/>
        <v>25 ноя</v>
      </c>
      <c r="HE5" s="245" t="str">
        <f t="shared" si="2"/>
        <v>26 ноя</v>
      </c>
      <c r="HF5" s="245" t="str">
        <f t="shared" si="2"/>
        <v>27 ноя</v>
      </c>
      <c r="HG5" s="245" t="str">
        <f t="shared" si="2"/>
        <v>28 ноя</v>
      </c>
      <c r="HH5" s="245" t="str">
        <f t="shared" si="2"/>
        <v>29 ноя</v>
      </c>
      <c r="HI5" s="243" t="str">
        <f t="shared" si="2"/>
        <v>20 ноя</v>
      </c>
      <c r="HJ5" s="243" t="str">
        <f t="shared" si="2"/>
        <v>21 ноя</v>
      </c>
      <c r="HK5" s="243" t="str">
        <f t="shared" ref="HK5:IL5" si="3">HA5</f>
        <v>22 ноя</v>
      </c>
      <c r="HL5" s="244" t="str">
        <f t="shared" si="3"/>
        <v>23 ноя</v>
      </c>
      <c r="HM5" s="244" t="str">
        <f t="shared" si="3"/>
        <v>24 ноя</v>
      </c>
      <c r="HN5" s="244" t="str">
        <f t="shared" si="3"/>
        <v>25 ноя</v>
      </c>
      <c r="HO5" s="245" t="str">
        <f t="shared" si="3"/>
        <v>26 ноя</v>
      </c>
      <c r="HP5" s="245" t="str">
        <f t="shared" si="3"/>
        <v>27 ноя</v>
      </c>
      <c r="HQ5" s="245" t="str">
        <f t="shared" si="3"/>
        <v>28 ноя</v>
      </c>
      <c r="HR5" s="245" t="str">
        <f t="shared" si="3"/>
        <v>29 ноя</v>
      </c>
      <c r="HS5" s="243" t="str">
        <f t="shared" si="3"/>
        <v>20 ноя</v>
      </c>
      <c r="HT5" s="243" t="str">
        <f t="shared" si="3"/>
        <v>21 ноя</v>
      </c>
      <c r="HU5" s="243" t="str">
        <f t="shared" si="3"/>
        <v>22 ноя</v>
      </c>
      <c r="HV5" s="244" t="str">
        <f t="shared" si="3"/>
        <v>23 ноя</v>
      </c>
      <c r="HW5" s="244" t="str">
        <f t="shared" si="3"/>
        <v>24 ноя</v>
      </c>
      <c r="HX5" s="244" t="str">
        <f t="shared" si="3"/>
        <v>25 ноя</v>
      </c>
      <c r="HY5" s="245" t="str">
        <f t="shared" si="3"/>
        <v>26 ноя</v>
      </c>
      <c r="HZ5" s="245" t="str">
        <f t="shared" si="3"/>
        <v>27 ноя</v>
      </c>
      <c r="IA5" s="245" t="str">
        <f t="shared" si="3"/>
        <v>28 ноя</v>
      </c>
      <c r="IB5" s="245" t="str">
        <f t="shared" si="3"/>
        <v>29 ноя</v>
      </c>
      <c r="IC5" s="243" t="str">
        <f>HS5</f>
        <v>20 ноя</v>
      </c>
      <c r="ID5" s="243" t="str">
        <f t="shared" si="3"/>
        <v>21 ноя</v>
      </c>
      <c r="IE5" s="243" t="str">
        <f t="shared" si="3"/>
        <v>22 ноя</v>
      </c>
      <c r="IF5" s="244" t="str">
        <f t="shared" si="3"/>
        <v>23 ноя</v>
      </c>
      <c r="IG5" s="244" t="str">
        <f t="shared" si="3"/>
        <v>24 ноя</v>
      </c>
      <c r="IH5" s="244" t="str">
        <f t="shared" si="3"/>
        <v>25 ноя</v>
      </c>
      <c r="II5" s="245" t="str">
        <f t="shared" si="3"/>
        <v>26 ноя</v>
      </c>
      <c r="IJ5" s="245" t="str">
        <f t="shared" si="3"/>
        <v>27 ноя</v>
      </c>
      <c r="IK5" s="245" t="str">
        <f t="shared" si="3"/>
        <v>28 ноя</v>
      </c>
      <c r="IL5" s="245" t="str">
        <f t="shared" si="3"/>
        <v>29 ноя</v>
      </c>
      <c r="IM5" s="243" t="str">
        <f t="shared" ref="IM5:IV5" si="4">IC5</f>
        <v>20 ноя</v>
      </c>
      <c r="IN5" s="243" t="str">
        <f t="shared" si="4"/>
        <v>21 ноя</v>
      </c>
      <c r="IO5" s="243" t="str">
        <f t="shared" si="4"/>
        <v>22 ноя</v>
      </c>
      <c r="IP5" s="244" t="str">
        <f t="shared" si="4"/>
        <v>23 ноя</v>
      </c>
      <c r="IQ5" s="244" t="str">
        <f t="shared" si="4"/>
        <v>24 ноя</v>
      </c>
      <c r="IR5" s="244" t="str">
        <f t="shared" si="4"/>
        <v>25 ноя</v>
      </c>
      <c r="IS5" s="245" t="str">
        <f t="shared" si="4"/>
        <v>26 ноя</v>
      </c>
      <c r="IT5" s="245" t="str">
        <f t="shared" si="4"/>
        <v>27 ноя</v>
      </c>
      <c r="IU5" s="245" t="str">
        <f t="shared" si="4"/>
        <v>28 ноя</v>
      </c>
      <c r="IV5" s="245" t="str">
        <f t="shared" si="4"/>
        <v>29 ноя</v>
      </c>
    </row>
    <row r="6" spans="1:256" ht="13.5" customHeight="1" x14ac:dyDescent="0.2">
      <c r="A6" s="109" t="s">
        <v>126</v>
      </c>
      <c r="B6" s="117" t="s">
        <v>88</v>
      </c>
      <c r="C6" s="118">
        <v>45616.375</v>
      </c>
      <c r="D6" s="119">
        <v>45616.875</v>
      </c>
      <c r="E6" s="120">
        <v>45617.375</v>
      </c>
      <c r="F6" s="119">
        <v>45617.875</v>
      </c>
      <c r="G6" s="120">
        <v>45618.375</v>
      </c>
      <c r="H6" s="119">
        <v>45618.875</v>
      </c>
      <c r="I6" s="121">
        <v>45619.375</v>
      </c>
      <c r="J6" s="119">
        <v>45619.875</v>
      </c>
      <c r="K6" s="120">
        <v>45620.375</v>
      </c>
      <c r="L6" s="119">
        <v>45620.875</v>
      </c>
      <c r="M6" s="120">
        <v>45621.375</v>
      </c>
      <c r="N6" s="119">
        <v>45621.875</v>
      </c>
      <c r="O6" s="121">
        <v>45622.375</v>
      </c>
      <c r="P6" s="119">
        <v>45622.875</v>
      </c>
      <c r="Q6" s="120">
        <v>45623.375</v>
      </c>
      <c r="R6" s="119">
        <v>45623.875</v>
      </c>
      <c r="S6" s="120">
        <v>45624.375</v>
      </c>
      <c r="T6" s="119">
        <v>45624.875</v>
      </c>
      <c r="U6" s="120">
        <v>45625.375</v>
      </c>
      <c r="V6" s="122">
        <v>45625.875</v>
      </c>
      <c r="X6" s="109" t="s">
        <v>127</v>
      </c>
      <c r="Y6" s="123"/>
      <c r="Z6" s="659">
        <v>45616.875</v>
      </c>
      <c r="AA6" s="125">
        <v>45617.875</v>
      </c>
      <c r="AB6" s="125">
        <v>45618.875</v>
      </c>
      <c r="AC6" s="125">
        <v>45619.875</v>
      </c>
      <c r="AD6" s="125">
        <v>45620.875</v>
      </c>
      <c r="AE6" s="125">
        <v>45621.875</v>
      </c>
      <c r="AF6" s="125">
        <v>45622.875</v>
      </c>
      <c r="AG6" s="125">
        <v>45623.875</v>
      </c>
      <c r="AH6" s="125">
        <v>45624.875</v>
      </c>
      <c r="AI6" s="125">
        <v>45625.875</v>
      </c>
      <c r="AM6" s="340">
        <v>6</v>
      </c>
      <c r="AN6" s="413">
        <v>1</v>
      </c>
      <c r="AO6" s="708" t="s">
        <v>125</v>
      </c>
      <c r="AP6" s="320" t="str">
        <f>VLOOKUP(18&amp;$AO6,$A$6:$V$3000,AP$3,0)</f>
        <v>· *</v>
      </c>
      <c r="AQ6" s="361" t="str">
        <f>VLOOKUP(18&amp;$AO6,$A$6:$V$3000,AQ$3,0)</f>
        <v>·</v>
      </c>
      <c r="AR6" s="321" t="str">
        <f t="shared" ref="AR6:BI20" si="5">VLOOKUP(18&amp;$AO6,$A$6:$V$3000,AR$3,0)</f>
        <v/>
      </c>
      <c r="AS6" s="361" t="str">
        <f t="shared" si="5"/>
        <v>···</v>
      </c>
      <c r="AT6" s="321" t="str">
        <f t="shared" si="5"/>
        <v>· *</v>
      </c>
      <c r="AU6" s="361" t="str">
        <f t="shared" si="5"/>
        <v/>
      </c>
      <c r="AV6" s="321" t="str">
        <f t="shared" si="5"/>
        <v>· *</v>
      </c>
      <c r="AW6" s="361" t="str">
        <f t="shared" si="5"/>
        <v>· *</v>
      </c>
      <c r="AX6" s="321" t="str">
        <f t="shared" si="5"/>
        <v/>
      </c>
      <c r="AY6" s="361" t="str">
        <f t="shared" si="5"/>
        <v/>
      </c>
      <c r="AZ6" s="321" t="str">
        <f t="shared" si="5"/>
        <v/>
      </c>
      <c r="BA6" s="361" t="str">
        <f t="shared" si="5"/>
        <v/>
      </c>
      <c r="BB6" s="321" t="str">
        <f t="shared" si="5"/>
        <v/>
      </c>
      <c r="BC6" s="361" t="str">
        <f t="shared" si="5"/>
        <v/>
      </c>
      <c r="BD6" s="321" t="str">
        <f t="shared" si="5"/>
        <v/>
      </c>
      <c r="BE6" s="361" t="str">
        <f t="shared" si="5"/>
        <v/>
      </c>
      <c r="BF6" s="321" t="str">
        <f t="shared" si="5"/>
        <v>*</v>
      </c>
      <c r="BG6" s="361" t="str">
        <f t="shared" si="5"/>
        <v>· *</v>
      </c>
      <c r="BH6" s="321" t="str">
        <f t="shared" si="5"/>
        <v/>
      </c>
      <c r="BI6" s="359" t="str">
        <f t="shared" si="5"/>
        <v/>
      </c>
      <c r="BJ6" s="364">
        <f t="shared" ref="BJ6:BJ20" si="6">VLOOKUP(19&amp;$AO6,$A$6:$V$3000,AP$3,0)</f>
        <v>1</v>
      </c>
      <c r="BK6" s="363">
        <f>VLOOKUP(19&amp;$AO6,$A$6:$V$3000,AQ$3,0)</f>
        <v>2</v>
      </c>
      <c r="BL6" s="364">
        <f t="shared" ref="BL6:CC20" si="7">VLOOKUP(19&amp;$AO6,$A$6:$V$3000,AR$3,0)</f>
        <v>0</v>
      </c>
      <c r="BM6" s="363">
        <f t="shared" si="7"/>
        <v>12</v>
      </c>
      <c r="BN6" s="364">
        <f t="shared" si="7"/>
        <v>3</v>
      </c>
      <c r="BO6" s="363">
        <f t="shared" si="7"/>
        <v>0</v>
      </c>
      <c r="BP6" s="364">
        <f t="shared" si="7"/>
        <v>10</v>
      </c>
      <c r="BQ6" s="363">
        <f t="shared" si="7"/>
        <v>10</v>
      </c>
      <c r="BR6" s="364">
        <f t="shared" si="7"/>
        <v>0</v>
      </c>
      <c r="BS6" s="363">
        <f t="shared" si="7"/>
        <v>0</v>
      </c>
      <c r="BT6" s="364">
        <f t="shared" si="7"/>
        <v>0</v>
      </c>
      <c r="BU6" s="363">
        <f t="shared" si="7"/>
        <v>0</v>
      </c>
      <c r="BV6" s="364">
        <f t="shared" si="7"/>
        <v>0</v>
      </c>
      <c r="BW6" s="363">
        <f t="shared" si="7"/>
        <v>0</v>
      </c>
      <c r="BX6" s="364">
        <f t="shared" si="7"/>
        <v>0</v>
      </c>
      <c r="BY6" s="363">
        <f t="shared" si="7"/>
        <v>0</v>
      </c>
      <c r="BZ6" s="364">
        <f t="shared" si="7"/>
        <v>1</v>
      </c>
      <c r="CA6" s="363">
        <f t="shared" si="7"/>
        <v>2</v>
      </c>
      <c r="CB6" s="364">
        <f t="shared" si="7"/>
        <v>0</v>
      </c>
      <c r="CC6" s="365">
        <f t="shared" si="7"/>
        <v>0</v>
      </c>
      <c r="CD6" s="185">
        <f t="shared" ref="CD6:CF20" si="8">VLOOKUP(14&amp;$AO6,$A$6:$V$3000,AP$3,0)</f>
        <v>-0.60000000000000009</v>
      </c>
      <c r="CE6" s="186">
        <f>VLOOKUP(13&amp;$AO6,$A$6:$V$3000,AQ$3,0)</f>
        <v>4.8</v>
      </c>
      <c r="CF6" s="185">
        <f t="shared" si="8"/>
        <v>2.2999999999999998</v>
      </c>
      <c r="CG6" s="186">
        <f t="shared" ref="CG6:CG20" si="9">VLOOKUP(13&amp;$AO6,$A$6:$V$3000,AS$3,0)</f>
        <v>8.9</v>
      </c>
      <c r="CH6" s="185">
        <f t="shared" ref="CH6:CH20" si="10">VLOOKUP(14&amp;$AO6,$A$6:$V$3000,AT$3,0)</f>
        <v>-1.3</v>
      </c>
      <c r="CI6" s="186">
        <f t="shared" ref="CI6:CI20" si="11">VLOOKUP(13&amp;$AO6,$A$6:$V$3000,AU$3,0)</f>
        <v>1.7</v>
      </c>
      <c r="CJ6" s="185">
        <f t="shared" ref="CJ6:CJ20" si="12">VLOOKUP(14&amp;$AO6,$A$6:$V$3000,AV$3,0)</f>
        <v>-2.4</v>
      </c>
      <c r="CK6" s="186">
        <f t="shared" ref="CK6:CK20" si="13">VLOOKUP(13&amp;$AO6,$A$6:$V$3000,AW$3,0)</f>
        <v>3.6</v>
      </c>
      <c r="CL6" s="185">
        <f t="shared" ref="CL6:CL20" si="14">VLOOKUP(14&amp;$AO6,$A$6:$V$3000,AX$3,0)</f>
        <v>-6</v>
      </c>
      <c r="CM6" s="186">
        <f t="shared" ref="CM6:CM20" si="15">VLOOKUP(13&amp;$AO6,$A$6:$V$3000,AY$3,0)</f>
        <v>-1.1000000000000001</v>
      </c>
      <c r="CN6" s="185">
        <f t="shared" ref="CN6:CN20" si="16">VLOOKUP(14&amp;$AO6,$A$6:$V$3000,AZ$3,0)</f>
        <v>-6.5</v>
      </c>
      <c r="CO6" s="186">
        <f t="shared" ref="CO6:CO20" si="17">VLOOKUP(13&amp;$AO6,$A$6:$V$3000,BA$3,0)</f>
        <v>-1.3</v>
      </c>
      <c r="CP6" s="185">
        <f t="shared" ref="CP6:CP20" si="18">VLOOKUP(14&amp;$AO6,$A$6:$V$3000,BB$3,0)</f>
        <v>-4.4000000000000004</v>
      </c>
      <c r="CQ6" s="186">
        <f t="shared" ref="CQ6:CQ20" si="19">VLOOKUP(13&amp;$AO6,$A$6:$V$3000,BC$3,0)</f>
        <v>0.2</v>
      </c>
      <c r="CR6" s="185">
        <f t="shared" ref="CR6:CR20" si="20">VLOOKUP(14&amp;$AO6,$A$6:$V$3000,BD$3,0)</f>
        <v>-5.7</v>
      </c>
      <c r="CS6" s="186">
        <f t="shared" ref="CS6:CS20" si="21">VLOOKUP(13&amp;$AO6,$A$6:$V$3000,BE$3,0)</f>
        <v>-0.7</v>
      </c>
      <c r="CT6" s="185">
        <f t="shared" ref="CT6:CT20" si="22">VLOOKUP(14&amp;$AO6,$A$6:$V$3000,BF$3,0)</f>
        <v>-4.2</v>
      </c>
      <c r="CU6" s="186">
        <f t="shared" ref="CU6:CU20" si="23">VLOOKUP(13&amp;$AO6,$A$6:$V$3000,BG$3,0)</f>
        <v>0.3</v>
      </c>
      <c r="CV6" s="185">
        <f t="shared" ref="CV6:CV20" si="24">VLOOKUP(14&amp;$AO6,$A$6:$V$3000,BH$3,0)</f>
        <v>-4</v>
      </c>
      <c r="CW6" s="186">
        <f t="shared" ref="CW6:CW20" si="25">VLOOKUP(13&amp;$AO6,$A$6:$V$3000,BI$3,0)</f>
        <v>-0.1</v>
      </c>
      <c r="CX6" s="185">
        <f>CD6-2</f>
        <v>-2.6</v>
      </c>
      <c r="CY6" s="186">
        <f>VLOOKUP(15&amp;$AO6,$A$6:$V$3000,AQ$3,0)</f>
        <v>10.1</v>
      </c>
      <c r="CZ6" s="185">
        <f t="shared" ref="CZ6:CZ20" si="26">CF6-2</f>
        <v>0.29999999999999982</v>
      </c>
      <c r="DA6" s="186">
        <f t="shared" ref="DA6:DA20" si="27">VLOOKUP(15&amp;$AO6,$A$6:$V$3000,AS$3,0)</f>
        <v>13.4</v>
      </c>
      <c r="DB6" s="185">
        <f t="shared" ref="DB6:DB20" si="28">CH6-2</f>
        <v>-3.3</v>
      </c>
      <c r="DC6" s="186">
        <f t="shared" ref="DC6:DC20" si="29">VLOOKUP(15&amp;$AO6,$A$6:$V$3000,AU$3,0)</f>
        <v>15.4</v>
      </c>
      <c r="DD6" s="185">
        <f t="shared" ref="DD6:DD20" si="30">CJ6-2</f>
        <v>-4.4000000000000004</v>
      </c>
      <c r="DE6" s="186">
        <f t="shared" ref="DE6:DE20" si="31">VLOOKUP(15&amp;$AO6,$A$6:$V$3000,AW$3,0)</f>
        <v>9.6</v>
      </c>
      <c r="DF6" s="185">
        <f t="shared" ref="DF6:DF20" si="32">CL6-2</f>
        <v>-8</v>
      </c>
      <c r="DG6" s="186">
        <f t="shared" ref="DG6:DG20" si="33">VLOOKUP(15&amp;$AO6,$A$6:$V$3000,AY$3,0)</f>
        <v>7.4</v>
      </c>
      <c r="DH6" s="185">
        <f t="shared" ref="DH6:DH20" si="34">CN6-2</f>
        <v>-8.5</v>
      </c>
      <c r="DI6" s="186">
        <f t="shared" ref="DI6:DI20" si="35">VLOOKUP(15&amp;$AO6,$A$6:$V$3000,BA$3,0)</f>
        <v>7.7</v>
      </c>
      <c r="DJ6" s="185">
        <f t="shared" ref="DJ6:DJ20" si="36">CP6-2</f>
        <v>-6.4</v>
      </c>
      <c r="DK6" s="186">
        <f t="shared" ref="DK6:DK20" si="37">VLOOKUP(15&amp;$AO6,$A$6:$V$3000,BC$3,0)</f>
        <v>9.1999999999999993</v>
      </c>
      <c r="DL6" s="185">
        <f t="shared" ref="DL6:DL20" si="38">CR6-2</f>
        <v>-7.7</v>
      </c>
      <c r="DM6" s="186">
        <f t="shared" ref="DM6:DM20" si="39">VLOOKUP(15&amp;$AO6,$A$6:$V$3000,BE$3,0)</f>
        <v>16.3</v>
      </c>
      <c r="DN6" s="185">
        <f t="shared" ref="DN6:DN20" si="40">CT6-2</f>
        <v>-6.2</v>
      </c>
      <c r="DO6" s="186">
        <f t="shared" ref="DO6:DO20" si="41">VLOOKUP(15&amp;$AO6,$A$6:$V$3000,BG$3,0)</f>
        <v>6.3</v>
      </c>
      <c r="DP6" s="185">
        <f t="shared" ref="DP6:DP20" si="42">CV6-2</f>
        <v>-6</v>
      </c>
      <c r="DQ6" s="186">
        <f t="shared" ref="DQ6:DQ20" si="43">VLOOKUP(15&amp;$AO6,$A$6:$V$3000,BI$3,0)</f>
        <v>15.9</v>
      </c>
      <c r="DR6" s="197">
        <f>VLOOKUP(16&amp;$AO6,$A$6:$V$3000,AP$3,0)</f>
        <v>12</v>
      </c>
      <c r="DS6" s="198">
        <f>VLOOKUP(16&amp;$AO6,$A$6:$V$3000,AQ$3,0)</f>
        <v>16</v>
      </c>
      <c r="DT6" s="197">
        <f t="shared" ref="DT6:EK20" si="44">VLOOKUP(16&amp;$AO6,$A$6:$V$3000,AR$3,0)</f>
        <v>16</v>
      </c>
      <c r="DU6" s="198">
        <f t="shared" si="44"/>
        <v>25</v>
      </c>
      <c r="DV6" s="197">
        <f t="shared" si="44"/>
        <v>10</v>
      </c>
      <c r="DW6" s="198">
        <f t="shared" si="44"/>
        <v>13</v>
      </c>
      <c r="DX6" s="197">
        <f t="shared" si="44"/>
        <v>14</v>
      </c>
      <c r="DY6" s="198">
        <f t="shared" si="44"/>
        <v>10</v>
      </c>
      <c r="DZ6" s="197">
        <f t="shared" si="44"/>
        <v>9</v>
      </c>
      <c r="EA6" s="198">
        <f t="shared" si="44"/>
        <v>6</v>
      </c>
      <c r="EB6" s="197">
        <f t="shared" si="44"/>
        <v>3</v>
      </c>
      <c r="EC6" s="198">
        <f t="shared" si="44"/>
        <v>10</v>
      </c>
      <c r="ED6" s="197">
        <f t="shared" si="44"/>
        <v>12</v>
      </c>
      <c r="EE6" s="198">
        <f t="shared" si="44"/>
        <v>9</v>
      </c>
      <c r="EF6" s="197">
        <f t="shared" si="44"/>
        <v>7</v>
      </c>
      <c r="EG6" s="198">
        <f t="shared" si="44"/>
        <v>4</v>
      </c>
      <c r="EH6" s="197">
        <f t="shared" si="44"/>
        <v>3</v>
      </c>
      <c r="EI6" s="198">
        <f t="shared" si="44"/>
        <v>3</v>
      </c>
      <c r="EJ6" s="197">
        <f t="shared" si="44"/>
        <v>4</v>
      </c>
      <c r="EK6" s="198">
        <f t="shared" si="44"/>
        <v>7</v>
      </c>
      <c r="EL6" s="197">
        <f>VLOOKUP(22&amp;$AO6,$A$6:$V$3000,AP$3,0)</f>
        <v>0</v>
      </c>
      <c r="EM6" s="198">
        <f>VLOOKUP(22&amp;$AO6,$A$6:$V$3000,AQ$3,0)</f>
        <v>0</v>
      </c>
      <c r="EN6" s="197">
        <f>VLOOKUP(22&amp;$AO6,$A$6:$V$3000,AR$3,0)</f>
        <v>0</v>
      </c>
      <c r="EO6" s="198">
        <f t="shared" ref="EO6:EP20" si="45">VLOOKUP(22&amp;$AO6,$A$6:$V$3000,AS$3,0)</f>
        <v>0</v>
      </c>
      <c r="EP6" s="197">
        <f t="shared" si="45"/>
        <v>0</v>
      </c>
      <c r="EQ6" s="198">
        <f t="shared" ref="EQ6:ER20" si="46">VLOOKUP(22&amp;$AO6,$A$6:$V$3000,AU$3,0)</f>
        <v>0</v>
      </c>
      <c r="ER6" s="197">
        <f t="shared" si="46"/>
        <v>0</v>
      </c>
      <c r="ES6" s="198">
        <f t="shared" ref="ES6:ET20" si="47">VLOOKUP(22&amp;$AO6,$A$6:$V$3000,AW$3,0)</f>
        <v>0</v>
      </c>
      <c r="ET6" s="197">
        <f t="shared" si="47"/>
        <v>0</v>
      </c>
      <c r="EU6" s="198">
        <f t="shared" ref="EU6:EV20" si="48">VLOOKUP(22&amp;$AO6,$A$6:$V$3000,AY$3,0)</f>
        <v>0</v>
      </c>
      <c r="EV6" s="197">
        <f t="shared" si="48"/>
        <v>0</v>
      </c>
      <c r="EW6" s="198">
        <f t="shared" ref="EW6:EX20" si="49">VLOOKUP(22&amp;$AO6,$A$6:$V$3000,BA$3,0)</f>
        <v>0</v>
      </c>
      <c r="EX6" s="197">
        <f t="shared" si="49"/>
        <v>0</v>
      </c>
      <c r="EY6" s="198">
        <f t="shared" ref="EY6:EZ20" si="50">VLOOKUP(22&amp;$AO6,$A$6:$V$3000,BC$3,0)</f>
        <v>0</v>
      </c>
      <c r="EZ6" s="197">
        <f t="shared" si="50"/>
        <v>0</v>
      </c>
      <c r="FA6" s="198">
        <f t="shared" ref="FA6:FB20" si="51">VLOOKUP(22&amp;$AO6,$A$6:$V$3000,BE$3,0)</f>
        <v>0</v>
      </c>
      <c r="FB6" s="197">
        <f t="shared" si="51"/>
        <v>0</v>
      </c>
      <c r="FC6" s="198">
        <f t="shared" ref="FC6:FD20" si="52">VLOOKUP(22&amp;$AO6,$A$6:$V$3000,BG$3,0)</f>
        <v>0</v>
      </c>
      <c r="FD6" s="197">
        <f t="shared" si="52"/>
        <v>0</v>
      </c>
      <c r="FE6" s="198">
        <f t="shared" ref="FE6:FE20" si="53">VLOOKUP(22&amp;$AO6,$A$6:$V$3000,BI$3,0)</f>
        <v>0</v>
      </c>
      <c r="FF6" t="str">
        <f>TEXT(I6,"дд. ММ")&amp;" - "&amp;TEXT(I6+2,"дд. ММ")</f>
        <v>23. 11 - 25. 11</v>
      </c>
      <c r="FG6" s="205"/>
      <c r="FH6" s="205"/>
      <c r="FI6" s="23">
        <v>1</v>
      </c>
      <c r="FJ6" s="520" t="str">
        <f>AO6</f>
        <v>Москва</v>
      </c>
      <c r="FK6" s="237" t="str">
        <f t="shared" ref="FK6:FK22" si="54">VLOOKUP(7&amp;$AO6,$X$6:$AS$3000,FK$3,0)</f>
        <v>·</v>
      </c>
      <c r="FL6" s="238" t="str">
        <f t="shared" ref="FL6:FT21" si="55">VLOOKUP(7&amp;$AO6,$X$6:$AS$3000,FL$3,0)</f>
        <v>··</v>
      </c>
      <c r="FM6" s="238" t="str">
        <f t="shared" si="55"/>
        <v>· *</v>
      </c>
      <c r="FN6" s="238" t="str">
        <f t="shared" si="55"/>
        <v>· *</v>
      </c>
      <c r="FO6" s="238" t="str">
        <f t="shared" si="55"/>
        <v/>
      </c>
      <c r="FP6" s="238" t="str">
        <f t="shared" si="55"/>
        <v/>
      </c>
      <c r="FQ6" s="238" t="str">
        <f t="shared" si="55"/>
        <v/>
      </c>
      <c r="FR6" s="238" t="str">
        <f t="shared" si="55"/>
        <v/>
      </c>
      <c r="FS6" s="238" t="str">
        <f t="shared" si="55"/>
        <v>· *</v>
      </c>
      <c r="FT6" s="239" t="str">
        <f t="shared" si="55"/>
        <v/>
      </c>
      <c r="FU6" s="248">
        <f>VLOOKUP(8&amp;$AO6,$X$6:$AS$3000,FK$3,0)</f>
        <v>3</v>
      </c>
      <c r="FV6" s="249">
        <f t="shared" ref="FV6:GD6" si="56">VLOOKUP(8&amp;$AO6,$X$6:$AS$3000,FL$3,0)</f>
        <v>12</v>
      </c>
      <c r="FW6" s="249">
        <f t="shared" si="56"/>
        <v>3</v>
      </c>
      <c r="FX6" s="249">
        <f t="shared" si="56"/>
        <v>18</v>
      </c>
      <c r="FY6" s="249">
        <f t="shared" si="56"/>
        <v>0</v>
      </c>
      <c r="FZ6" s="249">
        <f t="shared" si="56"/>
        <v>0</v>
      </c>
      <c r="GA6" s="249">
        <f t="shared" si="56"/>
        <v>0</v>
      </c>
      <c r="GB6" s="249">
        <f t="shared" si="56"/>
        <v>0</v>
      </c>
      <c r="GC6" s="249">
        <f t="shared" si="56"/>
        <v>3</v>
      </c>
      <c r="GD6" s="250">
        <f t="shared" si="56"/>
        <v>0</v>
      </c>
      <c r="GE6" s="253">
        <f>VLOOKUP(2&amp;$AO6,$X$6:$AS$3000,FK$3,0)</f>
        <v>4.8</v>
      </c>
      <c r="GF6" s="254">
        <f t="shared" ref="GF6:GN6" si="57">VLOOKUP(2&amp;$AO6,$X$6:$AS$3000,FL$3,0)</f>
        <v>8.9</v>
      </c>
      <c r="GG6" s="254">
        <f t="shared" si="57"/>
        <v>1.7</v>
      </c>
      <c r="GH6" s="254">
        <f t="shared" si="57"/>
        <v>3.6</v>
      </c>
      <c r="GI6" s="254">
        <f t="shared" si="57"/>
        <v>-1.1000000000000001</v>
      </c>
      <c r="GJ6" s="254">
        <f t="shared" si="57"/>
        <v>-1.3</v>
      </c>
      <c r="GK6" s="254">
        <f t="shared" si="57"/>
        <v>0.2</v>
      </c>
      <c r="GL6" s="254">
        <f t="shared" si="57"/>
        <v>-0.7</v>
      </c>
      <c r="GM6" s="254">
        <f t="shared" si="57"/>
        <v>0.3</v>
      </c>
      <c r="GN6" s="255">
        <f t="shared" si="57"/>
        <v>-0.1</v>
      </c>
      <c r="GO6" s="259">
        <f>VLOOKUP(3&amp;$AO6,$X$6:$AS$3000,FK$3,0)</f>
        <v>1.4</v>
      </c>
      <c r="GP6" s="260">
        <f t="shared" ref="GP6:GX6" si="58">VLOOKUP(3&amp;$AO6,$X$6:$AS$3000,FL$3,0)</f>
        <v>4.3</v>
      </c>
      <c r="GQ6" s="260">
        <f t="shared" si="58"/>
        <v>-0.1</v>
      </c>
      <c r="GR6" s="260">
        <f t="shared" si="58"/>
        <v>-0.4</v>
      </c>
      <c r="GS6" s="260">
        <f t="shared" si="58"/>
        <v>-4</v>
      </c>
      <c r="GT6" s="260">
        <f t="shared" si="58"/>
        <v>-4.5</v>
      </c>
      <c r="GU6" s="260">
        <f t="shared" si="58"/>
        <v>-2.4</v>
      </c>
      <c r="GV6" s="260">
        <f t="shared" si="58"/>
        <v>-3.7</v>
      </c>
      <c r="GW6" s="260">
        <f t="shared" si="58"/>
        <v>-2.2000000000000002</v>
      </c>
      <c r="GX6" s="261">
        <f t="shared" si="58"/>
        <v>-2</v>
      </c>
      <c r="GY6" s="253">
        <f>VLOOKUP(4&amp;$AO6,$X$6:$AS$3000,FK$3,0)</f>
        <v>10.1</v>
      </c>
      <c r="GZ6" s="254">
        <f t="shared" ref="GZ6:HH6" si="59">VLOOKUP(4&amp;$AO6,$X$6:$AS$3000,FL$3,0)</f>
        <v>13.4</v>
      </c>
      <c r="HA6" s="254">
        <f t="shared" si="59"/>
        <v>15.4</v>
      </c>
      <c r="HB6" s="254">
        <f t="shared" si="59"/>
        <v>9.6</v>
      </c>
      <c r="HC6" s="254">
        <f t="shared" si="59"/>
        <v>7.4</v>
      </c>
      <c r="HD6" s="254">
        <f t="shared" si="59"/>
        <v>7.7</v>
      </c>
      <c r="HE6" s="254">
        <f t="shared" si="59"/>
        <v>9.1999999999999993</v>
      </c>
      <c r="HF6" s="254">
        <f t="shared" si="59"/>
        <v>16.3</v>
      </c>
      <c r="HG6" s="254">
        <f t="shared" si="59"/>
        <v>6.3</v>
      </c>
      <c r="HH6" s="255">
        <f t="shared" si="59"/>
        <v>15.9</v>
      </c>
      <c r="HI6" s="259">
        <f>VLOOKUP(3&amp;$AO6,$X$6:$AS$3000,FK$3,0)-2</f>
        <v>-0.60000000000000009</v>
      </c>
      <c r="HJ6" s="260">
        <f t="shared" ref="HJ6:HR6" si="60">VLOOKUP(3&amp;$AO6,$X$6:$AS$3000,FL$3,0)-2</f>
        <v>2.2999999999999998</v>
      </c>
      <c r="HK6" s="260">
        <f t="shared" si="60"/>
        <v>-2.1</v>
      </c>
      <c r="HL6" s="260">
        <f t="shared" si="60"/>
        <v>-2.4</v>
      </c>
      <c r="HM6" s="260">
        <f t="shared" si="60"/>
        <v>-6</v>
      </c>
      <c r="HN6" s="260">
        <f t="shared" si="60"/>
        <v>-6.5</v>
      </c>
      <c r="HO6" s="260">
        <f t="shared" si="60"/>
        <v>-4.4000000000000004</v>
      </c>
      <c r="HP6" s="260">
        <f t="shared" si="60"/>
        <v>-5.7</v>
      </c>
      <c r="HQ6" s="260">
        <f t="shared" si="60"/>
        <v>-4.2</v>
      </c>
      <c r="HR6" s="261">
        <f t="shared" si="60"/>
        <v>-4</v>
      </c>
      <c r="HS6" s="272">
        <f>VLOOKUP(5&amp;$AO6,$X$6:$AS$3000,FK$3,0)</f>
        <v>16</v>
      </c>
      <c r="HT6" s="273">
        <f t="shared" ref="HT6:IB6" si="61">VLOOKUP(5&amp;$AO6,$X$6:$AS$3000,FL$3,0)</f>
        <v>25</v>
      </c>
      <c r="HU6" s="273">
        <f t="shared" si="61"/>
        <v>13</v>
      </c>
      <c r="HV6" s="273">
        <f t="shared" si="61"/>
        <v>14</v>
      </c>
      <c r="HW6" s="273">
        <f t="shared" si="61"/>
        <v>9</v>
      </c>
      <c r="HX6" s="273">
        <f t="shared" si="61"/>
        <v>10</v>
      </c>
      <c r="HY6" s="273">
        <f t="shared" si="61"/>
        <v>12</v>
      </c>
      <c r="HZ6" s="273">
        <f t="shared" si="61"/>
        <v>7</v>
      </c>
      <c r="IA6" s="273">
        <f t="shared" si="61"/>
        <v>3</v>
      </c>
      <c r="IB6" s="274">
        <f t="shared" si="61"/>
        <v>7</v>
      </c>
      <c r="IC6" s="15">
        <f>VLOOKUP(9&amp;$AO6,$X$6:$AS$3000,FK$3,0)</f>
        <v>0</v>
      </c>
      <c r="ID6" s="16">
        <f t="shared" ref="ID6:IL6" si="62">VLOOKUP(9&amp;$AO6,$X$6:$AS$3000,FL$3,0)</f>
        <v>0</v>
      </c>
      <c r="IE6" s="16">
        <f t="shared" si="62"/>
        <v>0</v>
      </c>
      <c r="IF6" s="16">
        <f t="shared" si="62"/>
        <v>0</v>
      </c>
      <c r="IG6" s="16">
        <f t="shared" si="62"/>
        <v>0</v>
      </c>
      <c r="IH6" s="16">
        <f t="shared" si="62"/>
        <v>0</v>
      </c>
      <c r="II6" s="16">
        <f t="shared" si="62"/>
        <v>0</v>
      </c>
      <c r="IJ6" s="16">
        <f t="shared" si="62"/>
        <v>0</v>
      </c>
      <c r="IK6" s="16">
        <f t="shared" si="62"/>
        <v>0</v>
      </c>
      <c r="IL6" s="17">
        <f t="shared" si="62"/>
        <v>0</v>
      </c>
      <c r="IM6" s="384">
        <f xml:space="preserve"> IF(VLOOKUP(6&amp;$AO6,$X$6:$AS$3000,FK$3,0)=2,3,VLOOKUP(6&amp;$AO6,$X$6:$AS$3000,FK$3,0))</f>
        <v>0</v>
      </c>
      <c r="IN6" s="381">
        <f t="shared" ref="IN6:IV20" si="63" xml:space="preserve"> IF(VLOOKUP(6&amp;$AO6,$X$6:$AS$3000,FL$3,0)=2,3,VLOOKUP(6&amp;$AO6,$X$6:$AS$3000,FL$3,0))</f>
        <v>0</v>
      </c>
      <c r="IO6" s="381">
        <f t="shared" si="63"/>
        <v>0</v>
      </c>
      <c r="IP6" s="381">
        <f t="shared" si="63"/>
        <v>0</v>
      </c>
      <c r="IQ6" s="381">
        <f t="shared" si="63"/>
        <v>0</v>
      </c>
      <c r="IR6" s="381">
        <f t="shared" si="63"/>
        <v>0</v>
      </c>
      <c r="IS6" s="381">
        <f t="shared" si="63"/>
        <v>0</v>
      </c>
      <c r="IT6" s="381">
        <f t="shared" si="63"/>
        <v>0</v>
      </c>
      <c r="IU6" s="381">
        <f t="shared" si="63"/>
        <v>0</v>
      </c>
      <c r="IV6" s="385">
        <f t="shared" si="63"/>
        <v>0</v>
      </c>
    </row>
    <row r="7" spans="1:256" ht="13.5" customHeight="1" x14ac:dyDescent="0.2">
      <c r="A7" s="109" t="s">
        <v>128</v>
      </c>
      <c r="B7" s="660" t="s">
        <v>89</v>
      </c>
      <c r="C7" s="127" t="e">
        <v>#N/A</v>
      </c>
      <c r="D7" s="128">
        <v>4.8</v>
      </c>
      <c r="E7" s="128" t="e">
        <v>#N/A</v>
      </c>
      <c r="F7" s="128">
        <v>8.9</v>
      </c>
      <c r="G7" s="128" t="e">
        <v>#N/A</v>
      </c>
      <c r="H7" s="128">
        <v>1.7</v>
      </c>
      <c r="I7" s="128" t="e">
        <v>#N/A</v>
      </c>
      <c r="J7" s="128">
        <v>3.6</v>
      </c>
      <c r="K7" s="128" t="e">
        <v>#N/A</v>
      </c>
      <c r="L7" s="128">
        <v>-1.1000000000000001</v>
      </c>
      <c r="M7" s="128" t="e">
        <v>#N/A</v>
      </c>
      <c r="N7" s="128">
        <v>-1.3</v>
      </c>
      <c r="O7" s="128" t="e">
        <v>#N/A</v>
      </c>
      <c r="P7" s="128">
        <v>0.2</v>
      </c>
      <c r="Q7" s="128" t="e">
        <v>#N/A</v>
      </c>
      <c r="R7" s="128">
        <v>-0.7</v>
      </c>
      <c r="S7" s="128" t="e">
        <v>#N/A</v>
      </c>
      <c r="T7" s="128">
        <v>0.3</v>
      </c>
      <c r="U7" s="128" t="e">
        <v>#N/A</v>
      </c>
      <c r="V7" s="129">
        <v>-0.1</v>
      </c>
      <c r="X7" s="109" t="s">
        <v>129</v>
      </c>
      <c r="Y7" s="489" t="s">
        <v>89</v>
      </c>
      <c r="Z7" s="661">
        <v>4.8</v>
      </c>
      <c r="AA7" s="662">
        <v>8.9</v>
      </c>
      <c r="AB7" s="662">
        <v>1.7</v>
      </c>
      <c r="AC7" s="662">
        <v>3.6</v>
      </c>
      <c r="AD7" s="662">
        <v>-1.1000000000000001</v>
      </c>
      <c r="AE7" s="662">
        <v>-1.3</v>
      </c>
      <c r="AF7" s="662">
        <v>0.2</v>
      </c>
      <c r="AG7" s="662">
        <v>-0.7</v>
      </c>
      <c r="AH7" s="662">
        <v>0.3</v>
      </c>
      <c r="AI7" s="663">
        <v>-0.1</v>
      </c>
      <c r="AM7" s="340">
        <v>7</v>
      </c>
      <c r="AN7" s="413">
        <v>2</v>
      </c>
      <c r="AO7" s="708" t="s">
        <v>151</v>
      </c>
      <c r="AP7" s="360" t="str">
        <f t="shared" ref="AP7:AP19" si="64">VLOOKUP(18&amp;$AO7,$A$6:$V$3000,AP$3,0)</f>
        <v>· *</v>
      </c>
      <c r="AQ7" s="322" t="str">
        <f t="shared" ref="AQ7:AQ21" si="65">VLOOKUP(18&amp;$AO7,$A$6:$V$3000,AQ$3,0)</f>
        <v>··</v>
      </c>
      <c r="AR7" s="362" t="str">
        <f t="shared" ref="AR7:BE7" si="66">VLOOKUP(18&amp;$AO7,$A$6:$V$3000,AR$3,0)</f>
        <v>·</v>
      </c>
      <c r="AS7" s="322" t="str">
        <f t="shared" si="66"/>
        <v>···</v>
      </c>
      <c r="AT7" s="362" t="str">
        <f t="shared" si="66"/>
        <v>· *</v>
      </c>
      <c r="AU7" s="322" t="str">
        <f t="shared" si="66"/>
        <v/>
      </c>
      <c r="AV7" s="362" t="str">
        <f t="shared" si="66"/>
        <v>***</v>
      </c>
      <c r="AW7" s="322" t="str">
        <f t="shared" si="66"/>
        <v>***</v>
      </c>
      <c r="AX7" s="362" t="str">
        <f t="shared" si="66"/>
        <v/>
      </c>
      <c r="AY7" s="322" t="str">
        <f t="shared" si="66"/>
        <v/>
      </c>
      <c r="AZ7" s="362" t="str">
        <f t="shared" si="66"/>
        <v/>
      </c>
      <c r="BA7" s="322" t="str">
        <f t="shared" si="66"/>
        <v/>
      </c>
      <c r="BB7" s="362" t="str">
        <f t="shared" si="66"/>
        <v>·</v>
      </c>
      <c r="BC7" s="322" t="str">
        <f t="shared" si="66"/>
        <v/>
      </c>
      <c r="BD7" s="362" t="str">
        <f t="shared" si="66"/>
        <v/>
      </c>
      <c r="BE7" s="322" t="str">
        <f t="shared" si="66"/>
        <v>*</v>
      </c>
      <c r="BF7" s="362" t="str">
        <f t="shared" si="5"/>
        <v/>
      </c>
      <c r="BG7" s="322" t="str">
        <f t="shared" si="5"/>
        <v>· *</v>
      </c>
      <c r="BH7" s="362" t="str">
        <f t="shared" si="5"/>
        <v>· *</v>
      </c>
      <c r="BI7" s="323" t="str">
        <f t="shared" si="5"/>
        <v/>
      </c>
      <c r="BJ7" s="367">
        <f t="shared" si="6"/>
        <v>1</v>
      </c>
      <c r="BK7" s="366">
        <f t="shared" ref="BK7:BK20" si="67">VLOOKUP(19&amp;$AO7,$A$6:$V$3000,AQ$3,0)</f>
        <v>6</v>
      </c>
      <c r="BL7" s="367">
        <f t="shared" si="7"/>
        <v>2</v>
      </c>
      <c r="BM7" s="366">
        <f t="shared" si="7"/>
        <v>21</v>
      </c>
      <c r="BN7" s="367">
        <f t="shared" si="7"/>
        <v>6</v>
      </c>
      <c r="BO7" s="366">
        <f t="shared" si="7"/>
        <v>0</v>
      </c>
      <c r="BP7" s="367">
        <f t="shared" si="7"/>
        <v>6</v>
      </c>
      <c r="BQ7" s="366">
        <f t="shared" si="7"/>
        <v>6</v>
      </c>
      <c r="BR7" s="367">
        <f t="shared" si="7"/>
        <v>0</v>
      </c>
      <c r="BS7" s="366">
        <f t="shared" si="7"/>
        <v>0</v>
      </c>
      <c r="BT7" s="367">
        <f t="shared" si="7"/>
        <v>0</v>
      </c>
      <c r="BU7" s="366">
        <f t="shared" si="7"/>
        <v>0</v>
      </c>
      <c r="BV7" s="367">
        <f t="shared" si="7"/>
        <v>2</v>
      </c>
      <c r="BW7" s="366">
        <f t="shared" si="7"/>
        <v>0</v>
      </c>
      <c r="BX7" s="367">
        <f t="shared" si="7"/>
        <v>0</v>
      </c>
      <c r="BY7" s="366">
        <f t="shared" si="7"/>
        <v>1</v>
      </c>
      <c r="BZ7" s="367">
        <f t="shared" si="7"/>
        <v>0</v>
      </c>
      <c r="CA7" s="366">
        <f t="shared" si="7"/>
        <v>1</v>
      </c>
      <c r="CB7" s="367">
        <f t="shared" si="7"/>
        <v>1</v>
      </c>
      <c r="CC7" s="368">
        <f t="shared" si="7"/>
        <v>0</v>
      </c>
      <c r="CD7" s="187">
        <f t="shared" si="8"/>
        <v>-0.7</v>
      </c>
      <c r="CE7" s="188">
        <f t="shared" ref="CE7:CE20" si="68">VLOOKUP(13&amp;$AO7,$A$6:$V$3000,AQ$3,0)</f>
        <v>4.5999999999999996</v>
      </c>
      <c r="CF7" s="187">
        <f t="shared" si="8"/>
        <v>2.4000000000000004</v>
      </c>
      <c r="CG7" s="188">
        <f t="shared" si="9"/>
        <v>7</v>
      </c>
      <c r="CH7" s="187">
        <f t="shared" si="10"/>
        <v>-2.6</v>
      </c>
      <c r="CI7" s="188">
        <f t="shared" si="11"/>
        <v>0</v>
      </c>
      <c r="CJ7" s="187">
        <f t="shared" si="12"/>
        <v>-3.3</v>
      </c>
      <c r="CK7" s="188">
        <f t="shared" si="13"/>
        <v>0.2</v>
      </c>
      <c r="CL7" s="187">
        <f t="shared" si="14"/>
        <v>-9.8000000000000007</v>
      </c>
      <c r="CM7" s="188">
        <f t="shared" si="15"/>
        <v>-0.2</v>
      </c>
      <c r="CN7" s="187">
        <f t="shared" si="16"/>
        <v>-10.5</v>
      </c>
      <c r="CO7" s="188">
        <f t="shared" si="17"/>
        <v>-1.3</v>
      </c>
      <c r="CP7" s="187">
        <f t="shared" si="18"/>
        <v>-3.3</v>
      </c>
      <c r="CQ7" s="188">
        <f t="shared" si="19"/>
        <v>1.1000000000000001</v>
      </c>
      <c r="CR7" s="187">
        <f t="shared" si="20"/>
        <v>-6.2</v>
      </c>
      <c r="CS7" s="188">
        <f t="shared" si="21"/>
        <v>-1.5</v>
      </c>
      <c r="CT7" s="187">
        <f t="shared" si="22"/>
        <v>-8.9</v>
      </c>
      <c r="CU7" s="188">
        <f t="shared" si="23"/>
        <v>0.1</v>
      </c>
      <c r="CV7" s="187">
        <f t="shared" si="24"/>
        <v>-2.4</v>
      </c>
      <c r="CW7" s="188">
        <f t="shared" si="25"/>
        <v>0</v>
      </c>
      <c r="CX7" s="187">
        <f t="shared" ref="CX7:CX20" si="69">CD7-2</f>
        <v>-2.7</v>
      </c>
      <c r="CY7" s="188">
        <f t="shared" ref="CY7:CY20" si="70">VLOOKUP(15&amp;$AO7,$A$6:$V$3000,AQ$3,0)</f>
        <v>9.1999999999999993</v>
      </c>
      <c r="CZ7" s="187">
        <f t="shared" si="26"/>
        <v>0.40000000000000036</v>
      </c>
      <c r="DA7" s="188">
        <f t="shared" si="27"/>
        <v>13</v>
      </c>
      <c r="DB7" s="187">
        <f t="shared" si="28"/>
        <v>-4.5999999999999996</v>
      </c>
      <c r="DC7" s="188">
        <f t="shared" si="29"/>
        <v>11</v>
      </c>
      <c r="DD7" s="187">
        <f t="shared" si="30"/>
        <v>-5.3</v>
      </c>
      <c r="DE7" s="188">
        <f t="shared" si="31"/>
        <v>6.2</v>
      </c>
      <c r="DF7" s="187">
        <f t="shared" si="32"/>
        <v>-11.8</v>
      </c>
      <c r="DG7" s="188">
        <f t="shared" si="33"/>
        <v>8.8000000000000007</v>
      </c>
      <c r="DH7" s="187">
        <f t="shared" si="34"/>
        <v>-12.5</v>
      </c>
      <c r="DI7" s="188">
        <f t="shared" si="35"/>
        <v>7.7</v>
      </c>
      <c r="DJ7" s="187">
        <f t="shared" si="36"/>
        <v>-5.3</v>
      </c>
      <c r="DK7" s="188">
        <f t="shared" si="37"/>
        <v>10.1</v>
      </c>
      <c r="DL7" s="187">
        <f t="shared" si="38"/>
        <v>-8.1999999999999993</v>
      </c>
      <c r="DM7" s="188">
        <f t="shared" si="39"/>
        <v>6.9</v>
      </c>
      <c r="DN7" s="187">
        <f t="shared" si="40"/>
        <v>-10.9</v>
      </c>
      <c r="DO7" s="188">
        <f t="shared" si="41"/>
        <v>6.1</v>
      </c>
      <c r="DP7" s="187">
        <f t="shared" si="42"/>
        <v>-4.4000000000000004</v>
      </c>
      <c r="DQ7" s="188">
        <f t="shared" si="43"/>
        <v>12.9</v>
      </c>
      <c r="DR7" s="199">
        <f t="shared" ref="DR7:DR20" si="71">VLOOKUP(16&amp;$AO7,$A$6:$V$3000,AP$3,0)</f>
        <v>12</v>
      </c>
      <c r="DS7" s="200">
        <f t="shared" ref="DS7:DS20" si="72">VLOOKUP(16&amp;$AO7,$A$6:$V$3000,AQ$3,0)</f>
        <v>14</v>
      </c>
      <c r="DT7" s="199">
        <f t="shared" si="44"/>
        <v>16</v>
      </c>
      <c r="DU7" s="200">
        <f t="shared" si="44"/>
        <v>10</v>
      </c>
      <c r="DV7" s="199">
        <f t="shared" si="44"/>
        <v>11</v>
      </c>
      <c r="DW7" s="200">
        <f t="shared" si="44"/>
        <v>13</v>
      </c>
      <c r="DX7" s="199">
        <f t="shared" si="44"/>
        <v>13</v>
      </c>
      <c r="DY7" s="200">
        <f t="shared" si="44"/>
        <v>11</v>
      </c>
      <c r="DZ7" s="199">
        <f t="shared" si="44"/>
        <v>9</v>
      </c>
      <c r="EA7" s="200">
        <f t="shared" si="44"/>
        <v>7</v>
      </c>
      <c r="EB7" s="199">
        <f t="shared" si="44"/>
        <v>5</v>
      </c>
      <c r="EC7" s="200">
        <f t="shared" si="44"/>
        <v>14</v>
      </c>
      <c r="ED7" s="199">
        <f t="shared" si="44"/>
        <v>13</v>
      </c>
      <c r="EE7" s="200">
        <f t="shared" si="44"/>
        <v>13</v>
      </c>
      <c r="EF7" s="199">
        <f t="shared" si="44"/>
        <v>13</v>
      </c>
      <c r="EG7" s="200">
        <f t="shared" si="44"/>
        <v>8</v>
      </c>
      <c r="EH7" s="199">
        <f t="shared" si="44"/>
        <v>3</v>
      </c>
      <c r="EI7" s="200">
        <f t="shared" si="44"/>
        <v>2</v>
      </c>
      <c r="EJ7" s="199">
        <f t="shared" si="44"/>
        <v>3</v>
      </c>
      <c r="EK7" s="200">
        <f t="shared" si="44"/>
        <v>7</v>
      </c>
      <c r="EL7" s="199">
        <f t="shared" ref="EL7:EL13" si="73">VLOOKUP(22&amp;$AO7,$A$6:$V$3000,AP$3,0)</f>
        <v>0</v>
      </c>
      <c r="EM7" s="200">
        <f t="shared" ref="EM7:EM13" si="74">VLOOKUP(22&amp;$AO7,$A$6:$V$3000,AQ$3,0)</f>
        <v>0</v>
      </c>
      <c r="EN7" s="199">
        <f t="shared" ref="EN7:EN20" si="75">VLOOKUP(22&amp;$AO7,$A$6:$V$3000,AR$3,0)</f>
        <v>0</v>
      </c>
      <c r="EO7" s="200">
        <f t="shared" si="45"/>
        <v>0</v>
      </c>
      <c r="EP7" s="199">
        <f t="shared" si="45"/>
        <v>0</v>
      </c>
      <c r="EQ7" s="200">
        <f t="shared" si="46"/>
        <v>0</v>
      </c>
      <c r="ER7" s="199">
        <f t="shared" si="46"/>
        <v>0</v>
      </c>
      <c r="ES7" s="200">
        <f t="shared" si="47"/>
        <v>0</v>
      </c>
      <c r="ET7" s="199">
        <f t="shared" si="47"/>
        <v>0</v>
      </c>
      <c r="EU7" s="200">
        <f t="shared" si="48"/>
        <v>0</v>
      </c>
      <c r="EV7" s="199">
        <f t="shared" si="48"/>
        <v>0</v>
      </c>
      <c r="EW7" s="200">
        <f t="shared" si="49"/>
        <v>0</v>
      </c>
      <c r="EX7" s="199">
        <f t="shared" si="49"/>
        <v>0</v>
      </c>
      <c r="EY7" s="200">
        <f t="shared" si="50"/>
        <v>0</v>
      </c>
      <c r="EZ7" s="199">
        <f t="shared" si="50"/>
        <v>0</v>
      </c>
      <c r="FA7" s="200">
        <f t="shared" si="51"/>
        <v>0</v>
      </c>
      <c r="FB7" s="199">
        <f t="shared" si="51"/>
        <v>0</v>
      </c>
      <c r="FC7" s="200">
        <f t="shared" si="52"/>
        <v>0</v>
      </c>
      <c r="FD7" s="199">
        <f t="shared" si="52"/>
        <v>0</v>
      </c>
      <c r="FE7" s="200">
        <f t="shared" si="53"/>
        <v>0</v>
      </c>
      <c r="FF7" t="str">
        <f>TEXT(O6,"дд. ММ")&amp;" - "&amp;TEXT(O6+2,"дд. ММ")</f>
        <v>26. 11 - 28. 11</v>
      </c>
      <c r="FG7" s="205"/>
      <c r="FH7" s="205"/>
      <c r="FI7" s="23">
        <v>2</v>
      </c>
      <c r="FJ7" s="184" t="str">
        <f t="shared" ref="FJ7:FJ41" si="76">AO7</f>
        <v>Тверь</v>
      </c>
      <c r="FK7" s="240" t="str">
        <f t="shared" si="54"/>
        <v>·</v>
      </c>
      <c r="FL7" s="241" t="str">
        <f t="shared" si="55"/>
        <v>···</v>
      </c>
      <c r="FM7" s="241" t="str">
        <f t="shared" si="55"/>
        <v>· *</v>
      </c>
      <c r="FN7" s="241" t="str">
        <f t="shared" si="55"/>
        <v>***</v>
      </c>
      <c r="FO7" s="241" t="str">
        <f t="shared" si="55"/>
        <v/>
      </c>
      <c r="FP7" s="241" t="str">
        <f t="shared" si="55"/>
        <v/>
      </c>
      <c r="FQ7" s="241" t="str">
        <f t="shared" si="55"/>
        <v>· *</v>
      </c>
      <c r="FR7" s="241" t="str">
        <f t="shared" si="55"/>
        <v>*</v>
      </c>
      <c r="FS7" s="241" t="str">
        <f t="shared" si="55"/>
        <v>· *</v>
      </c>
      <c r="FT7" s="242" t="str">
        <f t="shared" si="55"/>
        <v>· *</v>
      </c>
      <c r="FU7" s="251">
        <f t="shared" ref="FU7:FU20" si="77">VLOOKUP(8&amp;$AO7,$X$6:$AS$3000,FK$3,0)</f>
        <v>6</v>
      </c>
      <c r="FV7" s="247">
        <f t="shared" ref="FV7:FV20" si="78">VLOOKUP(8&amp;$AO7,$X$6:$AS$3000,FL$3,0)</f>
        <v>24</v>
      </c>
      <c r="FW7" s="247">
        <f t="shared" ref="FW7:FW20" si="79">VLOOKUP(8&amp;$AO7,$X$6:$AS$3000,FM$3,0)</f>
        <v>6</v>
      </c>
      <c r="FX7" s="247">
        <f t="shared" ref="FX7:FX20" si="80">VLOOKUP(8&amp;$AO7,$X$6:$AS$3000,FN$3,0)</f>
        <v>12</v>
      </c>
      <c r="FY7" s="247">
        <f t="shared" ref="FY7:FY20" si="81">VLOOKUP(8&amp;$AO7,$X$6:$AS$3000,FO$3,0)</f>
        <v>0</v>
      </c>
      <c r="FZ7" s="247">
        <f t="shared" ref="FZ7:FZ20" si="82">VLOOKUP(8&amp;$AO7,$X$6:$AS$3000,FP$3,0)</f>
        <v>0</v>
      </c>
      <c r="GA7" s="247">
        <f t="shared" ref="GA7:GA20" si="83">VLOOKUP(8&amp;$AO7,$X$6:$AS$3000,FQ$3,0)</f>
        <v>2</v>
      </c>
      <c r="GB7" s="247">
        <f t="shared" ref="GB7:GB20" si="84">VLOOKUP(8&amp;$AO7,$X$6:$AS$3000,FR$3,0)</f>
        <v>1</v>
      </c>
      <c r="GC7" s="247">
        <f t="shared" ref="GC7:GC20" si="85">VLOOKUP(8&amp;$AO7,$X$6:$AS$3000,FS$3,0)</f>
        <v>1</v>
      </c>
      <c r="GD7" s="252">
        <f t="shared" ref="GD7:GD20" si="86">VLOOKUP(8&amp;$AO7,$X$6:$AS$3000,FT$3,0)</f>
        <v>1</v>
      </c>
      <c r="GE7" s="256">
        <f t="shared" ref="GE7:GE20" si="87">VLOOKUP(2&amp;$AO7,$X$6:$AS$3000,FK$3,0)</f>
        <v>4.5999999999999996</v>
      </c>
      <c r="GF7" s="257">
        <f t="shared" ref="GF7:GF20" si="88">VLOOKUP(2&amp;$AO7,$X$6:$AS$3000,FL$3,0)</f>
        <v>7</v>
      </c>
      <c r="GG7" s="257">
        <f t="shared" ref="GG7:GG20" si="89">VLOOKUP(2&amp;$AO7,$X$6:$AS$3000,FM$3,0)</f>
        <v>0</v>
      </c>
      <c r="GH7" s="257">
        <f t="shared" ref="GH7:GH20" si="90">VLOOKUP(2&amp;$AO7,$X$6:$AS$3000,FN$3,0)</f>
        <v>0.2</v>
      </c>
      <c r="GI7" s="257">
        <f t="shared" ref="GI7:GI20" si="91">VLOOKUP(2&amp;$AO7,$X$6:$AS$3000,FO$3,0)</f>
        <v>-0.2</v>
      </c>
      <c r="GJ7" s="257">
        <f t="shared" ref="GJ7:GJ20" si="92">VLOOKUP(2&amp;$AO7,$X$6:$AS$3000,FP$3,0)</f>
        <v>-1.3</v>
      </c>
      <c r="GK7" s="257">
        <f t="shared" ref="GK7:GK20" si="93">VLOOKUP(2&amp;$AO7,$X$6:$AS$3000,FQ$3,0)</f>
        <v>1.1000000000000001</v>
      </c>
      <c r="GL7" s="257">
        <f t="shared" ref="GL7:GL20" si="94">VLOOKUP(2&amp;$AO7,$X$6:$AS$3000,FR$3,0)</f>
        <v>-1.5</v>
      </c>
      <c r="GM7" s="257">
        <f t="shared" ref="GM7:GM20" si="95">VLOOKUP(2&amp;$AO7,$X$6:$AS$3000,FS$3,0)</f>
        <v>0.1</v>
      </c>
      <c r="GN7" s="258">
        <f t="shared" ref="GN7:GN20" si="96">VLOOKUP(2&amp;$AO7,$X$6:$AS$3000,FT$3,0)</f>
        <v>0</v>
      </c>
      <c r="GO7" s="262">
        <f t="shared" ref="GO7:GO16" si="97">VLOOKUP(3&amp;$AO7,$X$6:$AS$3000,FK$3,0)</f>
        <v>1.3</v>
      </c>
      <c r="GP7" s="263">
        <f t="shared" ref="GP7:GP16" si="98">VLOOKUP(3&amp;$AO7,$X$6:$AS$3000,FL$3,0)</f>
        <v>1.6</v>
      </c>
      <c r="GQ7" s="263">
        <f t="shared" ref="GQ7:GQ16" si="99">VLOOKUP(3&amp;$AO7,$X$6:$AS$3000,FM$3,0)</f>
        <v>-1.2</v>
      </c>
      <c r="GR7" s="263">
        <f t="shared" ref="GR7:GR16" si="100">VLOOKUP(3&amp;$AO7,$X$6:$AS$3000,FN$3,0)</f>
        <v>-1.3</v>
      </c>
      <c r="GS7" s="263">
        <f t="shared" ref="GS7:GS16" si="101">VLOOKUP(3&amp;$AO7,$X$6:$AS$3000,FO$3,0)</f>
        <v>-7.8</v>
      </c>
      <c r="GT7" s="263">
        <f t="shared" ref="GT7:GT16" si="102">VLOOKUP(3&amp;$AO7,$X$6:$AS$3000,FP$3,0)</f>
        <v>-8.5</v>
      </c>
      <c r="GU7" s="263">
        <f t="shared" ref="GU7:GU16" si="103">VLOOKUP(3&amp;$AO7,$X$6:$AS$3000,FQ$3,0)</f>
        <v>-1.3</v>
      </c>
      <c r="GV7" s="263">
        <f t="shared" ref="GV7:GV16" si="104">VLOOKUP(3&amp;$AO7,$X$6:$AS$3000,FR$3,0)</f>
        <v>-4.2</v>
      </c>
      <c r="GW7" s="263">
        <f t="shared" ref="GW7:GW16" si="105">VLOOKUP(3&amp;$AO7,$X$6:$AS$3000,FS$3,0)</f>
        <v>-6.9</v>
      </c>
      <c r="GX7" s="264">
        <f t="shared" ref="GX7:GX16" si="106">VLOOKUP(3&amp;$AO7,$X$6:$AS$3000,FT$3,0)</f>
        <v>-0.4</v>
      </c>
      <c r="GY7" s="256">
        <f t="shared" ref="GY7:GY20" si="107">VLOOKUP(4&amp;$AO7,$X$6:$AS$3000,FK$3,0)</f>
        <v>9.1999999999999993</v>
      </c>
      <c r="GZ7" s="257">
        <f t="shared" ref="GZ7:GZ20" si="108">VLOOKUP(4&amp;$AO7,$X$6:$AS$3000,FL$3,0)</f>
        <v>13</v>
      </c>
      <c r="HA7" s="257">
        <f t="shared" ref="HA7:HA20" si="109">VLOOKUP(4&amp;$AO7,$X$6:$AS$3000,FM$3,0)</f>
        <v>11</v>
      </c>
      <c r="HB7" s="257">
        <f t="shared" ref="HB7:HB20" si="110">VLOOKUP(4&amp;$AO7,$X$6:$AS$3000,FN$3,0)</f>
        <v>6.2</v>
      </c>
      <c r="HC7" s="257">
        <f t="shared" ref="HC7:HC20" si="111">VLOOKUP(4&amp;$AO7,$X$6:$AS$3000,FO$3,0)</f>
        <v>8.8000000000000007</v>
      </c>
      <c r="HD7" s="257">
        <f t="shared" ref="HD7:HD20" si="112">VLOOKUP(4&amp;$AO7,$X$6:$AS$3000,FP$3,0)</f>
        <v>7.7</v>
      </c>
      <c r="HE7" s="257">
        <f t="shared" ref="HE7:HE20" si="113">VLOOKUP(4&amp;$AO7,$X$6:$AS$3000,FQ$3,0)</f>
        <v>10.1</v>
      </c>
      <c r="HF7" s="257">
        <f t="shared" ref="HF7:HF20" si="114">VLOOKUP(4&amp;$AO7,$X$6:$AS$3000,FR$3,0)</f>
        <v>6.9</v>
      </c>
      <c r="HG7" s="257">
        <f t="shared" ref="HG7:HG20" si="115">VLOOKUP(4&amp;$AO7,$X$6:$AS$3000,FS$3,0)</f>
        <v>6.1</v>
      </c>
      <c r="HH7" s="258">
        <f t="shared" ref="HH7:HH20" si="116">VLOOKUP(4&amp;$AO7,$X$6:$AS$3000,FT$3,0)</f>
        <v>12.9</v>
      </c>
      <c r="HI7" s="262">
        <f t="shared" ref="HI7:HI18" si="117">VLOOKUP(3&amp;$AO7,$X$6:$AS$3000,FK$3,0)-2</f>
        <v>-0.7</v>
      </c>
      <c r="HJ7" s="263">
        <f t="shared" ref="HJ7:HJ18" si="118">VLOOKUP(3&amp;$AO7,$X$6:$AS$3000,FL$3,0)-2</f>
        <v>-0.39999999999999991</v>
      </c>
      <c r="HK7" s="263">
        <f t="shared" ref="HK7:HK18" si="119">VLOOKUP(3&amp;$AO7,$X$6:$AS$3000,FM$3,0)-2</f>
        <v>-3.2</v>
      </c>
      <c r="HL7" s="263">
        <f t="shared" ref="HL7:HL18" si="120">VLOOKUP(3&amp;$AO7,$X$6:$AS$3000,FN$3,0)-2</f>
        <v>-3.3</v>
      </c>
      <c r="HM7" s="263">
        <f t="shared" ref="HM7:HM18" si="121">VLOOKUP(3&amp;$AO7,$X$6:$AS$3000,FO$3,0)-2</f>
        <v>-9.8000000000000007</v>
      </c>
      <c r="HN7" s="263">
        <f t="shared" ref="HN7:HN18" si="122">VLOOKUP(3&amp;$AO7,$X$6:$AS$3000,FP$3,0)-2</f>
        <v>-10.5</v>
      </c>
      <c r="HO7" s="263">
        <f t="shared" ref="HO7:HO18" si="123">VLOOKUP(3&amp;$AO7,$X$6:$AS$3000,FQ$3,0)-2</f>
        <v>-3.3</v>
      </c>
      <c r="HP7" s="263">
        <f t="shared" ref="HP7:HP18" si="124">VLOOKUP(3&amp;$AO7,$X$6:$AS$3000,FR$3,0)-2</f>
        <v>-6.2</v>
      </c>
      <c r="HQ7" s="263">
        <f t="shared" ref="HQ7:HQ18" si="125">VLOOKUP(3&amp;$AO7,$X$6:$AS$3000,FS$3,0)-2</f>
        <v>-8.9</v>
      </c>
      <c r="HR7" s="264">
        <f t="shared" ref="HR7:HR18" si="126">VLOOKUP(3&amp;$AO7,$X$6:$AS$3000,FT$3,0)-2</f>
        <v>-2.4</v>
      </c>
      <c r="HS7" s="275">
        <f t="shared" ref="HS7:HS20" si="127">VLOOKUP(5&amp;$AO7,$X$6:$AS$3000,FK$3,0)</f>
        <v>14</v>
      </c>
      <c r="HT7" s="49">
        <f t="shared" ref="HT7:HT20" si="128">VLOOKUP(5&amp;$AO7,$X$6:$AS$3000,FL$3,0)</f>
        <v>16</v>
      </c>
      <c r="HU7" s="49">
        <f t="shared" ref="HU7:HU20" si="129">VLOOKUP(5&amp;$AO7,$X$6:$AS$3000,FM$3,0)</f>
        <v>13</v>
      </c>
      <c r="HV7" s="49">
        <f t="shared" ref="HV7:HV20" si="130">VLOOKUP(5&amp;$AO7,$X$6:$AS$3000,FN$3,0)</f>
        <v>13</v>
      </c>
      <c r="HW7" s="49">
        <f t="shared" ref="HW7:HW20" si="131">VLOOKUP(5&amp;$AO7,$X$6:$AS$3000,FO$3,0)</f>
        <v>9</v>
      </c>
      <c r="HX7" s="49">
        <f t="shared" ref="HX7:HX20" si="132">VLOOKUP(5&amp;$AO7,$X$6:$AS$3000,FP$3,0)</f>
        <v>14</v>
      </c>
      <c r="HY7" s="49">
        <f t="shared" ref="HY7:HY20" si="133">VLOOKUP(5&amp;$AO7,$X$6:$AS$3000,FQ$3,0)</f>
        <v>13</v>
      </c>
      <c r="HZ7" s="49">
        <f t="shared" ref="HZ7:HZ20" si="134">VLOOKUP(5&amp;$AO7,$X$6:$AS$3000,FR$3,0)</f>
        <v>13</v>
      </c>
      <c r="IA7" s="49">
        <f t="shared" ref="IA7:IA20" si="135">VLOOKUP(5&amp;$AO7,$X$6:$AS$3000,FS$3,0)</f>
        <v>3</v>
      </c>
      <c r="IB7" s="276">
        <f t="shared" ref="IB7:IB20" si="136">VLOOKUP(5&amp;$AO7,$X$6:$AS$3000,FT$3,0)</f>
        <v>7</v>
      </c>
      <c r="IC7" s="9">
        <f t="shared" ref="IC7:IC20" si="137">VLOOKUP(9&amp;$AO7,$X$6:$AS$3000,FK$3,0)</f>
        <v>0</v>
      </c>
      <c r="ID7" s="10">
        <f t="shared" ref="ID7:ID20" si="138">VLOOKUP(9&amp;$AO7,$X$6:$AS$3000,FL$3,0)</f>
        <v>0</v>
      </c>
      <c r="IE7" s="10">
        <f t="shared" ref="IE7:IE20" si="139">VLOOKUP(9&amp;$AO7,$X$6:$AS$3000,FM$3,0)</f>
        <v>0</v>
      </c>
      <c r="IF7" s="10">
        <f t="shared" ref="IF7:IF20" si="140">VLOOKUP(9&amp;$AO7,$X$6:$AS$3000,FN$3,0)</f>
        <v>0</v>
      </c>
      <c r="IG7" s="10">
        <f t="shared" ref="IG7:IG20" si="141">VLOOKUP(9&amp;$AO7,$X$6:$AS$3000,FO$3,0)</f>
        <v>0</v>
      </c>
      <c r="IH7" s="10">
        <f t="shared" ref="IH7:IH20" si="142">VLOOKUP(9&amp;$AO7,$X$6:$AS$3000,FP$3,0)</f>
        <v>0</v>
      </c>
      <c r="II7" s="10">
        <f t="shared" ref="II7:II20" si="143">VLOOKUP(9&amp;$AO7,$X$6:$AS$3000,FQ$3,0)</f>
        <v>0</v>
      </c>
      <c r="IJ7" s="10">
        <f t="shared" ref="IJ7:IJ20" si="144">VLOOKUP(9&amp;$AO7,$X$6:$AS$3000,FR$3,0)</f>
        <v>0</v>
      </c>
      <c r="IK7" s="10">
        <f t="shared" ref="IK7:IK20" si="145">VLOOKUP(9&amp;$AO7,$X$6:$AS$3000,FS$3,0)</f>
        <v>0</v>
      </c>
      <c r="IL7" s="11">
        <f t="shared" ref="IL7:IL20" si="146">VLOOKUP(9&amp;$AO7,$X$6:$AS$3000,FT$3,0)</f>
        <v>0</v>
      </c>
      <c r="IM7" s="386">
        <f t="shared" ref="IM7:IM20" si="147" xml:space="preserve"> IF(VLOOKUP(6&amp;$AO7,$X$6:$AS$3000,FK$3,0)=2,3,VLOOKUP(6&amp;$AO7,$X$6:$AS$3000,FK$3,0))</f>
        <v>0</v>
      </c>
      <c r="IN7" s="382">
        <f t="shared" si="63"/>
        <v>0</v>
      </c>
      <c r="IO7" s="382">
        <f t="shared" si="63"/>
        <v>0</v>
      </c>
      <c r="IP7" s="382">
        <f t="shared" si="63"/>
        <v>0</v>
      </c>
      <c r="IQ7" s="382">
        <f t="shared" si="63"/>
        <v>0</v>
      </c>
      <c r="IR7" s="382">
        <f t="shared" si="63"/>
        <v>0</v>
      </c>
      <c r="IS7" s="382">
        <f t="shared" si="63"/>
        <v>0</v>
      </c>
      <c r="IT7" s="382">
        <f t="shared" si="63"/>
        <v>0</v>
      </c>
      <c r="IU7" s="382">
        <f t="shared" si="63"/>
        <v>0</v>
      </c>
      <c r="IV7" s="387">
        <f t="shared" si="63"/>
        <v>0</v>
      </c>
    </row>
    <row r="8" spans="1:256" s="2" customFormat="1" ht="13.5" customHeight="1" x14ac:dyDescent="0.2">
      <c r="A8" s="109" t="s">
        <v>130</v>
      </c>
      <c r="B8" s="664" t="s">
        <v>90</v>
      </c>
      <c r="C8" s="133">
        <v>-0.60000000000000009</v>
      </c>
      <c r="D8" s="134" t="e">
        <v>#N/A</v>
      </c>
      <c r="E8" s="133">
        <v>2.2999999999999998</v>
      </c>
      <c r="F8" s="134" t="e">
        <v>#N/A</v>
      </c>
      <c r="G8" s="133">
        <v>-1.3</v>
      </c>
      <c r="H8" s="134" t="e">
        <v>#N/A</v>
      </c>
      <c r="I8" s="133">
        <v>-2.4</v>
      </c>
      <c r="J8" s="134" t="e">
        <v>#N/A</v>
      </c>
      <c r="K8" s="133">
        <v>-6</v>
      </c>
      <c r="L8" s="134" t="e">
        <v>#N/A</v>
      </c>
      <c r="M8" s="133">
        <v>-6.5</v>
      </c>
      <c r="N8" s="134" t="e">
        <v>#N/A</v>
      </c>
      <c r="O8" s="133">
        <v>-4.4000000000000004</v>
      </c>
      <c r="P8" s="134" t="e">
        <v>#N/A</v>
      </c>
      <c r="Q8" s="133">
        <v>-5.7</v>
      </c>
      <c r="R8" s="134" t="e">
        <v>#N/A</v>
      </c>
      <c r="S8" s="133">
        <v>-4.2</v>
      </c>
      <c r="T8" s="134" t="e">
        <v>#N/A</v>
      </c>
      <c r="U8" s="133">
        <v>-4</v>
      </c>
      <c r="V8" s="135" t="e">
        <v>#N/A</v>
      </c>
      <c r="W8" s="1"/>
      <c r="X8" s="109" t="s">
        <v>131</v>
      </c>
      <c r="Y8" s="490" t="s">
        <v>90</v>
      </c>
      <c r="Z8" s="137">
        <v>1.4</v>
      </c>
      <c r="AA8" s="137">
        <v>4.3</v>
      </c>
      <c r="AB8" s="137">
        <v>-0.1</v>
      </c>
      <c r="AC8" s="137">
        <v>-0.4</v>
      </c>
      <c r="AD8" s="137">
        <v>-4</v>
      </c>
      <c r="AE8" s="137">
        <v>-4.5</v>
      </c>
      <c r="AF8" s="137">
        <v>-2.4</v>
      </c>
      <c r="AG8" s="137">
        <v>-3.7</v>
      </c>
      <c r="AH8" s="137">
        <v>-2.2000000000000002</v>
      </c>
      <c r="AI8" s="137">
        <v>-2</v>
      </c>
      <c r="AJ8" s="516"/>
      <c r="AK8" s="232"/>
      <c r="AL8" s="5"/>
      <c r="AM8" s="340">
        <v>8</v>
      </c>
      <c r="AN8" s="413">
        <v>3</v>
      </c>
      <c r="AO8" s="708" t="s">
        <v>607</v>
      </c>
      <c r="AP8" s="360" t="str">
        <f>VLOOKUP(18&amp;$AO8,$A$6:$V$3000,AP$3,0)</f>
        <v>· *</v>
      </c>
      <c r="AQ8" s="322" t="str">
        <f t="shared" si="65"/>
        <v>··</v>
      </c>
      <c r="AR8" s="362" t="str">
        <f t="shared" si="5"/>
        <v>··</v>
      </c>
      <c r="AS8" s="322" t="str">
        <f t="shared" si="5"/>
        <v>· *</v>
      </c>
      <c r="AT8" s="362" t="str">
        <f t="shared" si="5"/>
        <v>· *</v>
      </c>
      <c r="AU8" s="322" t="str">
        <f t="shared" si="5"/>
        <v/>
      </c>
      <c r="AV8" s="362" t="str">
        <f t="shared" si="5"/>
        <v>**</v>
      </c>
      <c r="AW8" s="322" t="str">
        <f t="shared" si="5"/>
        <v>*</v>
      </c>
      <c r="AX8" s="362" t="str">
        <f t="shared" si="5"/>
        <v/>
      </c>
      <c r="AY8" s="322" t="str">
        <f t="shared" si="5"/>
        <v>*</v>
      </c>
      <c r="AZ8" s="362" t="str">
        <f t="shared" si="5"/>
        <v/>
      </c>
      <c r="BA8" s="322" t="str">
        <f t="shared" si="5"/>
        <v>· *</v>
      </c>
      <c r="BB8" s="362" t="str">
        <f t="shared" si="5"/>
        <v/>
      </c>
      <c r="BC8" s="322" t="str">
        <f t="shared" si="5"/>
        <v/>
      </c>
      <c r="BD8" s="362" t="str">
        <f t="shared" si="5"/>
        <v>· *</v>
      </c>
      <c r="BE8" s="322" t="str">
        <f t="shared" si="5"/>
        <v/>
      </c>
      <c r="BF8" s="362" t="str">
        <f t="shared" si="5"/>
        <v>· *</v>
      </c>
      <c r="BG8" s="322" t="str">
        <f t="shared" si="5"/>
        <v>· *</v>
      </c>
      <c r="BH8" s="362" t="str">
        <f t="shared" si="5"/>
        <v>*</v>
      </c>
      <c r="BI8" s="323" t="str">
        <f t="shared" si="5"/>
        <v/>
      </c>
      <c r="BJ8" s="367">
        <f t="shared" si="6"/>
        <v>1</v>
      </c>
      <c r="BK8" s="366">
        <f t="shared" si="67"/>
        <v>6</v>
      </c>
      <c r="BL8" s="367">
        <f t="shared" si="7"/>
        <v>6</v>
      </c>
      <c r="BM8" s="366">
        <f t="shared" si="7"/>
        <v>4</v>
      </c>
      <c r="BN8" s="367">
        <f t="shared" si="7"/>
        <v>2</v>
      </c>
      <c r="BO8" s="366">
        <f t="shared" si="7"/>
        <v>0</v>
      </c>
      <c r="BP8" s="367">
        <f t="shared" si="7"/>
        <v>3</v>
      </c>
      <c r="BQ8" s="366">
        <f t="shared" si="7"/>
        <v>1</v>
      </c>
      <c r="BR8" s="367">
        <f t="shared" si="7"/>
        <v>0</v>
      </c>
      <c r="BS8" s="366">
        <f t="shared" si="7"/>
        <v>1</v>
      </c>
      <c r="BT8" s="367">
        <f t="shared" si="7"/>
        <v>0</v>
      </c>
      <c r="BU8" s="366">
        <f t="shared" si="7"/>
        <v>3</v>
      </c>
      <c r="BV8" s="367">
        <f t="shared" si="7"/>
        <v>0</v>
      </c>
      <c r="BW8" s="366">
        <f t="shared" si="7"/>
        <v>0</v>
      </c>
      <c r="BX8" s="367">
        <f t="shared" si="7"/>
        <v>1</v>
      </c>
      <c r="BY8" s="366">
        <f t="shared" si="7"/>
        <v>0</v>
      </c>
      <c r="BZ8" s="367">
        <f t="shared" si="7"/>
        <v>1</v>
      </c>
      <c r="CA8" s="366">
        <f t="shared" si="7"/>
        <v>1</v>
      </c>
      <c r="CB8" s="367">
        <f t="shared" si="7"/>
        <v>1</v>
      </c>
      <c r="CC8" s="368">
        <f t="shared" si="7"/>
        <v>0</v>
      </c>
      <c r="CD8" s="187">
        <f t="shared" si="8"/>
        <v>-1.3</v>
      </c>
      <c r="CE8" s="188">
        <f t="shared" si="68"/>
        <v>5.0999999999999996</v>
      </c>
      <c r="CF8" s="187">
        <f t="shared" si="8"/>
        <v>3</v>
      </c>
      <c r="CG8" s="188">
        <f t="shared" si="9"/>
        <v>6.4</v>
      </c>
      <c r="CH8" s="187">
        <f t="shared" si="10"/>
        <v>-2.8</v>
      </c>
      <c r="CI8" s="188">
        <f t="shared" si="11"/>
        <v>0.3</v>
      </c>
      <c r="CJ8" s="187">
        <f t="shared" si="12"/>
        <v>-3.4</v>
      </c>
      <c r="CK8" s="188">
        <f t="shared" si="13"/>
        <v>-0.2</v>
      </c>
      <c r="CL8" s="187">
        <f t="shared" si="14"/>
        <v>-6.9</v>
      </c>
      <c r="CM8" s="188">
        <f t="shared" si="15"/>
        <v>-0.8</v>
      </c>
      <c r="CN8" s="187">
        <f t="shared" si="16"/>
        <v>-7.4</v>
      </c>
      <c r="CO8" s="188">
        <f t="shared" si="17"/>
        <v>0</v>
      </c>
      <c r="CP8" s="187">
        <f t="shared" si="18"/>
        <v>-2.1</v>
      </c>
      <c r="CQ8" s="188">
        <f t="shared" si="19"/>
        <v>3</v>
      </c>
      <c r="CR8" s="187">
        <f t="shared" si="20"/>
        <v>-0.7</v>
      </c>
      <c r="CS8" s="188">
        <f t="shared" si="21"/>
        <v>1.3</v>
      </c>
      <c r="CT8" s="187">
        <f t="shared" si="22"/>
        <v>-1.3</v>
      </c>
      <c r="CU8" s="188">
        <f t="shared" si="23"/>
        <v>0.8</v>
      </c>
      <c r="CV8" s="187">
        <f t="shared" si="24"/>
        <v>-3.4</v>
      </c>
      <c r="CW8" s="188">
        <f t="shared" si="25"/>
        <v>0.3</v>
      </c>
      <c r="CX8" s="187">
        <f t="shared" si="69"/>
        <v>-3.3</v>
      </c>
      <c r="CY8" s="188">
        <f t="shared" si="70"/>
        <v>8.1</v>
      </c>
      <c r="CZ8" s="187">
        <f t="shared" si="26"/>
        <v>1</v>
      </c>
      <c r="DA8" s="188">
        <f t="shared" si="27"/>
        <v>8.4</v>
      </c>
      <c r="DB8" s="187">
        <f t="shared" si="28"/>
        <v>-4.8</v>
      </c>
      <c r="DC8" s="188">
        <f t="shared" si="29"/>
        <v>9.1999999999999993</v>
      </c>
      <c r="DD8" s="187">
        <f t="shared" si="30"/>
        <v>-5.4</v>
      </c>
      <c r="DE8" s="188">
        <f t="shared" si="31"/>
        <v>5.8</v>
      </c>
      <c r="DF8" s="187">
        <f t="shared" si="32"/>
        <v>-8.9</v>
      </c>
      <c r="DG8" s="188">
        <f t="shared" si="33"/>
        <v>8.1999999999999993</v>
      </c>
      <c r="DH8" s="187">
        <f t="shared" si="34"/>
        <v>-9.4</v>
      </c>
      <c r="DI8" s="188">
        <f t="shared" si="35"/>
        <v>8.6999999999999993</v>
      </c>
      <c r="DJ8" s="187">
        <f t="shared" si="36"/>
        <v>-4.0999999999999996</v>
      </c>
      <c r="DK8" s="188">
        <f t="shared" si="37"/>
        <v>12</v>
      </c>
      <c r="DL8" s="187">
        <f t="shared" si="38"/>
        <v>-2.7</v>
      </c>
      <c r="DM8" s="188">
        <f t="shared" si="39"/>
        <v>9.8000000000000007</v>
      </c>
      <c r="DN8" s="187">
        <f t="shared" si="40"/>
        <v>-3.3</v>
      </c>
      <c r="DO8" s="188">
        <f t="shared" si="41"/>
        <v>6.8</v>
      </c>
      <c r="DP8" s="187">
        <f t="shared" si="42"/>
        <v>-5.4</v>
      </c>
      <c r="DQ8" s="188">
        <f t="shared" si="43"/>
        <v>8.9</v>
      </c>
      <c r="DR8" s="199">
        <f t="shared" si="71"/>
        <v>12</v>
      </c>
      <c r="DS8" s="200">
        <f t="shared" si="72"/>
        <v>14</v>
      </c>
      <c r="DT8" s="199">
        <f t="shared" si="44"/>
        <v>16</v>
      </c>
      <c r="DU8" s="200">
        <f t="shared" si="44"/>
        <v>5</v>
      </c>
      <c r="DV8" s="199">
        <f t="shared" si="44"/>
        <v>11</v>
      </c>
      <c r="DW8" s="200">
        <f t="shared" si="44"/>
        <v>13</v>
      </c>
      <c r="DX8" s="199">
        <f t="shared" si="44"/>
        <v>12</v>
      </c>
      <c r="DY8" s="200">
        <f t="shared" si="44"/>
        <v>10</v>
      </c>
      <c r="DZ8" s="199">
        <f t="shared" si="44"/>
        <v>10</v>
      </c>
      <c r="EA8" s="200">
        <f t="shared" si="44"/>
        <v>7</v>
      </c>
      <c r="EB8" s="199">
        <f t="shared" si="44"/>
        <v>11</v>
      </c>
      <c r="EC8" s="200">
        <f t="shared" si="44"/>
        <v>14</v>
      </c>
      <c r="ED8" s="199">
        <f t="shared" si="44"/>
        <v>14</v>
      </c>
      <c r="EE8" s="200">
        <f t="shared" si="44"/>
        <v>14</v>
      </c>
      <c r="EF8" s="199">
        <f t="shared" si="44"/>
        <v>11</v>
      </c>
      <c r="EG8" s="200">
        <f t="shared" si="44"/>
        <v>6</v>
      </c>
      <c r="EH8" s="199">
        <f t="shared" si="44"/>
        <v>2</v>
      </c>
      <c r="EI8" s="200">
        <f t="shared" si="44"/>
        <v>3</v>
      </c>
      <c r="EJ8" s="199">
        <f t="shared" si="44"/>
        <v>4</v>
      </c>
      <c r="EK8" s="200">
        <f t="shared" si="44"/>
        <v>6</v>
      </c>
      <c r="EL8" s="199">
        <f t="shared" si="73"/>
        <v>0</v>
      </c>
      <c r="EM8" s="200">
        <f t="shared" si="74"/>
        <v>0</v>
      </c>
      <c r="EN8" s="199">
        <f t="shared" si="75"/>
        <v>0</v>
      </c>
      <c r="EO8" s="200">
        <f t="shared" si="45"/>
        <v>0</v>
      </c>
      <c r="EP8" s="199">
        <f t="shared" si="45"/>
        <v>0</v>
      </c>
      <c r="EQ8" s="200">
        <f t="shared" si="46"/>
        <v>0</v>
      </c>
      <c r="ER8" s="199">
        <f t="shared" si="46"/>
        <v>0</v>
      </c>
      <c r="ES8" s="200">
        <f t="shared" si="47"/>
        <v>0</v>
      </c>
      <c r="ET8" s="199">
        <f t="shared" si="47"/>
        <v>0</v>
      </c>
      <c r="EU8" s="200">
        <f t="shared" si="48"/>
        <v>0</v>
      </c>
      <c r="EV8" s="199">
        <f t="shared" si="48"/>
        <v>0</v>
      </c>
      <c r="EW8" s="200">
        <f t="shared" si="49"/>
        <v>0</v>
      </c>
      <c r="EX8" s="199">
        <f t="shared" si="49"/>
        <v>0</v>
      </c>
      <c r="EY8" s="200">
        <f t="shared" si="50"/>
        <v>0</v>
      </c>
      <c r="EZ8" s="199">
        <f t="shared" si="50"/>
        <v>0</v>
      </c>
      <c r="FA8" s="200">
        <f t="shared" si="51"/>
        <v>0</v>
      </c>
      <c r="FB8" s="199">
        <f t="shared" si="51"/>
        <v>0</v>
      </c>
      <c r="FC8" s="200">
        <f t="shared" si="52"/>
        <v>0</v>
      </c>
      <c r="FD8" s="199">
        <f t="shared" si="52"/>
        <v>0</v>
      </c>
      <c r="FE8" s="200">
        <f t="shared" si="53"/>
        <v>0</v>
      </c>
      <c r="FG8" s="206"/>
      <c r="FH8" s="206"/>
      <c r="FI8" s="23">
        <v>3</v>
      </c>
      <c r="FJ8" s="184" t="str">
        <f t="shared" si="76"/>
        <v>Бологое</v>
      </c>
      <c r="FK8" s="240" t="str">
        <f t="shared" si="54"/>
        <v>·</v>
      </c>
      <c r="FL8" s="241" t="str">
        <f t="shared" si="55"/>
        <v>··</v>
      </c>
      <c r="FM8" s="241" t="str">
        <f t="shared" si="55"/>
        <v>· *</v>
      </c>
      <c r="FN8" s="241" t="str">
        <f t="shared" si="55"/>
        <v>**</v>
      </c>
      <c r="FO8" s="241" t="str">
        <f t="shared" si="55"/>
        <v>*</v>
      </c>
      <c r="FP8" s="241" t="str">
        <f t="shared" si="55"/>
        <v>· *</v>
      </c>
      <c r="FQ8" s="241" t="str">
        <f t="shared" si="55"/>
        <v/>
      </c>
      <c r="FR8" s="241" t="str">
        <f t="shared" si="55"/>
        <v>· *</v>
      </c>
      <c r="FS8" s="241" t="str">
        <f t="shared" si="55"/>
        <v>· *</v>
      </c>
      <c r="FT8" s="242" t="str">
        <f t="shared" si="55"/>
        <v>· *</v>
      </c>
      <c r="FU8" s="251">
        <f t="shared" si="77"/>
        <v>6</v>
      </c>
      <c r="FV8" s="247">
        <f t="shared" si="78"/>
        <v>10</v>
      </c>
      <c r="FW8" s="247">
        <f t="shared" si="79"/>
        <v>2</v>
      </c>
      <c r="FX8" s="247">
        <f t="shared" si="80"/>
        <v>4</v>
      </c>
      <c r="FY8" s="247">
        <f t="shared" si="81"/>
        <v>1</v>
      </c>
      <c r="FZ8" s="247">
        <f t="shared" si="82"/>
        <v>3</v>
      </c>
      <c r="GA8" s="247">
        <f t="shared" si="83"/>
        <v>0</v>
      </c>
      <c r="GB8" s="247">
        <f t="shared" si="84"/>
        <v>1</v>
      </c>
      <c r="GC8" s="247">
        <f t="shared" si="85"/>
        <v>2</v>
      </c>
      <c r="GD8" s="252">
        <f t="shared" si="86"/>
        <v>1</v>
      </c>
      <c r="GE8" s="256">
        <f t="shared" si="87"/>
        <v>5.0999999999999996</v>
      </c>
      <c r="GF8" s="257">
        <f t="shared" si="88"/>
        <v>6.4</v>
      </c>
      <c r="GG8" s="257">
        <f t="shared" si="89"/>
        <v>0.3</v>
      </c>
      <c r="GH8" s="257">
        <f t="shared" si="90"/>
        <v>-0.2</v>
      </c>
      <c r="GI8" s="257">
        <f t="shared" si="91"/>
        <v>-0.8</v>
      </c>
      <c r="GJ8" s="257">
        <f t="shared" si="92"/>
        <v>0</v>
      </c>
      <c r="GK8" s="257">
        <f t="shared" si="93"/>
        <v>3</v>
      </c>
      <c r="GL8" s="257">
        <f t="shared" si="94"/>
        <v>1.3</v>
      </c>
      <c r="GM8" s="257">
        <f t="shared" si="95"/>
        <v>0.8</v>
      </c>
      <c r="GN8" s="258">
        <f t="shared" si="96"/>
        <v>0.3</v>
      </c>
      <c r="GO8" s="262">
        <f t="shared" si="97"/>
        <v>0.7</v>
      </c>
      <c r="GP8" s="263">
        <f t="shared" si="98"/>
        <v>1.7</v>
      </c>
      <c r="GQ8" s="263">
        <f t="shared" si="99"/>
        <v>-0.8</v>
      </c>
      <c r="GR8" s="263">
        <f t="shared" si="100"/>
        <v>-1.4</v>
      </c>
      <c r="GS8" s="263">
        <f t="shared" si="101"/>
        <v>-4.9000000000000004</v>
      </c>
      <c r="GT8" s="263">
        <f t="shared" si="102"/>
        <v>-5.4</v>
      </c>
      <c r="GU8" s="263">
        <f t="shared" si="103"/>
        <v>-0.1</v>
      </c>
      <c r="GV8" s="263">
        <f t="shared" si="104"/>
        <v>0.8</v>
      </c>
      <c r="GW8" s="263">
        <f t="shared" si="105"/>
        <v>0.3</v>
      </c>
      <c r="GX8" s="264">
        <f t="shared" si="106"/>
        <v>-1.4</v>
      </c>
      <c r="GY8" s="256">
        <f t="shared" si="107"/>
        <v>8.1</v>
      </c>
      <c r="GZ8" s="257">
        <f t="shared" si="108"/>
        <v>8.4</v>
      </c>
      <c r="HA8" s="257">
        <f t="shared" si="109"/>
        <v>9.1999999999999993</v>
      </c>
      <c r="HB8" s="257">
        <f t="shared" si="110"/>
        <v>5.8</v>
      </c>
      <c r="HC8" s="257">
        <f t="shared" si="111"/>
        <v>8.1999999999999993</v>
      </c>
      <c r="HD8" s="257">
        <f t="shared" si="112"/>
        <v>8.6999999999999993</v>
      </c>
      <c r="HE8" s="257">
        <f t="shared" si="113"/>
        <v>12</v>
      </c>
      <c r="HF8" s="257">
        <f t="shared" si="114"/>
        <v>9.8000000000000007</v>
      </c>
      <c r="HG8" s="257">
        <f t="shared" si="115"/>
        <v>6.8</v>
      </c>
      <c r="HH8" s="258">
        <f t="shared" si="116"/>
        <v>8.9</v>
      </c>
      <c r="HI8" s="262">
        <f t="shared" si="117"/>
        <v>-1.3</v>
      </c>
      <c r="HJ8" s="263">
        <f t="shared" si="118"/>
        <v>-0.30000000000000004</v>
      </c>
      <c r="HK8" s="263">
        <f t="shared" si="119"/>
        <v>-2.8</v>
      </c>
      <c r="HL8" s="263">
        <f t="shared" si="120"/>
        <v>-3.4</v>
      </c>
      <c r="HM8" s="263">
        <f t="shared" si="121"/>
        <v>-6.9</v>
      </c>
      <c r="HN8" s="263">
        <f t="shared" si="122"/>
        <v>-7.4</v>
      </c>
      <c r="HO8" s="263">
        <f t="shared" si="123"/>
        <v>-2.1</v>
      </c>
      <c r="HP8" s="263">
        <f t="shared" si="124"/>
        <v>-1.2</v>
      </c>
      <c r="HQ8" s="263">
        <f t="shared" si="125"/>
        <v>-1.7</v>
      </c>
      <c r="HR8" s="264">
        <f t="shared" si="126"/>
        <v>-3.4</v>
      </c>
      <c r="HS8" s="275">
        <f t="shared" si="127"/>
        <v>14</v>
      </c>
      <c r="HT8" s="49">
        <f t="shared" si="128"/>
        <v>16</v>
      </c>
      <c r="HU8" s="49">
        <f t="shared" si="129"/>
        <v>13</v>
      </c>
      <c r="HV8" s="49">
        <f t="shared" si="130"/>
        <v>12</v>
      </c>
      <c r="HW8" s="49">
        <f t="shared" si="131"/>
        <v>10</v>
      </c>
      <c r="HX8" s="49">
        <f t="shared" si="132"/>
        <v>14</v>
      </c>
      <c r="HY8" s="49">
        <f t="shared" si="133"/>
        <v>14</v>
      </c>
      <c r="HZ8" s="49">
        <f t="shared" si="134"/>
        <v>11</v>
      </c>
      <c r="IA8" s="49">
        <f t="shared" si="135"/>
        <v>3</v>
      </c>
      <c r="IB8" s="276">
        <f t="shared" si="136"/>
        <v>6</v>
      </c>
      <c r="IC8" s="9">
        <f t="shared" si="137"/>
        <v>0</v>
      </c>
      <c r="ID8" s="10">
        <f t="shared" si="138"/>
        <v>0</v>
      </c>
      <c r="IE8" s="10">
        <f t="shared" si="139"/>
        <v>0</v>
      </c>
      <c r="IF8" s="10">
        <f t="shared" si="140"/>
        <v>0</v>
      </c>
      <c r="IG8" s="10">
        <f t="shared" si="141"/>
        <v>0</v>
      </c>
      <c r="IH8" s="10">
        <f t="shared" si="142"/>
        <v>0</v>
      </c>
      <c r="II8" s="10">
        <f t="shared" si="143"/>
        <v>0</v>
      </c>
      <c r="IJ8" s="10">
        <f t="shared" si="144"/>
        <v>0</v>
      </c>
      <c r="IK8" s="10">
        <f t="shared" si="145"/>
        <v>0</v>
      </c>
      <c r="IL8" s="11">
        <f t="shared" si="146"/>
        <v>0</v>
      </c>
      <c r="IM8" s="386">
        <f t="shared" si="147"/>
        <v>0</v>
      </c>
      <c r="IN8" s="382">
        <f t="shared" si="63"/>
        <v>0</v>
      </c>
      <c r="IO8" s="382">
        <f t="shared" si="63"/>
        <v>0</v>
      </c>
      <c r="IP8" s="382">
        <f t="shared" si="63"/>
        <v>0</v>
      </c>
      <c r="IQ8" s="382">
        <f t="shared" si="63"/>
        <v>0</v>
      </c>
      <c r="IR8" s="382">
        <f t="shared" si="63"/>
        <v>0</v>
      </c>
      <c r="IS8" s="382">
        <f t="shared" si="63"/>
        <v>0</v>
      </c>
      <c r="IT8" s="382">
        <f t="shared" si="63"/>
        <v>0</v>
      </c>
      <c r="IU8" s="382">
        <f t="shared" si="63"/>
        <v>0</v>
      </c>
      <c r="IV8" s="387">
        <f t="shared" si="63"/>
        <v>0</v>
      </c>
    </row>
    <row r="9" spans="1:256" s="3" customFormat="1" ht="13.5" customHeight="1" x14ac:dyDescent="0.2">
      <c r="A9" s="109" t="s">
        <v>132</v>
      </c>
      <c r="B9" s="514" t="s">
        <v>91</v>
      </c>
      <c r="C9" s="492" t="e">
        <v>#N/A</v>
      </c>
      <c r="D9" s="493">
        <v>10.1</v>
      </c>
      <c r="E9" s="493" t="e">
        <v>#N/A</v>
      </c>
      <c r="F9" s="493">
        <v>13.4</v>
      </c>
      <c r="G9" s="493" t="e">
        <v>#N/A</v>
      </c>
      <c r="H9" s="493">
        <v>15.4</v>
      </c>
      <c r="I9" s="493" t="e">
        <v>#N/A</v>
      </c>
      <c r="J9" s="493">
        <v>9.6</v>
      </c>
      <c r="K9" s="493" t="e">
        <v>#N/A</v>
      </c>
      <c r="L9" s="493">
        <v>7.4</v>
      </c>
      <c r="M9" s="493" t="e">
        <v>#N/A</v>
      </c>
      <c r="N9" s="493">
        <v>7.7</v>
      </c>
      <c r="O9" s="493" t="e">
        <v>#N/A</v>
      </c>
      <c r="P9" s="493">
        <v>9.1999999999999993</v>
      </c>
      <c r="Q9" s="493" t="e">
        <v>#N/A</v>
      </c>
      <c r="R9" s="493">
        <v>16.3</v>
      </c>
      <c r="S9" s="493" t="e">
        <v>#N/A</v>
      </c>
      <c r="T9" s="493">
        <v>6.3</v>
      </c>
      <c r="U9" s="493" t="e">
        <v>#N/A</v>
      </c>
      <c r="V9" s="494">
        <v>15.9</v>
      </c>
      <c r="W9" s="1"/>
      <c r="X9" s="109" t="s">
        <v>133</v>
      </c>
      <c r="Y9" s="495" t="s">
        <v>91</v>
      </c>
      <c r="Z9" s="665">
        <v>10.1</v>
      </c>
      <c r="AA9" s="666">
        <v>13.4</v>
      </c>
      <c r="AB9" s="666">
        <v>15.4</v>
      </c>
      <c r="AC9" s="666">
        <v>9.6</v>
      </c>
      <c r="AD9" s="666">
        <v>7.4</v>
      </c>
      <c r="AE9" s="666">
        <v>7.7</v>
      </c>
      <c r="AF9" s="666">
        <v>9.1999999999999993</v>
      </c>
      <c r="AG9" s="666">
        <v>16.3</v>
      </c>
      <c r="AH9" s="666">
        <v>6.3</v>
      </c>
      <c r="AI9" s="667">
        <v>15.9</v>
      </c>
      <c r="AJ9" s="517"/>
      <c r="AK9" s="233"/>
      <c r="AL9" s="5"/>
      <c r="AM9" s="340">
        <v>9</v>
      </c>
      <c r="AN9" s="413">
        <v>4</v>
      </c>
      <c r="AO9" s="708" t="s">
        <v>202</v>
      </c>
      <c r="AP9" s="360" t="str">
        <f t="shared" si="64"/>
        <v/>
      </c>
      <c r="AQ9" s="322" t="str">
        <f t="shared" si="65"/>
        <v>· *</v>
      </c>
      <c r="AR9" s="362" t="str">
        <f t="shared" si="5"/>
        <v>· *</v>
      </c>
      <c r="AS9" s="322" t="str">
        <f t="shared" si="5"/>
        <v>···</v>
      </c>
      <c r="AT9" s="362" t="str">
        <f t="shared" si="5"/>
        <v>· *</v>
      </c>
      <c r="AU9" s="322" t="str">
        <f t="shared" si="5"/>
        <v/>
      </c>
      <c r="AV9" s="362" t="str">
        <f t="shared" si="5"/>
        <v>**</v>
      </c>
      <c r="AW9" s="322" t="str">
        <f t="shared" si="5"/>
        <v>· *</v>
      </c>
      <c r="AX9" s="362" t="str">
        <f t="shared" si="5"/>
        <v/>
      </c>
      <c r="AY9" s="322" t="str">
        <f t="shared" si="5"/>
        <v/>
      </c>
      <c r="AZ9" s="362" t="str">
        <f t="shared" si="5"/>
        <v/>
      </c>
      <c r="BA9" s="322" t="str">
        <f t="shared" si="5"/>
        <v/>
      </c>
      <c r="BB9" s="362" t="str">
        <f t="shared" si="5"/>
        <v>**</v>
      </c>
      <c r="BC9" s="322" t="str">
        <f t="shared" si="5"/>
        <v/>
      </c>
      <c r="BD9" s="362" t="str">
        <f t="shared" si="5"/>
        <v/>
      </c>
      <c r="BE9" s="322" t="str">
        <f t="shared" si="5"/>
        <v/>
      </c>
      <c r="BF9" s="362" t="str">
        <f t="shared" si="5"/>
        <v>*</v>
      </c>
      <c r="BG9" s="322" t="str">
        <f t="shared" si="5"/>
        <v>· *</v>
      </c>
      <c r="BH9" s="362" t="str">
        <f t="shared" si="5"/>
        <v>*</v>
      </c>
      <c r="BI9" s="323" t="str">
        <f t="shared" si="5"/>
        <v/>
      </c>
      <c r="BJ9" s="367">
        <f t="shared" si="6"/>
        <v>0</v>
      </c>
      <c r="BK9" s="366">
        <f t="shared" si="67"/>
        <v>6</v>
      </c>
      <c r="BL9" s="367">
        <f t="shared" si="7"/>
        <v>1</v>
      </c>
      <c r="BM9" s="366">
        <f t="shared" si="7"/>
        <v>15</v>
      </c>
      <c r="BN9" s="367">
        <f t="shared" si="7"/>
        <v>12</v>
      </c>
      <c r="BO9" s="366">
        <f t="shared" si="7"/>
        <v>0</v>
      </c>
      <c r="BP9" s="367">
        <f t="shared" si="7"/>
        <v>4</v>
      </c>
      <c r="BQ9" s="366">
        <f t="shared" si="7"/>
        <v>8</v>
      </c>
      <c r="BR9" s="367">
        <f t="shared" si="7"/>
        <v>0</v>
      </c>
      <c r="BS9" s="366">
        <f t="shared" si="7"/>
        <v>0</v>
      </c>
      <c r="BT9" s="367">
        <f t="shared" si="7"/>
        <v>0</v>
      </c>
      <c r="BU9" s="366">
        <f t="shared" si="7"/>
        <v>0</v>
      </c>
      <c r="BV9" s="367">
        <f t="shared" si="7"/>
        <v>2</v>
      </c>
      <c r="BW9" s="366">
        <f t="shared" si="7"/>
        <v>0</v>
      </c>
      <c r="BX9" s="367">
        <f t="shared" si="7"/>
        <v>0</v>
      </c>
      <c r="BY9" s="366">
        <f t="shared" si="7"/>
        <v>0</v>
      </c>
      <c r="BZ9" s="367">
        <f t="shared" si="7"/>
        <v>1</v>
      </c>
      <c r="CA9" s="366">
        <f t="shared" si="7"/>
        <v>1</v>
      </c>
      <c r="CB9" s="367">
        <f t="shared" si="7"/>
        <v>1</v>
      </c>
      <c r="CC9" s="368">
        <f t="shared" si="7"/>
        <v>0</v>
      </c>
      <c r="CD9" s="187">
        <f t="shared" si="8"/>
        <v>-1.4</v>
      </c>
      <c r="CE9" s="188">
        <f t="shared" si="68"/>
        <v>3.3</v>
      </c>
      <c r="CF9" s="187">
        <f t="shared" si="8"/>
        <v>1.2999999999999998</v>
      </c>
      <c r="CG9" s="188">
        <f t="shared" si="9"/>
        <v>6.8</v>
      </c>
      <c r="CH9" s="187">
        <f t="shared" si="10"/>
        <v>-2.1</v>
      </c>
      <c r="CI9" s="188">
        <f t="shared" si="11"/>
        <v>0.7</v>
      </c>
      <c r="CJ9" s="187">
        <f t="shared" si="12"/>
        <v>-3.2</v>
      </c>
      <c r="CK9" s="188">
        <f t="shared" si="13"/>
        <v>0</v>
      </c>
      <c r="CL9" s="187">
        <f t="shared" si="14"/>
        <v>-9.3000000000000007</v>
      </c>
      <c r="CM9" s="188">
        <f t="shared" si="15"/>
        <v>-1.8</v>
      </c>
      <c r="CN9" s="187">
        <f t="shared" si="16"/>
        <v>-10.4</v>
      </c>
      <c r="CO9" s="188">
        <f t="shared" si="17"/>
        <v>-1.8</v>
      </c>
      <c r="CP9" s="187">
        <f t="shared" si="18"/>
        <v>-3.8</v>
      </c>
      <c r="CQ9" s="188">
        <f t="shared" si="19"/>
        <v>1</v>
      </c>
      <c r="CR9" s="187">
        <f t="shared" si="20"/>
        <v>-4.9000000000000004</v>
      </c>
      <c r="CS9" s="188">
        <f t="shared" si="21"/>
        <v>-1.3</v>
      </c>
      <c r="CT9" s="187">
        <f t="shared" si="22"/>
        <v>-4.7</v>
      </c>
      <c r="CU9" s="188">
        <f t="shared" si="23"/>
        <v>-0.6</v>
      </c>
      <c r="CV9" s="187">
        <f t="shared" si="24"/>
        <v>-4.0999999999999996</v>
      </c>
      <c r="CW9" s="188">
        <f t="shared" si="25"/>
        <v>0</v>
      </c>
      <c r="CX9" s="187">
        <f t="shared" si="69"/>
        <v>-3.4</v>
      </c>
      <c r="CY9" s="188">
        <f t="shared" si="70"/>
        <v>7.1</v>
      </c>
      <c r="CZ9" s="187">
        <f t="shared" si="26"/>
        <v>-0.70000000000000018</v>
      </c>
      <c r="DA9" s="188">
        <f t="shared" si="27"/>
        <v>12.1</v>
      </c>
      <c r="DB9" s="187">
        <f t="shared" si="28"/>
        <v>-4.0999999999999996</v>
      </c>
      <c r="DC9" s="188">
        <f t="shared" si="29"/>
        <v>15.7</v>
      </c>
      <c r="DD9" s="187">
        <f t="shared" si="30"/>
        <v>-5.2</v>
      </c>
      <c r="DE9" s="188">
        <f t="shared" si="31"/>
        <v>6</v>
      </c>
      <c r="DF9" s="187">
        <f t="shared" si="32"/>
        <v>-11.3</v>
      </c>
      <c r="DG9" s="188">
        <f t="shared" si="33"/>
        <v>7.2</v>
      </c>
      <c r="DH9" s="187">
        <f t="shared" si="34"/>
        <v>-12.4</v>
      </c>
      <c r="DI9" s="188">
        <f t="shared" si="35"/>
        <v>5.7</v>
      </c>
      <c r="DJ9" s="187">
        <f t="shared" si="36"/>
        <v>-5.8</v>
      </c>
      <c r="DK9" s="188">
        <f t="shared" si="37"/>
        <v>12</v>
      </c>
      <c r="DL9" s="187">
        <f t="shared" si="38"/>
        <v>-6.9</v>
      </c>
      <c r="DM9" s="188">
        <f t="shared" si="39"/>
        <v>9.1</v>
      </c>
      <c r="DN9" s="187">
        <f t="shared" si="40"/>
        <v>-6.7</v>
      </c>
      <c r="DO9" s="188">
        <f t="shared" si="41"/>
        <v>5.4</v>
      </c>
      <c r="DP9" s="187">
        <f t="shared" si="42"/>
        <v>-6.1</v>
      </c>
      <c r="DQ9" s="188">
        <f t="shared" si="43"/>
        <v>12</v>
      </c>
      <c r="DR9" s="199">
        <f t="shared" si="71"/>
        <v>10</v>
      </c>
      <c r="DS9" s="200">
        <f t="shared" si="72"/>
        <v>15</v>
      </c>
      <c r="DT9" s="199">
        <f t="shared" si="44"/>
        <v>16</v>
      </c>
      <c r="DU9" s="200">
        <f t="shared" si="44"/>
        <v>14</v>
      </c>
      <c r="DV9" s="199">
        <f t="shared" si="44"/>
        <v>11</v>
      </c>
      <c r="DW9" s="200">
        <f t="shared" si="44"/>
        <v>14</v>
      </c>
      <c r="DX9" s="199">
        <f t="shared" si="44"/>
        <v>13</v>
      </c>
      <c r="DY9" s="200">
        <f t="shared" si="44"/>
        <v>10</v>
      </c>
      <c r="DZ9" s="199">
        <f t="shared" si="44"/>
        <v>9</v>
      </c>
      <c r="EA9" s="200">
        <f t="shared" si="44"/>
        <v>8</v>
      </c>
      <c r="EB9" s="199">
        <f t="shared" si="44"/>
        <v>4</v>
      </c>
      <c r="EC9" s="200">
        <f t="shared" si="44"/>
        <v>15</v>
      </c>
      <c r="ED9" s="199">
        <f t="shared" si="44"/>
        <v>14</v>
      </c>
      <c r="EE9" s="200">
        <f t="shared" si="44"/>
        <v>14</v>
      </c>
      <c r="EF9" s="199">
        <f t="shared" si="44"/>
        <v>13</v>
      </c>
      <c r="EG9" s="200">
        <f t="shared" si="44"/>
        <v>9</v>
      </c>
      <c r="EH9" s="199">
        <f t="shared" si="44"/>
        <v>4</v>
      </c>
      <c r="EI9" s="200">
        <f t="shared" si="44"/>
        <v>2</v>
      </c>
      <c r="EJ9" s="199">
        <f t="shared" si="44"/>
        <v>4</v>
      </c>
      <c r="EK9" s="200">
        <f t="shared" si="44"/>
        <v>7</v>
      </c>
      <c r="EL9" s="199">
        <f t="shared" si="73"/>
        <v>0</v>
      </c>
      <c r="EM9" s="200">
        <f t="shared" si="74"/>
        <v>0</v>
      </c>
      <c r="EN9" s="199">
        <f t="shared" si="75"/>
        <v>0</v>
      </c>
      <c r="EO9" s="200">
        <f t="shared" si="45"/>
        <v>0</v>
      </c>
      <c r="EP9" s="199">
        <f t="shared" si="45"/>
        <v>0</v>
      </c>
      <c r="EQ9" s="200">
        <f t="shared" si="46"/>
        <v>0</v>
      </c>
      <c r="ER9" s="199">
        <f t="shared" si="46"/>
        <v>0</v>
      </c>
      <c r="ES9" s="200">
        <f t="shared" si="47"/>
        <v>0</v>
      </c>
      <c r="ET9" s="199">
        <f t="shared" si="47"/>
        <v>0</v>
      </c>
      <c r="EU9" s="200">
        <f t="shared" si="48"/>
        <v>0</v>
      </c>
      <c r="EV9" s="199">
        <f t="shared" si="48"/>
        <v>0</v>
      </c>
      <c r="EW9" s="200">
        <f t="shared" si="49"/>
        <v>0</v>
      </c>
      <c r="EX9" s="199">
        <f t="shared" si="49"/>
        <v>0</v>
      </c>
      <c r="EY9" s="200">
        <f t="shared" si="50"/>
        <v>0</v>
      </c>
      <c r="EZ9" s="199">
        <f t="shared" si="50"/>
        <v>0</v>
      </c>
      <c r="FA9" s="200">
        <f t="shared" si="51"/>
        <v>0</v>
      </c>
      <c r="FB9" s="199">
        <f t="shared" si="51"/>
        <v>0</v>
      </c>
      <c r="FC9" s="200">
        <f t="shared" si="52"/>
        <v>0</v>
      </c>
      <c r="FD9" s="199">
        <f t="shared" si="52"/>
        <v>0</v>
      </c>
      <c r="FE9" s="200">
        <f t="shared" si="53"/>
        <v>0</v>
      </c>
      <c r="FG9" s="207"/>
      <c r="FH9" s="207"/>
      <c r="FI9" s="23">
        <v>4</v>
      </c>
      <c r="FJ9" s="184" t="str">
        <f t="shared" si="76"/>
        <v>Сонково</v>
      </c>
      <c r="FK9" s="240" t="str">
        <f t="shared" si="54"/>
        <v>· *</v>
      </c>
      <c r="FL9" s="241" t="str">
        <f t="shared" si="55"/>
        <v>··</v>
      </c>
      <c r="FM9" s="241" t="str">
        <f t="shared" si="55"/>
        <v>· *</v>
      </c>
      <c r="FN9" s="241" t="str">
        <f t="shared" si="55"/>
        <v>· *</v>
      </c>
      <c r="FO9" s="241" t="str">
        <f t="shared" si="55"/>
        <v/>
      </c>
      <c r="FP9" s="241" t="str">
        <f t="shared" si="55"/>
        <v/>
      </c>
      <c r="FQ9" s="241" t="str">
        <f t="shared" si="55"/>
        <v>· *</v>
      </c>
      <c r="FR9" s="241" t="str">
        <f t="shared" si="55"/>
        <v/>
      </c>
      <c r="FS9" s="241" t="str">
        <f t="shared" si="55"/>
        <v>· *</v>
      </c>
      <c r="FT9" s="242" t="str">
        <f t="shared" si="55"/>
        <v>· *</v>
      </c>
      <c r="FU9" s="251">
        <f t="shared" si="77"/>
        <v>6</v>
      </c>
      <c r="FV9" s="247">
        <f t="shared" si="78"/>
        <v>15</v>
      </c>
      <c r="FW9" s="247">
        <f t="shared" si="79"/>
        <v>12</v>
      </c>
      <c r="FX9" s="247">
        <f t="shared" si="80"/>
        <v>12</v>
      </c>
      <c r="FY9" s="247">
        <f t="shared" si="81"/>
        <v>0</v>
      </c>
      <c r="FZ9" s="247">
        <f t="shared" si="82"/>
        <v>0</v>
      </c>
      <c r="GA9" s="247">
        <f t="shared" si="83"/>
        <v>2</v>
      </c>
      <c r="GB9" s="247">
        <f t="shared" si="84"/>
        <v>0</v>
      </c>
      <c r="GC9" s="247">
        <f t="shared" si="85"/>
        <v>1</v>
      </c>
      <c r="GD9" s="252">
        <f t="shared" si="86"/>
        <v>1</v>
      </c>
      <c r="GE9" s="256">
        <f t="shared" si="87"/>
        <v>3.3</v>
      </c>
      <c r="GF9" s="257">
        <f t="shared" si="88"/>
        <v>6.8</v>
      </c>
      <c r="GG9" s="257">
        <f t="shared" si="89"/>
        <v>0.7</v>
      </c>
      <c r="GH9" s="257">
        <f t="shared" si="90"/>
        <v>0</v>
      </c>
      <c r="GI9" s="257">
        <f t="shared" si="91"/>
        <v>-1.8</v>
      </c>
      <c r="GJ9" s="257">
        <f t="shared" si="92"/>
        <v>-1.8</v>
      </c>
      <c r="GK9" s="257">
        <f t="shared" si="93"/>
        <v>1</v>
      </c>
      <c r="GL9" s="257">
        <f t="shared" si="94"/>
        <v>-1.3</v>
      </c>
      <c r="GM9" s="257">
        <f t="shared" si="95"/>
        <v>-0.6</v>
      </c>
      <c r="GN9" s="258">
        <f t="shared" si="96"/>
        <v>0</v>
      </c>
      <c r="GO9" s="262">
        <f t="shared" si="97"/>
        <v>0.6</v>
      </c>
      <c r="GP9" s="263">
        <f t="shared" si="98"/>
        <v>3.3</v>
      </c>
      <c r="GQ9" s="263">
        <f t="shared" si="99"/>
        <v>-0.8</v>
      </c>
      <c r="GR9" s="263">
        <f t="shared" si="100"/>
        <v>-1.2</v>
      </c>
      <c r="GS9" s="263">
        <f t="shared" si="101"/>
        <v>-7.3</v>
      </c>
      <c r="GT9" s="263">
        <f t="shared" si="102"/>
        <v>-8.4</v>
      </c>
      <c r="GU9" s="263">
        <f t="shared" si="103"/>
        <v>-1.8</v>
      </c>
      <c r="GV9" s="263">
        <f t="shared" si="104"/>
        <v>-2.9</v>
      </c>
      <c r="GW9" s="263">
        <f t="shared" si="105"/>
        <v>-2.7</v>
      </c>
      <c r="GX9" s="264">
        <f t="shared" si="106"/>
        <v>-2.1</v>
      </c>
      <c r="GY9" s="256">
        <f t="shared" si="107"/>
        <v>7.1</v>
      </c>
      <c r="GZ9" s="257">
        <f t="shared" si="108"/>
        <v>12.1</v>
      </c>
      <c r="HA9" s="257">
        <f t="shared" si="109"/>
        <v>15.7</v>
      </c>
      <c r="HB9" s="257">
        <f t="shared" si="110"/>
        <v>6</v>
      </c>
      <c r="HC9" s="257">
        <f t="shared" si="111"/>
        <v>7.2</v>
      </c>
      <c r="HD9" s="257">
        <f t="shared" si="112"/>
        <v>5.7</v>
      </c>
      <c r="HE9" s="257">
        <f t="shared" si="113"/>
        <v>12</v>
      </c>
      <c r="HF9" s="257">
        <f t="shared" si="114"/>
        <v>9.1</v>
      </c>
      <c r="HG9" s="257">
        <f t="shared" si="115"/>
        <v>5.4</v>
      </c>
      <c r="HH9" s="258">
        <f t="shared" si="116"/>
        <v>12</v>
      </c>
      <c r="HI9" s="262">
        <f t="shared" si="117"/>
        <v>-1.4</v>
      </c>
      <c r="HJ9" s="263">
        <f t="shared" si="118"/>
        <v>1.2999999999999998</v>
      </c>
      <c r="HK9" s="263">
        <f t="shared" si="119"/>
        <v>-2.8</v>
      </c>
      <c r="HL9" s="263">
        <f t="shared" si="120"/>
        <v>-3.2</v>
      </c>
      <c r="HM9" s="263">
        <f t="shared" si="121"/>
        <v>-9.3000000000000007</v>
      </c>
      <c r="HN9" s="263">
        <f t="shared" si="122"/>
        <v>-10.4</v>
      </c>
      <c r="HO9" s="263">
        <f t="shared" si="123"/>
        <v>-3.8</v>
      </c>
      <c r="HP9" s="263">
        <f t="shared" si="124"/>
        <v>-4.9000000000000004</v>
      </c>
      <c r="HQ9" s="263">
        <f t="shared" si="125"/>
        <v>-4.7</v>
      </c>
      <c r="HR9" s="264">
        <f t="shared" si="126"/>
        <v>-4.0999999999999996</v>
      </c>
      <c r="HS9" s="275">
        <f t="shared" si="127"/>
        <v>15</v>
      </c>
      <c r="HT9" s="49">
        <f t="shared" si="128"/>
        <v>16</v>
      </c>
      <c r="HU9" s="49">
        <f t="shared" si="129"/>
        <v>14</v>
      </c>
      <c r="HV9" s="49">
        <f t="shared" si="130"/>
        <v>13</v>
      </c>
      <c r="HW9" s="49">
        <f t="shared" si="131"/>
        <v>9</v>
      </c>
      <c r="HX9" s="49">
        <f t="shared" si="132"/>
        <v>15</v>
      </c>
      <c r="HY9" s="49">
        <f t="shared" si="133"/>
        <v>14</v>
      </c>
      <c r="HZ9" s="49">
        <f t="shared" si="134"/>
        <v>13</v>
      </c>
      <c r="IA9" s="49">
        <f t="shared" si="135"/>
        <v>4</v>
      </c>
      <c r="IB9" s="276">
        <f t="shared" si="136"/>
        <v>7</v>
      </c>
      <c r="IC9" s="9">
        <f t="shared" si="137"/>
        <v>0</v>
      </c>
      <c r="ID9" s="10">
        <f t="shared" si="138"/>
        <v>0</v>
      </c>
      <c r="IE9" s="10">
        <f t="shared" si="139"/>
        <v>0</v>
      </c>
      <c r="IF9" s="10">
        <f t="shared" si="140"/>
        <v>0</v>
      </c>
      <c r="IG9" s="10">
        <f t="shared" si="141"/>
        <v>0</v>
      </c>
      <c r="IH9" s="10">
        <f t="shared" si="142"/>
        <v>0</v>
      </c>
      <c r="II9" s="10">
        <f t="shared" si="143"/>
        <v>0</v>
      </c>
      <c r="IJ9" s="10">
        <f t="shared" si="144"/>
        <v>0</v>
      </c>
      <c r="IK9" s="10">
        <f t="shared" si="145"/>
        <v>0</v>
      </c>
      <c r="IL9" s="11">
        <f t="shared" si="146"/>
        <v>0</v>
      </c>
      <c r="IM9" s="386">
        <f t="shared" si="147"/>
        <v>0</v>
      </c>
      <c r="IN9" s="382">
        <f t="shared" si="63"/>
        <v>0</v>
      </c>
      <c r="IO9" s="382">
        <f t="shared" si="63"/>
        <v>0</v>
      </c>
      <c r="IP9" s="382">
        <f t="shared" si="63"/>
        <v>0</v>
      </c>
      <c r="IQ9" s="382">
        <f t="shared" si="63"/>
        <v>0</v>
      </c>
      <c r="IR9" s="382">
        <f t="shared" si="63"/>
        <v>0</v>
      </c>
      <c r="IS9" s="382">
        <f t="shared" si="63"/>
        <v>0</v>
      </c>
      <c r="IT9" s="382">
        <f t="shared" si="63"/>
        <v>0</v>
      </c>
      <c r="IU9" s="382">
        <f t="shared" si="63"/>
        <v>0</v>
      </c>
      <c r="IV9" s="387">
        <f t="shared" si="63"/>
        <v>0</v>
      </c>
    </row>
    <row r="10" spans="1:256" ht="13.5" customHeight="1" x14ac:dyDescent="0.2">
      <c r="A10" s="109" t="s">
        <v>134</v>
      </c>
      <c r="B10" s="668" t="s">
        <v>92</v>
      </c>
      <c r="C10" s="140">
        <v>12</v>
      </c>
      <c r="D10" s="141">
        <v>16</v>
      </c>
      <c r="E10" s="141">
        <v>16</v>
      </c>
      <c r="F10" s="141">
        <v>25</v>
      </c>
      <c r="G10" s="141">
        <v>10</v>
      </c>
      <c r="H10" s="141">
        <v>13</v>
      </c>
      <c r="I10" s="141">
        <v>14</v>
      </c>
      <c r="J10" s="141">
        <v>10</v>
      </c>
      <c r="K10" s="141">
        <v>9</v>
      </c>
      <c r="L10" s="141">
        <v>6</v>
      </c>
      <c r="M10" s="141">
        <v>3</v>
      </c>
      <c r="N10" s="141">
        <v>10</v>
      </c>
      <c r="O10" s="141">
        <v>12</v>
      </c>
      <c r="P10" s="141">
        <v>9</v>
      </c>
      <c r="Q10" s="141">
        <v>7</v>
      </c>
      <c r="R10" s="141">
        <v>4</v>
      </c>
      <c r="S10" s="141">
        <v>3</v>
      </c>
      <c r="T10" s="141">
        <v>3</v>
      </c>
      <c r="U10" s="141">
        <v>4</v>
      </c>
      <c r="V10" s="142">
        <v>7</v>
      </c>
      <c r="X10" s="109" t="s">
        <v>135</v>
      </c>
      <c r="Y10" s="496" t="s">
        <v>92</v>
      </c>
      <c r="Z10" s="497">
        <v>16</v>
      </c>
      <c r="AA10" s="498">
        <v>25</v>
      </c>
      <c r="AB10" s="498">
        <v>13</v>
      </c>
      <c r="AC10" s="498">
        <v>14</v>
      </c>
      <c r="AD10" s="498">
        <v>9</v>
      </c>
      <c r="AE10" s="498">
        <v>10</v>
      </c>
      <c r="AF10" s="498">
        <v>12</v>
      </c>
      <c r="AG10" s="498">
        <v>7</v>
      </c>
      <c r="AH10" s="498">
        <v>3</v>
      </c>
      <c r="AI10" s="499">
        <v>7</v>
      </c>
      <c r="AM10" s="340">
        <v>10</v>
      </c>
      <c r="AN10" s="413">
        <v>5</v>
      </c>
      <c r="AO10" s="708" t="s">
        <v>177</v>
      </c>
      <c r="AP10" s="360" t="str">
        <f t="shared" si="64"/>
        <v>· *</v>
      </c>
      <c r="AQ10" s="322" t="str">
        <f t="shared" si="65"/>
        <v>·</v>
      </c>
      <c r="AR10" s="362" t="str">
        <f t="shared" si="5"/>
        <v>··</v>
      </c>
      <c r="AS10" s="322" t="str">
        <f t="shared" si="5"/>
        <v>· *</v>
      </c>
      <c r="AT10" s="362" t="str">
        <f t="shared" si="5"/>
        <v>**</v>
      </c>
      <c r="AU10" s="322" t="str">
        <f t="shared" si="5"/>
        <v/>
      </c>
      <c r="AV10" s="362" t="str">
        <f t="shared" si="5"/>
        <v>***</v>
      </c>
      <c r="AW10" s="322" t="str">
        <f t="shared" si="5"/>
        <v>· *</v>
      </c>
      <c r="AX10" s="362" t="str">
        <f t="shared" si="5"/>
        <v/>
      </c>
      <c r="AY10" s="322" t="str">
        <f t="shared" si="5"/>
        <v/>
      </c>
      <c r="AZ10" s="362" t="str">
        <f t="shared" si="5"/>
        <v/>
      </c>
      <c r="BA10" s="322" t="str">
        <f t="shared" si="5"/>
        <v>**</v>
      </c>
      <c r="BB10" s="362" t="str">
        <f t="shared" si="5"/>
        <v>·</v>
      </c>
      <c r="BC10" s="322" t="str">
        <f t="shared" si="5"/>
        <v/>
      </c>
      <c r="BD10" s="362" t="str">
        <f t="shared" si="5"/>
        <v/>
      </c>
      <c r="BE10" s="322" t="str">
        <f t="shared" si="5"/>
        <v>*</v>
      </c>
      <c r="BF10" s="362" t="str">
        <f t="shared" si="5"/>
        <v>*</v>
      </c>
      <c r="BG10" s="322" t="str">
        <f t="shared" si="5"/>
        <v>· *</v>
      </c>
      <c r="BH10" s="362" t="str">
        <f t="shared" si="5"/>
        <v>*</v>
      </c>
      <c r="BI10" s="323" t="str">
        <f t="shared" si="5"/>
        <v/>
      </c>
      <c r="BJ10" s="367">
        <f t="shared" si="6"/>
        <v>3</v>
      </c>
      <c r="BK10" s="366">
        <f t="shared" si="67"/>
        <v>3</v>
      </c>
      <c r="BL10" s="367">
        <f t="shared" si="7"/>
        <v>8</v>
      </c>
      <c r="BM10" s="366">
        <f t="shared" si="7"/>
        <v>12</v>
      </c>
      <c r="BN10" s="367">
        <f t="shared" si="7"/>
        <v>2</v>
      </c>
      <c r="BO10" s="366">
        <f t="shared" si="7"/>
        <v>0</v>
      </c>
      <c r="BP10" s="367">
        <f t="shared" si="7"/>
        <v>8</v>
      </c>
      <c r="BQ10" s="366">
        <f t="shared" si="7"/>
        <v>4</v>
      </c>
      <c r="BR10" s="367">
        <f t="shared" si="7"/>
        <v>0</v>
      </c>
      <c r="BS10" s="366">
        <f t="shared" si="7"/>
        <v>0</v>
      </c>
      <c r="BT10" s="367">
        <f t="shared" si="7"/>
        <v>0</v>
      </c>
      <c r="BU10" s="366">
        <f t="shared" si="7"/>
        <v>2</v>
      </c>
      <c r="BV10" s="367">
        <f t="shared" si="7"/>
        <v>1</v>
      </c>
      <c r="BW10" s="366">
        <f t="shared" si="7"/>
        <v>0</v>
      </c>
      <c r="BX10" s="367">
        <f t="shared" si="7"/>
        <v>0</v>
      </c>
      <c r="BY10" s="366">
        <f t="shared" si="7"/>
        <v>1</v>
      </c>
      <c r="BZ10" s="367">
        <f t="shared" si="7"/>
        <v>1</v>
      </c>
      <c r="CA10" s="366">
        <f t="shared" si="7"/>
        <v>2</v>
      </c>
      <c r="CB10" s="367">
        <f t="shared" si="7"/>
        <v>1</v>
      </c>
      <c r="CC10" s="368">
        <f t="shared" si="7"/>
        <v>0</v>
      </c>
      <c r="CD10" s="187">
        <f t="shared" si="8"/>
        <v>-1.2</v>
      </c>
      <c r="CE10" s="188">
        <f t="shared" si="68"/>
        <v>4.7</v>
      </c>
      <c r="CF10" s="187">
        <f t="shared" si="8"/>
        <v>2.7</v>
      </c>
      <c r="CG10" s="188">
        <f t="shared" si="9"/>
        <v>6.7</v>
      </c>
      <c r="CH10" s="187">
        <f t="shared" si="10"/>
        <v>-3.8</v>
      </c>
      <c r="CI10" s="188">
        <f t="shared" si="11"/>
        <v>-0.7</v>
      </c>
      <c r="CJ10" s="187">
        <f t="shared" si="12"/>
        <v>-3.4</v>
      </c>
      <c r="CK10" s="188">
        <f t="shared" si="13"/>
        <v>-0.3</v>
      </c>
      <c r="CL10" s="187">
        <f t="shared" si="14"/>
        <v>-9</v>
      </c>
      <c r="CM10" s="188">
        <f t="shared" si="15"/>
        <v>-0.5</v>
      </c>
      <c r="CN10" s="187">
        <f t="shared" si="16"/>
        <v>-9.8000000000000007</v>
      </c>
      <c r="CO10" s="188">
        <f t="shared" si="17"/>
        <v>-1.4</v>
      </c>
      <c r="CP10" s="187">
        <f t="shared" si="18"/>
        <v>-3.4</v>
      </c>
      <c r="CQ10" s="188">
        <f t="shared" si="19"/>
        <v>0.8</v>
      </c>
      <c r="CR10" s="187">
        <f t="shared" si="20"/>
        <v>-5.6</v>
      </c>
      <c r="CS10" s="188">
        <f t="shared" si="21"/>
        <v>-1.3</v>
      </c>
      <c r="CT10" s="187">
        <f t="shared" si="22"/>
        <v>-7.5</v>
      </c>
      <c r="CU10" s="188">
        <f t="shared" si="23"/>
        <v>-0.1</v>
      </c>
      <c r="CV10" s="187">
        <f t="shared" si="24"/>
        <v>-3.1</v>
      </c>
      <c r="CW10" s="188">
        <f t="shared" si="25"/>
        <v>0.1</v>
      </c>
      <c r="CX10" s="187">
        <f t="shared" si="69"/>
        <v>-3.2</v>
      </c>
      <c r="CY10" s="188">
        <f t="shared" si="70"/>
        <v>9.5</v>
      </c>
      <c r="CZ10" s="187">
        <f t="shared" si="26"/>
        <v>0.70000000000000018</v>
      </c>
      <c r="DA10" s="188">
        <f t="shared" si="27"/>
        <v>8.3000000000000007</v>
      </c>
      <c r="DB10" s="187">
        <f t="shared" si="28"/>
        <v>-5.8</v>
      </c>
      <c r="DC10" s="188">
        <f t="shared" si="29"/>
        <v>8.3000000000000007</v>
      </c>
      <c r="DD10" s="187">
        <f t="shared" si="30"/>
        <v>-5.4</v>
      </c>
      <c r="DE10" s="188">
        <f t="shared" si="31"/>
        <v>5.7</v>
      </c>
      <c r="DF10" s="187">
        <f t="shared" si="32"/>
        <v>-11</v>
      </c>
      <c r="DG10" s="188">
        <f t="shared" si="33"/>
        <v>8.5</v>
      </c>
      <c r="DH10" s="187">
        <f t="shared" si="34"/>
        <v>-11.8</v>
      </c>
      <c r="DI10" s="188">
        <f t="shared" si="35"/>
        <v>7.4</v>
      </c>
      <c r="DJ10" s="187">
        <f t="shared" si="36"/>
        <v>-5.4</v>
      </c>
      <c r="DK10" s="188">
        <f t="shared" si="37"/>
        <v>13.8</v>
      </c>
      <c r="DL10" s="187">
        <f t="shared" si="38"/>
        <v>-7.6</v>
      </c>
      <c r="DM10" s="188">
        <f t="shared" si="39"/>
        <v>7.6</v>
      </c>
      <c r="DN10" s="187">
        <f t="shared" si="40"/>
        <v>-9.5</v>
      </c>
      <c r="DO10" s="188">
        <f t="shared" si="41"/>
        <v>5.9</v>
      </c>
      <c r="DP10" s="187">
        <f t="shared" si="42"/>
        <v>-5.0999999999999996</v>
      </c>
      <c r="DQ10" s="188">
        <f t="shared" si="43"/>
        <v>12.9</v>
      </c>
      <c r="DR10" s="199">
        <f t="shared" si="71"/>
        <v>14</v>
      </c>
      <c r="DS10" s="200">
        <f t="shared" si="72"/>
        <v>16</v>
      </c>
      <c r="DT10" s="199">
        <f t="shared" si="44"/>
        <v>18</v>
      </c>
      <c r="DU10" s="200">
        <f t="shared" si="44"/>
        <v>10</v>
      </c>
      <c r="DV10" s="199">
        <f t="shared" si="44"/>
        <v>11</v>
      </c>
      <c r="DW10" s="200">
        <f t="shared" si="44"/>
        <v>13</v>
      </c>
      <c r="DX10" s="199">
        <f t="shared" si="44"/>
        <v>13</v>
      </c>
      <c r="DY10" s="200">
        <f t="shared" si="44"/>
        <v>10</v>
      </c>
      <c r="DZ10" s="199">
        <f t="shared" si="44"/>
        <v>8</v>
      </c>
      <c r="EA10" s="200">
        <f t="shared" si="44"/>
        <v>7</v>
      </c>
      <c r="EB10" s="199">
        <f t="shared" si="44"/>
        <v>7</v>
      </c>
      <c r="EC10" s="200">
        <f t="shared" si="44"/>
        <v>14</v>
      </c>
      <c r="ED10" s="199">
        <f t="shared" si="44"/>
        <v>13</v>
      </c>
      <c r="EE10" s="200">
        <f t="shared" si="44"/>
        <v>13</v>
      </c>
      <c r="EF10" s="199">
        <f t="shared" si="44"/>
        <v>12</v>
      </c>
      <c r="EG10" s="200">
        <f t="shared" si="44"/>
        <v>7</v>
      </c>
      <c r="EH10" s="199">
        <f t="shared" si="44"/>
        <v>4</v>
      </c>
      <c r="EI10" s="200">
        <f t="shared" si="44"/>
        <v>2</v>
      </c>
      <c r="EJ10" s="199">
        <f t="shared" si="44"/>
        <v>5</v>
      </c>
      <c r="EK10" s="200">
        <f t="shared" si="44"/>
        <v>8</v>
      </c>
      <c r="EL10" s="199">
        <f t="shared" si="73"/>
        <v>0</v>
      </c>
      <c r="EM10" s="200">
        <f t="shared" si="74"/>
        <v>0</v>
      </c>
      <c r="EN10" s="199">
        <f t="shared" si="75"/>
        <v>0</v>
      </c>
      <c r="EO10" s="200">
        <f t="shared" si="45"/>
        <v>0</v>
      </c>
      <c r="EP10" s="199">
        <f t="shared" si="45"/>
        <v>0</v>
      </c>
      <c r="EQ10" s="200">
        <f t="shared" si="46"/>
        <v>0</v>
      </c>
      <c r="ER10" s="199">
        <f t="shared" si="46"/>
        <v>0</v>
      </c>
      <c r="ES10" s="200">
        <f t="shared" si="47"/>
        <v>0</v>
      </c>
      <c r="ET10" s="199">
        <f t="shared" si="47"/>
        <v>0</v>
      </c>
      <c r="EU10" s="200">
        <f t="shared" si="48"/>
        <v>0</v>
      </c>
      <c r="EV10" s="199">
        <f t="shared" si="48"/>
        <v>0</v>
      </c>
      <c r="EW10" s="200">
        <f t="shared" si="49"/>
        <v>0</v>
      </c>
      <c r="EX10" s="199">
        <f t="shared" si="49"/>
        <v>0</v>
      </c>
      <c r="EY10" s="200">
        <f t="shared" si="50"/>
        <v>0</v>
      </c>
      <c r="EZ10" s="199">
        <f t="shared" si="50"/>
        <v>0</v>
      </c>
      <c r="FA10" s="200">
        <f t="shared" si="51"/>
        <v>0</v>
      </c>
      <c r="FB10" s="199">
        <f t="shared" si="51"/>
        <v>0</v>
      </c>
      <c r="FC10" s="200">
        <f t="shared" si="52"/>
        <v>0</v>
      </c>
      <c r="FD10" s="199">
        <f t="shared" si="52"/>
        <v>0</v>
      </c>
      <c r="FE10" s="200">
        <f t="shared" si="53"/>
        <v>0</v>
      </c>
      <c r="FG10" s="523" t="s">
        <v>1285</v>
      </c>
      <c r="FH10" s="523" t="s">
        <v>1285</v>
      </c>
      <c r="FI10" s="521">
        <v>5</v>
      </c>
      <c r="FJ10" s="184" t="str">
        <f t="shared" si="76"/>
        <v>Ржев</v>
      </c>
      <c r="FK10" s="240" t="str">
        <f t="shared" si="54"/>
        <v>·</v>
      </c>
      <c r="FL10" s="241" t="str">
        <f t="shared" si="55"/>
        <v>···</v>
      </c>
      <c r="FM10" s="241" t="str">
        <f t="shared" si="55"/>
        <v>· *</v>
      </c>
      <c r="FN10" s="241" t="str">
        <f t="shared" si="55"/>
        <v>· *</v>
      </c>
      <c r="FO10" s="241" t="str">
        <f t="shared" si="55"/>
        <v/>
      </c>
      <c r="FP10" s="241" t="str">
        <f t="shared" si="55"/>
        <v>**</v>
      </c>
      <c r="FQ10" s="241" t="str">
        <f t="shared" si="55"/>
        <v>· *</v>
      </c>
      <c r="FR10" s="241" t="str">
        <f t="shared" si="55"/>
        <v>*</v>
      </c>
      <c r="FS10" s="241" t="str">
        <f t="shared" si="55"/>
        <v>· *</v>
      </c>
      <c r="FT10" s="242" t="str">
        <f t="shared" si="55"/>
        <v>· *</v>
      </c>
      <c r="FU10" s="251">
        <f t="shared" si="77"/>
        <v>6</v>
      </c>
      <c r="FV10" s="247">
        <f t="shared" si="78"/>
        <v>21</v>
      </c>
      <c r="FW10" s="247">
        <f t="shared" si="79"/>
        <v>2</v>
      </c>
      <c r="FX10" s="247">
        <f t="shared" si="80"/>
        <v>12</v>
      </c>
      <c r="FY10" s="247">
        <f t="shared" si="81"/>
        <v>0</v>
      </c>
      <c r="FZ10" s="247">
        <f t="shared" si="82"/>
        <v>2</v>
      </c>
      <c r="GA10" s="247">
        <f t="shared" si="83"/>
        <v>1</v>
      </c>
      <c r="GB10" s="247">
        <f t="shared" si="84"/>
        <v>1</v>
      </c>
      <c r="GC10" s="247">
        <f t="shared" si="85"/>
        <v>2</v>
      </c>
      <c r="GD10" s="252">
        <f t="shared" si="86"/>
        <v>1</v>
      </c>
      <c r="GE10" s="256">
        <f t="shared" si="87"/>
        <v>4.7</v>
      </c>
      <c r="GF10" s="257">
        <f t="shared" si="88"/>
        <v>6.7</v>
      </c>
      <c r="GG10" s="257">
        <f t="shared" si="89"/>
        <v>-0.7</v>
      </c>
      <c r="GH10" s="257">
        <f t="shared" si="90"/>
        <v>-0.3</v>
      </c>
      <c r="GI10" s="257">
        <f t="shared" si="91"/>
        <v>-0.5</v>
      </c>
      <c r="GJ10" s="257">
        <f t="shared" si="92"/>
        <v>-1.4</v>
      </c>
      <c r="GK10" s="257">
        <f t="shared" si="93"/>
        <v>0.8</v>
      </c>
      <c r="GL10" s="257">
        <f t="shared" si="94"/>
        <v>-1.3</v>
      </c>
      <c r="GM10" s="257">
        <f t="shared" si="95"/>
        <v>-0.1</v>
      </c>
      <c r="GN10" s="258">
        <f t="shared" si="96"/>
        <v>0.1</v>
      </c>
      <c r="GO10" s="262">
        <f t="shared" si="97"/>
        <v>0.8</v>
      </c>
      <c r="GP10" s="263">
        <f t="shared" si="98"/>
        <v>1.3</v>
      </c>
      <c r="GQ10" s="263">
        <f t="shared" si="99"/>
        <v>-1.8</v>
      </c>
      <c r="GR10" s="263">
        <f t="shared" si="100"/>
        <v>-1.4</v>
      </c>
      <c r="GS10" s="263">
        <f t="shared" si="101"/>
        <v>-7</v>
      </c>
      <c r="GT10" s="263">
        <f t="shared" si="102"/>
        <v>-7.8</v>
      </c>
      <c r="GU10" s="263">
        <f t="shared" si="103"/>
        <v>-1.4</v>
      </c>
      <c r="GV10" s="263">
        <f t="shared" si="104"/>
        <v>-3.6</v>
      </c>
      <c r="GW10" s="263">
        <f t="shared" si="105"/>
        <v>-5.5</v>
      </c>
      <c r="GX10" s="264">
        <f t="shared" si="106"/>
        <v>-1.1000000000000001</v>
      </c>
      <c r="GY10" s="256">
        <f t="shared" si="107"/>
        <v>9.5</v>
      </c>
      <c r="GZ10" s="257">
        <f t="shared" si="108"/>
        <v>8.3000000000000007</v>
      </c>
      <c r="HA10" s="257">
        <f t="shared" si="109"/>
        <v>8.3000000000000007</v>
      </c>
      <c r="HB10" s="257">
        <f t="shared" si="110"/>
        <v>5.7</v>
      </c>
      <c r="HC10" s="257">
        <f t="shared" si="111"/>
        <v>8.5</v>
      </c>
      <c r="HD10" s="257">
        <f t="shared" si="112"/>
        <v>7.4</v>
      </c>
      <c r="HE10" s="257">
        <f t="shared" si="113"/>
        <v>13.8</v>
      </c>
      <c r="HF10" s="257">
        <f t="shared" si="114"/>
        <v>7.6</v>
      </c>
      <c r="HG10" s="257">
        <f t="shared" si="115"/>
        <v>5.9</v>
      </c>
      <c r="HH10" s="258">
        <f t="shared" si="116"/>
        <v>12.9</v>
      </c>
      <c r="HI10" s="262">
        <f t="shared" si="117"/>
        <v>-1.2</v>
      </c>
      <c r="HJ10" s="263">
        <f t="shared" si="118"/>
        <v>-0.7</v>
      </c>
      <c r="HK10" s="263">
        <f t="shared" si="119"/>
        <v>-3.8</v>
      </c>
      <c r="HL10" s="263">
        <f t="shared" si="120"/>
        <v>-3.4</v>
      </c>
      <c r="HM10" s="263">
        <f t="shared" si="121"/>
        <v>-9</v>
      </c>
      <c r="HN10" s="263">
        <f t="shared" si="122"/>
        <v>-9.8000000000000007</v>
      </c>
      <c r="HO10" s="263">
        <f t="shared" si="123"/>
        <v>-3.4</v>
      </c>
      <c r="HP10" s="263">
        <f t="shared" si="124"/>
        <v>-5.6</v>
      </c>
      <c r="HQ10" s="263">
        <f t="shared" si="125"/>
        <v>-7.5</v>
      </c>
      <c r="HR10" s="264">
        <f t="shared" si="126"/>
        <v>-3.1</v>
      </c>
      <c r="HS10" s="275">
        <f t="shared" si="127"/>
        <v>16</v>
      </c>
      <c r="HT10" s="49">
        <f t="shared" si="128"/>
        <v>18</v>
      </c>
      <c r="HU10" s="49">
        <f t="shared" si="129"/>
        <v>13</v>
      </c>
      <c r="HV10" s="49">
        <f t="shared" si="130"/>
        <v>13</v>
      </c>
      <c r="HW10" s="49">
        <f t="shared" si="131"/>
        <v>8</v>
      </c>
      <c r="HX10" s="49">
        <f t="shared" si="132"/>
        <v>14</v>
      </c>
      <c r="HY10" s="49">
        <f t="shared" si="133"/>
        <v>13</v>
      </c>
      <c r="HZ10" s="49">
        <f t="shared" si="134"/>
        <v>12</v>
      </c>
      <c r="IA10" s="49">
        <f t="shared" si="135"/>
        <v>4</v>
      </c>
      <c r="IB10" s="276">
        <f t="shared" si="136"/>
        <v>8</v>
      </c>
      <c r="IC10" s="9">
        <f t="shared" si="137"/>
        <v>0</v>
      </c>
      <c r="ID10" s="10">
        <f t="shared" si="138"/>
        <v>0</v>
      </c>
      <c r="IE10" s="10">
        <f t="shared" si="139"/>
        <v>0</v>
      </c>
      <c r="IF10" s="10">
        <f t="shared" si="140"/>
        <v>0</v>
      </c>
      <c r="IG10" s="10">
        <f t="shared" si="141"/>
        <v>0</v>
      </c>
      <c r="IH10" s="10">
        <f t="shared" si="142"/>
        <v>0</v>
      </c>
      <c r="II10" s="10">
        <f t="shared" si="143"/>
        <v>0</v>
      </c>
      <c r="IJ10" s="10">
        <f t="shared" si="144"/>
        <v>0</v>
      </c>
      <c r="IK10" s="10">
        <f t="shared" si="145"/>
        <v>0</v>
      </c>
      <c r="IL10" s="11">
        <f t="shared" si="146"/>
        <v>0</v>
      </c>
      <c r="IM10" s="386">
        <f t="shared" si="147"/>
        <v>0</v>
      </c>
      <c r="IN10" s="382">
        <f t="shared" si="63"/>
        <v>0</v>
      </c>
      <c r="IO10" s="382">
        <f t="shared" si="63"/>
        <v>0</v>
      </c>
      <c r="IP10" s="382">
        <f t="shared" si="63"/>
        <v>0</v>
      </c>
      <c r="IQ10" s="382">
        <f t="shared" si="63"/>
        <v>0</v>
      </c>
      <c r="IR10" s="382">
        <f t="shared" si="63"/>
        <v>0</v>
      </c>
      <c r="IS10" s="382">
        <f t="shared" si="63"/>
        <v>0</v>
      </c>
      <c r="IT10" s="382">
        <f t="shared" si="63"/>
        <v>0</v>
      </c>
      <c r="IU10" s="382">
        <f t="shared" si="63"/>
        <v>0</v>
      </c>
      <c r="IV10" s="387">
        <f t="shared" si="63"/>
        <v>0</v>
      </c>
    </row>
    <row r="11" spans="1:256" ht="13.5" customHeight="1" x14ac:dyDescent="0.2">
      <c r="A11" s="109" t="s">
        <v>136</v>
      </c>
      <c r="B11" s="668" t="s">
        <v>93</v>
      </c>
      <c r="C11" s="146" t="s">
        <v>79</v>
      </c>
      <c r="D11" s="147">
        <v>16</v>
      </c>
      <c r="E11" s="147">
        <v>16</v>
      </c>
      <c r="F11" s="147">
        <v>25</v>
      </c>
      <c r="G11" s="147" t="s">
        <v>79</v>
      </c>
      <c r="H11" s="147" t="s">
        <v>79</v>
      </c>
      <c r="I11" s="147" t="s">
        <v>79</v>
      </c>
      <c r="J11" s="147" t="s">
        <v>79</v>
      </c>
      <c r="K11" s="147" t="s">
        <v>79</v>
      </c>
      <c r="L11" s="147" t="s">
        <v>79</v>
      </c>
      <c r="M11" s="147" t="s">
        <v>79</v>
      </c>
      <c r="N11" s="147" t="s">
        <v>79</v>
      </c>
      <c r="O11" s="147" t="s">
        <v>79</v>
      </c>
      <c r="P11" s="147" t="s">
        <v>79</v>
      </c>
      <c r="Q11" s="147" t="s">
        <v>79</v>
      </c>
      <c r="R11" s="147" t="s">
        <v>79</v>
      </c>
      <c r="S11" s="147" t="s">
        <v>79</v>
      </c>
      <c r="T11" s="147" t="s">
        <v>79</v>
      </c>
      <c r="U11" s="147" t="s">
        <v>79</v>
      </c>
      <c r="V11" s="148" t="s">
        <v>79</v>
      </c>
      <c r="X11" s="109" t="s">
        <v>137</v>
      </c>
      <c r="Y11" s="496" t="s">
        <v>103</v>
      </c>
      <c r="Z11" s="386">
        <v>0</v>
      </c>
      <c r="AA11" s="382">
        <v>0</v>
      </c>
      <c r="AB11" s="382">
        <v>0</v>
      </c>
      <c r="AC11" s="382">
        <v>0</v>
      </c>
      <c r="AD11" s="382">
        <v>0</v>
      </c>
      <c r="AE11" s="382">
        <v>0</v>
      </c>
      <c r="AF11" s="382">
        <v>0</v>
      </c>
      <c r="AG11" s="382">
        <v>0</v>
      </c>
      <c r="AH11" s="382">
        <v>0</v>
      </c>
      <c r="AI11" s="383">
        <v>0</v>
      </c>
      <c r="AM11" s="340">
        <v>11</v>
      </c>
      <c r="AN11" s="413">
        <v>6</v>
      </c>
      <c r="AO11" s="708" t="s">
        <v>849</v>
      </c>
      <c r="AP11" s="360" t="str">
        <f t="shared" si="64"/>
        <v/>
      </c>
      <c r="AQ11" s="322" t="str">
        <f t="shared" si="65"/>
        <v>···</v>
      </c>
      <c r="AR11" s="362" t="str">
        <f t="shared" si="5"/>
        <v>· *</v>
      </c>
      <c r="AS11" s="322" t="str">
        <f t="shared" si="5"/>
        <v/>
      </c>
      <c r="AT11" s="362" t="str">
        <f t="shared" si="5"/>
        <v>· *</v>
      </c>
      <c r="AU11" s="322" t="str">
        <f t="shared" si="5"/>
        <v>· *</v>
      </c>
      <c r="AV11" s="362" t="str">
        <f t="shared" si="5"/>
        <v>· *</v>
      </c>
      <c r="AW11" s="322" t="str">
        <f t="shared" si="5"/>
        <v/>
      </c>
      <c r="AX11" s="362" t="str">
        <f t="shared" si="5"/>
        <v/>
      </c>
      <c r="AY11" s="322" t="str">
        <f t="shared" si="5"/>
        <v/>
      </c>
      <c r="AZ11" s="362" t="str">
        <f t="shared" si="5"/>
        <v/>
      </c>
      <c r="BA11" s="322" t="str">
        <f t="shared" si="5"/>
        <v>· *</v>
      </c>
      <c r="BB11" s="362" t="str">
        <f t="shared" si="5"/>
        <v/>
      </c>
      <c r="BC11" s="322" t="str">
        <f t="shared" si="5"/>
        <v>· *</v>
      </c>
      <c r="BD11" s="362" t="str">
        <f t="shared" si="5"/>
        <v>· *</v>
      </c>
      <c r="BE11" s="322" t="str">
        <f t="shared" si="5"/>
        <v/>
      </c>
      <c r="BF11" s="362" t="str">
        <f t="shared" si="5"/>
        <v/>
      </c>
      <c r="BG11" s="322" t="str">
        <f t="shared" si="5"/>
        <v>· *</v>
      </c>
      <c r="BH11" s="362" t="str">
        <f t="shared" si="5"/>
        <v>· *</v>
      </c>
      <c r="BI11" s="323" t="str">
        <f t="shared" si="5"/>
        <v/>
      </c>
      <c r="BJ11" s="367">
        <f t="shared" si="6"/>
        <v>0</v>
      </c>
      <c r="BK11" s="366">
        <f t="shared" si="67"/>
        <v>15</v>
      </c>
      <c r="BL11" s="367">
        <f t="shared" si="7"/>
        <v>8</v>
      </c>
      <c r="BM11" s="366">
        <f t="shared" si="7"/>
        <v>0</v>
      </c>
      <c r="BN11" s="367">
        <f t="shared" si="7"/>
        <v>1</v>
      </c>
      <c r="BO11" s="366">
        <f t="shared" si="7"/>
        <v>1</v>
      </c>
      <c r="BP11" s="367">
        <f t="shared" si="7"/>
        <v>3</v>
      </c>
      <c r="BQ11" s="366">
        <f t="shared" si="7"/>
        <v>0</v>
      </c>
      <c r="BR11" s="367">
        <f t="shared" si="7"/>
        <v>0</v>
      </c>
      <c r="BS11" s="366">
        <f t="shared" si="7"/>
        <v>0</v>
      </c>
      <c r="BT11" s="367">
        <f t="shared" si="7"/>
        <v>0</v>
      </c>
      <c r="BU11" s="366">
        <f t="shared" si="7"/>
        <v>3</v>
      </c>
      <c r="BV11" s="367">
        <f t="shared" si="7"/>
        <v>0</v>
      </c>
      <c r="BW11" s="366">
        <f t="shared" si="7"/>
        <v>1</v>
      </c>
      <c r="BX11" s="367">
        <f t="shared" si="7"/>
        <v>1</v>
      </c>
      <c r="BY11" s="366">
        <f t="shared" si="7"/>
        <v>0</v>
      </c>
      <c r="BZ11" s="367">
        <f t="shared" si="7"/>
        <v>0</v>
      </c>
      <c r="CA11" s="366">
        <f t="shared" si="7"/>
        <v>1</v>
      </c>
      <c r="CB11" s="367">
        <f t="shared" si="7"/>
        <v>2</v>
      </c>
      <c r="CC11" s="368">
        <f t="shared" si="7"/>
        <v>0</v>
      </c>
      <c r="CD11" s="330">
        <f t="shared" si="8"/>
        <v>-0.60000000000000009</v>
      </c>
      <c r="CE11" s="331">
        <f t="shared" si="68"/>
        <v>4.8</v>
      </c>
      <c r="CF11" s="330">
        <f t="shared" si="8"/>
        <v>1.7000000000000002</v>
      </c>
      <c r="CG11" s="331">
        <f t="shared" si="9"/>
        <v>4.0999999999999996</v>
      </c>
      <c r="CH11" s="330">
        <f t="shared" si="10"/>
        <v>-2.1</v>
      </c>
      <c r="CI11" s="331">
        <f t="shared" si="11"/>
        <v>0.9</v>
      </c>
      <c r="CJ11" s="330">
        <f t="shared" si="12"/>
        <v>-2.4</v>
      </c>
      <c r="CK11" s="331">
        <f t="shared" si="13"/>
        <v>-0.3</v>
      </c>
      <c r="CL11" s="330">
        <f t="shared" si="14"/>
        <v>-5.6</v>
      </c>
      <c r="CM11" s="331">
        <f t="shared" si="15"/>
        <v>-0.3</v>
      </c>
      <c r="CN11" s="330">
        <f t="shared" si="16"/>
        <v>-5.3</v>
      </c>
      <c r="CO11" s="331">
        <f t="shared" si="17"/>
        <v>1.3</v>
      </c>
      <c r="CP11" s="330">
        <f t="shared" si="18"/>
        <v>-0.7</v>
      </c>
      <c r="CQ11" s="331">
        <f t="shared" si="19"/>
        <v>4</v>
      </c>
      <c r="CR11" s="330">
        <f t="shared" si="20"/>
        <v>0.39999999999999991</v>
      </c>
      <c r="CS11" s="331">
        <f t="shared" si="21"/>
        <v>2.5</v>
      </c>
      <c r="CT11" s="330">
        <f t="shared" si="22"/>
        <v>-0.19999999999999996</v>
      </c>
      <c r="CU11" s="331">
        <f t="shared" si="23"/>
        <v>3.2</v>
      </c>
      <c r="CV11" s="330">
        <f t="shared" si="24"/>
        <v>-0.5</v>
      </c>
      <c r="CW11" s="331">
        <f t="shared" si="25"/>
        <v>1.8</v>
      </c>
      <c r="CX11" s="330">
        <f t="shared" si="69"/>
        <v>-2.6</v>
      </c>
      <c r="CY11" s="331">
        <f t="shared" si="70"/>
        <v>7.3</v>
      </c>
      <c r="CZ11" s="330">
        <f t="shared" si="26"/>
        <v>-0.29999999999999982</v>
      </c>
      <c r="DA11" s="331">
        <f t="shared" si="27"/>
        <v>11.4</v>
      </c>
      <c r="DB11" s="330">
        <f t="shared" si="28"/>
        <v>-4.0999999999999996</v>
      </c>
      <c r="DC11" s="331">
        <f t="shared" si="29"/>
        <v>11.9</v>
      </c>
      <c r="DD11" s="330">
        <f t="shared" si="30"/>
        <v>-4.4000000000000004</v>
      </c>
      <c r="DE11" s="331">
        <f t="shared" si="31"/>
        <v>12.8</v>
      </c>
      <c r="DF11" s="330">
        <f t="shared" si="32"/>
        <v>-7.6</v>
      </c>
      <c r="DG11" s="331">
        <f t="shared" si="33"/>
        <v>16.7</v>
      </c>
      <c r="DH11" s="330">
        <f t="shared" si="34"/>
        <v>-7.3</v>
      </c>
      <c r="DI11" s="331">
        <f t="shared" si="35"/>
        <v>6.6</v>
      </c>
      <c r="DJ11" s="330">
        <f t="shared" si="36"/>
        <v>-2.7</v>
      </c>
      <c r="DK11" s="331">
        <f t="shared" si="37"/>
        <v>13</v>
      </c>
      <c r="DL11" s="330">
        <f t="shared" si="38"/>
        <v>-1.6</v>
      </c>
      <c r="DM11" s="331">
        <f t="shared" si="39"/>
        <v>11.5</v>
      </c>
      <c r="DN11" s="330">
        <f t="shared" si="40"/>
        <v>-2.2000000000000002</v>
      </c>
      <c r="DO11" s="331">
        <f t="shared" si="41"/>
        <v>12.2</v>
      </c>
      <c r="DP11" s="330">
        <f t="shared" si="42"/>
        <v>-2.5</v>
      </c>
      <c r="DQ11" s="331">
        <f t="shared" si="43"/>
        <v>18.2</v>
      </c>
      <c r="DR11" s="332">
        <f t="shared" si="71"/>
        <v>11</v>
      </c>
      <c r="DS11" s="333">
        <f t="shared" si="72"/>
        <v>13</v>
      </c>
      <c r="DT11" s="332">
        <f t="shared" si="44"/>
        <v>8</v>
      </c>
      <c r="DU11" s="333">
        <f t="shared" si="44"/>
        <v>6</v>
      </c>
      <c r="DV11" s="332">
        <f t="shared" si="44"/>
        <v>13</v>
      </c>
      <c r="DW11" s="333">
        <f t="shared" si="44"/>
        <v>14</v>
      </c>
      <c r="DX11" s="332">
        <f t="shared" si="44"/>
        <v>10</v>
      </c>
      <c r="DY11" s="333">
        <f t="shared" si="44"/>
        <v>9</v>
      </c>
      <c r="DZ11" s="332">
        <f t="shared" si="44"/>
        <v>11</v>
      </c>
      <c r="EA11" s="333">
        <f t="shared" si="44"/>
        <v>8</v>
      </c>
      <c r="EB11" s="332">
        <f t="shared" si="44"/>
        <v>14</v>
      </c>
      <c r="EC11" s="333">
        <f t="shared" si="44"/>
        <v>16</v>
      </c>
      <c r="ED11" s="332">
        <f t="shared" si="44"/>
        <v>14</v>
      </c>
      <c r="EE11" s="333">
        <f t="shared" si="44"/>
        <v>16</v>
      </c>
      <c r="EF11" s="332">
        <f t="shared" si="44"/>
        <v>11</v>
      </c>
      <c r="EG11" s="333">
        <f t="shared" si="44"/>
        <v>8</v>
      </c>
      <c r="EH11" s="332">
        <f t="shared" si="44"/>
        <v>4</v>
      </c>
      <c r="EI11" s="333">
        <f t="shared" si="44"/>
        <v>4</v>
      </c>
      <c r="EJ11" s="332">
        <f t="shared" si="44"/>
        <v>4</v>
      </c>
      <c r="EK11" s="333">
        <f t="shared" si="44"/>
        <v>7</v>
      </c>
      <c r="EL11" s="332">
        <f t="shared" si="73"/>
        <v>0</v>
      </c>
      <c r="EM11" s="333">
        <f t="shared" si="74"/>
        <v>0</v>
      </c>
      <c r="EN11" s="332">
        <f t="shared" si="75"/>
        <v>0</v>
      </c>
      <c r="EO11" s="333">
        <f t="shared" si="45"/>
        <v>0</v>
      </c>
      <c r="EP11" s="332">
        <f t="shared" si="45"/>
        <v>0</v>
      </c>
      <c r="EQ11" s="333">
        <f t="shared" si="46"/>
        <v>0</v>
      </c>
      <c r="ER11" s="332">
        <f t="shared" si="46"/>
        <v>0</v>
      </c>
      <c r="ES11" s="333">
        <f t="shared" si="47"/>
        <v>0</v>
      </c>
      <c r="ET11" s="332">
        <f t="shared" si="47"/>
        <v>0</v>
      </c>
      <c r="EU11" s="333">
        <f t="shared" si="48"/>
        <v>0</v>
      </c>
      <c r="EV11" s="332">
        <f t="shared" si="48"/>
        <v>0</v>
      </c>
      <c r="EW11" s="333">
        <f t="shared" si="49"/>
        <v>0</v>
      </c>
      <c r="EX11" s="332">
        <f t="shared" si="49"/>
        <v>0</v>
      </c>
      <c r="EY11" s="333">
        <f t="shared" si="50"/>
        <v>0</v>
      </c>
      <c r="EZ11" s="332">
        <f t="shared" si="50"/>
        <v>0</v>
      </c>
      <c r="FA11" s="333">
        <f t="shared" si="51"/>
        <v>0</v>
      </c>
      <c r="FB11" s="332">
        <f t="shared" si="51"/>
        <v>0</v>
      </c>
      <c r="FC11" s="333">
        <f t="shared" si="52"/>
        <v>0</v>
      </c>
      <c r="FD11" s="332">
        <f t="shared" si="52"/>
        <v>0</v>
      </c>
      <c r="FE11" s="333">
        <f t="shared" si="53"/>
        <v>0</v>
      </c>
      <c r="FG11" s="523" t="s">
        <v>1286</v>
      </c>
      <c r="FH11" s="523" t="s">
        <v>1286</v>
      </c>
      <c r="FI11" s="521">
        <v>6</v>
      </c>
      <c r="FJ11" s="184" t="str">
        <f t="shared" si="76"/>
        <v>Чудово</v>
      </c>
      <c r="FK11" s="240" t="str">
        <f t="shared" si="54"/>
        <v>··</v>
      </c>
      <c r="FL11" s="241" t="str">
        <f t="shared" si="55"/>
        <v>·</v>
      </c>
      <c r="FM11" s="241" t="str">
        <f t="shared" si="55"/>
        <v>· *</v>
      </c>
      <c r="FN11" s="241" t="str">
        <f t="shared" si="55"/>
        <v>· *</v>
      </c>
      <c r="FO11" s="241" t="str">
        <f t="shared" si="55"/>
        <v/>
      </c>
      <c r="FP11" s="241" t="str">
        <f t="shared" si="55"/>
        <v>· *</v>
      </c>
      <c r="FQ11" s="241" t="str">
        <f t="shared" si="55"/>
        <v>· *</v>
      </c>
      <c r="FR11" s="241" t="str">
        <f t="shared" si="55"/>
        <v>· *</v>
      </c>
      <c r="FS11" s="241" t="str">
        <f t="shared" si="55"/>
        <v>· *</v>
      </c>
      <c r="FT11" s="242" t="str">
        <f t="shared" si="55"/>
        <v>· *</v>
      </c>
      <c r="FU11" s="251">
        <f t="shared" si="77"/>
        <v>15</v>
      </c>
      <c r="FV11" s="247">
        <f t="shared" si="78"/>
        <v>8</v>
      </c>
      <c r="FW11" s="247">
        <f t="shared" si="79"/>
        <v>1</v>
      </c>
      <c r="FX11" s="247">
        <f t="shared" si="80"/>
        <v>3</v>
      </c>
      <c r="FY11" s="247">
        <f t="shared" si="81"/>
        <v>0</v>
      </c>
      <c r="FZ11" s="247">
        <f t="shared" si="82"/>
        <v>3</v>
      </c>
      <c r="GA11" s="247">
        <f t="shared" si="83"/>
        <v>1</v>
      </c>
      <c r="GB11" s="247">
        <f t="shared" si="84"/>
        <v>1</v>
      </c>
      <c r="GC11" s="247">
        <f t="shared" si="85"/>
        <v>1</v>
      </c>
      <c r="GD11" s="252">
        <f t="shared" si="86"/>
        <v>2</v>
      </c>
      <c r="GE11" s="256">
        <f t="shared" si="87"/>
        <v>4.8</v>
      </c>
      <c r="GF11" s="257">
        <f t="shared" si="88"/>
        <v>4.0999999999999996</v>
      </c>
      <c r="GG11" s="257">
        <f t="shared" si="89"/>
        <v>0.9</v>
      </c>
      <c r="GH11" s="257">
        <f t="shared" si="90"/>
        <v>-0.3</v>
      </c>
      <c r="GI11" s="257">
        <f t="shared" si="91"/>
        <v>-0.3</v>
      </c>
      <c r="GJ11" s="257">
        <f t="shared" si="92"/>
        <v>1.3</v>
      </c>
      <c r="GK11" s="257">
        <f t="shared" si="93"/>
        <v>4</v>
      </c>
      <c r="GL11" s="257">
        <f t="shared" si="94"/>
        <v>2.5</v>
      </c>
      <c r="GM11" s="257">
        <f t="shared" si="95"/>
        <v>3.2</v>
      </c>
      <c r="GN11" s="258">
        <f t="shared" si="96"/>
        <v>1.8</v>
      </c>
      <c r="GO11" s="262">
        <f t="shared" si="97"/>
        <v>1.3</v>
      </c>
      <c r="GP11" s="263">
        <f t="shared" si="98"/>
        <v>1.8</v>
      </c>
      <c r="GQ11" s="263">
        <f t="shared" si="99"/>
        <v>-0.1</v>
      </c>
      <c r="GR11" s="263">
        <f t="shared" si="100"/>
        <v>-2</v>
      </c>
      <c r="GS11" s="263">
        <f t="shared" si="101"/>
        <v>-3.6</v>
      </c>
      <c r="GT11" s="263">
        <f t="shared" si="102"/>
        <v>-3.3</v>
      </c>
      <c r="GU11" s="263">
        <f t="shared" si="103"/>
        <v>1.3</v>
      </c>
      <c r="GV11" s="263">
        <f t="shared" si="104"/>
        <v>2.4</v>
      </c>
      <c r="GW11" s="263">
        <f t="shared" si="105"/>
        <v>1.8</v>
      </c>
      <c r="GX11" s="264">
        <f t="shared" si="106"/>
        <v>0.7</v>
      </c>
      <c r="GY11" s="256">
        <f t="shared" si="107"/>
        <v>7.3</v>
      </c>
      <c r="GZ11" s="257">
        <f t="shared" si="108"/>
        <v>11.4</v>
      </c>
      <c r="HA11" s="257">
        <f t="shared" si="109"/>
        <v>11.9</v>
      </c>
      <c r="HB11" s="257">
        <f t="shared" si="110"/>
        <v>12.8</v>
      </c>
      <c r="HC11" s="257">
        <f t="shared" si="111"/>
        <v>16.7</v>
      </c>
      <c r="HD11" s="257">
        <f t="shared" si="112"/>
        <v>6.6</v>
      </c>
      <c r="HE11" s="257">
        <f t="shared" si="113"/>
        <v>13</v>
      </c>
      <c r="HF11" s="257">
        <f t="shared" si="114"/>
        <v>11.5</v>
      </c>
      <c r="HG11" s="257">
        <f t="shared" si="115"/>
        <v>12.2</v>
      </c>
      <c r="HH11" s="258">
        <f t="shared" si="116"/>
        <v>18.2</v>
      </c>
      <c r="HI11" s="262">
        <f t="shared" si="117"/>
        <v>-0.7</v>
      </c>
      <c r="HJ11" s="263">
        <f t="shared" si="118"/>
        <v>-0.19999999999999996</v>
      </c>
      <c r="HK11" s="263">
        <f t="shared" si="119"/>
        <v>-2.1</v>
      </c>
      <c r="HL11" s="263">
        <f t="shared" si="120"/>
        <v>-4</v>
      </c>
      <c r="HM11" s="263">
        <f t="shared" si="121"/>
        <v>-5.6</v>
      </c>
      <c r="HN11" s="263">
        <f t="shared" si="122"/>
        <v>-5.3</v>
      </c>
      <c r="HO11" s="263">
        <f t="shared" si="123"/>
        <v>-0.7</v>
      </c>
      <c r="HP11" s="263">
        <f t="shared" si="124"/>
        <v>0.39999999999999991</v>
      </c>
      <c r="HQ11" s="263">
        <f t="shared" si="125"/>
        <v>-0.19999999999999996</v>
      </c>
      <c r="HR11" s="264">
        <f t="shared" si="126"/>
        <v>-1.3</v>
      </c>
      <c r="HS11" s="275">
        <f t="shared" si="127"/>
        <v>13</v>
      </c>
      <c r="HT11" s="49">
        <f t="shared" si="128"/>
        <v>8</v>
      </c>
      <c r="HU11" s="49">
        <f t="shared" si="129"/>
        <v>14</v>
      </c>
      <c r="HV11" s="49">
        <f t="shared" si="130"/>
        <v>10</v>
      </c>
      <c r="HW11" s="49">
        <f t="shared" si="131"/>
        <v>11</v>
      </c>
      <c r="HX11" s="49">
        <f t="shared" si="132"/>
        <v>16</v>
      </c>
      <c r="HY11" s="49">
        <f t="shared" si="133"/>
        <v>16</v>
      </c>
      <c r="HZ11" s="49">
        <f t="shared" si="134"/>
        <v>11</v>
      </c>
      <c r="IA11" s="49">
        <f t="shared" si="135"/>
        <v>4</v>
      </c>
      <c r="IB11" s="276">
        <f t="shared" si="136"/>
        <v>7</v>
      </c>
      <c r="IC11" s="9">
        <f t="shared" si="137"/>
        <v>0</v>
      </c>
      <c r="ID11" s="10">
        <f t="shared" si="138"/>
        <v>0</v>
      </c>
      <c r="IE11" s="10">
        <f t="shared" si="139"/>
        <v>0</v>
      </c>
      <c r="IF11" s="10">
        <f t="shared" si="140"/>
        <v>0</v>
      </c>
      <c r="IG11" s="10">
        <f t="shared" si="141"/>
        <v>0</v>
      </c>
      <c r="IH11" s="10">
        <f t="shared" si="142"/>
        <v>0</v>
      </c>
      <c r="II11" s="10">
        <f t="shared" si="143"/>
        <v>0</v>
      </c>
      <c r="IJ11" s="10">
        <f t="shared" si="144"/>
        <v>0</v>
      </c>
      <c r="IK11" s="10">
        <f t="shared" si="145"/>
        <v>0</v>
      </c>
      <c r="IL11" s="11">
        <f t="shared" si="146"/>
        <v>0</v>
      </c>
      <c r="IM11" s="386">
        <f t="shared" si="147"/>
        <v>0</v>
      </c>
      <c r="IN11" s="382">
        <f t="shared" si="63"/>
        <v>0</v>
      </c>
      <c r="IO11" s="382">
        <f t="shared" si="63"/>
        <v>0</v>
      </c>
      <c r="IP11" s="382">
        <f t="shared" si="63"/>
        <v>0</v>
      </c>
      <c r="IQ11" s="382">
        <f t="shared" si="63"/>
        <v>0</v>
      </c>
      <c r="IR11" s="382">
        <f t="shared" si="63"/>
        <v>0</v>
      </c>
      <c r="IS11" s="382">
        <f t="shared" si="63"/>
        <v>0</v>
      </c>
      <c r="IT11" s="382">
        <f t="shared" si="63"/>
        <v>0</v>
      </c>
      <c r="IU11" s="382">
        <f t="shared" si="63"/>
        <v>0</v>
      </c>
      <c r="IV11" s="387">
        <f t="shared" si="63"/>
        <v>0</v>
      </c>
    </row>
    <row r="12" spans="1:256" ht="13.5" customHeight="1" x14ac:dyDescent="0.25">
      <c r="A12" s="109" t="s">
        <v>138</v>
      </c>
      <c r="B12" s="669" t="s">
        <v>31</v>
      </c>
      <c r="C12" s="152" t="s">
        <v>2250</v>
      </c>
      <c r="D12" s="153" t="s">
        <v>2238</v>
      </c>
      <c r="E12" s="153" t="s">
        <v>79</v>
      </c>
      <c r="F12" s="153" t="s">
        <v>105</v>
      </c>
      <c r="G12" s="153" t="s">
        <v>2250</v>
      </c>
      <c r="H12" s="153" t="s">
        <v>79</v>
      </c>
      <c r="I12" s="153" t="s">
        <v>2250</v>
      </c>
      <c r="J12" s="153" t="s">
        <v>2250</v>
      </c>
      <c r="K12" s="153" t="s">
        <v>79</v>
      </c>
      <c r="L12" s="153" t="s">
        <v>79</v>
      </c>
      <c r="M12" s="153" t="s">
        <v>79</v>
      </c>
      <c r="N12" s="153" t="s">
        <v>79</v>
      </c>
      <c r="O12" s="153" t="s">
        <v>79</v>
      </c>
      <c r="P12" s="153" t="s">
        <v>79</v>
      </c>
      <c r="Q12" s="153" t="s">
        <v>79</v>
      </c>
      <c r="R12" s="153" t="s">
        <v>79</v>
      </c>
      <c r="S12" s="153" t="s">
        <v>2253</v>
      </c>
      <c r="T12" s="153" t="s">
        <v>2250</v>
      </c>
      <c r="U12" s="153" t="s">
        <v>79</v>
      </c>
      <c r="V12" s="154" t="s">
        <v>79</v>
      </c>
      <c r="X12" s="109" t="s">
        <v>139</v>
      </c>
      <c r="Y12" s="500" t="s">
        <v>31</v>
      </c>
      <c r="Z12" s="501" t="s">
        <v>2238</v>
      </c>
      <c r="AA12" s="502" t="s">
        <v>2227</v>
      </c>
      <c r="AB12" s="502" t="s">
        <v>2250</v>
      </c>
      <c r="AC12" s="502" t="s">
        <v>2250</v>
      </c>
      <c r="AD12" s="502" t="s">
        <v>79</v>
      </c>
      <c r="AE12" s="502" t="s">
        <v>79</v>
      </c>
      <c r="AF12" s="502" t="s">
        <v>79</v>
      </c>
      <c r="AG12" s="502" t="s">
        <v>79</v>
      </c>
      <c r="AH12" s="502" t="s">
        <v>2250</v>
      </c>
      <c r="AI12" s="503" t="s">
        <v>79</v>
      </c>
      <c r="AM12" s="315">
        <v>12</v>
      </c>
      <c r="AN12" s="413">
        <v>7</v>
      </c>
      <c r="AO12" s="708" t="s">
        <v>660</v>
      </c>
      <c r="AP12" s="360" t="str">
        <f t="shared" si="64"/>
        <v/>
      </c>
      <c r="AQ12" s="322" t="str">
        <f t="shared" si="65"/>
        <v>···</v>
      </c>
      <c r="AR12" s="362" t="str">
        <f t="shared" si="5"/>
        <v>···</v>
      </c>
      <c r="AS12" s="322" t="str">
        <f t="shared" si="5"/>
        <v/>
      </c>
      <c r="AT12" s="362" t="str">
        <f t="shared" si="5"/>
        <v>· *</v>
      </c>
      <c r="AU12" s="322" t="str">
        <f t="shared" si="5"/>
        <v>· *</v>
      </c>
      <c r="AV12" s="362" t="str">
        <f t="shared" si="5"/>
        <v>· *</v>
      </c>
      <c r="AW12" s="322" t="str">
        <f t="shared" si="5"/>
        <v/>
      </c>
      <c r="AX12" s="362" t="str">
        <f t="shared" si="5"/>
        <v>*</v>
      </c>
      <c r="AY12" s="322" t="str">
        <f t="shared" si="5"/>
        <v/>
      </c>
      <c r="AZ12" s="362" t="str">
        <f t="shared" si="5"/>
        <v/>
      </c>
      <c r="BA12" s="322" t="str">
        <f t="shared" si="5"/>
        <v>· *</v>
      </c>
      <c r="BB12" s="362" t="str">
        <f t="shared" si="5"/>
        <v/>
      </c>
      <c r="BC12" s="322" t="str">
        <f t="shared" si="5"/>
        <v>·</v>
      </c>
      <c r="BD12" s="362" t="str">
        <f t="shared" si="5"/>
        <v>· *</v>
      </c>
      <c r="BE12" s="322" t="str">
        <f t="shared" si="5"/>
        <v/>
      </c>
      <c r="BF12" s="362" t="str">
        <f t="shared" si="5"/>
        <v/>
      </c>
      <c r="BG12" s="322" t="str">
        <f t="shared" si="5"/>
        <v>· *</v>
      </c>
      <c r="BH12" s="362" t="str">
        <f t="shared" si="5"/>
        <v>· *</v>
      </c>
      <c r="BI12" s="323" t="str">
        <f t="shared" si="5"/>
        <v/>
      </c>
      <c r="BJ12" s="367">
        <f t="shared" si="6"/>
        <v>0</v>
      </c>
      <c r="BK12" s="366">
        <f t="shared" si="67"/>
        <v>10</v>
      </c>
      <c r="BL12" s="367">
        <f t="shared" si="7"/>
        <v>12</v>
      </c>
      <c r="BM12" s="366">
        <f t="shared" si="7"/>
        <v>0</v>
      </c>
      <c r="BN12" s="367">
        <f t="shared" si="7"/>
        <v>1</v>
      </c>
      <c r="BO12" s="366">
        <f t="shared" si="7"/>
        <v>1</v>
      </c>
      <c r="BP12" s="367">
        <f t="shared" si="7"/>
        <v>2</v>
      </c>
      <c r="BQ12" s="366">
        <f t="shared" si="7"/>
        <v>0</v>
      </c>
      <c r="BR12" s="367">
        <f t="shared" si="7"/>
        <v>1</v>
      </c>
      <c r="BS12" s="366">
        <f t="shared" si="7"/>
        <v>0</v>
      </c>
      <c r="BT12" s="367">
        <f t="shared" si="7"/>
        <v>0</v>
      </c>
      <c r="BU12" s="366">
        <f t="shared" si="7"/>
        <v>4</v>
      </c>
      <c r="BV12" s="367">
        <f t="shared" si="7"/>
        <v>0</v>
      </c>
      <c r="BW12" s="366">
        <f t="shared" si="7"/>
        <v>1</v>
      </c>
      <c r="BX12" s="367">
        <f t="shared" si="7"/>
        <v>1</v>
      </c>
      <c r="BY12" s="366">
        <f t="shared" si="7"/>
        <v>0</v>
      </c>
      <c r="BZ12" s="367">
        <f t="shared" si="7"/>
        <v>0</v>
      </c>
      <c r="CA12" s="366">
        <f t="shared" si="7"/>
        <v>2</v>
      </c>
      <c r="CB12" s="367">
        <f t="shared" si="7"/>
        <v>1</v>
      </c>
      <c r="CC12" s="368">
        <f t="shared" si="7"/>
        <v>0</v>
      </c>
      <c r="CD12" s="334">
        <f t="shared" si="8"/>
        <v>-0.8</v>
      </c>
      <c r="CE12" s="335">
        <f t="shared" si="68"/>
        <v>5.0999999999999996</v>
      </c>
      <c r="CF12" s="334">
        <f t="shared" si="8"/>
        <v>2.7</v>
      </c>
      <c r="CG12" s="335">
        <f t="shared" si="9"/>
        <v>5.4</v>
      </c>
      <c r="CH12" s="334">
        <f t="shared" si="10"/>
        <v>-2.1</v>
      </c>
      <c r="CI12" s="335">
        <f t="shared" si="11"/>
        <v>0.8</v>
      </c>
      <c r="CJ12" s="334">
        <f t="shared" si="12"/>
        <v>-2.5</v>
      </c>
      <c r="CK12" s="335">
        <f t="shared" si="13"/>
        <v>-0.3</v>
      </c>
      <c r="CL12" s="334">
        <f t="shared" si="14"/>
        <v>-5.7</v>
      </c>
      <c r="CM12" s="335">
        <f t="shared" si="15"/>
        <v>-0.2</v>
      </c>
      <c r="CN12" s="334">
        <f t="shared" si="16"/>
        <v>-5.3</v>
      </c>
      <c r="CO12" s="335">
        <f t="shared" si="17"/>
        <v>1.2</v>
      </c>
      <c r="CP12" s="334">
        <f t="shared" si="18"/>
        <v>-0.8</v>
      </c>
      <c r="CQ12" s="335">
        <f t="shared" si="19"/>
        <v>4.2</v>
      </c>
      <c r="CR12" s="334">
        <f t="shared" si="20"/>
        <v>0.39999999999999991</v>
      </c>
      <c r="CS12" s="335">
        <f t="shared" si="21"/>
        <v>2.4</v>
      </c>
      <c r="CT12" s="334">
        <f t="shared" si="22"/>
        <v>-0.10000000000000009</v>
      </c>
      <c r="CU12" s="335">
        <f t="shared" si="23"/>
        <v>2.9</v>
      </c>
      <c r="CV12" s="334">
        <f t="shared" si="24"/>
        <v>-1.2</v>
      </c>
      <c r="CW12" s="335">
        <f t="shared" si="25"/>
        <v>0.8</v>
      </c>
      <c r="CX12" s="334">
        <f t="shared" si="69"/>
        <v>-2.8</v>
      </c>
      <c r="CY12" s="335">
        <f t="shared" si="70"/>
        <v>7.6</v>
      </c>
      <c r="CZ12" s="334">
        <f t="shared" si="26"/>
        <v>0.70000000000000018</v>
      </c>
      <c r="DA12" s="335">
        <f t="shared" si="27"/>
        <v>11.5</v>
      </c>
      <c r="DB12" s="334">
        <f t="shared" si="28"/>
        <v>-4.0999999999999996</v>
      </c>
      <c r="DC12" s="335">
        <f t="shared" si="29"/>
        <v>13.8</v>
      </c>
      <c r="DD12" s="334">
        <f t="shared" si="30"/>
        <v>-4.5</v>
      </c>
      <c r="DE12" s="335">
        <f t="shared" si="31"/>
        <v>8.5</v>
      </c>
      <c r="DF12" s="334">
        <f t="shared" si="32"/>
        <v>-7.7</v>
      </c>
      <c r="DG12" s="335">
        <f t="shared" si="33"/>
        <v>14.8</v>
      </c>
      <c r="DH12" s="334">
        <f t="shared" si="34"/>
        <v>-7.3</v>
      </c>
      <c r="DI12" s="335">
        <f t="shared" si="35"/>
        <v>6.7</v>
      </c>
      <c r="DJ12" s="334">
        <f t="shared" si="36"/>
        <v>-2.8</v>
      </c>
      <c r="DK12" s="335">
        <f t="shared" si="37"/>
        <v>13.1</v>
      </c>
      <c r="DL12" s="334">
        <f t="shared" si="38"/>
        <v>-1.6</v>
      </c>
      <c r="DM12" s="335">
        <f t="shared" si="39"/>
        <v>11.2</v>
      </c>
      <c r="DN12" s="334">
        <f t="shared" si="40"/>
        <v>-2.1</v>
      </c>
      <c r="DO12" s="335">
        <f t="shared" si="41"/>
        <v>11.9</v>
      </c>
      <c r="DP12" s="334">
        <f t="shared" si="42"/>
        <v>-3.2</v>
      </c>
      <c r="DQ12" s="335">
        <f t="shared" si="43"/>
        <v>17.8</v>
      </c>
      <c r="DR12" s="336">
        <f t="shared" si="71"/>
        <v>11</v>
      </c>
      <c r="DS12" s="337">
        <f t="shared" si="72"/>
        <v>14</v>
      </c>
      <c r="DT12" s="336">
        <f t="shared" si="44"/>
        <v>11</v>
      </c>
      <c r="DU12" s="337">
        <f t="shared" si="44"/>
        <v>6</v>
      </c>
      <c r="DV12" s="336">
        <f t="shared" si="44"/>
        <v>13</v>
      </c>
      <c r="DW12" s="337">
        <f t="shared" si="44"/>
        <v>14</v>
      </c>
      <c r="DX12" s="336">
        <f t="shared" si="44"/>
        <v>10</v>
      </c>
      <c r="DY12" s="337">
        <f t="shared" si="44"/>
        <v>9</v>
      </c>
      <c r="DZ12" s="336">
        <f t="shared" si="44"/>
        <v>10</v>
      </c>
      <c r="EA12" s="337">
        <f t="shared" si="44"/>
        <v>8</v>
      </c>
      <c r="EB12" s="336">
        <f t="shared" si="44"/>
        <v>14</v>
      </c>
      <c r="EC12" s="337">
        <f t="shared" si="44"/>
        <v>16</v>
      </c>
      <c r="ED12" s="336">
        <f t="shared" si="44"/>
        <v>14</v>
      </c>
      <c r="EE12" s="337">
        <f t="shared" si="44"/>
        <v>15</v>
      </c>
      <c r="EF12" s="336">
        <f t="shared" si="44"/>
        <v>11</v>
      </c>
      <c r="EG12" s="337">
        <f t="shared" si="44"/>
        <v>8</v>
      </c>
      <c r="EH12" s="336">
        <f t="shared" si="44"/>
        <v>3</v>
      </c>
      <c r="EI12" s="337">
        <f t="shared" si="44"/>
        <v>3</v>
      </c>
      <c r="EJ12" s="336">
        <f t="shared" si="44"/>
        <v>3</v>
      </c>
      <c r="EK12" s="337">
        <f t="shared" si="44"/>
        <v>7</v>
      </c>
      <c r="EL12" s="336">
        <f t="shared" si="73"/>
        <v>0</v>
      </c>
      <c r="EM12" s="337">
        <f t="shared" si="74"/>
        <v>0</v>
      </c>
      <c r="EN12" s="336">
        <f t="shared" si="75"/>
        <v>0</v>
      </c>
      <c r="EO12" s="337">
        <f t="shared" si="45"/>
        <v>0</v>
      </c>
      <c r="EP12" s="336">
        <f t="shared" si="45"/>
        <v>0</v>
      </c>
      <c r="EQ12" s="337">
        <f t="shared" si="46"/>
        <v>0</v>
      </c>
      <c r="ER12" s="336">
        <f t="shared" si="46"/>
        <v>0</v>
      </c>
      <c r="ES12" s="337">
        <f t="shared" si="47"/>
        <v>0</v>
      </c>
      <c r="ET12" s="336">
        <f t="shared" si="47"/>
        <v>0</v>
      </c>
      <c r="EU12" s="337">
        <f t="shared" si="48"/>
        <v>0</v>
      </c>
      <c r="EV12" s="336">
        <f t="shared" si="48"/>
        <v>0</v>
      </c>
      <c r="EW12" s="337">
        <f t="shared" si="49"/>
        <v>0</v>
      </c>
      <c r="EX12" s="336">
        <f t="shared" si="49"/>
        <v>0</v>
      </c>
      <c r="EY12" s="337">
        <f t="shared" si="50"/>
        <v>0</v>
      </c>
      <c r="EZ12" s="336">
        <f t="shared" si="50"/>
        <v>0</v>
      </c>
      <c r="FA12" s="337">
        <f t="shared" si="51"/>
        <v>0</v>
      </c>
      <c r="FB12" s="336">
        <f t="shared" si="51"/>
        <v>0</v>
      </c>
      <c r="FC12" s="337">
        <f t="shared" si="52"/>
        <v>0</v>
      </c>
      <c r="FD12" s="336">
        <f t="shared" si="52"/>
        <v>0</v>
      </c>
      <c r="FE12" s="337">
        <f t="shared" si="53"/>
        <v>0</v>
      </c>
      <c r="FG12" s="523" t="s">
        <v>1287</v>
      </c>
      <c r="FH12" s="523" t="s">
        <v>1287</v>
      </c>
      <c r="FI12" s="521">
        <v>7</v>
      </c>
      <c r="FJ12" s="184" t="str">
        <f t="shared" si="76"/>
        <v>Малая Вишера</v>
      </c>
      <c r="FK12" s="240" t="str">
        <f t="shared" si="54"/>
        <v>··</v>
      </c>
      <c r="FL12" s="241" t="str">
        <f t="shared" si="55"/>
        <v>··</v>
      </c>
      <c r="FM12" s="241" t="str">
        <f t="shared" si="55"/>
        <v>· *</v>
      </c>
      <c r="FN12" s="241" t="str">
        <f t="shared" si="55"/>
        <v>· *</v>
      </c>
      <c r="FO12" s="241" t="str">
        <f t="shared" si="55"/>
        <v>· *</v>
      </c>
      <c r="FP12" s="241" t="str">
        <f t="shared" si="55"/>
        <v>· *</v>
      </c>
      <c r="FQ12" s="241" t="str">
        <f t="shared" si="55"/>
        <v>·</v>
      </c>
      <c r="FR12" s="241" t="str">
        <f t="shared" si="55"/>
        <v>· *</v>
      </c>
      <c r="FS12" s="241" t="str">
        <f t="shared" si="55"/>
        <v>· *</v>
      </c>
      <c r="FT12" s="242" t="str">
        <f t="shared" si="55"/>
        <v>· *</v>
      </c>
      <c r="FU12" s="251">
        <f t="shared" si="77"/>
        <v>10</v>
      </c>
      <c r="FV12" s="247">
        <f t="shared" si="78"/>
        <v>12</v>
      </c>
      <c r="FW12" s="247">
        <f t="shared" si="79"/>
        <v>1</v>
      </c>
      <c r="FX12" s="247">
        <f t="shared" si="80"/>
        <v>2</v>
      </c>
      <c r="FY12" s="247">
        <f t="shared" si="81"/>
        <v>1</v>
      </c>
      <c r="FZ12" s="247">
        <f t="shared" si="82"/>
        <v>4</v>
      </c>
      <c r="GA12" s="247">
        <f t="shared" si="83"/>
        <v>1</v>
      </c>
      <c r="GB12" s="247">
        <f t="shared" si="84"/>
        <v>1</v>
      </c>
      <c r="GC12" s="247">
        <f t="shared" si="85"/>
        <v>2</v>
      </c>
      <c r="GD12" s="252">
        <f t="shared" si="86"/>
        <v>1</v>
      </c>
      <c r="GE12" s="256">
        <f t="shared" si="87"/>
        <v>5.0999999999999996</v>
      </c>
      <c r="GF12" s="257">
        <f t="shared" si="88"/>
        <v>5.4</v>
      </c>
      <c r="GG12" s="257">
        <f t="shared" si="89"/>
        <v>0.8</v>
      </c>
      <c r="GH12" s="257">
        <f t="shared" si="90"/>
        <v>-0.3</v>
      </c>
      <c r="GI12" s="257">
        <f t="shared" si="91"/>
        <v>-0.2</v>
      </c>
      <c r="GJ12" s="257">
        <f t="shared" si="92"/>
        <v>1.2</v>
      </c>
      <c r="GK12" s="257">
        <f t="shared" si="93"/>
        <v>4.2</v>
      </c>
      <c r="GL12" s="257">
        <f t="shared" si="94"/>
        <v>2.4</v>
      </c>
      <c r="GM12" s="257">
        <f t="shared" si="95"/>
        <v>2.9</v>
      </c>
      <c r="GN12" s="258">
        <f t="shared" si="96"/>
        <v>0.8</v>
      </c>
      <c r="GO12" s="262">
        <f t="shared" si="97"/>
        <v>1.2</v>
      </c>
      <c r="GP12" s="263">
        <f t="shared" si="98"/>
        <v>2</v>
      </c>
      <c r="GQ12" s="263">
        <f t="shared" si="99"/>
        <v>-0.1</v>
      </c>
      <c r="GR12" s="263">
        <f t="shared" si="100"/>
        <v>-1.9</v>
      </c>
      <c r="GS12" s="263">
        <f t="shared" si="101"/>
        <v>-3.7</v>
      </c>
      <c r="GT12" s="263">
        <f t="shared" si="102"/>
        <v>-3.3</v>
      </c>
      <c r="GU12" s="263">
        <f t="shared" si="103"/>
        <v>1.2</v>
      </c>
      <c r="GV12" s="263">
        <f t="shared" si="104"/>
        <v>2.1</v>
      </c>
      <c r="GW12" s="263">
        <f t="shared" si="105"/>
        <v>1.9</v>
      </c>
      <c r="GX12" s="264">
        <f t="shared" si="106"/>
        <v>0.4</v>
      </c>
      <c r="GY12" s="256">
        <f t="shared" si="107"/>
        <v>7.6</v>
      </c>
      <c r="GZ12" s="257">
        <f t="shared" si="108"/>
        <v>11.5</v>
      </c>
      <c r="HA12" s="257">
        <f t="shared" si="109"/>
        <v>13.8</v>
      </c>
      <c r="HB12" s="257">
        <f t="shared" si="110"/>
        <v>8.5</v>
      </c>
      <c r="HC12" s="257">
        <f t="shared" si="111"/>
        <v>14.8</v>
      </c>
      <c r="HD12" s="257">
        <f t="shared" si="112"/>
        <v>6.7</v>
      </c>
      <c r="HE12" s="257">
        <f t="shared" si="113"/>
        <v>13.1</v>
      </c>
      <c r="HF12" s="257">
        <f t="shared" si="114"/>
        <v>11.2</v>
      </c>
      <c r="HG12" s="257">
        <f t="shared" si="115"/>
        <v>11.9</v>
      </c>
      <c r="HH12" s="258">
        <f t="shared" si="116"/>
        <v>17.8</v>
      </c>
      <c r="HI12" s="262">
        <f t="shared" si="117"/>
        <v>-0.8</v>
      </c>
      <c r="HJ12" s="263">
        <f t="shared" si="118"/>
        <v>0</v>
      </c>
      <c r="HK12" s="263">
        <f t="shared" si="119"/>
        <v>-2.1</v>
      </c>
      <c r="HL12" s="263">
        <f t="shared" si="120"/>
        <v>-3.9</v>
      </c>
      <c r="HM12" s="263">
        <f t="shared" si="121"/>
        <v>-5.7</v>
      </c>
      <c r="HN12" s="263">
        <f t="shared" si="122"/>
        <v>-5.3</v>
      </c>
      <c r="HO12" s="263">
        <f t="shared" si="123"/>
        <v>-0.8</v>
      </c>
      <c r="HP12" s="263">
        <f t="shared" si="124"/>
        <v>0.10000000000000009</v>
      </c>
      <c r="HQ12" s="263">
        <f t="shared" si="125"/>
        <v>-0.10000000000000009</v>
      </c>
      <c r="HR12" s="264">
        <f t="shared" si="126"/>
        <v>-1.6</v>
      </c>
      <c r="HS12" s="275">
        <f t="shared" si="127"/>
        <v>14</v>
      </c>
      <c r="HT12" s="49">
        <f t="shared" si="128"/>
        <v>11</v>
      </c>
      <c r="HU12" s="49">
        <f t="shared" si="129"/>
        <v>14</v>
      </c>
      <c r="HV12" s="49">
        <f t="shared" si="130"/>
        <v>10</v>
      </c>
      <c r="HW12" s="49">
        <f t="shared" si="131"/>
        <v>10</v>
      </c>
      <c r="HX12" s="49">
        <f t="shared" si="132"/>
        <v>16</v>
      </c>
      <c r="HY12" s="49">
        <f t="shared" si="133"/>
        <v>15</v>
      </c>
      <c r="HZ12" s="49">
        <f t="shared" si="134"/>
        <v>11</v>
      </c>
      <c r="IA12" s="49">
        <f t="shared" si="135"/>
        <v>3</v>
      </c>
      <c r="IB12" s="276">
        <f t="shared" si="136"/>
        <v>7</v>
      </c>
      <c r="IC12" s="9">
        <f t="shared" si="137"/>
        <v>0</v>
      </c>
      <c r="ID12" s="10">
        <f t="shared" si="138"/>
        <v>0</v>
      </c>
      <c r="IE12" s="10">
        <f t="shared" si="139"/>
        <v>0</v>
      </c>
      <c r="IF12" s="10">
        <f t="shared" si="140"/>
        <v>0</v>
      </c>
      <c r="IG12" s="10">
        <f t="shared" si="141"/>
        <v>0</v>
      </c>
      <c r="IH12" s="10">
        <f t="shared" si="142"/>
        <v>0</v>
      </c>
      <c r="II12" s="10">
        <f t="shared" si="143"/>
        <v>0</v>
      </c>
      <c r="IJ12" s="10">
        <f t="shared" si="144"/>
        <v>0</v>
      </c>
      <c r="IK12" s="10">
        <f t="shared" si="145"/>
        <v>0</v>
      </c>
      <c r="IL12" s="11">
        <f t="shared" si="146"/>
        <v>0</v>
      </c>
      <c r="IM12" s="386">
        <f t="shared" si="147"/>
        <v>0</v>
      </c>
      <c r="IN12" s="382">
        <f t="shared" si="63"/>
        <v>0</v>
      </c>
      <c r="IO12" s="382">
        <f t="shared" si="63"/>
        <v>0</v>
      </c>
      <c r="IP12" s="382">
        <f t="shared" si="63"/>
        <v>0</v>
      </c>
      <c r="IQ12" s="382">
        <f t="shared" si="63"/>
        <v>0</v>
      </c>
      <c r="IR12" s="382">
        <f t="shared" si="63"/>
        <v>0</v>
      </c>
      <c r="IS12" s="382">
        <f t="shared" si="63"/>
        <v>0</v>
      </c>
      <c r="IT12" s="382">
        <f t="shared" si="63"/>
        <v>0</v>
      </c>
      <c r="IU12" s="382">
        <f t="shared" si="63"/>
        <v>0</v>
      </c>
      <c r="IV12" s="387">
        <f t="shared" si="63"/>
        <v>0</v>
      </c>
    </row>
    <row r="13" spans="1:256" ht="13.5" customHeight="1" x14ac:dyDescent="0.2">
      <c r="A13" s="109" t="s">
        <v>140</v>
      </c>
      <c r="B13" s="669" t="s">
        <v>94</v>
      </c>
      <c r="C13" s="157">
        <v>1</v>
      </c>
      <c r="D13" s="158">
        <v>2</v>
      </c>
      <c r="E13" s="158">
        <v>0</v>
      </c>
      <c r="F13" s="158">
        <v>12</v>
      </c>
      <c r="G13" s="158">
        <v>3</v>
      </c>
      <c r="H13" s="158">
        <v>0</v>
      </c>
      <c r="I13" s="158">
        <v>10</v>
      </c>
      <c r="J13" s="158">
        <v>10</v>
      </c>
      <c r="K13" s="158">
        <v>0</v>
      </c>
      <c r="L13" s="158">
        <v>0</v>
      </c>
      <c r="M13" s="158">
        <v>0</v>
      </c>
      <c r="N13" s="158">
        <v>0</v>
      </c>
      <c r="O13" s="158">
        <v>0</v>
      </c>
      <c r="P13" s="158">
        <v>0</v>
      </c>
      <c r="Q13" s="158">
        <v>0</v>
      </c>
      <c r="R13" s="158">
        <v>0</v>
      </c>
      <c r="S13" s="158">
        <v>1</v>
      </c>
      <c r="T13" s="158">
        <v>2</v>
      </c>
      <c r="U13" s="158">
        <v>0</v>
      </c>
      <c r="V13" s="159">
        <v>0</v>
      </c>
      <c r="X13" s="109" t="s">
        <v>141</v>
      </c>
      <c r="Y13" s="500" t="s">
        <v>94</v>
      </c>
      <c r="Z13" s="504">
        <v>3</v>
      </c>
      <c r="AA13" s="505">
        <v>12</v>
      </c>
      <c r="AB13" s="505">
        <v>3</v>
      </c>
      <c r="AC13" s="505">
        <v>18</v>
      </c>
      <c r="AD13" s="505">
        <v>0</v>
      </c>
      <c r="AE13" s="505">
        <v>0</v>
      </c>
      <c r="AF13" s="505">
        <v>0</v>
      </c>
      <c r="AG13" s="505">
        <v>0</v>
      </c>
      <c r="AH13" s="505">
        <v>3</v>
      </c>
      <c r="AI13" s="506">
        <v>0</v>
      </c>
      <c r="AM13" s="340">
        <v>13</v>
      </c>
      <c r="AN13" s="413">
        <v>8</v>
      </c>
      <c r="AO13" s="708" t="s">
        <v>886</v>
      </c>
      <c r="AP13" s="360" t="str">
        <f>VLOOKUP(18&amp;$AO13,$A$6:$V$3000,AP$3,0)</f>
        <v/>
      </c>
      <c r="AQ13" s="322" t="str">
        <f t="shared" si="65"/>
        <v>···</v>
      </c>
      <c r="AR13" s="362" t="str">
        <f t="shared" si="5"/>
        <v>· *</v>
      </c>
      <c r="AS13" s="322" t="str">
        <f t="shared" si="5"/>
        <v/>
      </c>
      <c r="AT13" s="362" t="str">
        <f t="shared" si="5"/>
        <v/>
      </c>
      <c r="AU13" s="322" t="str">
        <f t="shared" si="5"/>
        <v>· *</v>
      </c>
      <c r="AV13" s="362" t="str">
        <f t="shared" si="5"/>
        <v>· *</v>
      </c>
      <c r="AW13" s="322" t="str">
        <f t="shared" si="5"/>
        <v/>
      </c>
      <c r="AX13" s="362" t="str">
        <f t="shared" si="5"/>
        <v>*</v>
      </c>
      <c r="AY13" s="322" t="str">
        <f t="shared" si="5"/>
        <v/>
      </c>
      <c r="AZ13" s="362" t="str">
        <f t="shared" si="5"/>
        <v/>
      </c>
      <c r="BA13" s="322" t="str">
        <f t="shared" si="5"/>
        <v>· *</v>
      </c>
      <c r="BB13" s="362" t="str">
        <f t="shared" si="5"/>
        <v/>
      </c>
      <c r="BC13" s="322" t="str">
        <f t="shared" si="5"/>
        <v/>
      </c>
      <c r="BD13" s="362" t="str">
        <f t="shared" si="5"/>
        <v>· *</v>
      </c>
      <c r="BE13" s="322" t="str">
        <f t="shared" si="5"/>
        <v/>
      </c>
      <c r="BF13" s="362" t="str">
        <f t="shared" si="5"/>
        <v/>
      </c>
      <c r="BG13" s="322" t="str">
        <f t="shared" si="5"/>
        <v/>
      </c>
      <c r="BH13" s="362" t="str">
        <f t="shared" si="5"/>
        <v/>
      </c>
      <c r="BI13" s="323" t="str">
        <f t="shared" si="5"/>
        <v/>
      </c>
      <c r="BJ13" s="367">
        <f t="shared" si="6"/>
        <v>0</v>
      </c>
      <c r="BK13" s="366">
        <f t="shared" si="67"/>
        <v>12</v>
      </c>
      <c r="BL13" s="367">
        <f t="shared" si="7"/>
        <v>4</v>
      </c>
      <c r="BM13" s="366">
        <f t="shared" si="7"/>
        <v>0</v>
      </c>
      <c r="BN13" s="367">
        <f t="shared" si="7"/>
        <v>0</v>
      </c>
      <c r="BO13" s="366">
        <f t="shared" si="7"/>
        <v>1</v>
      </c>
      <c r="BP13" s="367">
        <f t="shared" si="7"/>
        <v>1</v>
      </c>
      <c r="BQ13" s="366">
        <f t="shared" si="7"/>
        <v>0</v>
      </c>
      <c r="BR13" s="367">
        <f t="shared" si="7"/>
        <v>1</v>
      </c>
      <c r="BS13" s="366">
        <f t="shared" si="7"/>
        <v>0</v>
      </c>
      <c r="BT13" s="367">
        <f t="shared" si="7"/>
        <v>0</v>
      </c>
      <c r="BU13" s="366">
        <f t="shared" si="7"/>
        <v>3</v>
      </c>
      <c r="BV13" s="367">
        <f t="shared" si="7"/>
        <v>0</v>
      </c>
      <c r="BW13" s="366">
        <f t="shared" si="7"/>
        <v>0</v>
      </c>
      <c r="BX13" s="367">
        <f t="shared" si="7"/>
        <v>1</v>
      </c>
      <c r="BY13" s="366">
        <f t="shared" si="7"/>
        <v>0</v>
      </c>
      <c r="BZ13" s="367">
        <f t="shared" si="7"/>
        <v>0</v>
      </c>
      <c r="CA13" s="366">
        <f t="shared" si="7"/>
        <v>0</v>
      </c>
      <c r="CB13" s="367">
        <f t="shared" si="7"/>
        <v>0</v>
      </c>
      <c r="CC13" s="368">
        <f t="shared" si="7"/>
        <v>0</v>
      </c>
      <c r="CD13" s="185">
        <f t="shared" si="8"/>
        <v>-1.4</v>
      </c>
      <c r="CE13" s="186">
        <f t="shared" si="68"/>
        <v>4.2</v>
      </c>
      <c r="CF13" s="185">
        <f t="shared" si="8"/>
        <v>0.89999999999999991</v>
      </c>
      <c r="CG13" s="186">
        <f t="shared" si="9"/>
        <v>2.9</v>
      </c>
      <c r="CH13" s="185">
        <f t="shared" si="10"/>
        <v>-2.6</v>
      </c>
      <c r="CI13" s="186">
        <f t="shared" si="11"/>
        <v>0.5</v>
      </c>
      <c r="CJ13" s="185">
        <f t="shared" si="12"/>
        <v>-2.5</v>
      </c>
      <c r="CK13" s="186">
        <f t="shared" si="13"/>
        <v>-0.1</v>
      </c>
      <c r="CL13" s="185">
        <f t="shared" si="14"/>
        <v>-5.2</v>
      </c>
      <c r="CM13" s="186">
        <f t="shared" si="15"/>
        <v>-0.2</v>
      </c>
      <c r="CN13" s="185">
        <f t="shared" si="16"/>
        <v>-5.3</v>
      </c>
      <c r="CO13" s="186">
        <f t="shared" si="17"/>
        <v>1.9</v>
      </c>
      <c r="CP13" s="185">
        <f t="shared" si="18"/>
        <v>-0.10000000000000009</v>
      </c>
      <c r="CQ13" s="186">
        <f t="shared" si="19"/>
        <v>4.3</v>
      </c>
      <c r="CR13" s="185">
        <f t="shared" si="20"/>
        <v>1</v>
      </c>
      <c r="CS13" s="186">
        <f t="shared" si="21"/>
        <v>3.4</v>
      </c>
      <c r="CT13" s="185">
        <f t="shared" si="22"/>
        <v>-0.10000000000000009</v>
      </c>
      <c r="CU13" s="186">
        <f t="shared" si="23"/>
        <v>3.3</v>
      </c>
      <c r="CV13" s="185">
        <f t="shared" si="24"/>
        <v>-0.7</v>
      </c>
      <c r="CW13" s="186">
        <f t="shared" si="25"/>
        <v>2.5</v>
      </c>
      <c r="CX13" s="185">
        <f t="shared" si="69"/>
        <v>-3.4</v>
      </c>
      <c r="CY13" s="186">
        <f t="shared" si="70"/>
        <v>7.2</v>
      </c>
      <c r="CZ13" s="185">
        <f t="shared" si="26"/>
        <v>-1.1000000000000001</v>
      </c>
      <c r="DA13" s="186">
        <f t="shared" si="27"/>
        <v>10.9</v>
      </c>
      <c r="DB13" s="185">
        <f t="shared" si="28"/>
        <v>-4.5999999999999996</v>
      </c>
      <c r="DC13" s="186">
        <f t="shared" si="29"/>
        <v>6.5</v>
      </c>
      <c r="DD13" s="185">
        <f t="shared" si="30"/>
        <v>-4.5</v>
      </c>
      <c r="DE13" s="186">
        <f t="shared" si="31"/>
        <v>15.7</v>
      </c>
      <c r="DF13" s="185">
        <f t="shared" si="32"/>
        <v>-7.2</v>
      </c>
      <c r="DG13" s="186">
        <f t="shared" si="33"/>
        <v>15.8</v>
      </c>
      <c r="DH13" s="185">
        <f t="shared" si="34"/>
        <v>-7.3</v>
      </c>
      <c r="DI13" s="186">
        <f t="shared" si="35"/>
        <v>6.3</v>
      </c>
      <c r="DJ13" s="185">
        <f t="shared" si="36"/>
        <v>-2.1</v>
      </c>
      <c r="DK13" s="186">
        <f t="shared" si="37"/>
        <v>13.3</v>
      </c>
      <c r="DL13" s="185">
        <f t="shared" si="38"/>
        <v>-1</v>
      </c>
      <c r="DM13" s="186">
        <f t="shared" si="39"/>
        <v>12.2</v>
      </c>
      <c r="DN13" s="185">
        <f t="shared" si="40"/>
        <v>-2.1</v>
      </c>
      <c r="DO13" s="186">
        <f t="shared" si="41"/>
        <v>12.3</v>
      </c>
      <c r="DP13" s="185">
        <f t="shared" si="42"/>
        <v>-2.7</v>
      </c>
      <c r="DQ13" s="186">
        <f t="shared" si="43"/>
        <v>11.5</v>
      </c>
      <c r="DR13" s="197">
        <f t="shared" si="71"/>
        <v>10</v>
      </c>
      <c r="DS13" s="198">
        <f t="shared" si="72"/>
        <v>14</v>
      </c>
      <c r="DT13" s="197">
        <f t="shared" si="44"/>
        <v>8</v>
      </c>
      <c r="DU13" s="198">
        <f t="shared" si="44"/>
        <v>6</v>
      </c>
      <c r="DV13" s="197">
        <f t="shared" si="44"/>
        <v>12</v>
      </c>
      <c r="DW13" s="198">
        <f t="shared" si="44"/>
        <v>13</v>
      </c>
      <c r="DX13" s="197">
        <f t="shared" si="44"/>
        <v>8</v>
      </c>
      <c r="DY13" s="198">
        <f t="shared" si="44"/>
        <v>8</v>
      </c>
      <c r="DZ13" s="197">
        <f t="shared" si="44"/>
        <v>11</v>
      </c>
      <c r="EA13" s="198">
        <f t="shared" si="44"/>
        <v>9</v>
      </c>
      <c r="EB13" s="197">
        <f t="shared" si="44"/>
        <v>14</v>
      </c>
      <c r="EC13" s="198">
        <f t="shared" si="44"/>
        <v>16</v>
      </c>
      <c r="ED13" s="197">
        <f t="shared" si="44"/>
        <v>15</v>
      </c>
      <c r="EE13" s="198">
        <f t="shared" si="44"/>
        <v>17</v>
      </c>
      <c r="EF13" s="197">
        <f t="shared" si="44"/>
        <v>10</v>
      </c>
      <c r="EG13" s="198">
        <f t="shared" si="44"/>
        <v>7</v>
      </c>
      <c r="EH13" s="197">
        <f t="shared" si="44"/>
        <v>4</v>
      </c>
      <c r="EI13" s="198">
        <f t="shared" si="44"/>
        <v>2</v>
      </c>
      <c r="EJ13" s="197">
        <f t="shared" si="44"/>
        <v>5</v>
      </c>
      <c r="EK13" s="198">
        <f t="shared" si="44"/>
        <v>6</v>
      </c>
      <c r="EL13" s="197">
        <f t="shared" si="73"/>
        <v>0</v>
      </c>
      <c r="EM13" s="198">
        <f t="shared" si="74"/>
        <v>0</v>
      </c>
      <c r="EN13" s="197">
        <f t="shared" si="75"/>
        <v>0</v>
      </c>
      <c r="EO13" s="198">
        <f t="shared" si="45"/>
        <v>0</v>
      </c>
      <c r="EP13" s="197">
        <f t="shared" si="45"/>
        <v>0</v>
      </c>
      <c r="EQ13" s="198">
        <f t="shared" si="46"/>
        <v>0</v>
      </c>
      <c r="ER13" s="197">
        <f t="shared" si="46"/>
        <v>0</v>
      </c>
      <c r="ES13" s="198">
        <f t="shared" si="47"/>
        <v>0</v>
      </c>
      <c r="ET13" s="197">
        <f t="shared" si="47"/>
        <v>0</v>
      </c>
      <c r="EU13" s="198">
        <f t="shared" si="48"/>
        <v>0</v>
      </c>
      <c r="EV13" s="197">
        <f t="shared" si="48"/>
        <v>0</v>
      </c>
      <c r="EW13" s="198">
        <f t="shared" si="49"/>
        <v>0</v>
      </c>
      <c r="EX13" s="197">
        <f t="shared" si="49"/>
        <v>0</v>
      </c>
      <c r="EY13" s="198">
        <f t="shared" si="50"/>
        <v>0</v>
      </c>
      <c r="EZ13" s="197">
        <f t="shared" si="50"/>
        <v>0</v>
      </c>
      <c r="FA13" s="198">
        <f t="shared" si="51"/>
        <v>0</v>
      </c>
      <c r="FB13" s="197">
        <f t="shared" si="51"/>
        <v>0</v>
      </c>
      <c r="FC13" s="198">
        <f t="shared" si="52"/>
        <v>0</v>
      </c>
      <c r="FD13" s="197">
        <f t="shared" si="52"/>
        <v>0</v>
      </c>
      <c r="FE13" s="198">
        <f t="shared" si="53"/>
        <v>0</v>
      </c>
      <c r="FG13" s="523" t="s">
        <v>1288</v>
      </c>
      <c r="FH13" s="523" t="s">
        <v>1288</v>
      </c>
      <c r="FI13" s="521">
        <v>8</v>
      </c>
      <c r="FJ13" s="184" t="str">
        <f t="shared" si="76"/>
        <v>Тосно</v>
      </c>
      <c r="FK13" s="240" t="str">
        <f t="shared" si="54"/>
        <v>··</v>
      </c>
      <c r="FL13" s="241" t="str">
        <f t="shared" si="55"/>
        <v>· *</v>
      </c>
      <c r="FM13" s="241" t="str">
        <f t="shared" si="55"/>
        <v>· *</v>
      </c>
      <c r="FN13" s="241" t="str">
        <f t="shared" si="55"/>
        <v>*</v>
      </c>
      <c r="FO13" s="241" t="str">
        <f t="shared" si="55"/>
        <v>· *</v>
      </c>
      <c r="FP13" s="241" t="str">
        <f t="shared" si="55"/>
        <v>· *</v>
      </c>
      <c r="FQ13" s="241" t="str">
        <f t="shared" si="55"/>
        <v/>
      </c>
      <c r="FR13" s="241" t="str">
        <f t="shared" si="55"/>
        <v>· *</v>
      </c>
      <c r="FS13" s="241" t="str">
        <f t="shared" si="55"/>
        <v/>
      </c>
      <c r="FT13" s="242" t="str">
        <f t="shared" si="55"/>
        <v/>
      </c>
      <c r="FU13" s="251">
        <f t="shared" si="77"/>
        <v>12</v>
      </c>
      <c r="FV13" s="247">
        <f t="shared" si="78"/>
        <v>4</v>
      </c>
      <c r="FW13" s="247">
        <f t="shared" si="79"/>
        <v>1</v>
      </c>
      <c r="FX13" s="247">
        <f t="shared" si="80"/>
        <v>1</v>
      </c>
      <c r="FY13" s="247">
        <f t="shared" si="81"/>
        <v>1</v>
      </c>
      <c r="FZ13" s="247">
        <f t="shared" si="82"/>
        <v>3</v>
      </c>
      <c r="GA13" s="247">
        <f t="shared" si="83"/>
        <v>0</v>
      </c>
      <c r="GB13" s="247">
        <f t="shared" si="84"/>
        <v>1</v>
      </c>
      <c r="GC13" s="247">
        <f t="shared" si="85"/>
        <v>0</v>
      </c>
      <c r="GD13" s="252">
        <f t="shared" si="86"/>
        <v>0</v>
      </c>
      <c r="GE13" s="256">
        <f t="shared" si="87"/>
        <v>4.2</v>
      </c>
      <c r="GF13" s="257">
        <f t="shared" si="88"/>
        <v>2.9</v>
      </c>
      <c r="GG13" s="257">
        <f t="shared" si="89"/>
        <v>0.5</v>
      </c>
      <c r="GH13" s="257">
        <f t="shared" si="90"/>
        <v>-0.1</v>
      </c>
      <c r="GI13" s="257">
        <f t="shared" si="91"/>
        <v>-0.2</v>
      </c>
      <c r="GJ13" s="257">
        <f t="shared" si="92"/>
        <v>1.9</v>
      </c>
      <c r="GK13" s="257">
        <f t="shared" si="93"/>
        <v>4.3</v>
      </c>
      <c r="GL13" s="257">
        <f t="shared" si="94"/>
        <v>3.4</v>
      </c>
      <c r="GM13" s="257">
        <f t="shared" si="95"/>
        <v>3.3</v>
      </c>
      <c r="GN13" s="258">
        <f t="shared" si="96"/>
        <v>2.5</v>
      </c>
      <c r="GO13" s="262">
        <f t="shared" si="97"/>
        <v>0.6</v>
      </c>
      <c r="GP13" s="263">
        <f t="shared" si="98"/>
        <v>1.3</v>
      </c>
      <c r="GQ13" s="263">
        <f t="shared" si="99"/>
        <v>-0.6</v>
      </c>
      <c r="GR13" s="263">
        <f t="shared" si="100"/>
        <v>-2.2000000000000002</v>
      </c>
      <c r="GS13" s="263">
        <f t="shared" si="101"/>
        <v>-3.2</v>
      </c>
      <c r="GT13" s="263">
        <f t="shared" si="102"/>
        <v>-3.3</v>
      </c>
      <c r="GU13" s="263">
        <f t="shared" si="103"/>
        <v>1.9</v>
      </c>
      <c r="GV13" s="263">
        <f t="shared" si="104"/>
        <v>3</v>
      </c>
      <c r="GW13" s="263">
        <f t="shared" si="105"/>
        <v>1.9</v>
      </c>
      <c r="GX13" s="264">
        <f t="shared" si="106"/>
        <v>1.3</v>
      </c>
      <c r="GY13" s="256">
        <f t="shared" si="107"/>
        <v>7.2</v>
      </c>
      <c r="GZ13" s="257">
        <f t="shared" si="108"/>
        <v>10.9</v>
      </c>
      <c r="HA13" s="257">
        <f t="shared" si="109"/>
        <v>6.5</v>
      </c>
      <c r="HB13" s="257">
        <f t="shared" si="110"/>
        <v>15.7</v>
      </c>
      <c r="HC13" s="257">
        <f t="shared" si="111"/>
        <v>15.8</v>
      </c>
      <c r="HD13" s="257">
        <f t="shared" si="112"/>
        <v>6.3</v>
      </c>
      <c r="HE13" s="257">
        <f t="shared" si="113"/>
        <v>13.3</v>
      </c>
      <c r="HF13" s="257">
        <f t="shared" si="114"/>
        <v>12.2</v>
      </c>
      <c r="HG13" s="257">
        <f t="shared" si="115"/>
        <v>12.3</v>
      </c>
      <c r="HH13" s="258">
        <f t="shared" si="116"/>
        <v>11.5</v>
      </c>
      <c r="HI13" s="262">
        <f t="shared" si="117"/>
        <v>-1.4</v>
      </c>
      <c r="HJ13" s="263">
        <f t="shared" si="118"/>
        <v>-0.7</v>
      </c>
      <c r="HK13" s="263">
        <f t="shared" si="119"/>
        <v>-2.6</v>
      </c>
      <c r="HL13" s="263">
        <f t="shared" si="120"/>
        <v>-4.2</v>
      </c>
      <c r="HM13" s="263">
        <f t="shared" si="121"/>
        <v>-5.2</v>
      </c>
      <c r="HN13" s="263">
        <f t="shared" si="122"/>
        <v>-5.3</v>
      </c>
      <c r="HO13" s="263">
        <f t="shared" si="123"/>
        <v>-0.10000000000000009</v>
      </c>
      <c r="HP13" s="263">
        <f t="shared" si="124"/>
        <v>1</v>
      </c>
      <c r="HQ13" s="263">
        <f t="shared" si="125"/>
        <v>-0.10000000000000009</v>
      </c>
      <c r="HR13" s="264">
        <f t="shared" si="126"/>
        <v>-0.7</v>
      </c>
      <c r="HS13" s="275">
        <f t="shared" si="127"/>
        <v>14</v>
      </c>
      <c r="HT13" s="49">
        <f t="shared" si="128"/>
        <v>8</v>
      </c>
      <c r="HU13" s="49">
        <f t="shared" si="129"/>
        <v>13</v>
      </c>
      <c r="HV13" s="49">
        <f t="shared" si="130"/>
        <v>8</v>
      </c>
      <c r="HW13" s="49">
        <f t="shared" si="131"/>
        <v>11</v>
      </c>
      <c r="HX13" s="49">
        <f t="shared" si="132"/>
        <v>16</v>
      </c>
      <c r="HY13" s="49">
        <f t="shared" si="133"/>
        <v>17</v>
      </c>
      <c r="HZ13" s="49">
        <f t="shared" si="134"/>
        <v>10</v>
      </c>
      <c r="IA13" s="49">
        <f t="shared" si="135"/>
        <v>4</v>
      </c>
      <c r="IB13" s="276">
        <f t="shared" si="136"/>
        <v>6</v>
      </c>
      <c r="IC13" s="9">
        <f t="shared" si="137"/>
        <v>0</v>
      </c>
      <c r="ID13" s="10">
        <f t="shared" si="138"/>
        <v>0</v>
      </c>
      <c r="IE13" s="10">
        <f t="shared" si="139"/>
        <v>0</v>
      </c>
      <c r="IF13" s="10">
        <f t="shared" si="140"/>
        <v>0</v>
      </c>
      <c r="IG13" s="10">
        <f t="shared" si="141"/>
        <v>0</v>
      </c>
      <c r="IH13" s="10">
        <f t="shared" si="142"/>
        <v>0</v>
      </c>
      <c r="II13" s="10">
        <f t="shared" si="143"/>
        <v>0</v>
      </c>
      <c r="IJ13" s="10">
        <f t="shared" si="144"/>
        <v>0</v>
      </c>
      <c r="IK13" s="10">
        <f t="shared" si="145"/>
        <v>0</v>
      </c>
      <c r="IL13" s="11">
        <f t="shared" si="146"/>
        <v>0</v>
      </c>
      <c r="IM13" s="386">
        <f t="shared" si="147"/>
        <v>0</v>
      </c>
      <c r="IN13" s="382">
        <f t="shared" si="63"/>
        <v>0</v>
      </c>
      <c r="IO13" s="382">
        <f t="shared" si="63"/>
        <v>0</v>
      </c>
      <c r="IP13" s="382">
        <f t="shared" si="63"/>
        <v>0</v>
      </c>
      <c r="IQ13" s="382">
        <f t="shared" si="63"/>
        <v>0</v>
      </c>
      <c r="IR13" s="382">
        <f t="shared" si="63"/>
        <v>0</v>
      </c>
      <c r="IS13" s="382">
        <f t="shared" si="63"/>
        <v>0</v>
      </c>
      <c r="IT13" s="382">
        <f t="shared" si="63"/>
        <v>0</v>
      </c>
      <c r="IU13" s="382">
        <f t="shared" si="63"/>
        <v>0</v>
      </c>
      <c r="IV13" s="387">
        <f t="shared" si="63"/>
        <v>0</v>
      </c>
    </row>
    <row r="14" spans="1:256" ht="13.5" customHeight="1" x14ac:dyDescent="0.2">
      <c r="A14" s="109" t="s">
        <v>142</v>
      </c>
      <c r="B14" s="670" t="s">
        <v>34</v>
      </c>
      <c r="C14" s="162">
        <v>1009.3</v>
      </c>
      <c r="D14" s="163">
        <v>1001.75</v>
      </c>
      <c r="E14" s="163">
        <v>995.8</v>
      </c>
      <c r="F14" s="163">
        <v>985.35</v>
      </c>
      <c r="G14" s="163">
        <v>1002.05</v>
      </c>
      <c r="H14" s="163">
        <v>1013.15</v>
      </c>
      <c r="I14" s="163">
        <v>1003.0999999999999</v>
      </c>
      <c r="J14" s="163">
        <v>998.95</v>
      </c>
      <c r="K14" s="163">
        <v>1015.65</v>
      </c>
      <c r="L14" s="163">
        <v>1024.4499999999998</v>
      </c>
      <c r="M14" s="163">
        <v>1031.6500000000001</v>
      </c>
      <c r="N14" s="163">
        <v>1032.25</v>
      </c>
      <c r="O14" s="163">
        <v>1030.5999999999999</v>
      </c>
      <c r="P14" s="163">
        <v>1029.6500000000001</v>
      </c>
      <c r="Q14" s="163">
        <v>1028.8499999999999</v>
      </c>
      <c r="R14" s="163">
        <v>1028.05</v>
      </c>
      <c r="S14" s="163">
        <v>1028.05</v>
      </c>
      <c r="T14" s="163">
        <v>1028.5999999999999</v>
      </c>
      <c r="U14" s="163">
        <v>1031.4000000000001</v>
      </c>
      <c r="V14" s="164">
        <v>1036.3</v>
      </c>
      <c r="X14" s="109" t="s">
        <v>143</v>
      </c>
      <c r="Y14" s="507" t="s">
        <v>33</v>
      </c>
      <c r="Z14" s="508">
        <v>0</v>
      </c>
      <c r="AA14" s="509">
        <v>0</v>
      </c>
      <c r="AB14" s="509">
        <v>0</v>
      </c>
      <c r="AC14" s="509">
        <v>0</v>
      </c>
      <c r="AD14" s="509">
        <v>0</v>
      </c>
      <c r="AE14" s="509">
        <v>0</v>
      </c>
      <c r="AF14" s="509">
        <v>0</v>
      </c>
      <c r="AG14" s="509">
        <v>0</v>
      </c>
      <c r="AH14" s="509">
        <v>0</v>
      </c>
      <c r="AI14" s="510">
        <v>0</v>
      </c>
      <c r="AM14" s="340">
        <v>14</v>
      </c>
      <c r="AN14" s="413">
        <v>9</v>
      </c>
      <c r="AO14" s="708" t="s">
        <v>917</v>
      </c>
      <c r="AP14" s="360" t="str">
        <f t="shared" si="64"/>
        <v/>
      </c>
      <c r="AQ14" s="322" t="str">
        <f t="shared" si="65"/>
        <v>· *</v>
      </c>
      <c r="AR14" s="362" t="str">
        <f t="shared" si="5"/>
        <v>· *</v>
      </c>
      <c r="AS14" s="322" t="str">
        <f t="shared" si="5"/>
        <v/>
      </c>
      <c r="AT14" s="362" t="str">
        <f t="shared" si="5"/>
        <v/>
      </c>
      <c r="AU14" s="322" t="str">
        <f t="shared" si="5"/>
        <v>· *</v>
      </c>
      <c r="AV14" s="362" t="str">
        <f t="shared" si="5"/>
        <v/>
      </c>
      <c r="AW14" s="322" t="str">
        <f t="shared" si="5"/>
        <v>*</v>
      </c>
      <c r="AX14" s="362" t="str">
        <f t="shared" si="5"/>
        <v>*</v>
      </c>
      <c r="AY14" s="322" t="str">
        <f t="shared" si="5"/>
        <v/>
      </c>
      <c r="AZ14" s="362" t="str">
        <f t="shared" si="5"/>
        <v/>
      </c>
      <c r="BA14" s="322" t="str">
        <f t="shared" si="5"/>
        <v>· *</v>
      </c>
      <c r="BB14" s="362" t="str">
        <f t="shared" si="5"/>
        <v>·</v>
      </c>
      <c r="BC14" s="322" t="str">
        <f t="shared" si="5"/>
        <v>·</v>
      </c>
      <c r="BD14" s="362" t="str">
        <f t="shared" si="5"/>
        <v>· *</v>
      </c>
      <c r="BE14" s="322" t="str">
        <f t="shared" si="5"/>
        <v/>
      </c>
      <c r="BF14" s="362" t="str">
        <f t="shared" si="5"/>
        <v/>
      </c>
      <c r="BG14" s="322" t="str">
        <f t="shared" si="5"/>
        <v/>
      </c>
      <c r="BH14" s="362" t="str">
        <f t="shared" si="5"/>
        <v/>
      </c>
      <c r="BI14" s="323" t="str">
        <f t="shared" si="5"/>
        <v/>
      </c>
      <c r="BJ14" s="367">
        <f t="shared" si="6"/>
        <v>0</v>
      </c>
      <c r="BK14" s="366">
        <f t="shared" si="67"/>
        <v>10</v>
      </c>
      <c r="BL14" s="367">
        <f t="shared" si="7"/>
        <v>3</v>
      </c>
      <c r="BM14" s="366">
        <f t="shared" si="7"/>
        <v>0</v>
      </c>
      <c r="BN14" s="367">
        <f t="shared" si="7"/>
        <v>0</v>
      </c>
      <c r="BO14" s="366">
        <f t="shared" si="7"/>
        <v>1</v>
      </c>
      <c r="BP14" s="367">
        <f t="shared" si="7"/>
        <v>0</v>
      </c>
      <c r="BQ14" s="366">
        <f t="shared" si="7"/>
        <v>1</v>
      </c>
      <c r="BR14" s="367">
        <f t="shared" si="7"/>
        <v>1</v>
      </c>
      <c r="BS14" s="366">
        <f t="shared" si="7"/>
        <v>0</v>
      </c>
      <c r="BT14" s="367">
        <f t="shared" si="7"/>
        <v>0</v>
      </c>
      <c r="BU14" s="366">
        <f t="shared" si="7"/>
        <v>6</v>
      </c>
      <c r="BV14" s="367">
        <f t="shared" si="7"/>
        <v>1</v>
      </c>
      <c r="BW14" s="366">
        <f t="shared" si="7"/>
        <v>1</v>
      </c>
      <c r="BX14" s="367">
        <f t="shared" si="7"/>
        <v>1</v>
      </c>
      <c r="BY14" s="366">
        <f t="shared" si="7"/>
        <v>0</v>
      </c>
      <c r="BZ14" s="367">
        <f t="shared" si="7"/>
        <v>0</v>
      </c>
      <c r="CA14" s="366">
        <f t="shared" si="7"/>
        <v>0</v>
      </c>
      <c r="CB14" s="367">
        <f t="shared" si="7"/>
        <v>0</v>
      </c>
      <c r="CC14" s="368">
        <f t="shared" si="7"/>
        <v>0</v>
      </c>
      <c r="CD14" s="187">
        <f t="shared" si="8"/>
        <v>-2</v>
      </c>
      <c r="CE14" s="188">
        <f t="shared" si="68"/>
        <v>3.3</v>
      </c>
      <c r="CF14" s="187">
        <f t="shared" si="8"/>
        <v>0.79999999999999982</v>
      </c>
      <c r="CG14" s="188">
        <f t="shared" si="9"/>
        <v>2.9</v>
      </c>
      <c r="CH14" s="187">
        <f t="shared" si="10"/>
        <v>-2.9</v>
      </c>
      <c r="CI14" s="188">
        <f t="shared" si="11"/>
        <v>0.8</v>
      </c>
      <c r="CJ14" s="187">
        <f t="shared" si="12"/>
        <v>-2.2000000000000002</v>
      </c>
      <c r="CK14" s="188">
        <f t="shared" si="13"/>
        <v>0.2</v>
      </c>
      <c r="CL14" s="187">
        <f t="shared" si="14"/>
        <v>-4.4000000000000004</v>
      </c>
      <c r="CM14" s="188">
        <f t="shared" si="15"/>
        <v>0.6</v>
      </c>
      <c r="CN14" s="187">
        <f t="shared" si="16"/>
        <v>-4.5999999999999996</v>
      </c>
      <c r="CO14" s="188">
        <f t="shared" si="17"/>
        <v>3</v>
      </c>
      <c r="CP14" s="187">
        <f t="shared" si="18"/>
        <v>1</v>
      </c>
      <c r="CQ14" s="188">
        <f t="shared" si="19"/>
        <v>5.7</v>
      </c>
      <c r="CR14" s="187">
        <f t="shared" si="20"/>
        <v>1.9</v>
      </c>
      <c r="CS14" s="188">
        <f t="shared" si="21"/>
        <v>4.3</v>
      </c>
      <c r="CT14" s="187">
        <f t="shared" si="22"/>
        <v>0.39999999999999991</v>
      </c>
      <c r="CU14" s="188">
        <f t="shared" si="23"/>
        <v>3.9</v>
      </c>
      <c r="CV14" s="187">
        <f t="shared" si="24"/>
        <v>0.39999999999999991</v>
      </c>
      <c r="CW14" s="188">
        <f t="shared" si="25"/>
        <v>3.3</v>
      </c>
      <c r="CX14" s="187">
        <f t="shared" si="69"/>
        <v>-4</v>
      </c>
      <c r="CY14" s="188">
        <f t="shared" si="70"/>
        <v>7.6</v>
      </c>
      <c r="CZ14" s="187">
        <f t="shared" si="26"/>
        <v>-1.2000000000000002</v>
      </c>
      <c r="DA14" s="188">
        <f t="shared" si="27"/>
        <v>11</v>
      </c>
      <c r="DB14" s="187">
        <f t="shared" si="28"/>
        <v>-4.9000000000000004</v>
      </c>
      <c r="DC14" s="188">
        <f t="shared" si="29"/>
        <v>9.8000000000000007</v>
      </c>
      <c r="DD14" s="187">
        <f t="shared" si="30"/>
        <v>-4.2</v>
      </c>
      <c r="DE14" s="188">
        <f t="shared" si="31"/>
        <v>13.7</v>
      </c>
      <c r="DF14" s="187">
        <f t="shared" si="32"/>
        <v>-6.4</v>
      </c>
      <c r="DG14" s="188">
        <f t="shared" si="33"/>
        <v>17.600000000000001</v>
      </c>
      <c r="DH14" s="187">
        <f t="shared" si="34"/>
        <v>-6.6</v>
      </c>
      <c r="DI14" s="188">
        <f t="shared" si="35"/>
        <v>6.5</v>
      </c>
      <c r="DJ14" s="187">
        <f t="shared" si="36"/>
        <v>-1</v>
      </c>
      <c r="DK14" s="188">
        <f t="shared" si="37"/>
        <v>11.7</v>
      </c>
      <c r="DL14" s="187">
        <f t="shared" si="38"/>
        <v>-0.10000000000000009</v>
      </c>
      <c r="DM14" s="188">
        <f t="shared" si="39"/>
        <v>13.3</v>
      </c>
      <c r="DN14" s="187">
        <f t="shared" si="40"/>
        <v>-1.6</v>
      </c>
      <c r="DO14" s="188">
        <f t="shared" si="41"/>
        <v>12.9</v>
      </c>
      <c r="DP14" s="187">
        <f t="shared" si="42"/>
        <v>-1.6</v>
      </c>
      <c r="DQ14" s="188">
        <f t="shared" si="43"/>
        <v>12.3</v>
      </c>
      <c r="DR14" s="199">
        <f t="shared" si="71"/>
        <v>11</v>
      </c>
      <c r="DS14" s="200">
        <f t="shared" si="72"/>
        <v>14</v>
      </c>
      <c r="DT14" s="199">
        <f t="shared" si="44"/>
        <v>9</v>
      </c>
      <c r="DU14" s="200">
        <f t="shared" si="44"/>
        <v>7</v>
      </c>
      <c r="DV14" s="199">
        <f t="shared" si="44"/>
        <v>12</v>
      </c>
      <c r="DW14" s="200">
        <f t="shared" si="44"/>
        <v>13</v>
      </c>
      <c r="DX14" s="199">
        <f t="shared" si="44"/>
        <v>8</v>
      </c>
      <c r="DY14" s="200">
        <f t="shared" si="44"/>
        <v>6</v>
      </c>
      <c r="DZ14" s="199">
        <f t="shared" si="44"/>
        <v>6</v>
      </c>
      <c r="EA14" s="200">
        <f t="shared" si="44"/>
        <v>9</v>
      </c>
      <c r="EB14" s="199">
        <f t="shared" si="44"/>
        <v>15</v>
      </c>
      <c r="EC14" s="200">
        <f t="shared" si="44"/>
        <v>16</v>
      </c>
      <c r="ED14" s="199">
        <f t="shared" si="44"/>
        <v>14</v>
      </c>
      <c r="EE14" s="200">
        <f t="shared" si="44"/>
        <v>19</v>
      </c>
      <c r="EF14" s="199">
        <f t="shared" si="44"/>
        <v>12</v>
      </c>
      <c r="EG14" s="200">
        <f t="shared" si="44"/>
        <v>7</v>
      </c>
      <c r="EH14" s="199">
        <f t="shared" si="44"/>
        <v>4</v>
      </c>
      <c r="EI14" s="200">
        <f t="shared" si="44"/>
        <v>1</v>
      </c>
      <c r="EJ14" s="199">
        <f t="shared" si="44"/>
        <v>6</v>
      </c>
      <c r="EK14" s="200">
        <f t="shared" si="44"/>
        <v>5</v>
      </c>
      <c r="EL14" s="199">
        <f t="shared" ref="EL14:EL20" si="148">VLOOKUP(22&amp;$AO14,$A$6:$V$3000,AP$3,0)</f>
        <v>0</v>
      </c>
      <c r="EM14" s="200">
        <f t="shared" ref="EM14:EM20" si="149">VLOOKUP(22&amp;$AO14,$A$6:$V$3000,AQ$3,0)</f>
        <v>0</v>
      </c>
      <c r="EN14" s="199">
        <f t="shared" si="75"/>
        <v>0</v>
      </c>
      <c r="EO14" s="200">
        <f t="shared" si="45"/>
        <v>0</v>
      </c>
      <c r="EP14" s="199">
        <f t="shared" si="45"/>
        <v>0</v>
      </c>
      <c r="EQ14" s="200">
        <f t="shared" si="46"/>
        <v>0</v>
      </c>
      <c r="ER14" s="199">
        <f t="shared" si="46"/>
        <v>0</v>
      </c>
      <c r="ES14" s="200">
        <f t="shared" si="47"/>
        <v>0</v>
      </c>
      <c r="ET14" s="199">
        <f t="shared" si="47"/>
        <v>0</v>
      </c>
      <c r="EU14" s="200">
        <f t="shared" si="48"/>
        <v>0</v>
      </c>
      <c r="EV14" s="199">
        <f t="shared" si="48"/>
        <v>0</v>
      </c>
      <c r="EW14" s="200">
        <f t="shared" si="49"/>
        <v>0</v>
      </c>
      <c r="EX14" s="199">
        <f t="shared" si="49"/>
        <v>0</v>
      </c>
      <c r="EY14" s="200">
        <f t="shared" si="50"/>
        <v>0</v>
      </c>
      <c r="EZ14" s="199">
        <f t="shared" si="50"/>
        <v>0</v>
      </c>
      <c r="FA14" s="200">
        <f t="shared" si="51"/>
        <v>0</v>
      </c>
      <c r="FB14" s="199">
        <f t="shared" si="51"/>
        <v>0</v>
      </c>
      <c r="FC14" s="200">
        <f t="shared" si="52"/>
        <v>0</v>
      </c>
      <c r="FD14" s="199">
        <f t="shared" si="52"/>
        <v>0</v>
      </c>
      <c r="FE14" s="200">
        <f t="shared" si="53"/>
        <v>0</v>
      </c>
      <c r="FG14" s="523" t="s">
        <v>1289</v>
      </c>
      <c r="FH14" s="523" t="s">
        <v>1289</v>
      </c>
      <c r="FI14" s="521">
        <v>9</v>
      </c>
      <c r="FJ14" s="184" t="str">
        <f t="shared" si="76"/>
        <v>Санкт-Петербург</v>
      </c>
      <c r="FK14" s="240" t="str">
        <f t="shared" si="54"/>
        <v>· *</v>
      </c>
      <c r="FL14" s="241" t="str">
        <f t="shared" si="55"/>
        <v>· *</v>
      </c>
      <c r="FM14" s="241" t="str">
        <f t="shared" si="55"/>
        <v>· *</v>
      </c>
      <c r="FN14" s="241" t="str">
        <f t="shared" si="55"/>
        <v>· *</v>
      </c>
      <c r="FO14" s="241" t="str">
        <f t="shared" si="55"/>
        <v>· *</v>
      </c>
      <c r="FP14" s="241" t="str">
        <f t="shared" si="55"/>
        <v>· *</v>
      </c>
      <c r="FQ14" s="241" t="str">
        <f t="shared" si="55"/>
        <v>·</v>
      </c>
      <c r="FR14" s="241" t="str">
        <f t="shared" si="55"/>
        <v>·</v>
      </c>
      <c r="FS14" s="241" t="str">
        <f t="shared" si="55"/>
        <v/>
      </c>
      <c r="FT14" s="242" t="str">
        <f t="shared" si="55"/>
        <v/>
      </c>
      <c r="FU14" s="251">
        <f t="shared" si="77"/>
        <v>10</v>
      </c>
      <c r="FV14" s="247">
        <f t="shared" si="78"/>
        <v>3</v>
      </c>
      <c r="FW14" s="247">
        <f t="shared" si="79"/>
        <v>1</v>
      </c>
      <c r="FX14" s="247">
        <f t="shared" si="80"/>
        <v>1</v>
      </c>
      <c r="FY14" s="247">
        <f t="shared" si="81"/>
        <v>1</v>
      </c>
      <c r="FZ14" s="247">
        <f t="shared" si="82"/>
        <v>6</v>
      </c>
      <c r="GA14" s="247">
        <f t="shared" si="83"/>
        <v>1</v>
      </c>
      <c r="GB14" s="247">
        <f t="shared" si="84"/>
        <v>1</v>
      </c>
      <c r="GC14" s="247">
        <f t="shared" si="85"/>
        <v>0</v>
      </c>
      <c r="GD14" s="252">
        <f t="shared" si="86"/>
        <v>0</v>
      </c>
      <c r="GE14" s="256">
        <f t="shared" si="87"/>
        <v>3.3</v>
      </c>
      <c r="GF14" s="257">
        <f t="shared" si="88"/>
        <v>2.9</v>
      </c>
      <c r="GG14" s="257">
        <f t="shared" si="89"/>
        <v>0.8</v>
      </c>
      <c r="GH14" s="257">
        <f t="shared" si="90"/>
        <v>0.2</v>
      </c>
      <c r="GI14" s="257">
        <f t="shared" si="91"/>
        <v>0.6</v>
      </c>
      <c r="GJ14" s="257">
        <f t="shared" si="92"/>
        <v>3</v>
      </c>
      <c r="GK14" s="257">
        <f t="shared" si="93"/>
        <v>5.7</v>
      </c>
      <c r="GL14" s="257">
        <f t="shared" si="94"/>
        <v>4.3</v>
      </c>
      <c r="GM14" s="257">
        <f t="shared" si="95"/>
        <v>3.9</v>
      </c>
      <c r="GN14" s="258">
        <f t="shared" si="96"/>
        <v>3.3</v>
      </c>
      <c r="GO14" s="262">
        <f t="shared" si="97"/>
        <v>0</v>
      </c>
      <c r="GP14" s="263">
        <f t="shared" si="98"/>
        <v>1.2</v>
      </c>
      <c r="GQ14" s="263">
        <f t="shared" si="99"/>
        <v>-0.9</v>
      </c>
      <c r="GR14" s="263">
        <f t="shared" si="100"/>
        <v>-1.6</v>
      </c>
      <c r="GS14" s="263">
        <f t="shared" si="101"/>
        <v>-2.4</v>
      </c>
      <c r="GT14" s="263">
        <f t="shared" si="102"/>
        <v>-2.6</v>
      </c>
      <c r="GU14" s="263">
        <f t="shared" si="103"/>
        <v>3</v>
      </c>
      <c r="GV14" s="263">
        <f t="shared" si="104"/>
        <v>3.9</v>
      </c>
      <c r="GW14" s="263">
        <f t="shared" si="105"/>
        <v>2.4</v>
      </c>
      <c r="GX14" s="264">
        <f t="shared" si="106"/>
        <v>2.4</v>
      </c>
      <c r="GY14" s="256">
        <f t="shared" si="107"/>
        <v>7.6</v>
      </c>
      <c r="GZ14" s="257">
        <f t="shared" si="108"/>
        <v>11</v>
      </c>
      <c r="HA14" s="257">
        <f t="shared" si="109"/>
        <v>9.8000000000000007</v>
      </c>
      <c r="HB14" s="257">
        <f t="shared" si="110"/>
        <v>13.7</v>
      </c>
      <c r="HC14" s="257">
        <f t="shared" si="111"/>
        <v>17.600000000000001</v>
      </c>
      <c r="HD14" s="257">
        <f t="shared" si="112"/>
        <v>6.5</v>
      </c>
      <c r="HE14" s="257">
        <f t="shared" si="113"/>
        <v>11.7</v>
      </c>
      <c r="HF14" s="257">
        <f t="shared" si="114"/>
        <v>13.3</v>
      </c>
      <c r="HG14" s="257">
        <f t="shared" si="115"/>
        <v>12.9</v>
      </c>
      <c r="HH14" s="258">
        <f t="shared" si="116"/>
        <v>12.3</v>
      </c>
      <c r="HI14" s="262">
        <f t="shared" si="117"/>
        <v>-2</v>
      </c>
      <c r="HJ14" s="263">
        <f t="shared" si="118"/>
        <v>-0.8</v>
      </c>
      <c r="HK14" s="263">
        <f t="shared" si="119"/>
        <v>-2.9</v>
      </c>
      <c r="HL14" s="263">
        <f t="shared" si="120"/>
        <v>-3.6</v>
      </c>
      <c r="HM14" s="263">
        <f t="shared" si="121"/>
        <v>-4.4000000000000004</v>
      </c>
      <c r="HN14" s="263">
        <f t="shared" si="122"/>
        <v>-4.5999999999999996</v>
      </c>
      <c r="HO14" s="263">
        <f t="shared" si="123"/>
        <v>1</v>
      </c>
      <c r="HP14" s="263">
        <f t="shared" si="124"/>
        <v>1.9</v>
      </c>
      <c r="HQ14" s="263">
        <f t="shared" si="125"/>
        <v>0.39999999999999991</v>
      </c>
      <c r="HR14" s="264">
        <f t="shared" si="126"/>
        <v>0.39999999999999991</v>
      </c>
      <c r="HS14" s="275">
        <f t="shared" si="127"/>
        <v>14</v>
      </c>
      <c r="HT14" s="49">
        <f t="shared" si="128"/>
        <v>9</v>
      </c>
      <c r="HU14" s="49">
        <f t="shared" si="129"/>
        <v>13</v>
      </c>
      <c r="HV14" s="49">
        <f t="shared" si="130"/>
        <v>8</v>
      </c>
      <c r="HW14" s="49">
        <f t="shared" si="131"/>
        <v>9</v>
      </c>
      <c r="HX14" s="49">
        <f t="shared" si="132"/>
        <v>16</v>
      </c>
      <c r="HY14" s="49">
        <f t="shared" si="133"/>
        <v>19</v>
      </c>
      <c r="HZ14" s="49">
        <f t="shared" si="134"/>
        <v>12</v>
      </c>
      <c r="IA14" s="49">
        <f t="shared" si="135"/>
        <v>4</v>
      </c>
      <c r="IB14" s="276">
        <f t="shared" si="136"/>
        <v>6</v>
      </c>
      <c r="IC14" s="9">
        <f t="shared" si="137"/>
        <v>0</v>
      </c>
      <c r="ID14" s="10">
        <f t="shared" si="138"/>
        <v>0</v>
      </c>
      <c r="IE14" s="10">
        <f t="shared" si="139"/>
        <v>0</v>
      </c>
      <c r="IF14" s="10">
        <f t="shared" si="140"/>
        <v>0</v>
      </c>
      <c r="IG14" s="10">
        <f t="shared" si="141"/>
        <v>0</v>
      </c>
      <c r="IH14" s="10">
        <f t="shared" si="142"/>
        <v>0</v>
      </c>
      <c r="II14" s="10">
        <f t="shared" si="143"/>
        <v>0</v>
      </c>
      <c r="IJ14" s="10">
        <f t="shared" si="144"/>
        <v>0</v>
      </c>
      <c r="IK14" s="10">
        <f t="shared" si="145"/>
        <v>0</v>
      </c>
      <c r="IL14" s="11">
        <f t="shared" si="146"/>
        <v>0</v>
      </c>
      <c r="IM14" s="386">
        <f t="shared" si="147"/>
        <v>0</v>
      </c>
      <c r="IN14" s="382">
        <f t="shared" si="63"/>
        <v>0</v>
      </c>
      <c r="IO14" s="382">
        <f t="shared" si="63"/>
        <v>0</v>
      </c>
      <c r="IP14" s="382">
        <f t="shared" si="63"/>
        <v>0</v>
      </c>
      <c r="IQ14" s="382">
        <f t="shared" si="63"/>
        <v>0</v>
      </c>
      <c r="IR14" s="382">
        <f t="shared" si="63"/>
        <v>0</v>
      </c>
      <c r="IS14" s="382">
        <f t="shared" si="63"/>
        <v>0</v>
      </c>
      <c r="IT14" s="382">
        <f t="shared" si="63"/>
        <v>0</v>
      </c>
      <c r="IU14" s="382">
        <f t="shared" si="63"/>
        <v>0</v>
      </c>
      <c r="IV14" s="387">
        <f t="shared" si="63"/>
        <v>0</v>
      </c>
    </row>
    <row r="15" spans="1:256" ht="13.5" customHeight="1" x14ac:dyDescent="0.2">
      <c r="A15" s="109" t="s">
        <v>144</v>
      </c>
      <c r="B15" s="671" t="s">
        <v>32</v>
      </c>
      <c r="C15" s="168" t="s">
        <v>2232</v>
      </c>
      <c r="D15" s="169" t="s">
        <v>2245</v>
      </c>
      <c r="E15" s="169" t="s">
        <v>2282</v>
      </c>
      <c r="F15" s="169" t="s">
        <v>2283</v>
      </c>
      <c r="G15" s="169" t="s">
        <v>2229</v>
      </c>
      <c r="H15" s="169" t="s">
        <v>2239</v>
      </c>
      <c r="I15" s="169" t="s">
        <v>2284</v>
      </c>
      <c r="J15" s="169" t="s">
        <v>2228</v>
      </c>
      <c r="K15" s="169" t="s">
        <v>1</v>
      </c>
      <c r="L15" s="169" t="s">
        <v>2223</v>
      </c>
      <c r="M15" s="169" t="s">
        <v>2256</v>
      </c>
      <c r="N15" s="169" t="s">
        <v>820</v>
      </c>
      <c r="O15" s="169" t="s">
        <v>820</v>
      </c>
      <c r="P15" s="169" t="s">
        <v>820</v>
      </c>
      <c r="Q15" s="169" t="s">
        <v>97</v>
      </c>
      <c r="R15" s="169" t="s">
        <v>97</v>
      </c>
      <c r="S15" s="169" t="s">
        <v>273</v>
      </c>
      <c r="T15" s="169" t="s">
        <v>2213</v>
      </c>
      <c r="U15" s="169" t="s">
        <v>2237</v>
      </c>
      <c r="V15" s="170" t="s">
        <v>95</v>
      </c>
      <c r="W15" s="1">
        <v>22</v>
      </c>
      <c r="X15" s="672" t="s">
        <v>123</v>
      </c>
      <c r="Y15" s="673" t="s">
        <v>807</v>
      </c>
      <c r="Z15" s="674">
        <v>0</v>
      </c>
      <c r="AA15" s="675">
        <v>0</v>
      </c>
      <c r="AB15" s="675">
        <v>0</v>
      </c>
      <c r="AC15" s="675">
        <v>0</v>
      </c>
      <c r="AD15" s="675">
        <v>0</v>
      </c>
      <c r="AE15" s="675">
        <v>0</v>
      </c>
      <c r="AF15" s="675">
        <v>0</v>
      </c>
      <c r="AG15" s="675">
        <v>0</v>
      </c>
      <c r="AH15" s="675">
        <v>0</v>
      </c>
      <c r="AI15" s="676">
        <v>0</v>
      </c>
      <c r="AM15" s="340">
        <v>15</v>
      </c>
      <c r="AN15" s="413">
        <v>10</v>
      </c>
      <c r="AO15" s="708" t="s">
        <v>712</v>
      </c>
      <c r="AP15" s="360" t="str">
        <f t="shared" si="64"/>
        <v/>
      </c>
      <c r="AQ15" s="322" t="str">
        <f t="shared" si="65"/>
        <v>· *</v>
      </c>
      <c r="AR15" s="362" t="str">
        <f t="shared" si="5"/>
        <v>· *</v>
      </c>
      <c r="AS15" s="322" t="str">
        <f t="shared" si="5"/>
        <v/>
      </c>
      <c r="AT15" s="362" t="str">
        <f t="shared" si="5"/>
        <v/>
      </c>
      <c r="AU15" s="322" t="str">
        <f t="shared" si="5"/>
        <v>· *</v>
      </c>
      <c r="AV15" s="362" t="str">
        <f t="shared" si="5"/>
        <v>· *</v>
      </c>
      <c r="AW15" s="322" t="str">
        <f t="shared" si="5"/>
        <v/>
      </c>
      <c r="AX15" s="362" t="str">
        <f t="shared" si="5"/>
        <v>*</v>
      </c>
      <c r="AY15" s="322" t="str">
        <f t="shared" si="5"/>
        <v/>
      </c>
      <c r="AZ15" s="362" t="str">
        <f t="shared" si="5"/>
        <v/>
      </c>
      <c r="BA15" s="322" t="str">
        <f t="shared" si="5"/>
        <v>· *</v>
      </c>
      <c r="BB15" s="362" t="str">
        <f t="shared" si="5"/>
        <v>·</v>
      </c>
      <c r="BC15" s="322" t="str">
        <f t="shared" si="5"/>
        <v>·</v>
      </c>
      <c r="BD15" s="362" t="str">
        <f t="shared" si="5"/>
        <v>· *</v>
      </c>
      <c r="BE15" s="322" t="str">
        <f t="shared" si="5"/>
        <v/>
      </c>
      <c r="BF15" s="362" t="str">
        <f t="shared" si="5"/>
        <v/>
      </c>
      <c r="BG15" s="322" t="str">
        <f t="shared" si="5"/>
        <v>· *</v>
      </c>
      <c r="BH15" s="362" t="str">
        <f t="shared" si="5"/>
        <v/>
      </c>
      <c r="BI15" s="323" t="str">
        <f t="shared" si="5"/>
        <v/>
      </c>
      <c r="BJ15" s="367">
        <f t="shared" si="6"/>
        <v>0</v>
      </c>
      <c r="BK15" s="366">
        <f t="shared" si="67"/>
        <v>12</v>
      </c>
      <c r="BL15" s="367">
        <f t="shared" si="7"/>
        <v>4</v>
      </c>
      <c r="BM15" s="366">
        <f t="shared" si="7"/>
        <v>0</v>
      </c>
      <c r="BN15" s="367">
        <f t="shared" si="7"/>
        <v>0</v>
      </c>
      <c r="BO15" s="366">
        <f t="shared" si="7"/>
        <v>1</v>
      </c>
      <c r="BP15" s="367">
        <f t="shared" si="7"/>
        <v>1</v>
      </c>
      <c r="BQ15" s="366">
        <f t="shared" si="7"/>
        <v>0</v>
      </c>
      <c r="BR15" s="367">
        <f t="shared" si="7"/>
        <v>1</v>
      </c>
      <c r="BS15" s="366">
        <f t="shared" si="7"/>
        <v>0</v>
      </c>
      <c r="BT15" s="367">
        <f t="shared" si="7"/>
        <v>0</v>
      </c>
      <c r="BU15" s="366">
        <f t="shared" si="7"/>
        <v>4</v>
      </c>
      <c r="BV15" s="367">
        <f t="shared" si="7"/>
        <v>1</v>
      </c>
      <c r="BW15" s="366">
        <f t="shared" si="7"/>
        <v>1</v>
      </c>
      <c r="BX15" s="367">
        <f t="shared" si="7"/>
        <v>1</v>
      </c>
      <c r="BY15" s="366">
        <f t="shared" si="7"/>
        <v>0</v>
      </c>
      <c r="BZ15" s="367">
        <f t="shared" si="7"/>
        <v>0</v>
      </c>
      <c r="CA15" s="366">
        <f t="shared" si="7"/>
        <v>1</v>
      </c>
      <c r="CB15" s="367">
        <f t="shared" si="7"/>
        <v>0</v>
      </c>
      <c r="CC15" s="368">
        <f t="shared" si="7"/>
        <v>0</v>
      </c>
      <c r="CD15" s="187">
        <f t="shared" si="8"/>
        <v>-1.7</v>
      </c>
      <c r="CE15" s="188">
        <f t="shared" si="68"/>
        <v>3.5</v>
      </c>
      <c r="CF15" s="187">
        <f t="shared" si="8"/>
        <v>0.89999999999999991</v>
      </c>
      <c r="CG15" s="188">
        <f t="shared" si="9"/>
        <v>3.4</v>
      </c>
      <c r="CH15" s="187">
        <f t="shared" si="10"/>
        <v>-2.6</v>
      </c>
      <c r="CI15" s="188">
        <f t="shared" si="11"/>
        <v>0.7</v>
      </c>
      <c r="CJ15" s="187">
        <f t="shared" si="12"/>
        <v>-2.2999999999999998</v>
      </c>
      <c r="CK15" s="188">
        <f t="shared" si="13"/>
        <v>0</v>
      </c>
      <c r="CL15" s="187">
        <f t="shared" si="14"/>
        <v>-5.2</v>
      </c>
      <c r="CM15" s="188">
        <f t="shared" si="15"/>
        <v>-0.2</v>
      </c>
      <c r="CN15" s="187">
        <f t="shared" si="16"/>
        <v>-5</v>
      </c>
      <c r="CO15" s="188">
        <f t="shared" si="17"/>
        <v>2</v>
      </c>
      <c r="CP15" s="187">
        <f t="shared" si="18"/>
        <v>0</v>
      </c>
      <c r="CQ15" s="188">
        <f t="shared" si="19"/>
        <v>4.8</v>
      </c>
      <c r="CR15" s="187">
        <f t="shared" si="20"/>
        <v>1.2999999999999998</v>
      </c>
      <c r="CS15" s="188">
        <f t="shared" si="21"/>
        <v>3.5</v>
      </c>
      <c r="CT15" s="187">
        <f t="shared" si="22"/>
        <v>0</v>
      </c>
      <c r="CU15" s="188">
        <f t="shared" si="23"/>
        <v>3.4</v>
      </c>
      <c r="CV15" s="187">
        <f t="shared" si="24"/>
        <v>-0.19999999999999996</v>
      </c>
      <c r="CW15" s="188">
        <f t="shared" si="25"/>
        <v>2.9</v>
      </c>
      <c r="CX15" s="187">
        <f t="shared" si="69"/>
        <v>-3.7</v>
      </c>
      <c r="CY15" s="188">
        <f t="shared" si="70"/>
        <v>7.4</v>
      </c>
      <c r="CZ15" s="187">
        <f t="shared" si="26"/>
        <v>-1.1000000000000001</v>
      </c>
      <c r="DA15" s="188">
        <f t="shared" si="27"/>
        <v>11.1</v>
      </c>
      <c r="DB15" s="187">
        <f t="shared" si="28"/>
        <v>-4.5999999999999996</v>
      </c>
      <c r="DC15" s="188">
        <f t="shared" si="29"/>
        <v>11.7</v>
      </c>
      <c r="DD15" s="187">
        <f t="shared" si="30"/>
        <v>-4.3</v>
      </c>
      <c r="DE15" s="188">
        <f t="shared" si="31"/>
        <v>15.8</v>
      </c>
      <c r="DF15" s="187">
        <f t="shared" si="32"/>
        <v>-7.2</v>
      </c>
      <c r="DG15" s="188">
        <f t="shared" si="33"/>
        <v>16.8</v>
      </c>
      <c r="DH15" s="187">
        <f t="shared" si="34"/>
        <v>-7</v>
      </c>
      <c r="DI15" s="188">
        <f t="shared" si="35"/>
        <v>6.5</v>
      </c>
      <c r="DJ15" s="187">
        <f t="shared" si="36"/>
        <v>-2</v>
      </c>
      <c r="DK15" s="188">
        <f t="shared" si="37"/>
        <v>10.8</v>
      </c>
      <c r="DL15" s="187">
        <f t="shared" si="38"/>
        <v>-0.70000000000000018</v>
      </c>
      <c r="DM15" s="188">
        <f t="shared" si="39"/>
        <v>12.5</v>
      </c>
      <c r="DN15" s="187">
        <f t="shared" si="40"/>
        <v>-2</v>
      </c>
      <c r="DO15" s="188">
        <f t="shared" si="41"/>
        <v>9.4</v>
      </c>
      <c r="DP15" s="187">
        <f t="shared" si="42"/>
        <v>-2.2000000000000002</v>
      </c>
      <c r="DQ15" s="188">
        <f t="shared" si="43"/>
        <v>11.9</v>
      </c>
      <c r="DR15" s="199">
        <f t="shared" si="71"/>
        <v>10</v>
      </c>
      <c r="DS15" s="200">
        <f t="shared" si="72"/>
        <v>13</v>
      </c>
      <c r="DT15" s="199">
        <f t="shared" si="44"/>
        <v>9</v>
      </c>
      <c r="DU15" s="200">
        <f t="shared" si="44"/>
        <v>6</v>
      </c>
      <c r="DV15" s="199">
        <f t="shared" si="44"/>
        <v>12</v>
      </c>
      <c r="DW15" s="200">
        <f t="shared" si="44"/>
        <v>13</v>
      </c>
      <c r="DX15" s="199">
        <f t="shared" si="44"/>
        <v>8</v>
      </c>
      <c r="DY15" s="200">
        <f t="shared" si="44"/>
        <v>7</v>
      </c>
      <c r="DZ15" s="199">
        <f t="shared" si="44"/>
        <v>10</v>
      </c>
      <c r="EA15" s="200">
        <f t="shared" si="44"/>
        <v>9</v>
      </c>
      <c r="EB15" s="199">
        <f t="shared" si="44"/>
        <v>14</v>
      </c>
      <c r="EC15" s="200">
        <f t="shared" si="44"/>
        <v>16</v>
      </c>
      <c r="ED15" s="199">
        <f t="shared" si="44"/>
        <v>15</v>
      </c>
      <c r="EE15" s="200">
        <f t="shared" si="44"/>
        <v>18</v>
      </c>
      <c r="EF15" s="199">
        <f t="shared" si="44"/>
        <v>11</v>
      </c>
      <c r="EG15" s="200">
        <f t="shared" si="44"/>
        <v>8</v>
      </c>
      <c r="EH15" s="199">
        <f t="shared" si="44"/>
        <v>5</v>
      </c>
      <c r="EI15" s="200">
        <f t="shared" si="44"/>
        <v>2</v>
      </c>
      <c r="EJ15" s="199">
        <f t="shared" si="44"/>
        <v>5</v>
      </c>
      <c r="EK15" s="200">
        <f t="shared" si="44"/>
        <v>5</v>
      </c>
      <c r="EL15" s="199">
        <f t="shared" si="148"/>
        <v>0</v>
      </c>
      <c r="EM15" s="200">
        <f t="shared" si="149"/>
        <v>0</v>
      </c>
      <c r="EN15" s="199">
        <f t="shared" si="75"/>
        <v>0</v>
      </c>
      <c r="EO15" s="200">
        <f t="shared" si="45"/>
        <v>0</v>
      </c>
      <c r="EP15" s="199">
        <f t="shared" si="45"/>
        <v>0</v>
      </c>
      <c r="EQ15" s="200">
        <f t="shared" si="46"/>
        <v>0</v>
      </c>
      <c r="ER15" s="199">
        <f t="shared" si="46"/>
        <v>0</v>
      </c>
      <c r="ES15" s="200">
        <f t="shared" si="47"/>
        <v>0</v>
      </c>
      <c r="ET15" s="199">
        <f t="shared" si="47"/>
        <v>0</v>
      </c>
      <c r="EU15" s="200">
        <f t="shared" si="48"/>
        <v>0</v>
      </c>
      <c r="EV15" s="199">
        <f t="shared" si="48"/>
        <v>0</v>
      </c>
      <c r="EW15" s="200">
        <f t="shared" si="49"/>
        <v>0</v>
      </c>
      <c r="EX15" s="199">
        <f t="shared" si="49"/>
        <v>0</v>
      </c>
      <c r="EY15" s="200">
        <f t="shared" si="50"/>
        <v>0</v>
      </c>
      <c r="EZ15" s="199">
        <f t="shared" si="50"/>
        <v>0</v>
      </c>
      <c r="FA15" s="200">
        <f t="shared" si="51"/>
        <v>0</v>
      </c>
      <c r="FB15" s="199">
        <f t="shared" si="51"/>
        <v>0</v>
      </c>
      <c r="FC15" s="200">
        <f t="shared" si="52"/>
        <v>0</v>
      </c>
      <c r="FD15" s="199">
        <f t="shared" si="52"/>
        <v>0</v>
      </c>
      <c r="FE15" s="200">
        <f t="shared" si="53"/>
        <v>0</v>
      </c>
      <c r="FG15" s="523" t="s">
        <v>1290</v>
      </c>
      <c r="FH15" s="523" t="s">
        <v>1290</v>
      </c>
      <c r="FI15" s="521">
        <v>10</v>
      </c>
      <c r="FJ15" s="184" t="str">
        <f t="shared" si="76"/>
        <v>Мга</v>
      </c>
      <c r="FK15" s="240" t="str">
        <f t="shared" si="54"/>
        <v>· *</v>
      </c>
      <c r="FL15" s="241" t="str">
        <f t="shared" si="55"/>
        <v>· *</v>
      </c>
      <c r="FM15" s="241" t="str">
        <f t="shared" si="55"/>
        <v>· *</v>
      </c>
      <c r="FN15" s="241" t="str">
        <f t="shared" si="55"/>
        <v>· *</v>
      </c>
      <c r="FO15" s="241" t="str">
        <f t="shared" si="55"/>
        <v>· *</v>
      </c>
      <c r="FP15" s="241" t="str">
        <f t="shared" si="55"/>
        <v>· *</v>
      </c>
      <c r="FQ15" s="241" t="str">
        <f t="shared" si="55"/>
        <v>·</v>
      </c>
      <c r="FR15" s="241" t="str">
        <f t="shared" si="55"/>
        <v>· *</v>
      </c>
      <c r="FS15" s="241" t="str">
        <f t="shared" si="55"/>
        <v>· *</v>
      </c>
      <c r="FT15" s="242" t="str">
        <f t="shared" si="55"/>
        <v/>
      </c>
      <c r="FU15" s="251">
        <f t="shared" si="77"/>
        <v>12</v>
      </c>
      <c r="FV15" s="247">
        <f t="shared" si="78"/>
        <v>4</v>
      </c>
      <c r="FW15" s="247">
        <f t="shared" si="79"/>
        <v>1</v>
      </c>
      <c r="FX15" s="247">
        <f t="shared" si="80"/>
        <v>1</v>
      </c>
      <c r="FY15" s="247">
        <f t="shared" si="81"/>
        <v>1</v>
      </c>
      <c r="FZ15" s="247">
        <f t="shared" si="82"/>
        <v>4</v>
      </c>
      <c r="GA15" s="247">
        <f t="shared" si="83"/>
        <v>1</v>
      </c>
      <c r="GB15" s="247">
        <f t="shared" si="84"/>
        <v>1</v>
      </c>
      <c r="GC15" s="247">
        <f t="shared" si="85"/>
        <v>1</v>
      </c>
      <c r="GD15" s="252">
        <f t="shared" si="86"/>
        <v>0</v>
      </c>
      <c r="GE15" s="256">
        <f t="shared" si="87"/>
        <v>3.5</v>
      </c>
      <c r="GF15" s="257">
        <f t="shared" si="88"/>
        <v>3.4</v>
      </c>
      <c r="GG15" s="257">
        <f t="shared" si="89"/>
        <v>0.7</v>
      </c>
      <c r="GH15" s="257">
        <f t="shared" si="90"/>
        <v>0</v>
      </c>
      <c r="GI15" s="257">
        <f t="shared" si="91"/>
        <v>-0.2</v>
      </c>
      <c r="GJ15" s="257">
        <f t="shared" si="92"/>
        <v>2</v>
      </c>
      <c r="GK15" s="257">
        <f t="shared" si="93"/>
        <v>4.8</v>
      </c>
      <c r="GL15" s="257">
        <f t="shared" si="94"/>
        <v>3.5</v>
      </c>
      <c r="GM15" s="257">
        <f t="shared" si="95"/>
        <v>3.4</v>
      </c>
      <c r="GN15" s="258">
        <f t="shared" si="96"/>
        <v>2.9</v>
      </c>
      <c r="GO15" s="262">
        <f t="shared" si="97"/>
        <v>0.3</v>
      </c>
      <c r="GP15" s="263">
        <f t="shared" si="98"/>
        <v>1.4</v>
      </c>
      <c r="GQ15" s="263">
        <f t="shared" si="99"/>
        <v>-0.6</v>
      </c>
      <c r="GR15" s="263">
        <f t="shared" si="100"/>
        <v>-2.1</v>
      </c>
      <c r="GS15" s="263">
        <f t="shared" si="101"/>
        <v>-3.2</v>
      </c>
      <c r="GT15" s="263">
        <f t="shared" si="102"/>
        <v>-3</v>
      </c>
      <c r="GU15" s="263">
        <f t="shared" si="103"/>
        <v>2</v>
      </c>
      <c r="GV15" s="263">
        <f t="shared" si="104"/>
        <v>3.3</v>
      </c>
      <c r="GW15" s="263">
        <f t="shared" si="105"/>
        <v>2</v>
      </c>
      <c r="GX15" s="264">
        <f t="shared" si="106"/>
        <v>1.8</v>
      </c>
      <c r="GY15" s="256">
        <f t="shared" si="107"/>
        <v>7.4</v>
      </c>
      <c r="GZ15" s="257">
        <f t="shared" si="108"/>
        <v>11.1</v>
      </c>
      <c r="HA15" s="257">
        <f t="shared" si="109"/>
        <v>11.7</v>
      </c>
      <c r="HB15" s="257">
        <f t="shared" si="110"/>
        <v>15.8</v>
      </c>
      <c r="HC15" s="257">
        <f t="shared" si="111"/>
        <v>16.8</v>
      </c>
      <c r="HD15" s="257">
        <f t="shared" si="112"/>
        <v>6.5</v>
      </c>
      <c r="HE15" s="257">
        <f t="shared" si="113"/>
        <v>10.8</v>
      </c>
      <c r="HF15" s="257">
        <f t="shared" si="114"/>
        <v>12.5</v>
      </c>
      <c r="HG15" s="257">
        <f t="shared" si="115"/>
        <v>9.4</v>
      </c>
      <c r="HH15" s="258">
        <f t="shared" si="116"/>
        <v>11.9</v>
      </c>
      <c r="HI15" s="262">
        <f t="shared" si="117"/>
        <v>-1.7</v>
      </c>
      <c r="HJ15" s="263">
        <f t="shared" si="118"/>
        <v>-0.60000000000000009</v>
      </c>
      <c r="HK15" s="263">
        <f t="shared" si="119"/>
        <v>-2.6</v>
      </c>
      <c r="HL15" s="263">
        <f t="shared" si="120"/>
        <v>-4.0999999999999996</v>
      </c>
      <c r="HM15" s="263">
        <f t="shared" si="121"/>
        <v>-5.2</v>
      </c>
      <c r="HN15" s="263">
        <f t="shared" si="122"/>
        <v>-5</v>
      </c>
      <c r="HO15" s="263">
        <f t="shared" si="123"/>
        <v>0</v>
      </c>
      <c r="HP15" s="263">
        <f t="shared" si="124"/>
        <v>1.2999999999999998</v>
      </c>
      <c r="HQ15" s="263">
        <f t="shared" si="125"/>
        <v>0</v>
      </c>
      <c r="HR15" s="264">
        <f t="shared" si="126"/>
        <v>-0.19999999999999996</v>
      </c>
      <c r="HS15" s="275">
        <f t="shared" si="127"/>
        <v>13</v>
      </c>
      <c r="HT15" s="49">
        <f t="shared" si="128"/>
        <v>9</v>
      </c>
      <c r="HU15" s="49">
        <f t="shared" si="129"/>
        <v>13</v>
      </c>
      <c r="HV15" s="49">
        <f t="shared" si="130"/>
        <v>8</v>
      </c>
      <c r="HW15" s="49">
        <f t="shared" si="131"/>
        <v>10</v>
      </c>
      <c r="HX15" s="49">
        <f t="shared" si="132"/>
        <v>16</v>
      </c>
      <c r="HY15" s="49">
        <f t="shared" si="133"/>
        <v>18</v>
      </c>
      <c r="HZ15" s="49">
        <f t="shared" si="134"/>
        <v>11</v>
      </c>
      <c r="IA15" s="49">
        <f t="shared" si="135"/>
        <v>5</v>
      </c>
      <c r="IB15" s="276">
        <f t="shared" si="136"/>
        <v>5</v>
      </c>
      <c r="IC15" s="9">
        <f t="shared" si="137"/>
        <v>0</v>
      </c>
      <c r="ID15" s="10">
        <f t="shared" si="138"/>
        <v>0</v>
      </c>
      <c r="IE15" s="10">
        <f t="shared" si="139"/>
        <v>0</v>
      </c>
      <c r="IF15" s="10">
        <f t="shared" si="140"/>
        <v>0</v>
      </c>
      <c r="IG15" s="10">
        <f t="shared" si="141"/>
        <v>0</v>
      </c>
      <c r="IH15" s="10">
        <f t="shared" si="142"/>
        <v>0</v>
      </c>
      <c r="II15" s="10">
        <f t="shared" si="143"/>
        <v>0</v>
      </c>
      <c r="IJ15" s="10">
        <f t="shared" si="144"/>
        <v>0</v>
      </c>
      <c r="IK15" s="10">
        <f t="shared" si="145"/>
        <v>0</v>
      </c>
      <c r="IL15" s="11">
        <f t="shared" si="146"/>
        <v>0</v>
      </c>
      <c r="IM15" s="386">
        <f t="shared" si="147"/>
        <v>0</v>
      </c>
      <c r="IN15" s="382">
        <f t="shared" si="63"/>
        <v>0</v>
      </c>
      <c r="IO15" s="382">
        <f t="shared" si="63"/>
        <v>0</v>
      </c>
      <c r="IP15" s="382">
        <f t="shared" si="63"/>
        <v>0</v>
      </c>
      <c r="IQ15" s="382">
        <f t="shared" si="63"/>
        <v>0</v>
      </c>
      <c r="IR15" s="382">
        <f t="shared" si="63"/>
        <v>0</v>
      </c>
      <c r="IS15" s="382">
        <f t="shared" si="63"/>
        <v>0</v>
      </c>
      <c r="IT15" s="382">
        <f t="shared" si="63"/>
        <v>0</v>
      </c>
      <c r="IU15" s="382">
        <f t="shared" si="63"/>
        <v>0</v>
      </c>
      <c r="IV15" s="387">
        <f t="shared" si="63"/>
        <v>0</v>
      </c>
    </row>
    <row r="16" spans="1:256" ht="13.5" customHeight="1" x14ac:dyDescent="0.2">
      <c r="A16" s="109" t="s">
        <v>145</v>
      </c>
      <c r="B16" s="671" t="s">
        <v>33</v>
      </c>
      <c r="C16" s="162">
        <v>0</v>
      </c>
      <c r="D16" s="163">
        <v>0</v>
      </c>
      <c r="E16" s="173">
        <v>0</v>
      </c>
      <c r="F16" s="173">
        <v>0</v>
      </c>
      <c r="G16" s="173">
        <v>0</v>
      </c>
      <c r="H16" s="173">
        <v>0</v>
      </c>
      <c r="I16" s="173">
        <v>0</v>
      </c>
      <c r="J16" s="173">
        <v>0</v>
      </c>
      <c r="K16" s="173">
        <v>0</v>
      </c>
      <c r="L16" s="173">
        <v>0</v>
      </c>
      <c r="M16" s="173">
        <v>0</v>
      </c>
      <c r="N16" s="173">
        <v>0</v>
      </c>
      <c r="O16" s="173">
        <v>0</v>
      </c>
      <c r="P16" s="173">
        <v>0</v>
      </c>
      <c r="Q16" s="173">
        <v>0</v>
      </c>
      <c r="R16" s="173">
        <v>0</v>
      </c>
      <c r="S16" s="173">
        <v>0</v>
      </c>
      <c r="T16" s="173">
        <v>0</v>
      </c>
      <c r="U16" s="173">
        <v>0</v>
      </c>
      <c r="V16" s="174">
        <v>0</v>
      </c>
      <c r="W16" s="1">
        <v>20</v>
      </c>
      <c r="X16" s="672" t="s">
        <v>124</v>
      </c>
      <c r="Y16" s="677" t="s">
        <v>808</v>
      </c>
      <c r="Z16" s="678">
        <v>0</v>
      </c>
      <c r="AA16" s="679">
        <v>0</v>
      </c>
      <c r="AB16" s="679">
        <v>0</v>
      </c>
      <c r="AC16" s="679">
        <v>0</v>
      </c>
      <c r="AD16" s="679">
        <v>0</v>
      </c>
      <c r="AE16" s="679">
        <v>0</v>
      </c>
      <c r="AF16" s="679">
        <v>0</v>
      </c>
      <c r="AG16" s="679">
        <v>0</v>
      </c>
      <c r="AH16" s="679">
        <v>0</v>
      </c>
      <c r="AI16" s="680">
        <v>0</v>
      </c>
      <c r="AM16" s="340">
        <v>16</v>
      </c>
      <c r="AN16" s="413">
        <v>11</v>
      </c>
      <c r="AO16" s="708" t="s">
        <v>304</v>
      </c>
      <c r="AP16" s="360" t="str">
        <f t="shared" si="64"/>
        <v/>
      </c>
      <c r="AQ16" s="322" t="str">
        <f t="shared" si="65"/>
        <v>· *</v>
      </c>
      <c r="AR16" s="362" t="str">
        <f t="shared" si="5"/>
        <v>· *</v>
      </c>
      <c r="AS16" s="322" t="str">
        <f t="shared" si="5"/>
        <v/>
      </c>
      <c r="AT16" s="362" t="str">
        <f t="shared" si="5"/>
        <v>· *</v>
      </c>
      <c r="AU16" s="322" t="str">
        <f t="shared" si="5"/>
        <v>· *</v>
      </c>
      <c r="AV16" s="362" t="str">
        <f t="shared" si="5"/>
        <v>· *</v>
      </c>
      <c r="AW16" s="322" t="str">
        <f t="shared" si="5"/>
        <v>· *</v>
      </c>
      <c r="AX16" s="362" t="str">
        <f t="shared" si="5"/>
        <v>**</v>
      </c>
      <c r="AY16" s="322" t="str">
        <f t="shared" si="5"/>
        <v>· *</v>
      </c>
      <c r="AZ16" s="362" t="str">
        <f t="shared" si="5"/>
        <v/>
      </c>
      <c r="BA16" s="322" t="str">
        <f t="shared" si="5"/>
        <v>· *</v>
      </c>
      <c r="BB16" s="362" t="str">
        <f t="shared" si="5"/>
        <v>·</v>
      </c>
      <c r="BC16" s="322" t="str">
        <f t="shared" si="5"/>
        <v>·</v>
      </c>
      <c r="BD16" s="362" t="str">
        <f t="shared" si="5"/>
        <v/>
      </c>
      <c r="BE16" s="322" t="str">
        <f t="shared" si="5"/>
        <v>·</v>
      </c>
      <c r="BF16" s="362" t="str">
        <f t="shared" si="5"/>
        <v/>
      </c>
      <c r="BG16" s="322" t="str">
        <f t="shared" si="5"/>
        <v/>
      </c>
      <c r="BH16" s="362" t="str">
        <f t="shared" si="5"/>
        <v/>
      </c>
      <c r="BI16" s="323" t="str">
        <f t="shared" si="5"/>
        <v/>
      </c>
      <c r="BJ16" s="367">
        <f t="shared" si="6"/>
        <v>0</v>
      </c>
      <c r="BK16" s="366">
        <f t="shared" si="67"/>
        <v>12</v>
      </c>
      <c r="BL16" s="367">
        <f t="shared" si="7"/>
        <v>4</v>
      </c>
      <c r="BM16" s="366">
        <f t="shared" si="7"/>
        <v>0</v>
      </c>
      <c r="BN16" s="367">
        <f t="shared" si="7"/>
        <v>1</v>
      </c>
      <c r="BO16" s="366">
        <f t="shared" si="7"/>
        <v>2</v>
      </c>
      <c r="BP16" s="367">
        <f t="shared" si="7"/>
        <v>1</v>
      </c>
      <c r="BQ16" s="366">
        <f t="shared" si="7"/>
        <v>1</v>
      </c>
      <c r="BR16" s="367">
        <f t="shared" si="7"/>
        <v>2</v>
      </c>
      <c r="BS16" s="366">
        <f t="shared" si="7"/>
        <v>1</v>
      </c>
      <c r="BT16" s="367">
        <f t="shared" si="7"/>
        <v>0</v>
      </c>
      <c r="BU16" s="366">
        <f t="shared" si="7"/>
        <v>8</v>
      </c>
      <c r="BV16" s="367">
        <f t="shared" si="7"/>
        <v>1</v>
      </c>
      <c r="BW16" s="366">
        <f t="shared" si="7"/>
        <v>1</v>
      </c>
      <c r="BX16" s="367">
        <f t="shared" si="7"/>
        <v>0</v>
      </c>
      <c r="BY16" s="366">
        <f t="shared" si="7"/>
        <v>1</v>
      </c>
      <c r="BZ16" s="367">
        <f t="shared" si="7"/>
        <v>0</v>
      </c>
      <c r="CA16" s="366">
        <f t="shared" si="7"/>
        <v>0</v>
      </c>
      <c r="CB16" s="367">
        <f t="shared" si="7"/>
        <v>0</v>
      </c>
      <c r="CC16" s="368">
        <f t="shared" si="7"/>
        <v>0</v>
      </c>
      <c r="CD16" s="187">
        <f t="shared" si="8"/>
        <v>-1.6</v>
      </c>
      <c r="CE16" s="188">
        <f t="shared" si="68"/>
        <v>2.7</v>
      </c>
      <c r="CF16" s="187">
        <f t="shared" si="8"/>
        <v>0.29999999999999982</v>
      </c>
      <c r="CG16" s="188">
        <f t="shared" si="9"/>
        <v>3</v>
      </c>
      <c r="CH16" s="187">
        <f t="shared" si="10"/>
        <v>-2.1</v>
      </c>
      <c r="CI16" s="188">
        <f t="shared" si="11"/>
        <v>1.1000000000000001</v>
      </c>
      <c r="CJ16" s="187">
        <f t="shared" si="12"/>
        <v>-2</v>
      </c>
      <c r="CK16" s="188">
        <f t="shared" si="13"/>
        <v>0.3</v>
      </c>
      <c r="CL16" s="187">
        <f t="shared" si="14"/>
        <v>-5.6</v>
      </c>
      <c r="CM16" s="188">
        <f t="shared" si="15"/>
        <v>1.7</v>
      </c>
      <c r="CN16" s="187">
        <f t="shared" si="16"/>
        <v>-3.9</v>
      </c>
      <c r="CO16" s="188">
        <f t="shared" si="17"/>
        <v>4</v>
      </c>
      <c r="CP16" s="187">
        <f t="shared" si="18"/>
        <v>2</v>
      </c>
      <c r="CQ16" s="188">
        <f t="shared" si="19"/>
        <v>6.2</v>
      </c>
      <c r="CR16" s="187">
        <f t="shared" si="20"/>
        <v>2.5</v>
      </c>
      <c r="CS16" s="188">
        <f t="shared" si="21"/>
        <v>4.8</v>
      </c>
      <c r="CT16" s="187">
        <f t="shared" si="22"/>
        <v>1.6</v>
      </c>
      <c r="CU16" s="188">
        <f t="shared" si="23"/>
        <v>4.2</v>
      </c>
      <c r="CV16" s="187">
        <f t="shared" si="24"/>
        <v>1.1000000000000001</v>
      </c>
      <c r="CW16" s="188">
        <f t="shared" si="25"/>
        <v>3.6</v>
      </c>
      <c r="CX16" s="187">
        <f t="shared" si="69"/>
        <v>-3.6</v>
      </c>
      <c r="CY16" s="188">
        <f t="shared" si="70"/>
        <v>8</v>
      </c>
      <c r="CZ16" s="187">
        <f t="shared" si="26"/>
        <v>-1.7000000000000002</v>
      </c>
      <c r="DA16" s="188">
        <f t="shared" si="27"/>
        <v>11.6</v>
      </c>
      <c r="DB16" s="187">
        <f t="shared" si="28"/>
        <v>-4.0999999999999996</v>
      </c>
      <c r="DC16" s="188">
        <f t="shared" si="29"/>
        <v>12.1</v>
      </c>
      <c r="DD16" s="187">
        <f t="shared" si="30"/>
        <v>-4</v>
      </c>
      <c r="DE16" s="188">
        <f t="shared" si="31"/>
        <v>10.6</v>
      </c>
      <c r="DF16" s="187">
        <f t="shared" si="32"/>
        <v>-7.6</v>
      </c>
      <c r="DG16" s="188">
        <f t="shared" si="33"/>
        <v>18.7</v>
      </c>
      <c r="DH16" s="187">
        <f t="shared" si="34"/>
        <v>-5.9</v>
      </c>
      <c r="DI16" s="188">
        <f t="shared" si="35"/>
        <v>7</v>
      </c>
      <c r="DJ16" s="187">
        <f t="shared" si="36"/>
        <v>0</v>
      </c>
      <c r="DK16" s="188">
        <f t="shared" si="37"/>
        <v>15.2</v>
      </c>
      <c r="DL16" s="187">
        <f t="shared" si="38"/>
        <v>0.5</v>
      </c>
      <c r="DM16" s="188">
        <f t="shared" si="39"/>
        <v>13.7</v>
      </c>
      <c r="DN16" s="187">
        <f t="shared" si="40"/>
        <v>-0.39999999999999991</v>
      </c>
      <c r="DO16" s="188">
        <f t="shared" si="41"/>
        <v>13.2</v>
      </c>
      <c r="DP16" s="187">
        <f t="shared" si="42"/>
        <v>-0.89999999999999991</v>
      </c>
      <c r="DQ16" s="188">
        <f t="shared" si="43"/>
        <v>14.6</v>
      </c>
      <c r="DR16" s="199">
        <f t="shared" si="71"/>
        <v>11</v>
      </c>
      <c r="DS16" s="200">
        <f t="shared" si="72"/>
        <v>15</v>
      </c>
      <c r="DT16" s="199">
        <f t="shared" si="44"/>
        <v>9</v>
      </c>
      <c r="DU16" s="200">
        <f t="shared" si="44"/>
        <v>8</v>
      </c>
      <c r="DV16" s="199">
        <f t="shared" si="44"/>
        <v>13</v>
      </c>
      <c r="DW16" s="200">
        <f t="shared" si="44"/>
        <v>14</v>
      </c>
      <c r="DX16" s="199">
        <f t="shared" si="44"/>
        <v>9</v>
      </c>
      <c r="DY16" s="200">
        <f t="shared" si="44"/>
        <v>6</v>
      </c>
      <c r="DZ16" s="199">
        <f t="shared" si="44"/>
        <v>7</v>
      </c>
      <c r="EA16" s="200">
        <f t="shared" si="44"/>
        <v>9</v>
      </c>
      <c r="EB16" s="199">
        <f t="shared" si="44"/>
        <v>16</v>
      </c>
      <c r="EC16" s="200">
        <f t="shared" si="44"/>
        <v>16</v>
      </c>
      <c r="ED16" s="199">
        <f t="shared" si="44"/>
        <v>16</v>
      </c>
      <c r="EE16" s="200">
        <f t="shared" si="44"/>
        <v>18</v>
      </c>
      <c r="EF16" s="199">
        <f t="shared" si="44"/>
        <v>12</v>
      </c>
      <c r="EG16" s="200">
        <f t="shared" si="44"/>
        <v>8</v>
      </c>
      <c r="EH16" s="199">
        <f t="shared" si="44"/>
        <v>3</v>
      </c>
      <c r="EI16" s="200">
        <f t="shared" si="44"/>
        <v>1</v>
      </c>
      <c r="EJ16" s="199">
        <f t="shared" si="44"/>
        <v>6</v>
      </c>
      <c r="EK16" s="200">
        <f t="shared" si="44"/>
        <v>6</v>
      </c>
      <c r="EL16" s="199">
        <f t="shared" si="148"/>
        <v>0</v>
      </c>
      <c r="EM16" s="200">
        <f t="shared" si="149"/>
        <v>0</v>
      </c>
      <c r="EN16" s="199">
        <f t="shared" si="75"/>
        <v>0</v>
      </c>
      <c r="EO16" s="200">
        <f t="shared" si="45"/>
        <v>0</v>
      </c>
      <c r="EP16" s="199">
        <f t="shared" si="45"/>
        <v>0</v>
      </c>
      <c r="EQ16" s="200">
        <f t="shared" si="46"/>
        <v>0</v>
      </c>
      <c r="ER16" s="199">
        <f t="shared" si="46"/>
        <v>0</v>
      </c>
      <c r="ES16" s="200">
        <f t="shared" si="47"/>
        <v>0</v>
      </c>
      <c r="ET16" s="199">
        <f t="shared" si="47"/>
        <v>0</v>
      </c>
      <c r="EU16" s="200">
        <f t="shared" si="48"/>
        <v>0</v>
      </c>
      <c r="EV16" s="199">
        <f t="shared" si="48"/>
        <v>0</v>
      </c>
      <c r="EW16" s="200">
        <f t="shared" si="49"/>
        <v>0</v>
      </c>
      <c r="EX16" s="199">
        <f t="shared" si="49"/>
        <v>0</v>
      </c>
      <c r="EY16" s="200">
        <f t="shared" si="50"/>
        <v>0</v>
      </c>
      <c r="EZ16" s="199">
        <f t="shared" si="50"/>
        <v>0</v>
      </c>
      <c r="FA16" s="200">
        <f t="shared" si="51"/>
        <v>0</v>
      </c>
      <c r="FB16" s="199">
        <f t="shared" si="51"/>
        <v>0</v>
      </c>
      <c r="FC16" s="200">
        <f t="shared" si="52"/>
        <v>0</v>
      </c>
      <c r="FD16" s="199">
        <f t="shared" si="52"/>
        <v>0</v>
      </c>
      <c r="FE16" s="200">
        <f t="shared" si="53"/>
        <v>0</v>
      </c>
      <c r="FG16" s="523" t="s">
        <v>1291</v>
      </c>
      <c r="FH16" s="523" t="s">
        <v>1291</v>
      </c>
      <c r="FI16" s="521">
        <v>11</v>
      </c>
      <c r="FJ16" s="184" t="str">
        <f t="shared" si="76"/>
        <v>Зеленогорск</v>
      </c>
      <c r="FK16" s="240" t="str">
        <f t="shared" si="54"/>
        <v>· *</v>
      </c>
      <c r="FL16" s="241" t="str">
        <f t="shared" si="55"/>
        <v>· *</v>
      </c>
      <c r="FM16" s="241" t="str">
        <f t="shared" si="55"/>
        <v>· *</v>
      </c>
      <c r="FN16" s="241" t="str">
        <f t="shared" si="55"/>
        <v>· *</v>
      </c>
      <c r="FO16" s="241" t="str">
        <f t="shared" si="55"/>
        <v>· *</v>
      </c>
      <c r="FP16" s="241" t="str">
        <f t="shared" si="55"/>
        <v>· *</v>
      </c>
      <c r="FQ16" s="241" t="str">
        <f t="shared" si="55"/>
        <v>·</v>
      </c>
      <c r="FR16" s="241" t="str">
        <f t="shared" si="55"/>
        <v>·</v>
      </c>
      <c r="FS16" s="241" t="str">
        <f t="shared" si="55"/>
        <v/>
      </c>
      <c r="FT16" s="242" t="str">
        <f t="shared" si="55"/>
        <v/>
      </c>
      <c r="FU16" s="251">
        <f t="shared" si="77"/>
        <v>12</v>
      </c>
      <c r="FV16" s="247">
        <f t="shared" si="78"/>
        <v>4</v>
      </c>
      <c r="FW16" s="247">
        <f t="shared" si="79"/>
        <v>2</v>
      </c>
      <c r="FX16" s="247">
        <f t="shared" si="80"/>
        <v>2</v>
      </c>
      <c r="FY16" s="247">
        <f t="shared" si="81"/>
        <v>2</v>
      </c>
      <c r="FZ16" s="247">
        <f t="shared" si="82"/>
        <v>8</v>
      </c>
      <c r="GA16" s="247">
        <f t="shared" si="83"/>
        <v>1</v>
      </c>
      <c r="GB16" s="247">
        <f t="shared" si="84"/>
        <v>1</v>
      </c>
      <c r="GC16" s="247">
        <f t="shared" si="85"/>
        <v>0</v>
      </c>
      <c r="GD16" s="252">
        <f t="shared" si="86"/>
        <v>0</v>
      </c>
      <c r="GE16" s="256">
        <f t="shared" si="87"/>
        <v>2.7</v>
      </c>
      <c r="GF16" s="257">
        <f t="shared" si="88"/>
        <v>3</v>
      </c>
      <c r="GG16" s="257">
        <f t="shared" si="89"/>
        <v>1.1000000000000001</v>
      </c>
      <c r="GH16" s="257">
        <f t="shared" si="90"/>
        <v>0.3</v>
      </c>
      <c r="GI16" s="257">
        <f t="shared" si="91"/>
        <v>1.7</v>
      </c>
      <c r="GJ16" s="257">
        <f t="shared" si="92"/>
        <v>4</v>
      </c>
      <c r="GK16" s="257">
        <f t="shared" si="93"/>
        <v>6.2</v>
      </c>
      <c r="GL16" s="257">
        <f t="shared" si="94"/>
        <v>4.8</v>
      </c>
      <c r="GM16" s="257">
        <f t="shared" si="95"/>
        <v>4.2</v>
      </c>
      <c r="GN16" s="258">
        <f t="shared" si="96"/>
        <v>3.6</v>
      </c>
      <c r="GO16" s="262">
        <f t="shared" si="97"/>
        <v>0.4</v>
      </c>
      <c r="GP16" s="263">
        <f t="shared" si="98"/>
        <v>1.8</v>
      </c>
      <c r="GQ16" s="263">
        <f t="shared" si="99"/>
        <v>-0.1</v>
      </c>
      <c r="GR16" s="263">
        <f t="shared" si="100"/>
        <v>-0.5</v>
      </c>
      <c r="GS16" s="263">
        <f t="shared" si="101"/>
        <v>-3.6</v>
      </c>
      <c r="GT16" s="263">
        <f t="shared" si="102"/>
        <v>-1.9</v>
      </c>
      <c r="GU16" s="263">
        <f t="shared" si="103"/>
        <v>4</v>
      </c>
      <c r="GV16" s="263">
        <f t="shared" si="104"/>
        <v>4.5</v>
      </c>
      <c r="GW16" s="263">
        <f t="shared" si="105"/>
        <v>3.6</v>
      </c>
      <c r="GX16" s="264">
        <f t="shared" si="106"/>
        <v>3.1</v>
      </c>
      <c r="GY16" s="256">
        <f t="shared" si="107"/>
        <v>8</v>
      </c>
      <c r="GZ16" s="257">
        <f t="shared" si="108"/>
        <v>11.6</v>
      </c>
      <c r="HA16" s="257">
        <f t="shared" si="109"/>
        <v>12.1</v>
      </c>
      <c r="HB16" s="257">
        <f t="shared" si="110"/>
        <v>10.6</v>
      </c>
      <c r="HC16" s="257">
        <f t="shared" si="111"/>
        <v>18.7</v>
      </c>
      <c r="HD16" s="257">
        <f t="shared" si="112"/>
        <v>7</v>
      </c>
      <c r="HE16" s="257">
        <f t="shared" si="113"/>
        <v>15.2</v>
      </c>
      <c r="HF16" s="257">
        <f t="shared" si="114"/>
        <v>13.7</v>
      </c>
      <c r="HG16" s="257">
        <f t="shared" si="115"/>
        <v>13.2</v>
      </c>
      <c r="HH16" s="258">
        <f t="shared" si="116"/>
        <v>14.6</v>
      </c>
      <c r="HI16" s="262">
        <f t="shared" si="117"/>
        <v>-1.6</v>
      </c>
      <c r="HJ16" s="263">
        <f t="shared" si="118"/>
        <v>-0.19999999999999996</v>
      </c>
      <c r="HK16" s="263">
        <f t="shared" si="119"/>
        <v>-2.1</v>
      </c>
      <c r="HL16" s="263">
        <f t="shared" si="120"/>
        <v>-2.5</v>
      </c>
      <c r="HM16" s="263">
        <f t="shared" si="121"/>
        <v>-5.6</v>
      </c>
      <c r="HN16" s="263">
        <f t="shared" si="122"/>
        <v>-3.9</v>
      </c>
      <c r="HO16" s="263">
        <f t="shared" si="123"/>
        <v>2</v>
      </c>
      <c r="HP16" s="263">
        <f t="shared" si="124"/>
        <v>2.5</v>
      </c>
      <c r="HQ16" s="263">
        <f t="shared" si="125"/>
        <v>1.6</v>
      </c>
      <c r="HR16" s="264">
        <f t="shared" si="126"/>
        <v>1.1000000000000001</v>
      </c>
      <c r="HS16" s="275">
        <f t="shared" si="127"/>
        <v>15</v>
      </c>
      <c r="HT16" s="49">
        <f t="shared" si="128"/>
        <v>9</v>
      </c>
      <c r="HU16" s="49">
        <f t="shared" si="129"/>
        <v>14</v>
      </c>
      <c r="HV16" s="49">
        <f t="shared" si="130"/>
        <v>9</v>
      </c>
      <c r="HW16" s="49">
        <f t="shared" si="131"/>
        <v>9</v>
      </c>
      <c r="HX16" s="49">
        <f t="shared" si="132"/>
        <v>16</v>
      </c>
      <c r="HY16" s="49">
        <f t="shared" si="133"/>
        <v>18</v>
      </c>
      <c r="HZ16" s="49">
        <f t="shared" si="134"/>
        <v>12</v>
      </c>
      <c r="IA16" s="49">
        <f t="shared" si="135"/>
        <v>3</v>
      </c>
      <c r="IB16" s="276">
        <f t="shared" si="136"/>
        <v>6</v>
      </c>
      <c r="IC16" s="9">
        <f t="shared" si="137"/>
        <v>0</v>
      </c>
      <c r="ID16" s="10">
        <f t="shared" si="138"/>
        <v>0</v>
      </c>
      <c r="IE16" s="10">
        <f t="shared" si="139"/>
        <v>0</v>
      </c>
      <c r="IF16" s="10">
        <f t="shared" si="140"/>
        <v>0</v>
      </c>
      <c r="IG16" s="10">
        <f t="shared" si="141"/>
        <v>0</v>
      </c>
      <c r="IH16" s="10">
        <f t="shared" si="142"/>
        <v>0</v>
      </c>
      <c r="II16" s="10">
        <f t="shared" si="143"/>
        <v>0</v>
      </c>
      <c r="IJ16" s="10">
        <f t="shared" si="144"/>
        <v>0</v>
      </c>
      <c r="IK16" s="10">
        <f t="shared" si="145"/>
        <v>0</v>
      </c>
      <c r="IL16" s="11">
        <f t="shared" si="146"/>
        <v>0</v>
      </c>
      <c r="IM16" s="386">
        <f t="shared" si="147"/>
        <v>0</v>
      </c>
      <c r="IN16" s="382">
        <f t="shared" si="63"/>
        <v>0</v>
      </c>
      <c r="IO16" s="382">
        <f t="shared" si="63"/>
        <v>0</v>
      </c>
      <c r="IP16" s="382">
        <f t="shared" si="63"/>
        <v>0</v>
      </c>
      <c r="IQ16" s="382">
        <f t="shared" si="63"/>
        <v>0</v>
      </c>
      <c r="IR16" s="382">
        <f t="shared" si="63"/>
        <v>0</v>
      </c>
      <c r="IS16" s="382">
        <f t="shared" si="63"/>
        <v>0</v>
      </c>
      <c r="IT16" s="382">
        <f t="shared" si="63"/>
        <v>0</v>
      </c>
      <c r="IU16" s="382">
        <f t="shared" si="63"/>
        <v>0</v>
      </c>
      <c r="IV16" s="387">
        <f t="shared" si="63"/>
        <v>0</v>
      </c>
    </row>
    <row r="17" spans="1:256" ht="13.5" customHeight="1" x14ac:dyDescent="0.2">
      <c r="A17" s="109" t="s">
        <v>146</v>
      </c>
      <c r="B17" s="671" t="s">
        <v>103</v>
      </c>
      <c r="C17" s="162">
        <v>0</v>
      </c>
      <c r="D17" s="163">
        <v>0</v>
      </c>
      <c r="E17" s="173">
        <v>0</v>
      </c>
      <c r="F17" s="173">
        <v>0</v>
      </c>
      <c r="G17" s="173">
        <v>0</v>
      </c>
      <c r="H17" s="173">
        <v>0</v>
      </c>
      <c r="I17" s="173">
        <v>0</v>
      </c>
      <c r="J17" s="173">
        <v>0</v>
      </c>
      <c r="K17" s="173">
        <v>0</v>
      </c>
      <c r="L17" s="173">
        <v>0</v>
      </c>
      <c r="M17" s="173">
        <v>0</v>
      </c>
      <c r="N17" s="173">
        <v>0</v>
      </c>
      <c r="O17" s="173">
        <v>0</v>
      </c>
      <c r="P17" s="173">
        <v>0</v>
      </c>
      <c r="Q17" s="173">
        <v>0</v>
      </c>
      <c r="R17" s="173">
        <v>0</v>
      </c>
      <c r="S17" s="173">
        <v>0</v>
      </c>
      <c r="T17" s="173">
        <v>0</v>
      </c>
      <c r="U17" s="173">
        <v>0</v>
      </c>
      <c r="V17" s="174">
        <v>0</v>
      </c>
      <c r="W17" s="1">
        <v>24</v>
      </c>
      <c r="X17" s="672" t="s">
        <v>126</v>
      </c>
      <c r="Y17" s="677" t="s">
        <v>809</v>
      </c>
      <c r="Z17" s="678">
        <v>0</v>
      </c>
      <c r="AA17" s="679">
        <v>0</v>
      </c>
      <c r="AB17" s="679">
        <v>2</v>
      </c>
      <c r="AC17" s="679">
        <v>2</v>
      </c>
      <c r="AD17" s="679">
        <v>2</v>
      </c>
      <c r="AE17" s="679">
        <v>0</v>
      </c>
      <c r="AF17" s="679">
        <v>0</v>
      </c>
      <c r="AG17" s="679">
        <v>0</v>
      </c>
      <c r="AH17" s="679">
        <v>0</v>
      </c>
      <c r="AI17" s="680">
        <v>0</v>
      </c>
      <c r="AM17" s="340">
        <v>17</v>
      </c>
      <c r="AN17" s="413">
        <v>12</v>
      </c>
      <c r="AO17" s="708" t="s">
        <v>329</v>
      </c>
      <c r="AP17" s="360" t="str">
        <f t="shared" si="64"/>
        <v>· *</v>
      </c>
      <c r="AQ17" s="322" t="str">
        <f t="shared" si="65"/>
        <v>· *</v>
      </c>
      <c r="AR17" s="362" t="str">
        <f t="shared" si="5"/>
        <v>· *</v>
      </c>
      <c r="AS17" s="322" t="str">
        <f t="shared" si="5"/>
        <v>· *</v>
      </c>
      <c r="AT17" s="362" t="str">
        <f t="shared" si="5"/>
        <v>· *</v>
      </c>
      <c r="AU17" s="322" t="str">
        <f t="shared" si="5"/>
        <v>· *</v>
      </c>
      <c r="AV17" s="362" t="str">
        <f t="shared" si="5"/>
        <v>· *</v>
      </c>
      <c r="AW17" s="322" t="str">
        <f t="shared" si="5"/>
        <v>· *</v>
      </c>
      <c r="AX17" s="362" t="str">
        <f t="shared" si="5"/>
        <v/>
      </c>
      <c r="AY17" s="322" t="str">
        <f t="shared" si="5"/>
        <v/>
      </c>
      <c r="AZ17" s="362" t="str">
        <f t="shared" si="5"/>
        <v/>
      </c>
      <c r="BA17" s="322" t="str">
        <f t="shared" si="5"/>
        <v>···</v>
      </c>
      <c r="BB17" s="362" t="str">
        <f t="shared" si="5"/>
        <v/>
      </c>
      <c r="BC17" s="322" t="str">
        <f t="shared" si="5"/>
        <v>·</v>
      </c>
      <c r="BD17" s="362" t="str">
        <f t="shared" si="5"/>
        <v>·</v>
      </c>
      <c r="BE17" s="322" t="str">
        <f t="shared" si="5"/>
        <v>·</v>
      </c>
      <c r="BF17" s="362" t="str">
        <f t="shared" si="5"/>
        <v>·</v>
      </c>
      <c r="BG17" s="322" t="str">
        <f t="shared" si="5"/>
        <v/>
      </c>
      <c r="BH17" s="362" t="str">
        <f t="shared" si="5"/>
        <v/>
      </c>
      <c r="BI17" s="323" t="str">
        <f t="shared" si="5"/>
        <v/>
      </c>
      <c r="BJ17" s="367">
        <f t="shared" si="6"/>
        <v>1</v>
      </c>
      <c r="BK17" s="366">
        <f t="shared" si="67"/>
        <v>12</v>
      </c>
      <c r="BL17" s="367">
        <f t="shared" si="7"/>
        <v>6</v>
      </c>
      <c r="BM17" s="366">
        <f t="shared" si="7"/>
        <v>2</v>
      </c>
      <c r="BN17" s="367">
        <f t="shared" si="7"/>
        <v>4</v>
      </c>
      <c r="BO17" s="366">
        <f t="shared" si="7"/>
        <v>6</v>
      </c>
      <c r="BP17" s="367">
        <f t="shared" si="7"/>
        <v>2</v>
      </c>
      <c r="BQ17" s="366">
        <f t="shared" si="7"/>
        <v>1</v>
      </c>
      <c r="BR17" s="367">
        <f t="shared" si="7"/>
        <v>0</v>
      </c>
      <c r="BS17" s="366">
        <f t="shared" si="7"/>
        <v>0</v>
      </c>
      <c r="BT17" s="367">
        <f t="shared" si="7"/>
        <v>0</v>
      </c>
      <c r="BU17" s="366">
        <f t="shared" si="7"/>
        <v>12</v>
      </c>
      <c r="BV17" s="367">
        <f t="shared" si="7"/>
        <v>0</v>
      </c>
      <c r="BW17" s="366">
        <f t="shared" si="7"/>
        <v>1</v>
      </c>
      <c r="BX17" s="367">
        <f t="shared" si="7"/>
        <v>1</v>
      </c>
      <c r="BY17" s="366">
        <f t="shared" si="7"/>
        <v>1</v>
      </c>
      <c r="BZ17" s="367">
        <f t="shared" si="7"/>
        <v>1</v>
      </c>
      <c r="CA17" s="366">
        <f t="shared" si="7"/>
        <v>0</v>
      </c>
      <c r="CB17" s="367">
        <f t="shared" si="7"/>
        <v>0</v>
      </c>
      <c r="CC17" s="368">
        <f t="shared" si="7"/>
        <v>0</v>
      </c>
      <c r="CD17" s="187">
        <f t="shared" si="8"/>
        <v>-0.89999999999999991</v>
      </c>
      <c r="CE17" s="188">
        <f t="shared" si="68"/>
        <v>2</v>
      </c>
      <c r="CF17" s="187">
        <f t="shared" si="8"/>
        <v>-0.7</v>
      </c>
      <c r="CG17" s="188">
        <f t="shared" si="9"/>
        <v>3.6</v>
      </c>
      <c r="CH17" s="187">
        <f t="shared" si="10"/>
        <v>-1</v>
      </c>
      <c r="CI17" s="188">
        <f t="shared" si="11"/>
        <v>2.1</v>
      </c>
      <c r="CJ17" s="187">
        <f t="shared" si="12"/>
        <v>-2.4</v>
      </c>
      <c r="CK17" s="188">
        <f t="shared" si="13"/>
        <v>0.1</v>
      </c>
      <c r="CL17" s="187">
        <f t="shared" si="14"/>
        <v>-7.4</v>
      </c>
      <c r="CM17" s="188">
        <f t="shared" si="15"/>
        <v>0.3</v>
      </c>
      <c r="CN17" s="187">
        <f t="shared" si="16"/>
        <v>-4.2</v>
      </c>
      <c r="CO17" s="188">
        <f t="shared" si="17"/>
        <v>5.0999999999999996</v>
      </c>
      <c r="CP17" s="187">
        <f t="shared" si="18"/>
        <v>3.0999999999999996</v>
      </c>
      <c r="CQ17" s="188">
        <f t="shared" si="19"/>
        <v>6.6</v>
      </c>
      <c r="CR17" s="187">
        <f t="shared" si="20"/>
        <v>3.7</v>
      </c>
      <c r="CS17" s="188">
        <f t="shared" si="21"/>
        <v>6.5</v>
      </c>
      <c r="CT17" s="187">
        <f t="shared" si="22"/>
        <v>2.7</v>
      </c>
      <c r="CU17" s="188">
        <f t="shared" si="23"/>
        <v>5.2</v>
      </c>
      <c r="CV17" s="187">
        <f t="shared" si="24"/>
        <v>1.5</v>
      </c>
      <c r="CW17" s="188">
        <f t="shared" si="25"/>
        <v>4.4000000000000004</v>
      </c>
      <c r="CX17" s="187">
        <f t="shared" si="69"/>
        <v>-2.9</v>
      </c>
      <c r="CY17" s="188">
        <f t="shared" si="70"/>
        <v>8</v>
      </c>
      <c r="CZ17" s="187">
        <f t="shared" si="26"/>
        <v>-2.7</v>
      </c>
      <c r="DA17" s="188">
        <f t="shared" si="27"/>
        <v>9.5</v>
      </c>
      <c r="DB17" s="187">
        <f t="shared" si="28"/>
        <v>-3</v>
      </c>
      <c r="DC17" s="188">
        <f t="shared" si="29"/>
        <v>11.1</v>
      </c>
      <c r="DD17" s="187">
        <f t="shared" si="30"/>
        <v>-4.4000000000000004</v>
      </c>
      <c r="DE17" s="188">
        <f t="shared" si="31"/>
        <v>15.9</v>
      </c>
      <c r="DF17" s="187">
        <f t="shared" si="32"/>
        <v>-9.4</v>
      </c>
      <c r="DG17" s="188">
        <f t="shared" si="33"/>
        <v>17.3</v>
      </c>
      <c r="DH17" s="187">
        <f t="shared" si="34"/>
        <v>-6.2</v>
      </c>
      <c r="DI17" s="188">
        <f t="shared" si="35"/>
        <v>8</v>
      </c>
      <c r="DJ17" s="187">
        <f t="shared" si="36"/>
        <v>1.0999999999999996</v>
      </c>
      <c r="DK17" s="188">
        <f t="shared" si="37"/>
        <v>15.6</v>
      </c>
      <c r="DL17" s="187">
        <f t="shared" si="38"/>
        <v>1.7000000000000002</v>
      </c>
      <c r="DM17" s="188">
        <f t="shared" si="39"/>
        <v>14.6</v>
      </c>
      <c r="DN17" s="187">
        <f t="shared" si="40"/>
        <v>0.70000000000000018</v>
      </c>
      <c r="DO17" s="188">
        <f t="shared" si="41"/>
        <v>14.2</v>
      </c>
      <c r="DP17" s="187">
        <f t="shared" si="42"/>
        <v>-0.5</v>
      </c>
      <c r="DQ17" s="188">
        <f t="shared" si="43"/>
        <v>13.4</v>
      </c>
      <c r="DR17" s="199">
        <f t="shared" si="71"/>
        <v>11</v>
      </c>
      <c r="DS17" s="200">
        <f t="shared" si="72"/>
        <v>16</v>
      </c>
      <c r="DT17" s="199">
        <f t="shared" si="44"/>
        <v>12</v>
      </c>
      <c r="DU17" s="200">
        <f t="shared" si="44"/>
        <v>10</v>
      </c>
      <c r="DV17" s="199">
        <f t="shared" si="44"/>
        <v>13</v>
      </c>
      <c r="DW17" s="200">
        <f t="shared" si="44"/>
        <v>14</v>
      </c>
      <c r="DX17" s="199">
        <f t="shared" si="44"/>
        <v>8</v>
      </c>
      <c r="DY17" s="200">
        <f t="shared" si="44"/>
        <v>4</v>
      </c>
      <c r="DZ17" s="199">
        <f t="shared" si="44"/>
        <v>8</v>
      </c>
      <c r="EA17" s="200">
        <f t="shared" si="44"/>
        <v>7</v>
      </c>
      <c r="EB17" s="199">
        <f t="shared" si="44"/>
        <v>16</v>
      </c>
      <c r="EC17" s="200">
        <f t="shared" si="44"/>
        <v>16</v>
      </c>
      <c r="ED17" s="199">
        <f t="shared" si="44"/>
        <v>17</v>
      </c>
      <c r="EE17" s="200">
        <f t="shared" si="44"/>
        <v>18</v>
      </c>
      <c r="EF17" s="199">
        <f t="shared" si="44"/>
        <v>12</v>
      </c>
      <c r="EG17" s="200">
        <f t="shared" si="44"/>
        <v>9</v>
      </c>
      <c r="EH17" s="199">
        <f t="shared" si="44"/>
        <v>4</v>
      </c>
      <c r="EI17" s="200">
        <f t="shared" si="44"/>
        <v>1</v>
      </c>
      <c r="EJ17" s="199">
        <f t="shared" si="44"/>
        <v>4</v>
      </c>
      <c r="EK17" s="200">
        <f t="shared" si="44"/>
        <v>5</v>
      </c>
      <c r="EL17" s="199">
        <f t="shared" si="148"/>
        <v>0</v>
      </c>
      <c r="EM17" s="200">
        <f t="shared" si="149"/>
        <v>0</v>
      </c>
      <c r="EN17" s="199">
        <f t="shared" si="75"/>
        <v>0</v>
      </c>
      <c r="EO17" s="200">
        <f t="shared" si="45"/>
        <v>0</v>
      </c>
      <c r="EP17" s="199">
        <f t="shared" si="45"/>
        <v>0</v>
      </c>
      <c r="EQ17" s="200">
        <f t="shared" si="46"/>
        <v>0</v>
      </c>
      <c r="ER17" s="199">
        <f t="shared" si="46"/>
        <v>0</v>
      </c>
      <c r="ES17" s="200">
        <f t="shared" si="47"/>
        <v>0</v>
      </c>
      <c r="ET17" s="199">
        <f t="shared" si="47"/>
        <v>0</v>
      </c>
      <c r="EU17" s="200">
        <f t="shared" si="48"/>
        <v>0</v>
      </c>
      <c r="EV17" s="199">
        <f t="shared" si="48"/>
        <v>0</v>
      </c>
      <c r="EW17" s="200">
        <f t="shared" si="49"/>
        <v>0</v>
      </c>
      <c r="EX17" s="199">
        <f t="shared" si="49"/>
        <v>0</v>
      </c>
      <c r="EY17" s="200">
        <f t="shared" si="50"/>
        <v>0</v>
      </c>
      <c r="EZ17" s="199">
        <f t="shared" si="50"/>
        <v>0</v>
      </c>
      <c r="FA17" s="200">
        <f t="shared" si="51"/>
        <v>0</v>
      </c>
      <c r="FB17" s="199">
        <f t="shared" si="51"/>
        <v>0</v>
      </c>
      <c r="FC17" s="200">
        <f t="shared" si="52"/>
        <v>0</v>
      </c>
      <c r="FD17" s="199">
        <f t="shared" si="52"/>
        <v>0</v>
      </c>
      <c r="FE17" s="200">
        <f t="shared" si="53"/>
        <v>0</v>
      </c>
      <c r="FG17" s="523" t="s">
        <v>1292</v>
      </c>
      <c r="FH17" s="523" t="s">
        <v>1292</v>
      </c>
      <c r="FI17" s="521">
        <v>12</v>
      </c>
      <c r="FJ17" s="184" t="str">
        <f t="shared" si="76"/>
        <v>Выборг</v>
      </c>
      <c r="FK17" s="240" t="str">
        <f t="shared" si="54"/>
        <v>· *</v>
      </c>
      <c r="FL17" s="241" t="str">
        <f t="shared" si="55"/>
        <v>· *</v>
      </c>
      <c r="FM17" s="241" t="str">
        <f t="shared" si="55"/>
        <v>· *</v>
      </c>
      <c r="FN17" s="241" t="str">
        <f t="shared" si="55"/>
        <v>· *</v>
      </c>
      <c r="FO17" s="241" t="str">
        <f t="shared" si="55"/>
        <v/>
      </c>
      <c r="FP17" s="241" t="str">
        <f t="shared" si="55"/>
        <v>··</v>
      </c>
      <c r="FQ17" s="241" t="str">
        <f t="shared" si="55"/>
        <v>·</v>
      </c>
      <c r="FR17" s="241" t="str">
        <f t="shared" si="55"/>
        <v>·</v>
      </c>
      <c r="FS17" s="241" t="str">
        <f t="shared" si="55"/>
        <v>·</v>
      </c>
      <c r="FT17" s="242" t="str">
        <f t="shared" si="55"/>
        <v/>
      </c>
      <c r="FU17" s="251">
        <f t="shared" si="77"/>
        <v>12</v>
      </c>
      <c r="FV17" s="247">
        <f t="shared" si="78"/>
        <v>8</v>
      </c>
      <c r="FW17" s="247">
        <f t="shared" si="79"/>
        <v>8</v>
      </c>
      <c r="FX17" s="247">
        <f t="shared" si="80"/>
        <v>3</v>
      </c>
      <c r="FY17" s="247">
        <f t="shared" si="81"/>
        <v>0</v>
      </c>
      <c r="FZ17" s="247">
        <f t="shared" si="82"/>
        <v>12</v>
      </c>
      <c r="GA17" s="247">
        <f t="shared" si="83"/>
        <v>1</v>
      </c>
      <c r="GB17" s="247">
        <f t="shared" si="84"/>
        <v>1</v>
      </c>
      <c r="GC17" s="247">
        <f t="shared" si="85"/>
        <v>1</v>
      </c>
      <c r="GD17" s="252">
        <f t="shared" si="86"/>
        <v>0</v>
      </c>
      <c r="GE17" s="256">
        <f t="shared" si="87"/>
        <v>2</v>
      </c>
      <c r="GF17" s="257">
        <f t="shared" si="88"/>
        <v>3.6</v>
      </c>
      <c r="GG17" s="257">
        <f t="shared" si="89"/>
        <v>2.1</v>
      </c>
      <c r="GH17" s="257">
        <f t="shared" si="90"/>
        <v>0.1</v>
      </c>
      <c r="GI17" s="257">
        <f t="shared" si="91"/>
        <v>0.3</v>
      </c>
      <c r="GJ17" s="257">
        <f t="shared" si="92"/>
        <v>5.0999999999999996</v>
      </c>
      <c r="GK17" s="257">
        <f t="shared" si="93"/>
        <v>6.6</v>
      </c>
      <c r="GL17" s="257">
        <f t="shared" si="94"/>
        <v>6.5</v>
      </c>
      <c r="GM17" s="257">
        <f t="shared" si="95"/>
        <v>5.2</v>
      </c>
      <c r="GN17" s="258">
        <f t="shared" si="96"/>
        <v>4.4000000000000004</v>
      </c>
      <c r="GO17" s="262">
        <f t="shared" ref="GO17:GX20" si="150">VLOOKUP(3&amp;$AO17,$X$6:$AS$3000,FK$3,0)</f>
        <v>1.1000000000000001</v>
      </c>
      <c r="GP17" s="263">
        <f t="shared" si="150"/>
        <v>1.3</v>
      </c>
      <c r="GQ17" s="263">
        <f t="shared" si="150"/>
        <v>1</v>
      </c>
      <c r="GR17" s="263">
        <f t="shared" si="150"/>
        <v>-1.8</v>
      </c>
      <c r="GS17" s="263">
        <f t="shared" si="150"/>
        <v>-5.4</v>
      </c>
      <c r="GT17" s="263">
        <f t="shared" si="150"/>
        <v>-2.2000000000000002</v>
      </c>
      <c r="GU17" s="263">
        <f t="shared" si="150"/>
        <v>5.0999999999999996</v>
      </c>
      <c r="GV17" s="263">
        <f t="shared" si="150"/>
        <v>5.2</v>
      </c>
      <c r="GW17" s="263">
        <f t="shared" si="150"/>
        <v>4.7</v>
      </c>
      <c r="GX17" s="264">
        <f t="shared" si="150"/>
        <v>3.5</v>
      </c>
      <c r="GY17" s="256">
        <f t="shared" si="107"/>
        <v>8</v>
      </c>
      <c r="GZ17" s="257">
        <f t="shared" si="108"/>
        <v>9.5</v>
      </c>
      <c r="HA17" s="257">
        <f t="shared" si="109"/>
        <v>11.1</v>
      </c>
      <c r="HB17" s="257">
        <f t="shared" si="110"/>
        <v>15.9</v>
      </c>
      <c r="HC17" s="257">
        <f t="shared" si="111"/>
        <v>17.3</v>
      </c>
      <c r="HD17" s="257">
        <f t="shared" si="112"/>
        <v>8</v>
      </c>
      <c r="HE17" s="257">
        <f t="shared" si="113"/>
        <v>15.6</v>
      </c>
      <c r="HF17" s="257">
        <f t="shared" si="114"/>
        <v>14.6</v>
      </c>
      <c r="HG17" s="257">
        <f t="shared" si="115"/>
        <v>14.2</v>
      </c>
      <c r="HH17" s="258">
        <f t="shared" si="116"/>
        <v>13.4</v>
      </c>
      <c r="HI17" s="262">
        <f t="shared" si="117"/>
        <v>-0.89999999999999991</v>
      </c>
      <c r="HJ17" s="263">
        <f t="shared" si="118"/>
        <v>-0.7</v>
      </c>
      <c r="HK17" s="263">
        <f t="shared" si="119"/>
        <v>-1</v>
      </c>
      <c r="HL17" s="263">
        <f t="shared" si="120"/>
        <v>-3.8</v>
      </c>
      <c r="HM17" s="263">
        <f t="shared" si="121"/>
        <v>-7.4</v>
      </c>
      <c r="HN17" s="263">
        <f t="shared" si="122"/>
        <v>-4.2</v>
      </c>
      <c r="HO17" s="263">
        <f t="shared" si="123"/>
        <v>3.0999999999999996</v>
      </c>
      <c r="HP17" s="263">
        <f t="shared" si="124"/>
        <v>3.2</v>
      </c>
      <c r="HQ17" s="263">
        <f t="shared" si="125"/>
        <v>2.7</v>
      </c>
      <c r="HR17" s="264">
        <f t="shared" si="126"/>
        <v>1.5</v>
      </c>
      <c r="HS17" s="275">
        <f t="shared" si="127"/>
        <v>16</v>
      </c>
      <c r="HT17" s="49">
        <f t="shared" si="128"/>
        <v>12</v>
      </c>
      <c r="HU17" s="49">
        <f t="shared" si="129"/>
        <v>14</v>
      </c>
      <c r="HV17" s="49">
        <f t="shared" si="130"/>
        <v>8</v>
      </c>
      <c r="HW17" s="49">
        <f t="shared" si="131"/>
        <v>8</v>
      </c>
      <c r="HX17" s="49">
        <f t="shared" si="132"/>
        <v>16</v>
      </c>
      <c r="HY17" s="49">
        <f t="shared" si="133"/>
        <v>18</v>
      </c>
      <c r="HZ17" s="49">
        <f t="shared" si="134"/>
        <v>12</v>
      </c>
      <c r="IA17" s="49">
        <f t="shared" si="135"/>
        <v>4</v>
      </c>
      <c r="IB17" s="276">
        <f t="shared" si="136"/>
        <v>5</v>
      </c>
      <c r="IC17" s="9">
        <f t="shared" si="137"/>
        <v>0</v>
      </c>
      <c r="ID17" s="10">
        <f t="shared" si="138"/>
        <v>0</v>
      </c>
      <c r="IE17" s="10">
        <f t="shared" si="139"/>
        <v>0</v>
      </c>
      <c r="IF17" s="10">
        <f t="shared" si="140"/>
        <v>0</v>
      </c>
      <c r="IG17" s="10">
        <f t="shared" si="141"/>
        <v>0</v>
      </c>
      <c r="IH17" s="10">
        <f t="shared" si="142"/>
        <v>0</v>
      </c>
      <c r="II17" s="10">
        <f t="shared" si="143"/>
        <v>0</v>
      </c>
      <c r="IJ17" s="10">
        <f t="shared" si="144"/>
        <v>0</v>
      </c>
      <c r="IK17" s="10">
        <f t="shared" si="145"/>
        <v>0</v>
      </c>
      <c r="IL17" s="11">
        <f t="shared" si="146"/>
        <v>0</v>
      </c>
      <c r="IM17" s="386">
        <f t="shared" si="147"/>
        <v>0</v>
      </c>
      <c r="IN17" s="382">
        <f t="shared" si="63"/>
        <v>0</v>
      </c>
      <c r="IO17" s="382">
        <f t="shared" si="63"/>
        <v>0</v>
      </c>
      <c r="IP17" s="382">
        <f t="shared" si="63"/>
        <v>0</v>
      </c>
      <c r="IQ17" s="382">
        <f t="shared" si="63"/>
        <v>0</v>
      </c>
      <c r="IR17" s="382">
        <f t="shared" si="63"/>
        <v>0</v>
      </c>
      <c r="IS17" s="382">
        <f t="shared" si="63"/>
        <v>0</v>
      </c>
      <c r="IT17" s="382">
        <f t="shared" si="63"/>
        <v>0</v>
      </c>
      <c r="IU17" s="382">
        <f t="shared" si="63"/>
        <v>0</v>
      </c>
      <c r="IV17" s="387">
        <f t="shared" si="63"/>
        <v>0</v>
      </c>
    </row>
    <row r="18" spans="1:256" ht="13.5" customHeight="1" x14ac:dyDescent="0.2">
      <c r="A18" s="109" t="s">
        <v>147</v>
      </c>
      <c r="B18" s="671" t="s">
        <v>148</v>
      </c>
      <c r="C18" s="162">
        <v>-7.5</v>
      </c>
      <c r="D18" s="163">
        <v>0.6</v>
      </c>
      <c r="E18" s="173">
        <v>0.7</v>
      </c>
      <c r="F18" s="173">
        <v>1.8</v>
      </c>
      <c r="G18" s="173">
        <v>-8.5</v>
      </c>
      <c r="H18" s="173">
        <v>-5.3</v>
      </c>
      <c r="I18" s="173">
        <v>-5.4</v>
      </c>
      <c r="J18" s="173">
        <v>-7.4</v>
      </c>
      <c r="K18" s="173">
        <v>-9.6999999999999993</v>
      </c>
      <c r="L18" s="173">
        <v>-9.8000000000000007</v>
      </c>
      <c r="M18" s="173">
        <v>-8.5</v>
      </c>
      <c r="N18" s="173">
        <v>-5.9</v>
      </c>
      <c r="O18" s="173">
        <v>-1.3</v>
      </c>
      <c r="P18" s="173">
        <v>-0.1</v>
      </c>
      <c r="Q18" s="173">
        <v>-1.7</v>
      </c>
      <c r="R18" s="173">
        <v>-3.1</v>
      </c>
      <c r="S18" s="173">
        <v>-3.8</v>
      </c>
      <c r="T18" s="173">
        <v>-3.7</v>
      </c>
      <c r="U18" s="173">
        <v>-2.8</v>
      </c>
      <c r="V18" s="174">
        <v>-2.2999999999999998</v>
      </c>
      <c r="W18" s="1">
        <v>25</v>
      </c>
      <c r="X18" s="672" t="s">
        <v>128</v>
      </c>
      <c r="Y18" s="677" t="s">
        <v>810</v>
      </c>
      <c r="Z18" s="678">
        <v>0</v>
      </c>
      <c r="AA18" s="679">
        <v>0</v>
      </c>
      <c r="AB18" s="679">
        <v>0</v>
      </c>
      <c r="AC18" s="679">
        <v>0</v>
      </c>
      <c r="AD18" s="679">
        <v>0</v>
      </c>
      <c r="AE18" s="679">
        <v>0</v>
      </c>
      <c r="AF18" s="679">
        <v>0</v>
      </c>
      <c r="AG18" s="679">
        <v>0</v>
      </c>
      <c r="AH18" s="679">
        <v>0</v>
      </c>
      <c r="AI18" s="680">
        <v>0</v>
      </c>
      <c r="AM18" s="340">
        <v>18</v>
      </c>
      <c r="AN18" s="413">
        <v>13</v>
      </c>
      <c r="AO18" s="708" t="s">
        <v>687</v>
      </c>
      <c r="AP18" s="360" t="str">
        <f t="shared" si="64"/>
        <v/>
      </c>
      <c r="AQ18" s="322" t="str">
        <f t="shared" si="65"/>
        <v>· *</v>
      </c>
      <c r="AR18" s="362" t="str">
        <f t="shared" si="5"/>
        <v>· *</v>
      </c>
      <c r="AS18" s="322" t="str">
        <f t="shared" si="5"/>
        <v/>
      </c>
      <c r="AT18" s="362" t="str">
        <f t="shared" si="5"/>
        <v>*</v>
      </c>
      <c r="AU18" s="322" t="str">
        <f t="shared" si="5"/>
        <v>· *</v>
      </c>
      <c r="AV18" s="362" t="str">
        <f t="shared" si="5"/>
        <v>**</v>
      </c>
      <c r="AW18" s="322" t="str">
        <f t="shared" si="5"/>
        <v/>
      </c>
      <c r="AX18" s="362" t="str">
        <f t="shared" si="5"/>
        <v/>
      </c>
      <c r="AY18" s="322" t="str">
        <f t="shared" si="5"/>
        <v/>
      </c>
      <c r="AZ18" s="362" t="str">
        <f t="shared" si="5"/>
        <v/>
      </c>
      <c r="BA18" s="322" t="str">
        <f t="shared" si="5"/>
        <v>· *</v>
      </c>
      <c r="BB18" s="362" t="str">
        <f t="shared" si="5"/>
        <v/>
      </c>
      <c r="BC18" s="322" t="str">
        <f t="shared" si="5"/>
        <v/>
      </c>
      <c r="BD18" s="362" t="str">
        <f t="shared" si="5"/>
        <v/>
      </c>
      <c r="BE18" s="322" t="str">
        <f t="shared" si="5"/>
        <v>·</v>
      </c>
      <c r="BF18" s="362" t="str">
        <f t="shared" si="5"/>
        <v>· *</v>
      </c>
      <c r="BG18" s="322" t="str">
        <f t="shared" si="5"/>
        <v/>
      </c>
      <c r="BH18" s="362" t="str">
        <f t="shared" si="5"/>
        <v/>
      </c>
      <c r="BI18" s="323" t="str">
        <f t="shared" si="5"/>
        <v>·</v>
      </c>
      <c r="BJ18" s="367">
        <f t="shared" si="6"/>
        <v>0</v>
      </c>
      <c r="BK18" s="366">
        <f t="shared" si="67"/>
        <v>12</v>
      </c>
      <c r="BL18" s="367">
        <f t="shared" si="7"/>
        <v>15</v>
      </c>
      <c r="BM18" s="366">
        <f t="shared" si="7"/>
        <v>0</v>
      </c>
      <c r="BN18" s="367">
        <f t="shared" si="7"/>
        <v>1</v>
      </c>
      <c r="BO18" s="366">
        <f t="shared" si="7"/>
        <v>8</v>
      </c>
      <c r="BP18" s="367">
        <f t="shared" si="7"/>
        <v>4</v>
      </c>
      <c r="BQ18" s="366">
        <f t="shared" si="7"/>
        <v>0</v>
      </c>
      <c r="BR18" s="367">
        <f t="shared" si="7"/>
        <v>0</v>
      </c>
      <c r="BS18" s="366">
        <f t="shared" si="7"/>
        <v>0</v>
      </c>
      <c r="BT18" s="367">
        <f t="shared" si="7"/>
        <v>0</v>
      </c>
      <c r="BU18" s="366">
        <f t="shared" si="7"/>
        <v>8</v>
      </c>
      <c r="BV18" s="367">
        <f t="shared" si="7"/>
        <v>0</v>
      </c>
      <c r="BW18" s="366">
        <f t="shared" si="7"/>
        <v>0</v>
      </c>
      <c r="BX18" s="367">
        <f t="shared" si="7"/>
        <v>0</v>
      </c>
      <c r="BY18" s="366">
        <f t="shared" si="7"/>
        <v>1</v>
      </c>
      <c r="BZ18" s="367">
        <f t="shared" si="7"/>
        <v>1</v>
      </c>
      <c r="CA18" s="366">
        <f t="shared" si="7"/>
        <v>0</v>
      </c>
      <c r="CB18" s="367">
        <f t="shared" si="7"/>
        <v>0</v>
      </c>
      <c r="CC18" s="368">
        <f t="shared" si="7"/>
        <v>1</v>
      </c>
      <c r="CD18" s="187">
        <f t="shared" si="8"/>
        <v>-4.0999999999999996</v>
      </c>
      <c r="CE18" s="188">
        <f t="shared" si="68"/>
        <v>2.4</v>
      </c>
      <c r="CF18" s="187">
        <f t="shared" si="8"/>
        <v>-1.2</v>
      </c>
      <c r="CG18" s="188">
        <f t="shared" si="9"/>
        <v>2.6</v>
      </c>
      <c r="CH18" s="187">
        <f t="shared" si="10"/>
        <v>-3.7</v>
      </c>
      <c r="CI18" s="188">
        <f t="shared" si="11"/>
        <v>0.4</v>
      </c>
      <c r="CJ18" s="187">
        <f t="shared" si="12"/>
        <v>-3.1</v>
      </c>
      <c r="CK18" s="188">
        <f t="shared" si="13"/>
        <v>-0.8</v>
      </c>
      <c r="CL18" s="187">
        <f t="shared" si="14"/>
        <v>-12.8</v>
      </c>
      <c r="CM18" s="188">
        <f t="shared" si="15"/>
        <v>-2.7</v>
      </c>
      <c r="CN18" s="187">
        <f t="shared" si="16"/>
        <v>-8.6</v>
      </c>
      <c r="CO18" s="188">
        <f t="shared" si="17"/>
        <v>3</v>
      </c>
      <c r="CP18" s="187">
        <f t="shared" si="18"/>
        <v>1</v>
      </c>
      <c r="CQ18" s="188">
        <f t="shared" si="19"/>
        <v>5.9</v>
      </c>
      <c r="CR18" s="187">
        <f t="shared" si="20"/>
        <v>2.5</v>
      </c>
      <c r="CS18" s="188">
        <f t="shared" si="21"/>
        <v>5.0999999999999996</v>
      </c>
      <c r="CT18" s="187">
        <f t="shared" si="22"/>
        <v>1.5</v>
      </c>
      <c r="CU18" s="188">
        <f t="shared" si="23"/>
        <v>4.0999999999999996</v>
      </c>
      <c r="CV18" s="187">
        <f t="shared" si="24"/>
        <v>1.2999999999999998</v>
      </c>
      <c r="CW18" s="188">
        <f t="shared" si="25"/>
        <v>4.3</v>
      </c>
      <c r="CX18" s="187">
        <f t="shared" si="69"/>
        <v>-6.1</v>
      </c>
      <c r="CY18" s="188">
        <f t="shared" si="70"/>
        <v>8.4</v>
      </c>
      <c r="CZ18" s="187">
        <f t="shared" si="26"/>
        <v>-3.2</v>
      </c>
      <c r="DA18" s="188">
        <f t="shared" si="27"/>
        <v>11</v>
      </c>
      <c r="DB18" s="187">
        <f t="shared" si="28"/>
        <v>-5.7</v>
      </c>
      <c r="DC18" s="188">
        <f t="shared" si="29"/>
        <v>6.4</v>
      </c>
      <c r="DD18" s="187">
        <f t="shared" si="30"/>
        <v>-5.0999999999999996</v>
      </c>
      <c r="DE18" s="188">
        <f t="shared" si="31"/>
        <v>12.8</v>
      </c>
      <c r="DF18" s="187">
        <f t="shared" si="32"/>
        <v>-14.8</v>
      </c>
      <c r="DG18" s="188">
        <f t="shared" si="33"/>
        <v>14.3</v>
      </c>
      <c r="DH18" s="187">
        <f t="shared" si="34"/>
        <v>-10.6</v>
      </c>
      <c r="DI18" s="188">
        <f t="shared" si="35"/>
        <v>6.5</v>
      </c>
      <c r="DJ18" s="187">
        <f t="shared" si="36"/>
        <v>-1</v>
      </c>
      <c r="DK18" s="188">
        <f t="shared" si="37"/>
        <v>16.899999999999999</v>
      </c>
      <c r="DL18" s="187">
        <f t="shared" si="38"/>
        <v>0.5</v>
      </c>
      <c r="DM18" s="188">
        <f t="shared" si="39"/>
        <v>13.6</v>
      </c>
      <c r="DN18" s="187">
        <f t="shared" si="40"/>
        <v>-0.5</v>
      </c>
      <c r="DO18" s="188">
        <f t="shared" si="41"/>
        <v>13.1</v>
      </c>
      <c r="DP18" s="187">
        <f t="shared" si="42"/>
        <v>-0.70000000000000018</v>
      </c>
      <c r="DQ18" s="188">
        <f t="shared" si="43"/>
        <v>10.3</v>
      </c>
      <c r="DR18" s="199">
        <f t="shared" si="71"/>
        <v>9</v>
      </c>
      <c r="DS18" s="200">
        <f t="shared" si="72"/>
        <v>14</v>
      </c>
      <c r="DT18" s="199">
        <f t="shared" si="44"/>
        <v>10</v>
      </c>
      <c r="DU18" s="200">
        <f t="shared" si="44"/>
        <v>8</v>
      </c>
      <c r="DV18" s="199">
        <f t="shared" si="44"/>
        <v>12</v>
      </c>
      <c r="DW18" s="200">
        <f t="shared" si="44"/>
        <v>14</v>
      </c>
      <c r="DX18" s="199">
        <f t="shared" si="44"/>
        <v>10</v>
      </c>
      <c r="DY18" s="200">
        <f t="shared" si="44"/>
        <v>5</v>
      </c>
      <c r="DZ18" s="199">
        <f t="shared" si="44"/>
        <v>9</v>
      </c>
      <c r="EA18" s="200">
        <f t="shared" si="44"/>
        <v>7</v>
      </c>
      <c r="EB18" s="199">
        <f t="shared" si="44"/>
        <v>15</v>
      </c>
      <c r="EC18" s="200">
        <f t="shared" si="44"/>
        <v>15</v>
      </c>
      <c r="ED18" s="199">
        <f t="shared" si="44"/>
        <v>17</v>
      </c>
      <c r="EE18" s="200">
        <f t="shared" si="44"/>
        <v>15</v>
      </c>
      <c r="EF18" s="199">
        <f t="shared" si="44"/>
        <v>13</v>
      </c>
      <c r="EG18" s="200">
        <f t="shared" si="44"/>
        <v>7</v>
      </c>
      <c r="EH18" s="199">
        <f t="shared" si="44"/>
        <v>4</v>
      </c>
      <c r="EI18" s="200">
        <f t="shared" si="44"/>
        <v>0</v>
      </c>
      <c r="EJ18" s="199">
        <f t="shared" si="44"/>
        <v>3</v>
      </c>
      <c r="EK18" s="200">
        <f t="shared" si="44"/>
        <v>4</v>
      </c>
      <c r="EL18" s="199">
        <f t="shared" si="148"/>
        <v>0</v>
      </c>
      <c r="EM18" s="200">
        <f t="shared" si="149"/>
        <v>0</v>
      </c>
      <c r="EN18" s="199">
        <f t="shared" si="75"/>
        <v>0</v>
      </c>
      <c r="EO18" s="200">
        <f t="shared" si="45"/>
        <v>0</v>
      </c>
      <c r="EP18" s="199">
        <f t="shared" si="45"/>
        <v>0</v>
      </c>
      <c r="EQ18" s="200">
        <f t="shared" si="46"/>
        <v>0</v>
      </c>
      <c r="ER18" s="199">
        <f t="shared" si="46"/>
        <v>0</v>
      </c>
      <c r="ES18" s="200">
        <f t="shared" si="47"/>
        <v>0</v>
      </c>
      <c r="ET18" s="199">
        <f t="shared" si="47"/>
        <v>0</v>
      </c>
      <c r="EU18" s="200">
        <f t="shared" si="48"/>
        <v>0</v>
      </c>
      <c r="EV18" s="199">
        <f t="shared" si="48"/>
        <v>0</v>
      </c>
      <c r="EW18" s="200">
        <f t="shared" si="49"/>
        <v>0</v>
      </c>
      <c r="EX18" s="199">
        <f t="shared" si="49"/>
        <v>0</v>
      </c>
      <c r="EY18" s="200">
        <f t="shared" si="50"/>
        <v>0</v>
      </c>
      <c r="EZ18" s="199">
        <f t="shared" si="50"/>
        <v>0</v>
      </c>
      <c r="FA18" s="200">
        <f t="shared" si="51"/>
        <v>0</v>
      </c>
      <c r="FB18" s="199">
        <f t="shared" si="51"/>
        <v>0</v>
      </c>
      <c r="FC18" s="200">
        <f t="shared" si="52"/>
        <v>0</v>
      </c>
      <c r="FD18" s="199">
        <f t="shared" si="52"/>
        <v>0</v>
      </c>
      <c r="FE18" s="200">
        <f t="shared" si="53"/>
        <v>0</v>
      </c>
      <c r="FG18" s="523" t="s">
        <v>1293</v>
      </c>
      <c r="FH18" s="523" t="s">
        <v>1293</v>
      </c>
      <c r="FI18" s="521">
        <v>13</v>
      </c>
      <c r="FJ18" s="184" t="str">
        <f t="shared" si="76"/>
        <v>Приозерск</v>
      </c>
      <c r="FK18" s="240" t="str">
        <f t="shared" si="54"/>
        <v>· *</v>
      </c>
      <c r="FL18" s="241" t="str">
        <f t="shared" si="55"/>
        <v>· *</v>
      </c>
      <c r="FM18" s="241" t="str">
        <f t="shared" si="55"/>
        <v>· *</v>
      </c>
      <c r="FN18" s="241" t="str">
        <f t="shared" si="55"/>
        <v>**</v>
      </c>
      <c r="FO18" s="241" t="str">
        <f t="shared" si="55"/>
        <v/>
      </c>
      <c r="FP18" s="241" t="str">
        <f t="shared" si="55"/>
        <v>· *</v>
      </c>
      <c r="FQ18" s="241" t="str">
        <f t="shared" si="55"/>
        <v/>
      </c>
      <c r="FR18" s="241" t="str">
        <f t="shared" si="55"/>
        <v>·</v>
      </c>
      <c r="FS18" s="241" t="str">
        <f t="shared" si="55"/>
        <v>·</v>
      </c>
      <c r="FT18" s="242" t="str">
        <f t="shared" si="55"/>
        <v>·</v>
      </c>
      <c r="FU18" s="251">
        <f t="shared" si="77"/>
        <v>12</v>
      </c>
      <c r="FV18" s="247">
        <f t="shared" si="78"/>
        <v>15</v>
      </c>
      <c r="FW18" s="247">
        <f t="shared" si="79"/>
        <v>8</v>
      </c>
      <c r="FX18" s="247">
        <f t="shared" si="80"/>
        <v>4</v>
      </c>
      <c r="FY18" s="247">
        <f t="shared" si="81"/>
        <v>0</v>
      </c>
      <c r="FZ18" s="247">
        <f t="shared" si="82"/>
        <v>8</v>
      </c>
      <c r="GA18" s="247">
        <f t="shared" si="83"/>
        <v>0</v>
      </c>
      <c r="GB18" s="247">
        <f t="shared" si="84"/>
        <v>1</v>
      </c>
      <c r="GC18" s="247">
        <f t="shared" si="85"/>
        <v>1</v>
      </c>
      <c r="GD18" s="252">
        <f t="shared" si="86"/>
        <v>1</v>
      </c>
      <c r="GE18" s="256">
        <f t="shared" si="87"/>
        <v>2.4</v>
      </c>
      <c r="GF18" s="257">
        <f t="shared" si="88"/>
        <v>2.6</v>
      </c>
      <c r="GG18" s="257">
        <f t="shared" si="89"/>
        <v>0.4</v>
      </c>
      <c r="GH18" s="257">
        <f t="shared" si="90"/>
        <v>-0.8</v>
      </c>
      <c r="GI18" s="257">
        <f t="shared" si="91"/>
        <v>-2.7</v>
      </c>
      <c r="GJ18" s="257">
        <f t="shared" si="92"/>
        <v>3</v>
      </c>
      <c r="GK18" s="257">
        <f t="shared" si="93"/>
        <v>5.9</v>
      </c>
      <c r="GL18" s="257">
        <f t="shared" si="94"/>
        <v>5.0999999999999996</v>
      </c>
      <c r="GM18" s="257">
        <f t="shared" si="95"/>
        <v>4.0999999999999996</v>
      </c>
      <c r="GN18" s="258">
        <f t="shared" si="96"/>
        <v>4.3</v>
      </c>
      <c r="GO18" s="262">
        <f t="shared" si="150"/>
        <v>-2.1</v>
      </c>
      <c r="GP18" s="263">
        <f t="shared" si="150"/>
        <v>0.8</v>
      </c>
      <c r="GQ18" s="263">
        <f t="shared" si="150"/>
        <v>-1.7</v>
      </c>
      <c r="GR18" s="263">
        <f t="shared" si="150"/>
        <v>-1.9</v>
      </c>
      <c r="GS18" s="263">
        <f t="shared" si="150"/>
        <v>-10.8</v>
      </c>
      <c r="GT18" s="263">
        <f t="shared" si="150"/>
        <v>-6.6</v>
      </c>
      <c r="GU18" s="263">
        <f t="shared" si="150"/>
        <v>3</v>
      </c>
      <c r="GV18" s="263">
        <f t="shared" si="150"/>
        <v>4.2</v>
      </c>
      <c r="GW18" s="263">
        <f t="shared" si="150"/>
        <v>3.5</v>
      </c>
      <c r="GX18" s="264">
        <f t="shared" si="150"/>
        <v>3.3</v>
      </c>
      <c r="GY18" s="256">
        <f t="shared" si="107"/>
        <v>8.4</v>
      </c>
      <c r="GZ18" s="257">
        <f t="shared" si="108"/>
        <v>11</v>
      </c>
      <c r="HA18" s="257">
        <f t="shared" si="109"/>
        <v>6.4</v>
      </c>
      <c r="HB18" s="257">
        <f t="shared" si="110"/>
        <v>12.8</v>
      </c>
      <c r="HC18" s="257">
        <f t="shared" si="111"/>
        <v>14.3</v>
      </c>
      <c r="HD18" s="257">
        <f t="shared" si="112"/>
        <v>6.5</v>
      </c>
      <c r="HE18" s="257">
        <f t="shared" si="113"/>
        <v>16.899999999999999</v>
      </c>
      <c r="HF18" s="257">
        <f t="shared" si="114"/>
        <v>13.6</v>
      </c>
      <c r="HG18" s="257">
        <f t="shared" si="115"/>
        <v>13.1</v>
      </c>
      <c r="HH18" s="258">
        <f t="shared" si="116"/>
        <v>10.3</v>
      </c>
      <c r="HI18" s="262">
        <f t="shared" si="117"/>
        <v>-4.0999999999999996</v>
      </c>
      <c r="HJ18" s="263">
        <f t="shared" si="118"/>
        <v>-1.2</v>
      </c>
      <c r="HK18" s="263">
        <f t="shared" si="119"/>
        <v>-3.7</v>
      </c>
      <c r="HL18" s="263">
        <f t="shared" si="120"/>
        <v>-3.9</v>
      </c>
      <c r="HM18" s="263">
        <f t="shared" si="121"/>
        <v>-12.8</v>
      </c>
      <c r="HN18" s="263">
        <f t="shared" si="122"/>
        <v>-8.6</v>
      </c>
      <c r="HO18" s="263">
        <f t="shared" si="123"/>
        <v>1</v>
      </c>
      <c r="HP18" s="263">
        <f t="shared" si="124"/>
        <v>2.2000000000000002</v>
      </c>
      <c r="HQ18" s="263">
        <f t="shared" si="125"/>
        <v>1.5</v>
      </c>
      <c r="HR18" s="264">
        <f t="shared" si="126"/>
        <v>1.2999999999999998</v>
      </c>
      <c r="HS18" s="275">
        <f t="shared" si="127"/>
        <v>14</v>
      </c>
      <c r="HT18" s="49">
        <f t="shared" si="128"/>
        <v>10</v>
      </c>
      <c r="HU18" s="49">
        <f t="shared" si="129"/>
        <v>14</v>
      </c>
      <c r="HV18" s="49">
        <f t="shared" si="130"/>
        <v>10</v>
      </c>
      <c r="HW18" s="49">
        <f t="shared" si="131"/>
        <v>9</v>
      </c>
      <c r="HX18" s="49">
        <f t="shared" si="132"/>
        <v>15</v>
      </c>
      <c r="HY18" s="49">
        <f t="shared" si="133"/>
        <v>17</v>
      </c>
      <c r="HZ18" s="49">
        <f t="shared" si="134"/>
        <v>13</v>
      </c>
      <c r="IA18" s="49">
        <f t="shared" si="135"/>
        <v>4</v>
      </c>
      <c r="IB18" s="276">
        <f t="shared" si="136"/>
        <v>4</v>
      </c>
      <c r="IC18" s="9">
        <f t="shared" si="137"/>
        <v>0</v>
      </c>
      <c r="ID18" s="10">
        <f t="shared" si="138"/>
        <v>0</v>
      </c>
      <c r="IE18" s="10">
        <f t="shared" si="139"/>
        <v>0</v>
      </c>
      <c r="IF18" s="10">
        <f t="shared" si="140"/>
        <v>0</v>
      </c>
      <c r="IG18" s="10">
        <f t="shared" si="141"/>
        <v>0</v>
      </c>
      <c r="IH18" s="10">
        <f t="shared" si="142"/>
        <v>0</v>
      </c>
      <c r="II18" s="10">
        <f t="shared" si="143"/>
        <v>0</v>
      </c>
      <c r="IJ18" s="10">
        <f t="shared" si="144"/>
        <v>0</v>
      </c>
      <c r="IK18" s="10">
        <f t="shared" si="145"/>
        <v>0</v>
      </c>
      <c r="IL18" s="11">
        <f t="shared" si="146"/>
        <v>0</v>
      </c>
      <c r="IM18" s="386">
        <f t="shared" si="147"/>
        <v>0</v>
      </c>
      <c r="IN18" s="382">
        <f t="shared" si="63"/>
        <v>0</v>
      </c>
      <c r="IO18" s="382">
        <f t="shared" si="63"/>
        <v>0</v>
      </c>
      <c r="IP18" s="382">
        <f t="shared" si="63"/>
        <v>0</v>
      </c>
      <c r="IQ18" s="382">
        <f t="shared" si="63"/>
        <v>0</v>
      </c>
      <c r="IR18" s="382">
        <f t="shared" si="63"/>
        <v>0</v>
      </c>
      <c r="IS18" s="382">
        <f t="shared" si="63"/>
        <v>0</v>
      </c>
      <c r="IT18" s="382">
        <f t="shared" si="63"/>
        <v>0</v>
      </c>
      <c r="IU18" s="382">
        <f t="shared" si="63"/>
        <v>0</v>
      </c>
      <c r="IV18" s="387">
        <f t="shared" si="63"/>
        <v>0</v>
      </c>
    </row>
    <row r="19" spans="1:256" ht="13.5" customHeight="1" x14ac:dyDescent="0.2">
      <c r="A19" s="681" t="s">
        <v>811</v>
      </c>
      <c r="B19" s="682" t="s">
        <v>807</v>
      </c>
      <c r="C19" s="683">
        <v>0</v>
      </c>
      <c r="D19" s="683">
        <v>0</v>
      </c>
      <c r="E19" s="684">
        <v>0</v>
      </c>
      <c r="F19" s="684">
        <v>0</v>
      </c>
      <c r="G19" s="684">
        <v>0</v>
      </c>
      <c r="H19" s="684">
        <v>0</v>
      </c>
      <c r="I19" s="684">
        <v>0</v>
      </c>
      <c r="J19" s="684">
        <v>0</v>
      </c>
      <c r="K19" s="684">
        <v>0</v>
      </c>
      <c r="L19" s="684">
        <v>0</v>
      </c>
      <c r="M19" s="684">
        <v>0</v>
      </c>
      <c r="N19" s="684">
        <v>0</v>
      </c>
      <c r="O19" s="684">
        <v>0</v>
      </c>
      <c r="P19" s="684">
        <v>0</v>
      </c>
      <c r="Q19" s="684">
        <v>0</v>
      </c>
      <c r="R19" s="684">
        <v>0</v>
      </c>
      <c r="S19" s="684">
        <v>0</v>
      </c>
      <c r="T19" s="684">
        <v>0</v>
      </c>
      <c r="U19" s="684">
        <v>0</v>
      </c>
      <c r="V19" s="684">
        <v>0</v>
      </c>
      <c r="X19" s="672" t="s">
        <v>130</v>
      </c>
      <c r="Y19" s="685" t="s">
        <v>812</v>
      </c>
      <c r="Z19" s="686">
        <v>1</v>
      </c>
      <c r="AA19" s="687">
        <v>1</v>
      </c>
      <c r="AB19" s="687">
        <v>0</v>
      </c>
      <c r="AC19" s="687">
        <v>5</v>
      </c>
      <c r="AD19" s="687">
        <v>3</v>
      </c>
      <c r="AE19" s="687">
        <v>3</v>
      </c>
      <c r="AF19" s="687">
        <v>3</v>
      </c>
      <c r="AG19" s="687">
        <v>3</v>
      </c>
      <c r="AH19" s="687">
        <v>0</v>
      </c>
      <c r="AI19" s="688">
        <v>0</v>
      </c>
      <c r="AM19" s="340">
        <v>19</v>
      </c>
      <c r="AN19" s="413">
        <v>14</v>
      </c>
      <c r="AO19" s="708" t="s">
        <v>228</v>
      </c>
      <c r="AP19" s="360" t="str">
        <f t="shared" si="64"/>
        <v>· *</v>
      </c>
      <c r="AQ19" s="322" t="str">
        <f t="shared" si="65"/>
        <v>··</v>
      </c>
      <c r="AR19" s="362" t="str">
        <f t="shared" si="5"/>
        <v>· *</v>
      </c>
      <c r="AS19" s="322" t="str">
        <f t="shared" si="5"/>
        <v/>
      </c>
      <c r="AT19" s="362" t="str">
        <f t="shared" si="5"/>
        <v>· *</v>
      </c>
      <c r="AU19" s="322" t="str">
        <f t="shared" si="5"/>
        <v/>
      </c>
      <c r="AV19" s="362" t="str">
        <f t="shared" si="5"/>
        <v>· *</v>
      </c>
      <c r="AW19" s="322" t="str">
        <f t="shared" si="5"/>
        <v/>
      </c>
      <c r="AX19" s="362" t="str">
        <f t="shared" si="5"/>
        <v>*</v>
      </c>
      <c r="AY19" s="322" t="str">
        <f t="shared" si="5"/>
        <v/>
      </c>
      <c r="AZ19" s="362" t="str">
        <f t="shared" si="5"/>
        <v/>
      </c>
      <c r="BA19" s="322" t="str">
        <f t="shared" si="5"/>
        <v>· *</v>
      </c>
      <c r="BB19" s="362" t="str">
        <f t="shared" si="5"/>
        <v>·</v>
      </c>
      <c r="BC19" s="322" t="str">
        <f t="shared" si="5"/>
        <v/>
      </c>
      <c r="BD19" s="362" t="str">
        <f t="shared" si="5"/>
        <v>· *</v>
      </c>
      <c r="BE19" s="322" t="str">
        <f t="shared" si="5"/>
        <v/>
      </c>
      <c r="BF19" s="362" t="str">
        <f t="shared" si="5"/>
        <v/>
      </c>
      <c r="BG19" s="322" t="str">
        <f t="shared" si="5"/>
        <v>· *</v>
      </c>
      <c r="BH19" s="362" t="str">
        <f t="shared" si="5"/>
        <v>· *</v>
      </c>
      <c r="BI19" s="323" t="str">
        <f t="shared" si="5"/>
        <v/>
      </c>
      <c r="BJ19" s="367">
        <f t="shared" si="6"/>
        <v>2</v>
      </c>
      <c r="BK19" s="366">
        <f t="shared" si="67"/>
        <v>8</v>
      </c>
      <c r="BL19" s="367">
        <f t="shared" si="7"/>
        <v>4</v>
      </c>
      <c r="BM19" s="366">
        <f t="shared" si="7"/>
        <v>0</v>
      </c>
      <c r="BN19" s="367">
        <f t="shared" si="7"/>
        <v>1</v>
      </c>
      <c r="BO19" s="366">
        <f t="shared" si="7"/>
        <v>0</v>
      </c>
      <c r="BP19" s="367">
        <f t="shared" si="7"/>
        <v>2</v>
      </c>
      <c r="BQ19" s="366">
        <f t="shared" si="7"/>
        <v>0</v>
      </c>
      <c r="BR19" s="367">
        <f t="shared" si="7"/>
        <v>1</v>
      </c>
      <c r="BS19" s="366">
        <f t="shared" si="7"/>
        <v>0</v>
      </c>
      <c r="BT19" s="367">
        <f t="shared" si="7"/>
        <v>0</v>
      </c>
      <c r="BU19" s="366">
        <f t="shared" si="7"/>
        <v>6</v>
      </c>
      <c r="BV19" s="367">
        <f t="shared" si="7"/>
        <v>1</v>
      </c>
      <c r="BW19" s="366">
        <f t="shared" si="7"/>
        <v>0</v>
      </c>
      <c r="BX19" s="367">
        <f t="shared" si="7"/>
        <v>2</v>
      </c>
      <c r="BY19" s="366">
        <f t="shared" si="7"/>
        <v>0</v>
      </c>
      <c r="BZ19" s="367">
        <f t="shared" si="7"/>
        <v>0</v>
      </c>
      <c r="CA19" s="366">
        <f t="shared" si="7"/>
        <v>3</v>
      </c>
      <c r="CB19" s="367">
        <f t="shared" si="7"/>
        <v>2</v>
      </c>
      <c r="CC19" s="368">
        <f t="shared" si="7"/>
        <v>0</v>
      </c>
      <c r="CD19" s="195">
        <f t="shared" si="8"/>
        <v>-0.30000000000000004</v>
      </c>
      <c r="CE19" s="196">
        <f t="shared" si="68"/>
        <v>6</v>
      </c>
      <c r="CF19" s="195">
        <f t="shared" si="8"/>
        <v>0.10000000000000009</v>
      </c>
      <c r="CG19" s="196">
        <f t="shared" si="9"/>
        <v>2.7</v>
      </c>
      <c r="CH19" s="195">
        <f t="shared" si="10"/>
        <v>-2.2000000000000002</v>
      </c>
      <c r="CI19" s="196">
        <f t="shared" si="11"/>
        <v>1</v>
      </c>
      <c r="CJ19" s="195">
        <f t="shared" si="12"/>
        <v>-2.6</v>
      </c>
      <c r="CK19" s="196">
        <f t="shared" si="13"/>
        <v>-0.6</v>
      </c>
      <c r="CL19" s="195">
        <f t="shared" si="14"/>
        <v>-4.2</v>
      </c>
      <c r="CM19" s="196">
        <f t="shared" si="15"/>
        <v>0.1</v>
      </c>
      <c r="CN19" s="195">
        <f t="shared" si="16"/>
        <v>-5.0999999999999996</v>
      </c>
      <c r="CO19" s="196">
        <f t="shared" si="17"/>
        <v>2.4</v>
      </c>
      <c r="CP19" s="195">
        <f t="shared" si="18"/>
        <v>0.39999999999999991</v>
      </c>
      <c r="CQ19" s="196">
        <f t="shared" si="19"/>
        <v>4.0999999999999996</v>
      </c>
      <c r="CR19" s="195">
        <f t="shared" si="20"/>
        <v>0.39999999999999991</v>
      </c>
      <c r="CS19" s="196">
        <f t="shared" si="21"/>
        <v>3.8</v>
      </c>
      <c r="CT19" s="195">
        <f t="shared" si="22"/>
        <v>0.60000000000000009</v>
      </c>
      <c r="CU19" s="196">
        <f t="shared" si="23"/>
        <v>3.2</v>
      </c>
      <c r="CV19" s="195">
        <f t="shared" si="24"/>
        <v>-0.7</v>
      </c>
      <c r="CW19" s="196">
        <f t="shared" si="25"/>
        <v>1.4</v>
      </c>
      <c r="CX19" s="195">
        <f t="shared" si="69"/>
        <v>-2.2999999999999998</v>
      </c>
      <c r="CY19" s="196">
        <f t="shared" si="70"/>
        <v>11.6</v>
      </c>
      <c r="CZ19" s="195">
        <f t="shared" si="26"/>
        <v>-1.9</v>
      </c>
      <c r="DA19" s="196">
        <f t="shared" si="27"/>
        <v>10.9</v>
      </c>
      <c r="DB19" s="195">
        <f t="shared" si="28"/>
        <v>-4.2</v>
      </c>
      <c r="DC19" s="196">
        <f t="shared" si="29"/>
        <v>13</v>
      </c>
      <c r="DD19" s="195">
        <f t="shared" si="30"/>
        <v>-4.5999999999999996</v>
      </c>
      <c r="DE19" s="196">
        <f t="shared" si="31"/>
        <v>16.2</v>
      </c>
      <c r="DF19" s="195">
        <f t="shared" si="32"/>
        <v>-6.2</v>
      </c>
      <c r="DG19" s="196">
        <f t="shared" si="33"/>
        <v>17.100000000000001</v>
      </c>
      <c r="DH19" s="195">
        <f t="shared" si="34"/>
        <v>-7.1</v>
      </c>
      <c r="DI19" s="196">
        <f t="shared" si="35"/>
        <v>6.1</v>
      </c>
      <c r="DJ19" s="195">
        <f t="shared" si="36"/>
        <v>-1.6</v>
      </c>
      <c r="DK19" s="196">
        <f t="shared" si="37"/>
        <v>13.1</v>
      </c>
      <c r="DL19" s="195">
        <f t="shared" si="38"/>
        <v>-1.6</v>
      </c>
      <c r="DM19" s="196">
        <f t="shared" si="39"/>
        <v>12.4</v>
      </c>
      <c r="DN19" s="195">
        <f t="shared" si="40"/>
        <v>-1.4</v>
      </c>
      <c r="DO19" s="196">
        <f t="shared" si="41"/>
        <v>9.1999999999999993</v>
      </c>
      <c r="DP19" s="195">
        <f t="shared" si="42"/>
        <v>-2.7</v>
      </c>
      <c r="DQ19" s="196">
        <f t="shared" si="43"/>
        <v>12.2</v>
      </c>
      <c r="DR19" s="338">
        <f t="shared" si="71"/>
        <v>14</v>
      </c>
      <c r="DS19" s="339">
        <f t="shared" si="72"/>
        <v>14</v>
      </c>
      <c r="DT19" s="338">
        <f t="shared" si="44"/>
        <v>9</v>
      </c>
      <c r="DU19" s="339">
        <f t="shared" si="44"/>
        <v>7</v>
      </c>
      <c r="DV19" s="338">
        <f t="shared" si="44"/>
        <v>13</v>
      </c>
      <c r="DW19" s="339">
        <f t="shared" si="44"/>
        <v>14</v>
      </c>
      <c r="DX19" s="338">
        <f t="shared" si="44"/>
        <v>6</v>
      </c>
      <c r="DY19" s="339">
        <f t="shared" si="44"/>
        <v>11</v>
      </c>
      <c r="DZ19" s="338">
        <f t="shared" si="44"/>
        <v>11</v>
      </c>
      <c r="EA19" s="339">
        <f t="shared" si="44"/>
        <v>8</v>
      </c>
      <c r="EB19" s="338">
        <f t="shared" si="44"/>
        <v>15</v>
      </c>
      <c r="EC19" s="339">
        <f t="shared" si="44"/>
        <v>15</v>
      </c>
      <c r="ED19" s="338">
        <f t="shared" si="44"/>
        <v>14</v>
      </c>
      <c r="EE19" s="339">
        <f t="shared" si="44"/>
        <v>15</v>
      </c>
      <c r="EF19" s="338">
        <f t="shared" si="44"/>
        <v>9</v>
      </c>
      <c r="EG19" s="339">
        <f t="shared" si="44"/>
        <v>7</v>
      </c>
      <c r="EH19" s="338">
        <f t="shared" si="44"/>
        <v>2</v>
      </c>
      <c r="EI19" s="339">
        <f t="shared" si="44"/>
        <v>3</v>
      </c>
      <c r="EJ19" s="338">
        <f t="shared" si="44"/>
        <v>5</v>
      </c>
      <c r="EK19" s="339">
        <f t="shared" si="44"/>
        <v>7</v>
      </c>
      <c r="EL19" s="338">
        <f t="shared" si="148"/>
        <v>0</v>
      </c>
      <c r="EM19" s="339">
        <f t="shared" si="149"/>
        <v>0</v>
      </c>
      <c r="EN19" s="338">
        <f t="shared" si="75"/>
        <v>0</v>
      </c>
      <c r="EO19" s="339">
        <f t="shared" si="45"/>
        <v>0</v>
      </c>
      <c r="EP19" s="338">
        <f t="shared" si="45"/>
        <v>0</v>
      </c>
      <c r="EQ19" s="339">
        <f t="shared" si="46"/>
        <v>0</v>
      </c>
      <c r="ER19" s="338">
        <f t="shared" si="46"/>
        <v>0</v>
      </c>
      <c r="ES19" s="339">
        <f t="shared" si="47"/>
        <v>0</v>
      </c>
      <c r="ET19" s="338">
        <f t="shared" si="47"/>
        <v>0</v>
      </c>
      <c r="EU19" s="339">
        <f t="shared" si="48"/>
        <v>0</v>
      </c>
      <c r="EV19" s="338">
        <f t="shared" si="48"/>
        <v>0</v>
      </c>
      <c r="EW19" s="339">
        <f t="shared" si="49"/>
        <v>0</v>
      </c>
      <c r="EX19" s="338">
        <f t="shared" si="49"/>
        <v>0</v>
      </c>
      <c r="EY19" s="339">
        <f t="shared" si="50"/>
        <v>0</v>
      </c>
      <c r="EZ19" s="338">
        <f t="shared" si="50"/>
        <v>0</v>
      </c>
      <c r="FA19" s="339">
        <f t="shared" si="51"/>
        <v>0</v>
      </c>
      <c r="FB19" s="338">
        <f t="shared" si="51"/>
        <v>0</v>
      </c>
      <c r="FC19" s="339">
        <f t="shared" si="52"/>
        <v>0</v>
      </c>
      <c r="FD19" s="338">
        <f t="shared" si="52"/>
        <v>0</v>
      </c>
      <c r="FE19" s="339">
        <f t="shared" si="53"/>
        <v>0</v>
      </c>
      <c r="FG19" s="523" t="s">
        <v>1294</v>
      </c>
      <c r="FH19" s="523" t="s">
        <v>1294</v>
      </c>
      <c r="FI19" s="521">
        <v>14</v>
      </c>
      <c r="FJ19" s="184" t="str">
        <f t="shared" si="76"/>
        <v>Дно</v>
      </c>
      <c r="FK19" s="240" t="str">
        <f t="shared" si="54"/>
        <v>··</v>
      </c>
      <c r="FL19" s="241" t="str">
        <f t="shared" si="55"/>
        <v>· *</v>
      </c>
      <c r="FM19" s="241" t="str">
        <f t="shared" si="55"/>
        <v>· *</v>
      </c>
      <c r="FN19" s="241" t="str">
        <f t="shared" si="55"/>
        <v>· *</v>
      </c>
      <c r="FO19" s="241" t="str">
        <f t="shared" si="55"/>
        <v>· *</v>
      </c>
      <c r="FP19" s="241" t="str">
        <f t="shared" si="55"/>
        <v>· *</v>
      </c>
      <c r="FQ19" s="241" t="str">
        <f t="shared" si="55"/>
        <v>·</v>
      </c>
      <c r="FR19" s="241" t="str">
        <f t="shared" si="55"/>
        <v>· *</v>
      </c>
      <c r="FS19" s="241" t="str">
        <f t="shared" si="55"/>
        <v>· *</v>
      </c>
      <c r="FT19" s="242" t="str">
        <f t="shared" si="55"/>
        <v>· *</v>
      </c>
      <c r="FU19" s="251">
        <f t="shared" si="77"/>
        <v>12</v>
      </c>
      <c r="FV19" s="247">
        <f t="shared" si="78"/>
        <v>4</v>
      </c>
      <c r="FW19" s="247">
        <f t="shared" si="79"/>
        <v>1</v>
      </c>
      <c r="FX19" s="247">
        <f t="shared" si="80"/>
        <v>2</v>
      </c>
      <c r="FY19" s="247">
        <f t="shared" si="81"/>
        <v>1</v>
      </c>
      <c r="FZ19" s="247">
        <f t="shared" si="82"/>
        <v>6</v>
      </c>
      <c r="GA19" s="247">
        <f t="shared" si="83"/>
        <v>1</v>
      </c>
      <c r="GB19" s="247">
        <f t="shared" si="84"/>
        <v>2</v>
      </c>
      <c r="GC19" s="247">
        <f t="shared" si="85"/>
        <v>3</v>
      </c>
      <c r="GD19" s="252">
        <f t="shared" si="86"/>
        <v>2</v>
      </c>
      <c r="GE19" s="256">
        <f t="shared" si="87"/>
        <v>6</v>
      </c>
      <c r="GF19" s="257">
        <f t="shared" si="88"/>
        <v>2.7</v>
      </c>
      <c r="GG19" s="257">
        <f t="shared" si="89"/>
        <v>1</v>
      </c>
      <c r="GH19" s="257">
        <f t="shared" si="90"/>
        <v>-0.6</v>
      </c>
      <c r="GI19" s="257">
        <f t="shared" si="91"/>
        <v>0.1</v>
      </c>
      <c r="GJ19" s="257">
        <f t="shared" si="92"/>
        <v>2.4</v>
      </c>
      <c r="GK19" s="257">
        <f t="shared" si="93"/>
        <v>4.0999999999999996</v>
      </c>
      <c r="GL19" s="257">
        <f t="shared" si="94"/>
        <v>3.8</v>
      </c>
      <c r="GM19" s="257">
        <f t="shared" si="95"/>
        <v>3.2</v>
      </c>
      <c r="GN19" s="258">
        <f t="shared" si="96"/>
        <v>1.4</v>
      </c>
      <c r="GO19" s="262">
        <f t="shared" si="150"/>
        <v>1.7</v>
      </c>
      <c r="GP19" s="263">
        <f t="shared" si="150"/>
        <v>1.7</v>
      </c>
      <c r="GQ19" s="263">
        <f t="shared" si="150"/>
        <v>-0.2</v>
      </c>
      <c r="GR19" s="263">
        <f t="shared" si="150"/>
        <v>-1.2</v>
      </c>
      <c r="GS19" s="263">
        <f t="shared" si="150"/>
        <v>-2.2000000000000002</v>
      </c>
      <c r="GT19" s="263">
        <f t="shared" si="150"/>
        <v>-3.1</v>
      </c>
      <c r="GU19" s="263">
        <f t="shared" si="150"/>
        <v>2.4</v>
      </c>
      <c r="GV19" s="263">
        <f t="shared" si="150"/>
        <v>2.4</v>
      </c>
      <c r="GW19" s="263">
        <f t="shared" si="150"/>
        <v>2.6</v>
      </c>
      <c r="GX19" s="264">
        <f t="shared" si="150"/>
        <v>1.1000000000000001</v>
      </c>
      <c r="GY19" s="256">
        <f t="shared" si="107"/>
        <v>11.6</v>
      </c>
      <c r="GZ19" s="257">
        <f t="shared" si="108"/>
        <v>10.9</v>
      </c>
      <c r="HA19" s="257">
        <f t="shared" si="109"/>
        <v>13</v>
      </c>
      <c r="HB19" s="257">
        <f t="shared" si="110"/>
        <v>16.2</v>
      </c>
      <c r="HC19" s="257">
        <f t="shared" si="111"/>
        <v>17.100000000000001</v>
      </c>
      <c r="HD19" s="257">
        <f t="shared" si="112"/>
        <v>6.1</v>
      </c>
      <c r="HE19" s="257">
        <f t="shared" si="113"/>
        <v>13.1</v>
      </c>
      <c r="HF19" s="257">
        <f t="shared" si="114"/>
        <v>12.4</v>
      </c>
      <c r="HG19" s="257">
        <f t="shared" si="115"/>
        <v>9.1999999999999993</v>
      </c>
      <c r="HH19" s="258">
        <f t="shared" si="116"/>
        <v>12.2</v>
      </c>
      <c r="HI19" s="262">
        <f t="shared" ref="HI19:HR20" si="151">VLOOKUP(3&amp;$AO19,$X$6:$AS$3000,FK$3,0)-2</f>
        <v>-0.30000000000000004</v>
      </c>
      <c r="HJ19" s="263">
        <f t="shared" si="151"/>
        <v>-0.30000000000000004</v>
      </c>
      <c r="HK19" s="263">
        <f t="shared" si="151"/>
        <v>-2.2000000000000002</v>
      </c>
      <c r="HL19" s="263">
        <f t="shared" si="151"/>
        <v>-3.2</v>
      </c>
      <c r="HM19" s="263">
        <f t="shared" si="151"/>
        <v>-4.2</v>
      </c>
      <c r="HN19" s="263">
        <f t="shared" si="151"/>
        <v>-5.0999999999999996</v>
      </c>
      <c r="HO19" s="263">
        <f t="shared" si="151"/>
        <v>0.39999999999999991</v>
      </c>
      <c r="HP19" s="263">
        <f t="shared" si="151"/>
        <v>0.39999999999999991</v>
      </c>
      <c r="HQ19" s="263">
        <f t="shared" si="151"/>
        <v>0.60000000000000009</v>
      </c>
      <c r="HR19" s="264">
        <f t="shared" si="151"/>
        <v>-0.89999999999999991</v>
      </c>
      <c r="HS19" s="275">
        <f t="shared" si="127"/>
        <v>14</v>
      </c>
      <c r="HT19" s="49">
        <f t="shared" si="128"/>
        <v>9</v>
      </c>
      <c r="HU19" s="49">
        <f t="shared" si="129"/>
        <v>14</v>
      </c>
      <c r="HV19" s="49">
        <f t="shared" si="130"/>
        <v>11</v>
      </c>
      <c r="HW19" s="49">
        <f t="shared" si="131"/>
        <v>11</v>
      </c>
      <c r="HX19" s="49">
        <f t="shared" si="132"/>
        <v>15</v>
      </c>
      <c r="HY19" s="49">
        <f t="shared" si="133"/>
        <v>15</v>
      </c>
      <c r="HZ19" s="49">
        <f t="shared" si="134"/>
        <v>9</v>
      </c>
      <c r="IA19" s="49">
        <f t="shared" si="135"/>
        <v>3</v>
      </c>
      <c r="IB19" s="276">
        <f t="shared" si="136"/>
        <v>7</v>
      </c>
      <c r="IC19" s="9">
        <f t="shared" si="137"/>
        <v>0</v>
      </c>
      <c r="ID19" s="10">
        <f t="shared" si="138"/>
        <v>0</v>
      </c>
      <c r="IE19" s="10">
        <f t="shared" si="139"/>
        <v>0</v>
      </c>
      <c r="IF19" s="10">
        <f t="shared" si="140"/>
        <v>0</v>
      </c>
      <c r="IG19" s="10">
        <f t="shared" si="141"/>
        <v>0</v>
      </c>
      <c r="IH19" s="10">
        <f t="shared" si="142"/>
        <v>0</v>
      </c>
      <c r="II19" s="10">
        <f t="shared" si="143"/>
        <v>0</v>
      </c>
      <c r="IJ19" s="10">
        <f t="shared" si="144"/>
        <v>0</v>
      </c>
      <c r="IK19" s="10">
        <f t="shared" si="145"/>
        <v>0</v>
      </c>
      <c r="IL19" s="11">
        <f t="shared" si="146"/>
        <v>0</v>
      </c>
      <c r="IM19" s="386">
        <f t="shared" si="147"/>
        <v>0</v>
      </c>
      <c r="IN19" s="382">
        <f t="shared" si="63"/>
        <v>0</v>
      </c>
      <c r="IO19" s="382">
        <f t="shared" si="63"/>
        <v>0</v>
      </c>
      <c r="IP19" s="382">
        <f t="shared" si="63"/>
        <v>0</v>
      </c>
      <c r="IQ19" s="382">
        <f t="shared" si="63"/>
        <v>0</v>
      </c>
      <c r="IR19" s="382">
        <f t="shared" si="63"/>
        <v>0</v>
      </c>
      <c r="IS19" s="382">
        <f t="shared" si="63"/>
        <v>0</v>
      </c>
      <c r="IT19" s="382">
        <f t="shared" si="63"/>
        <v>0</v>
      </c>
      <c r="IU19" s="382">
        <f t="shared" si="63"/>
        <v>0</v>
      </c>
      <c r="IV19" s="387">
        <f t="shared" si="63"/>
        <v>0</v>
      </c>
    </row>
    <row r="20" spans="1:256" ht="13.5" customHeight="1" x14ac:dyDescent="0.2">
      <c r="A20" s="681" t="s">
        <v>813</v>
      </c>
      <c r="B20" s="682" t="s">
        <v>808</v>
      </c>
      <c r="C20" s="689">
        <v>0</v>
      </c>
      <c r="D20" s="689">
        <v>0</v>
      </c>
      <c r="E20" s="690">
        <v>0</v>
      </c>
      <c r="F20" s="690">
        <v>0</v>
      </c>
      <c r="G20" s="690">
        <v>0</v>
      </c>
      <c r="H20" s="690">
        <v>0</v>
      </c>
      <c r="I20" s="690">
        <v>0</v>
      </c>
      <c r="J20" s="690">
        <v>0</v>
      </c>
      <c r="K20" s="690">
        <v>0</v>
      </c>
      <c r="L20" s="690">
        <v>0</v>
      </c>
      <c r="M20" s="690">
        <v>0</v>
      </c>
      <c r="N20" s="690">
        <v>0</v>
      </c>
      <c r="O20" s="690">
        <v>0</v>
      </c>
      <c r="P20" s="690">
        <v>0</v>
      </c>
      <c r="Q20" s="690">
        <v>0</v>
      </c>
      <c r="R20" s="690">
        <v>0</v>
      </c>
      <c r="S20" s="690">
        <v>0</v>
      </c>
      <c r="T20" s="690">
        <v>0</v>
      </c>
      <c r="U20" s="690">
        <v>0</v>
      </c>
      <c r="V20" s="690">
        <v>0</v>
      </c>
      <c r="X20" s="672" t="s">
        <v>142</v>
      </c>
      <c r="Y20" s="459" t="s">
        <v>806</v>
      </c>
      <c r="Z20" s="691">
        <v>1009.3</v>
      </c>
      <c r="AA20" s="691">
        <v>995.8</v>
      </c>
      <c r="AB20" s="691">
        <v>1002.05</v>
      </c>
      <c r="AC20" s="691">
        <v>1003.0999999999999</v>
      </c>
      <c r="AD20" s="691">
        <v>1015.65</v>
      </c>
      <c r="AE20" s="691">
        <v>1031.6500000000001</v>
      </c>
      <c r="AF20" s="691">
        <v>1030.5999999999999</v>
      </c>
      <c r="AG20" s="691">
        <v>1028.8499999999999</v>
      </c>
      <c r="AH20" s="691">
        <v>1028.05</v>
      </c>
      <c r="AI20" s="691">
        <v>1031.4000000000001</v>
      </c>
      <c r="AM20" s="519">
        <v>20</v>
      </c>
      <c r="AN20" s="518">
        <v>15</v>
      </c>
      <c r="AO20" s="708" t="s">
        <v>279</v>
      </c>
      <c r="AP20" s="369" t="str">
        <f>VLOOKUP(18&amp;$AO20,$A$6:$V$3000,AP$3,0)</f>
        <v>· *</v>
      </c>
      <c r="AQ20" s="370" t="str">
        <f t="shared" si="65"/>
        <v>·</v>
      </c>
      <c r="AR20" s="371" t="str">
        <f t="shared" si="5"/>
        <v>· *</v>
      </c>
      <c r="AS20" s="370" t="str">
        <f t="shared" si="5"/>
        <v/>
      </c>
      <c r="AT20" s="371" t="str">
        <f t="shared" si="5"/>
        <v/>
      </c>
      <c r="AU20" s="370" t="str">
        <f t="shared" si="5"/>
        <v/>
      </c>
      <c r="AV20" s="371" t="str">
        <f t="shared" si="5"/>
        <v>· *</v>
      </c>
      <c r="AW20" s="370" t="str">
        <f t="shared" si="5"/>
        <v/>
      </c>
      <c r="AX20" s="371" t="str">
        <f t="shared" si="5"/>
        <v/>
      </c>
      <c r="AY20" s="370" t="str">
        <f t="shared" si="5"/>
        <v/>
      </c>
      <c r="AZ20" s="371" t="str">
        <f t="shared" si="5"/>
        <v/>
      </c>
      <c r="BA20" s="370" t="str">
        <f t="shared" si="5"/>
        <v>· *</v>
      </c>
      <c r="BB20" s="371" t="str">
        <f t="shared" si="5"/>
        <v/>
      </c>
      <c r="BC20" s="370" t="str">
        <f t="shared" si="5"/>
        <v>· *</v>
      </c>
      <c r="BD20" s="371" t="str">
        <f t="shared" si="5"/>
        <v>· *</v>
      </c>
      <c r="BE20" s="370" t="str">
        <f t="shared" si="5"/>
        <v/>
      </c>
      <c r="BF20" s="371" t="str">
        <f t="shared" si="5"/>
        <v>· *</v>
      </c>
      <c r="BG20" s="370" t="str">
        <f t="shared" si="5"/>
        <v>· *</v>
      </c>
      <c r="BH20" s="371" t="str">
        <f t="shared" si="5"/>
        <v/>
      </c>
      <c r="BI20" s="372" t="str">
        <f t="shared" ref="BI20:BI41" si="152">VLOOKUP(18&amp;$AO20,$A$6:$V$3000,BI$3,0)</f>
        <v/>
      </c>
      <c r="BJ20" s="374">
        <f t="shared" si="6"/>
        <v>4</v>
      </c>
      <c r="BK20" s="373">
        <f t="shared" si="67"/>
        <v>2</v>
      </c>
      <c r="BL20" s="374">
        <f t="shared" si="7"/>
        <v>10</v>
      </c>
      <c r="BM20" s="373">
        <f t="shared" si="7"/>
        <v>0</v>
      </c>
      <c r="BN20" s="374">
        <f t="shared" si="7"/>
        <v>0</v>
      </c>
      <c r="BO20" s="373">
        <f t="shared" ref="BO20:CC20" si="153">VLOOKUP(19&amp;$AO20,$A$6:$V$3000,AU$3,0)</f>
        <v>0</v>
      </c>
      <c r="BP20" s="374">
        <f t="shared" si="153"/>
        <v>2</v>
      </c>
      <c r="BQ20" s="373">
        <f t="shared" si="153"/>
        <v>0</v>
      </c>
      <c r="BR20" s="374">
        <f t="shared" si="153"/>
        <v>0</v>
      </c>
      <c r="BS20" s="373">
        <f t="shared" si="153"/>
        <v>0</v>
      </c>
      <c r="BT20" s="374">
        <f t="shared" si="153"/>
        <v>0</v>
      </c>
      <c r="BU20" s="373">
        <f t="shared" si="153"/>
        <v>2</v>
      </c>
      <c r="BV20" s="374">
        <f t="shared" si="153"/>
        <v>0</v>
      </c>
      <c r="BW20" s="373">
        <f t="shared" si="153"/>
        <v>1</v>
      </c>
      <c r="BX20" s="374">
        <f t="shared" si="153"/>
        <v>1</v>
      </c>
      <c r="BY20" s="373">
        <f t="shared" si="153"/>
        <v>0</v>
      </c>
      <c r="BZ20" s="374">
        <f t="shared" si="153"/>
        <v>2</v>
      </c>
      <c r="CA20" s="373">
        <f t="shared" si="153"/>
        <v>4</v>
      </c>
      <c r="CB20" s="374">
        <f t="shared" si="153"/>
        <v>0</v>
      </c>
      <c r="CC20" s="375">
        <f t="shared" si="153"/>
        <v>0</v>
      </c>
      <c r="CD20" s="376">
        <f t="shared" si="8"/>
        <v>-0.5</v>
      </c>
      <c r="CE20" s="377">
        <f t="shared" si="68"/>
        <v>6.5</v>
      </c>
      <c r="CF20" s="376">
        <f t="shared" si="8"/>
        <v>-0.89999999999999991</v>
      </c>
      <c r="CG20" s="377">
        <f t="shared" si="9"/>
        <v>3</v>
      </c>
      <c r="CH20" s="376">
        <f t="shared" si="10"/>
        <v>-2.8</v>
      </c>
      <c r="CI20" s="377">
        <f t="shared" si="11"/>
        <v>1.1000000000000001</v>
      </c>
      <c r="CJ20" s="376">
        <f t="shared" si="12"/>
        <v>-2.8</v>
      </c>
      <c r="CK20" s="377">
        <f t="shared" si="13"/>
        <v>-0.4</v>
      </c>
      <c r="CL20" s="376">
        <f t="shared" si="14"/>
        <v>-4.2</v>
      </c>
      <c r="CM20" s="377">
        <f t="shared" si="15"/>
        <v>0.6</v>
      </c>
      <c r="CN20" s="376">
        <f t="shared" si="16"/>
        <v>-4.8</v>
      </c>
      <c r="CO20" s="377">
        <f t="shared" si="17"/>
        <v>1.2</v>
      </c>
      <c r="CP20" s="376">
        <f t="shared" si="18"/>
        <v>-0.8</v>
      </c>
      <c r="CQ20" s="377">
        <f t="shared" si="19"/>
        <v>2.8</v>
      </c>
      <c r="CR20" s="376">
        <f t="shared" si="20"/>
        <v>-0.89999999999999991</v>
      </c>
      <c r="CS20" s="377">
        <f t="shared" si="21"/>
        <v>2.2000000000000002</v>
      </c>
      <c r="CT20" s="376">
        <f t="shared" si="22"/>
        <v>-0.10000000000000009</v>
      </c>
      <c r="CU20" s="377">
        <f t="shared" si="23"/>
        <v>1.9</v>
      </c>
      <c r="CV20" s="376">
        <f t="shared" si="24"/>
        <v>-3.8</v>
      </c>
      <c r="CW20" s="377">
        <f t="shared" si="25"/>
        <v>1.5</v>
      </c>
      <c r="CX20" s="376">
        <f t="shared" si="69"/>
        <v>-2.5</v>
      </c>
      <c r="CY20" s="377">
        <f t="shared" si="70"/>
        <v>15.1</v>
      </c>
      <c r="CZ20" s="376">
        <f t="shared" si="26"/>
        <v>-2.9</v>
      </c>
      <c r="DA20" s="377">
        <f t="shared" si="27"/>
        <v>11.9</v>
      </c>
      <c r="DB20" s="376">
        <f t="shared" si="28"/>
        <v>-4.8</v>
      </c>
      <c r="DC20" s="377">
        <f t="shared" si="29"/>
        <v>9.8000000000000007</v>
      </c>
      <c r="DD20" s="376">
        <f t="shared" si="30"/>
        <v>-4.8</v>
      </c>
      <c r="DE20" s="377">
        <f t="shared" si="31"/>
        <v>14.6</v>
      </c>
      <c r="DF20" s="376">
        <f t="shared" si="32"/>
        <v>-6.2</v>
      </c>
      <c r="DG20" s="377">
        <f t="shared" si="33"/>
        <v>17.600000000000001</v>
      </c>
      <c r="DH20" s="376">
        <f t="shared" si="34"/>
        <v>-6.8</v>
      </c>
      <c r="DI20" s="377">
        <f t="shared" si="35"/>
        <v>6</v>
      </c>
      <c r="DJ20" s="376">
        <f t="shared" si="36"/>
        <v>-2.8</v>
      </c>
      <c r="DK20" s="377">
        <f t="shared" si="37"/>
        <v>11.8</v>
      </c>
      <c r="DL20" s="376">
        <f t="shared" si="38"/>
        <v>-2.9</v>
      </c>
      <c r="DM20" s="377">
        <f t="shared" si="39"/>
        <v>11.2</v>
      </c>
      <c r="DN20" s="376">
        <f t="shared" si="40"/>
        <v>-2.1</v>
      </c>
      <c r="DO20" s="377">
        <f t="shared" si="41"/>
        <v>7.4</v>
      </c>
      <c r="DP20" s="376">
        <f t="shared" si="42"/>
        <v>-5.8</v>
      </c>
      <c r="DQ20" s="377">
        <f t="shared" si="43"/>
        <v>9.6999999999999993</v>
      </c>
      <c r="DR20" s="378">
        <f t="shared" si="71"/>
        <v>15</v>
      </c>
      <c r="DS20" s="379">
        <f t="shared" si="72"/>
        <v>14</v>
      </c>
      <c r="DT20" s="378">
        <f t="shared" si="44"/>
        <v>6</v>
      </c>
      <c r="DU20" s="379">
        <f t="shared" si="44"/>
        <v>7</v>
      </c>
      <c r="DV20" s="378">
        <f t="shared" si="44"/>
        <v>13</v>
      </c>
      <c r="DW20" s="379">
        <f t="shared" ref="DW20:EK20" si="154">VLOOKUP(16&amp;$AO20,$A$6:$V$3000,AU$3,0)</f>
        <v>12</v>
      </c>
      <c r="DX20" s="378">
        <f t="shared" si="154"/>
        <v>8</v>
      </c>
      <c r="DY20" s="379">
        <f t="shared" si="154"/>
        <v>10</v>
      </c>
      <c r="DZ20" s="378">
        <f t="shared" si="154"/>
        <v>9</v>
      </c>
      <c r="EA20" s="379">
        <f t="shared" si="154"/>
        <v>7</v>
      </c>
      <c r="EB20" s="378">
        <f t="shared" si="154"/>
        <v>14</v>
      </c>
      <c r="EC20" s="379">
        <f t="shared" si="154"/>
        <v>14</v>
      </c>
      <c r="ED20" s="378">
        <f t="shared" si="154"/>
        <v>14</v>
      </c>
      <c r="EE20" s="379">
        <f t="shared" si="154"/>
        <v>13</v>
      </c>
      <c r="EF20" s="378">
        <f t="shared" si="154"/>
        <v>10</v>
      </c>
      <c r="EG20" s="379">
        <f t="shared" si="154"/>
        <v>6</v>
      </c>
      <c r="EH20" s="378">
        <f t="shared" si="154"/>
        <v>2</v>
      </c>
      <c r="EI20" s="379">
        <f t="shared" si="154"/>
        <v>2</v>
      </c>
      <c r="EJ20" s="378">
        <f t="shared" si="154"/>
        <v>4</v>
      </c>
      <c r="EK20" s="379">
        <f t="shared" si="154"/>
        <v>7</v>
      </c>
      <c r="EL20" s="378">
        <f t="shared" si="148"/>
        <v>0</v>
      </c>
      <c r="EM20" s="379">
        <f t="shared" si="149"/>
        <v>0</v>
      </c>
      <c r="EN20" s="378">
        <f t="shared" si="75"/>
        <v>0</v>
      </c>
      <c r="EO20" s="379">
        <f t="shared" si="45"/>
        <v>0</v>
      </c>
      <c r="EP20" s="378">
        <f t="shared" si="45"/>
        <v>0</v>
      </c>
      <c r="EQ20" s="379">
        <f t="shared" si="46"/>
        <v>0</v>
      </c>
      <c r="ER20" s="378">
        <f t="shared" si="46"/>
        <v>0</v>
      </c>
      <c r="ES20" s="379">
        <f t="shared" si="47"/>
        <v>0</v>
      </c>
      <c r="ET20" s="378">
        <f t="shared" si="47"/>
        <v>0</v>
      </c>
      <c r="EU20" s="379">
        <f t="shared" si="48"/>
        <v>0</v>
      </c>
      <c r="EV20" s="378">
        <f t="shared" si="48"/>
        <v>0</v>
      </c>
      <c r="EW20" s="379">
        <f t="shared" si="49"/>
        <v>0</v>
      </c>
      <c r="EX20" s="378">
        <f t="shared" si="49"/>
        <v>0</v>
      </c>
      <c r="EY20" s="379">
        <f t="shared" si="50"/>
        <v>0</v>
      </c>
      <c r="EZ20" s="378">
        <f t="shared" si="50"/>
        <v>0</v>
      </c>
      <c r="FA20" s="379">
        <f t="shared" si="51"/>
        <v>0</v>
      </c>
      <c r="FB20" s="378">
        <f t="shared" si="51"/>
        <v>0</v>
      </c>
      <c r="FC20" s="379">
        <f t="shared" si="52"/>
        <v>0</v>
      </c>
      <c r="FD20" s="378">
        <f t="shared" si="52"/>
        <v>0</v>
      </c>
      <c r="FE20" s="379">
        <f t="shared" si="53"/>
        <v>0</v>
      </c>
      <c r="FG20" s="523" t="s">
        <v>1295</v>
      </c>
      <c r="FH20" s="523" t="s">
        <v>1295</v>
      </c>
      <c r="FI20" s="521">
        <v>15</v>
      </c>
      <c r="FJ20" s="345" t="str">
        <f t="shared" si="76"/>
        <v>Великие Луки</v>
      </c>
      <c r="FK20" s="346" t="str">
        <f t="shared" si="54"/>
        <v>·</v>
      </c>
      <c r="FL20" s="347" t="str">
        <f t="shared" si="55"/>
        <v>· *</v>
      </c>
      <c r="FM20" s="347" t="str">
        <f t="shared" si="55"/>
        <v/>
      </c>
      <c r="FN20" s="347" t="str">
        <f t="shared" si="55"/>
        <v>· *</v>
      </c>
      <c r="FO20" s="347" t="str">
        <f t="shared" si="55"/>
        <v/>
      </c>
      <c r="FP20" s="347" t="str">
        <f t="shared" si="55"/>
        <v>· *</v>
      </c>
      <c r="FQ20" s="347" t="str">
        <f t="shared" si="55"/>
        <v>· *</v>
      </c>
      <c r="FR20" s="347" t="str">
        <f t="shared" si="55"/>
        <v>· *</v>
      </c>
      <c r="FS20" s="347" t="str">
        <f t="shared" si="55"/>
        <v>· *</v>
      </c>
      <c r="FT20" s="348" t="str">
        <f t="shared" si="55"/>
        <v/>
      </c>
      <c r="FU20" s="251">
        <f t="shared" si="77"/>
        <v>6</v>
      </c>
      <c r="FV20" s="247">
        <f t="shared" si="78"/>
        <v>10</v>
      </c>
      <c r="FW20" s="247">
        <f t="shared" si="79"/>
        <v>0</v>
      </c>
      <c r="FX20" s="247">
        <f t="shared" si="80"/>
        <v>2</v>
      </c>
      <c r="FY20" s="247">
        <f t="shared" si="81"/>
        <v>0</v>
      </c>
      <c r="FZ20" s="247">
        <f t="shared" si="82"/>
        <v>2</v>
      </c>
      <c r="GA20" s="247">
        <f t="shared" si="83"/>
        <v>1</v>
      </c>
      <c r="GB20" s="247">
        <f t="shared" si="84"/>
        <v>1</v>
      </c>
      <c r="GC20" s="247">
        <f t="shared" si="85"/>
        <v>6</v>
      </c>
      <c r="GD20" s="252">
        <f t="shared" si="86"/>
        <v>0</v>
      </c>
      <c r="GE20" s="349">
        <f t="shared" si="87"/>
        <v>6.5</v>
      </c>
      <c r="GF20" s="350">
        <f t="shared" si="88"/>
        <v>3</v>
      </c>
      <c r="GG20" s="350">
        <f t="shared" si="89"/>
        <v>1.1000000000000001</v>
      </c>
      <c r="GH20" s="350">
        <f t="shared" si="90"/>
        <v>-0.4</v>
      </c>
      <c r="GI20" s="350">
        <f t="shared" si="91"/>
        <v>0.6</v>
      </c>
      <c r="GJ20" s="350">
        <f t="shared" si="92"/>
        <v>1.2</v>
      </c>
      <c r="GK20" s="350">
        <f t="shared" si="93"/>
        <v>2.8</v>
      </c>
      <c r="GL20" s="350">
        <f t="shared" si="94"/>
        <v>2.2000000000000002</v>
      </c>
      <c r="GM20" s="350">
        <f t="shared" si="95"/>
        <v>1.9</v>
      </c>
      <c r="GN20" s="351">
        <f t="shared" si="96"/>
        <v>1.5</v>
      </c>
      <c r="GO20" s="352">
        <f t="shared" si="150"/>
        <v>1.5</v>
      </c>
      <c r="GP20" s="353">
        <f t="shared" si="150"/>
        <v>1.1000000000000001</v>
      </c>
      <c r="GQ20" s="353">
        <f t="shared" si="150"/>
        <v>-0.8</v>
      </c>
      <c r="GR20" s="353">
        <f t="shared" si="150"/>
        <v>-0.8</v>
      </c>
      <c r="GS20" s="353">
        <f t="shared" si="150"/>
        <v>-2.2000000000000002</v>
      </c>
      <c r="GT20" s="353">
        <f t="shared" si="150"/>
        <v>-2.8</v>
      </c>
      <c r="GU20" s="353">
        <f t="shared" si="150"/>
        <v>1.2</v>
      </c>
      <c r="GV20" s="353">
        <f t="shared" si="150"/>
        <v>1.1000000000000001</v>
      </c>
      <c r="GW20" s="353">
        <f t="shared" si="150"/>
        <v>1.1000000000000001</v>
      </c>
      <c r="GX20" s="354">
        <f t="shared" si="150"/>
        <v>-1.8</v>
      </c>
      <c r="GY20" s="349">
        <f t="shared" si="107"/>
        <v>15.1</v>
      </c>
      <c r="GZ20" s="350">
        <f t="shared" si="108"/>
        <v>11.9</v>
      </c>
      <c r="HA20" s="350">
        <f t="shared" si="109"/>
        <v>9.8000000000000007</v>
      </c>
      <c r="HB20" s="350">
        <f t="shared" si="110"/>
        <v>14.6</v>
      </c>
      <c r="HC20" s="350">
        <f t="shared" si="111"/>
        <v>17.600000000000001</v>
      </c>
      <c r="HD20" s="350">
        <f t="shared" si="112"/>
        <v>6</v>
      </c>
      <c r="HE20" s="350">
        <f t="shared" si="113"/>
        <v>11.8</v>
      </c>
      <c r="HF20" s="350">
        <f t="shared" si="114"/>
        <v>11.2</v>
      </c>
      <c r="HG20" s="350">
        <f t="shared" si="115"/>
        <v>7.4</v>
      </c>
      <c r="HH20" s="351">
        <f t="shared" si="116"/>
        <v>9.6999999999999993</v>
      </c>
      <c r="HI20" s="352">
        <f t="shared" si="151"/>
        <v>-0.5</v>
      </c>
      <c r="HJ20" s="353">
        <f t="shared" si="151"/>
        <v>-0.89999999999999991</v>
      </c>
      <c r="HK20" s="353">
        <f t="shared" si="151"/>
        <v>-2.8</v>
      </c>
      <c r="HL20" s="353">
        <f t="shared" si="151"/>
        <v>-2.8</v>
      </c>
      <c r="HM20" s="353">
        <f t="shared" si="151"/>
        <v>-4.2</v>
      </c>
      <c r="HN20" s="353">
        <f t="shared" si="151"/>
        <v>-4.8</v>
      </c>
      <c r="HO20" s="353">
        <f t="shared" si="151"/>
        <v>-0.8</v>
      </c>
      <c r="HP20" s="353">
        <f t="shared" si="151"/>
        <v>-0.89999999999999991</v>
      </c>
      <c r="HQ20" s="353">
        <f t="shared" si="151"/>
        <v>-0.89999999999999991</v>
      </c>
      <c r="HR20" s="354">
        <f t="shared" si="151"/>
        <v>-3.8</v>
      </c>
      <c r="HS20" s="275">
        <f t="shared" si="127"/>
        <v>15</v>
      </c>
      <c r="HT20" s="49">
        <f t="shared" si="128"/>
        <v>7</v>
      </c>
      <c r="HU20" s="49">
        <f t="shared" si="129"/>
        <v>13</v>
      </c>
      <c r="HV20" s="49">
        <f t="shared" si="130"/>
        <v>10</v>
      </c>
      <c r="HW20" s="49">
        <f t="shared" si="131"/>
        <v>9</v>
      </c>
      <c r="HX20" s="49">
        <f t="shared" si="132"/>
        <v>14</v>
      </c>
      <c r="HY20" s="49">
        <f t="shared" si="133"/>
        <v>14</v>
      </c>
      <c r="HZ20" s="49">
        <f t="shared" si="134"/>
        <v>10</v>
      </c>
      <c r="IA20" s="49">
        <f t="shared" si="135"/>
        <v>2</v>
      </c>
      <c r="IB20" s="276">
        <f t="shared" si="136"/>
        <v>7</v>
      </c>
      <c r="IC20" s="355">
        <f t="shared" si="137"/>
        <v>0</v>
      </c>
      <c r="ID20" s="42">
        <f t="shared" si="138"/>
        <v>0</v>
      </c>
      <c r="IE20" s="42">
        <f t="shared" si="139"/>
        <v>0</v>
      </c>
      <c r="IF20" s="42">
        <f t="shared" si="140"/>
        <v>0</v>
      </c>
      <c r="IG20" s="42">
        <f t="shared" si="141"/>
        <v>0</v>
      </c>
      <c r="IH20" s="42">
        <f t="shared" si="142"/>
        <v>0</v>
      </c>
      <c r="II20" s="42">
        <f t="shared" si="143"/>
        <v>0</v>
      </c>
      <c r="IJ20" s="42">
        <f t="shared" si="144"/>
        <v>0</v>
      </c>
      <c r="IK20" s="42">
        <f t="shared" si="145"/>
        <v>0</v>
      </c>
      <c r="IL20" s="65">
        <f t="shared" si="146"/>
        <v>0</v>
      </c>
      <c r="IM20" s="388">
        <f t="shared" si="147"/>
        <v>0</v>
      </c>
      <c r="IN20" s="389">
        <f t="shared" si="63"/>
        <v>0</v>
      </c>
      <c r="IO20" s="389">
        <f t="shared" si="63"/>
        <v>0</v>
      </c>
      <c r="IP20" s="389">
        <f t="shared" si="63"/>
        <v>0</v>
      </c>
      <c r="IQ20" s="389">
        <f t="shared" si="63"/>
        <v>0</v>
      </c>
      <c r="IR20" s="389">
        <f t="shared" si="63"/>
        <v>0</v>
      </c>
      <c r="IS20" s="389">
        <f t="shared" si="63"/>
        <v>0</v>
      </c>
      <c r="IT20" s="389">
        <f t="shared" si="63"/>
        <v>0</v>
      </c>
      <c r="IU20" s="389">
        <f t="shared" si="63"/>
        <v>0</v>
      </c>
      <c r="IV20" s="390">
        <f t="shared" si="63"/>
        <v>0</v>
      </c>
    </row>
    <row r="21" spans="1:256" ht="13.5" customHeight="1" x14ac:dyDescent="0.2">
      <c r="A21" s="681" t="s">
        <v>814</v>
      </c>
      <c r="B21" s="692" t="s">
        <v>809</v>
      </c>
      <c r="C21" s="689">
        <v>0</v>
      </c>
      <c r="D21" s="689">
        <v>0</v>
      </c>
      <c r="E21" s="690">
        <v>0</v>
      </c>
      <c r="F21" s="690">
        <v>0</v>
      </c>
      <c r="G21" s="690">
        <v>2</v>
      </c>
      <c r="H21" s="690">
        <v>0</v>
      </c>
      <c r="I21" s="690">
        <v>2</v>
      </c>
      <c r="J21" s="690">
        <v>2</v>
      </c>
      <c r="K21" s="690">
        <v>0</v>
      </c>
      <c r="L21" s="690">
        <v>0</v>
      </c>
      <c r="M21" s="690">
        <v>0</v>
      </c>
      <c r="N21" s="690">
        <v>0</v>
      </c>
      <c r="O21" s="690">
        <v>0</v>
      </c>
      <c r="P21" s="690">
        <v>0</v>
      </c>
      <c r="Q21" s="690">
        <v>0</v>
      </c>
      <c r="R21" s="690">
        <v>0</v>
      </c>
      <c r="S21" s="690">
        <v>0</v>
      </c>
      <c r="T21" s="690">
        <v>0</v>
      </c>
      <c r="U21" s="690">
        <v>0</v>
      </c>
      <c r="V21" s="690">
        <v>0</v>
      </c>
      <c r="X21" s="672" t="s">
        <v>144</v>
      </c>
      <c r="Y21" s="693" t="s">
        <v>32</v>
      </c>
      <c r="Z21" s="694" t="s">
        <v>816</v>
      </c>
      <c r="AA21" s="694" t="s">
        <v>816</v>
      </c>
      <c r="AB21" s="694" t="s">
        <v>837</v>
      </c>
      <c r="AC21" s="694" t="s">
        <v>824</v>
      </c>
      <c r="AD21" s="694" t="s">
        <v>837</v>
      </c>
      <c r="AE21" s="694" t="s">
        <v>837</v>
      </c>
      <c r="AF21" s="694" t="s">
        <v>816</v>
      </c>
      <c r="AG21" s="694" t="s">
        <v>816</v>
      </c>
      <c r="AH21" s="694" t="s">
        <v>824</v>
      </c>
      <c r="AI21" s="694" t="s">
        <v>2217</v>
      </c>
      <c r="AM21" s="340">
        <v>21</v>
      </c>
      <c r="AN21" s="413">
        <v>16</v>
      </c>
      <c r="AO21" s="708" t="s">
        <v>253</v>
      </c>
      <c r="AP21" s="369" t="str">
        <f t="shared" ref="AP21:BE37" si="155">VLOOKUP(18&amp;$AO21,$A$6:$V$3000,AP$3,0)</f>
        <v>· *</v>
      </c>
      <c r="AQ21" s="370" t="str">
        <f t="shared" si="65"/>
        <v>···</v>
      </c>
      <c r="AR21" s="371" t="str">
        <f t="shared" ref="AR21:BH21" si="156">VLOOKUP(18&amp;$AO21,$A$6:$V$3000,AR$3,0)</f>
        <v>· *</v>
      </c>
      <c r="AS21" s="370" t="str">
        <f t="shared" si="156"/>
        <v/>
      </c>
      <c r="AT21" s="371" t="str">
        <f t="shared" si="156"/>
        <v>*</v>
      </c>
      <c r="AU21" s="370" t="str">
        <f t="shared" si="156"/>
        <v/>
      </c>
      <c r="AV21" s="371" t="str">
        <f t="shared" si="156"/>
        <v>· *</v>
      </c>
      <c r="AW21" s="370" t="str">
        <f t="shared" si="156"/>
        <v/>
      </c>
      <c r="AX21" s="371" t="str">
        <f t="shared" si="156"/>
        <v>*</v>
      </c>
      <c r="AY21" s="370" t="str">
        <f t="shared" si="156"/>
        <v/>
      </c>
      <c r="AZ21" s="371" t="str">
        <f t="shared" si="156"/>
        <v/>
      </c>
      <c r="BA21" s="370" t="str">
        <f t="shared" si="156"/>
        <v>· *</v>
      </c>
      <c r="BB21" s="371" t="str">
        <f t="shared" si="156"/>
        <v>·</v>
      </c>
      <c r="BC21" s="370" t="str">
        <f t="shared" si="156"/>
        <v>·</v>
      </c>
      <c r="BD21" s="371" t="str">
        <f t="shared" si="156"/>
        <v>·</v>
      </c>
      <c r="BE21" s="370" t="str">
        <f t="shared" si="156"/>
        <v/>
      </c>
      <c r="BF21" s="371" t="str">
        <f t="shared" si="156"/>
        <v>· *</v>
      </c>
      <c r="BG21" s="370" t="str">
        <f t="shared" si="156"/>
        <v>· *</v>
      </c>
      <c r="BH21" s="371" t="str">
        <f t="shared" si="156"/>
        <v>· *</v>
      </c>
      <c r="BI21" s="372" t="str">
        <f t="shared" si="152"/>
        <v/>
      </c>
      <c r="BJ21" s="374">
        <f t="shared" ref="BJ21:BN41" si="157">VLOOKUP(19&amp;$AO21,$A$6:$V$3000,AP$3,0)</f>
        <v>6</v>
      </c>
      <c r="BK21" s="373">
        <f t="shared" si="157"/>
        <v>10</v>
      </c>
      <c r="BL21" s="374">
        <f t="shared" si="157"/>
        <v>1</v>
      </c>
      <c r="BM21" s="373">
        <f t="shared" si="157"/>
        <v>0</v>
      </c>
      <c r="BN21" s="374">
        <f t="shared" si="157"/>
        <v>1</v>
      </c>
      <c r="BO21" s="373">
        <f t="shared" ref="BO21:BO41" si="158">VLOOKUP(19&amp;$AO21,$A$6:$V$3000,AU$3,0)</f>
        <v>0</v>
      </c>
      <c r="BP21" s="374">
        <f t="shared" ref="BP21:BP41" si="159">VLOOKUP(19&amp;$AO21,$A$6:$V$3000,AV$3,0)</f>
        <v>1</v>
      </c>
      <c r="BQ21" s="373">
        <f t="shared" ref="BQ21:BQ41" si="160">VLOOKUP(19&amp;$AO21,$A$6:$V$3000,AW$3,0)</f>
        <v>0</v>
      </c>
      <c r="BR21" s="374">
        <f t="shared" ref="BR21:BR41" si="161">VLOOKUP(19&amp;$AO21,$A$6:$V$3000,AX$3,0)</f>
        <v>1</v>
      </c>
      <c r="BS21" s="373">
        <f t="shared" ref="BS21:BS41" si="162">VLOOKUP(19&amp;$AO21,$A$6:$V$3000,AY$3,0)</f>
        <v>0</v>
      </c>
      <c r="BT21" s="374">
        <f t="shared" ref="BT21:BT41" si="163">VLOOKUP(19&amp;$AO21,$A$6:$V$3000,AZ$3,0)</f>
        <v>0</v>
      </c>
      <c r="BU21" s="373">
        <f t="shared" ref="BU21:BU41" si="164">VLOOKUP(19&amp;$AO21,$A$6:$V$3000,BA$3,0)</f>
        <v>8</v>
      </c>
      <c r="BV21" s="374">
        <f t="shared" ref="BV21:BV41" si="165">VLOOKUP(19&amp;$AO21,$A$6:$V$3000,BB$3,0)</f>
        <v>1</v>
      </c>
      <c r="BW21" s="373">
        <f t="shared" ref="BW21:BW41" si="166">VLOOKUP(19&amp;$AO21,$A$6:$V$3000,BC$3,0)</f>
        <v>1</v>
      </c>
      <c r="BX21" s="374">
        <f t="shared" ref="BX21:BX41" si="167">VLOOKUP(19&amp;$AO21,$A$6:$V$3000,BD$3,0)</f>
        <v>1</v>
      </c>
      <c r="BY21" s="373">
        <f t="shared" ref="BY21:BY41" si="168">VLOOKUP(19&amp;$AO21,$A$6:$V$3000,BE$3,0)</f>
        <v>0</v>
      </c>
      <c r="BZ21" s="374">
        <f t="shared" ref="BZ21:BZ41" si="169">VLOOKUP(19&amp;$AO21,$A$6:$V$3000,BF$3,0)</f>
        <v>1</v>
      </c>
      <c r="CA21" s="373">
        <f t="shared" ref="CA21:CA41" si="170">VLOOKUP(19&amp;$AO21,$A$6:$V$3000,BG$3,0)</f>
        <v>2</v>
      </c>
      <c r="CB21" s="374">
        <f t="shared" ref="CB21:CB41" si="171">VLOOKUP(19&amp;$AO21,$A$6:$V$3000,BH$3,0)</f>
        <v>2</v>
      </c>
      <c r="CC21" s="375">
        <f t="shared" ref="CC21:CC41" si="172">VLOOKUP(19&amp;$AO21,$A$6:$V$3000,BI$3,0)</f>
        <v>0</v>
      </c>
      <c r="CD21" s="376">
        <f t="shared" ref="CD21:CF41" si="173">VLOOKUP(14&amp;$AO21,$A$6:$V$3000,AP$3,0)</f>
        <v>-0.39999999999999991</v>
      </c>
      <c r="CE21" s="377">
        <f t="shared" ref="CE21:CE41" si="174">VLOOKUP(13&amp;$AO21,$A$6:$V$3000,AQ$3,0)</f>
        <v>6.5</v>
      </c>
      <c r="CF21" s="376">
        <f t="shared" si="173"/>
        <v>0.39999999999999991</v>
      </c>
      <c r="CG21" s="377">
        <f t="shared" ref="CG21:CG41" si="175">VLOOKUP(13&amp;$AO21,$A$6:$V$3000,AS$3,0)</f>
        <v>2.5</v>
      </c>
      <c r="CH21" s="376">
        <f t="shared" ref="CH21:CH41" si="176">VLOOKUP(14&amp;$AO21,$A$6:$V$3000,AT$3,0)</f>
        <v>-3.2</v>
      </c>
      <c r="CI21" s="377">
        <f t="shared" ref="CI21:CI41" si="177">VLOOKUP(13&amp;$AO21,$A$6:$V$3000,AU$3,0)</f>
        <v>0.6</v>
      </c>
      <c r="CJ21" s="376">
        <f t="shared" ref="CJ21:CJ41" si="178">VLOOKUP(14&amp;$AO21,$A$6:$V$3000,AV$3,0)</f>
        <v>-3</v>
      </c>
      <c r="CK21" s="377">
        <f t="shared" ref="CK21:CK41" si="179">VLOOKUP(13&amp;$AO21,$A$6:$V$3000,AW$3,0)</f>
        <v>-0.4</v>
      </c>
      <c r="CL21" s="376">
        <f t="shared" ref="CL21:CL41" si="180">VLOOKUP(14&amp;$AO21,$A$6:$V$3000,AX$3,0)</f>
        <v>-4</v>
      </c>
      <c r="CM21" s="377">
        <f t="shared" ref="CM21:CM41" si="181">VLOOKUP(13&amp;$AO21,$A$6:$V$3000,AY$3,0)</f>
        <v>0.7</v>
      </c>
      <c r="CN21" s="376">
        <f t="shared" ref="CN21:CN41" si="182">VLOOKUP(14&amp;$AO21,$A$6:$V$3000,AZ$3,0)</f>
        <v>-4.7</v>
      </c>
      <c r="CO21" s="377">
        <f t="shared" ref="CO21:CO41" si="183">VLOOKUP(13&amp;$AO21,$A$6:$V$3000,BA$3,0)</f>
        <v>2.9</v>
      </c>
      <c r="CP21" s="376">
        <f t="shared" ref="CP21:CP41" si="184">VLOOKUP(14&amp;$AO21,$A$6:$V$3000,BB$3,0)</f>
        <v>0.89999999999999991</v>
      </c>
      <c r="CQ21" s="377">
        <f t="shared" ref="CQ21:CQ41" si="185">VLOOKUP(13&amp;$AO21,$A$6:$V$3000,BC$3,0)</f>
        <v>4.7</v>
      </c>
      <c r="CR21" s="376">
        <f t="shared" ref="CR21:CR41" si="186">VLOOKUP(14&amp;$AO21,$A$6:$V$3000,BD$3,0)</f>
        <v>1</v>
      </c>
      <c r="CS21" s="377">
        <f t="shared" ref="CS21:CS41" si="187">VLOOKUP(13&amp;$AO21,$A$6:$V$3000,BE$3,0)</f>
        <v>4.0999999999999996</v>
      </c>
      <c r="CT21" s="376">
        <f t="shared" ref="CT21:CT41" si="188">VLOOKUP(14&amp;$AO21,$A$6:$V$3000,BF$3,0)</f>
        <v>1.2999999999999998</v>
      </c>
      <c r="CU21" s="377">
        <f t="shared" ref="CU21:CU41" si="189">VLOOKUP(13&amp;$AO21,$A$6:$V$3000,BG$3,0)</f>
        <v>3.6</v>
      </c>
      <c r="CV21" s="376">
        <f t="shared" ref="CV21:CV41" si="190">VLOOKUP(14&amp;$AO21,$A$6:$V$3000,BH$3,0)</f>
        <v>0</v>
      </c>
      <c r="CW21" s="377">
        <f t="shared" ref="CW21:CW41" si="191">VLOOKUP(13&amp;$AO21,$A$6:$V$3000,BI$3,0)</f>
        <v>2.1</v>
      </c>
      <c r="CX21" s="376">
        <f t="shared" ref="CX21:CX41" si="192">CD21-2</f>
        <v>-2.4</v>
      </c>
      <c r="CY21" s="377">
        <f t="shared" ref="CY21:CY41" si="193">VLOOKUP(15&amp;$AO21,$A$6:$V$3000,AQ$3,0)</f>
        <v>12</v>
      </c>
      <c r="CZ21" s="376">
        <f t="shared" ref="CZ21:CZ41" si="194">CF21-2</f>
        <v>-1.6</v>
      </c>
      <c r="DA21" s="377">
        <f t="shared" ref="DA21:DA41" si="195">VLOOKUP(15&amp;$AO21,$A$6:$V$3000,AS$3,0)</f>
        <v>10.6</v>
      </c>
      <c r="DB21" s="376">
        <f t="shared" ref="DB21:DB41" si="196">CH21-2</f>
        <v>-5.2</v>
      </c>
      <c r="DC21" s="377">
        <f t="shared" ref="DC21:DC41" si="197">VLOOKUP(15&amp;$AO21,$A$6:$V$3000,AU$3,0)</f>
        <v>9.6</v>
      </c>
      <c r="DD21" s="376">
        <f t="shared" ref="DD21:DD41" si="198">CJ21-2</f>
        <v>-5</v>
      </c>
      <c r="DE21" s="377">
        <f t="shared" ref="DE21:DE41" si="199">VLOOKUP(15&amp;$AO21,$A$6:$V$3000,AW$3,0)</f>
        <v>14.6</v>
      </c>
      <c r="DF21" s="376">
        <f t="shared" ref="DF21:DF41" si="200">CL21-2</f>
        <v>-6</v>
      </c>
      <c r="DG21" s="377">
        <f t="shared" ref="DG21:DG41" si="201">VLOOKUP(15&amp;$AO21,$A$6:$V$3000,AY$3,0)</f>
        <v>17.7</v>
      </c>
      <c r="DH21" s="376">
        <f t="shared" ref="DH21:DH41" si="202">CN21-2</f>
        <v>-6.7</v>
      </c>
      <c r="DI21" s="377">
        <f t="shared" ref="DI21:DI41" si="203">VLOOKUP(15&amp;$AO21,$A$6:$V$3000,BA$3,0)</f>
        <v>7</v>
      </c>
      <c r="DJ21" s="376">
        <f t="shared" ref="DJ21:DJ41" si="204">CP21-2</f>
        <v>-1.1000000000000001</v>
      </c>
      <c r="DK21" s="377">
        <f t="shared" ref="DK21:DK41" si="205">VLOOKUP(15&amp;$AO21,$A$6:$V$3000,BC$3,0)</f>
        <v>13.7</v>
      </c>
      <c r="DL21" s="376">
        <f t="shared" ref="DL21:DL41" si="206">CR21-2</f>
        <v>-1</v>
      </c>
      <c r="DM21" s="377">
        <f t="shared" ref="DM21:DM41" si="207">VLOOKUP(15&amp;$AO21,$A$6:$V$3000,BE$3,0)</f>
        <v>13.1</v>
      </c>
      <c r="DN21" s="376">
        <f t="shared" ref="DN21:DN41" si="208">CT21-2</f>
        <v>-0.70000000000000018</v>
      </c>
      <c r="DO21" s="377">
        <f t="shared" ref="DO21:DO41" si="209">VLOOKUP(15&amp;$AO21,$A$6:$V$3000,BG$3,0)</f>
        <v>12.6</v>
      </c>
      <c r="DP21" s="376">
        <f t="shared" ref="DP21:DP41" si="210">CV21-2</f>
        <v>-2</v>
      </c>
      <c r="DQ21" s="377">
        <f t="shared" ref="DQ21:DQ41" si="211">VLOOKUP(15&amp;$AO21,$A$6:$V$3000,BI$3,0)</f>
        <v>11.1</v>
      </c>
      <c r="DR21" s="378">
        <f t="shared" ref="DR21:DR41" si="212">VLOOKUP(16&amp;$AO21,$A$6:$V$3000,AP$3,0)</f>
        <v>14</v>
      </c>
      <c r="DS21" s="379">
        <f t="shared" ref="DS21:DV41" si="213">VLOOKUP(16&amp;$AO21,$A$6:$V$3000,AQ$3,0)</f>
        <v>14</v>
      </c>
      <c r="DT21" s="378">
        <f t="shared" si="213"/>
        <v>10</v>
      </c>
      <c r="DU21" s="379">
        <f t="shared" si="213"/>
        <v>7</v>
      </c>
      <c r="DV21" s="378">
        <f t="shared" si="213"/>
        <v>13</v>
      </c>
      <c r="DW21" s="379">
        <f t="shared" ref="DW21:DW41" si="214">VLOOKUP(16&amp;$AO21,$A$6:$V$3000,AU$3,0)</f>
        <v>13</v>
      </c>
      <c r="DX21" s="378">
        <f t="shared" ref="DX21:DX41" si="215">VLOOKUP(16&amp;$AO21,$A$6:$V$3000,AV$3,0)</f>
        <v>6</v>
      </c>
      <c r="DY21" s="379">
        <f t="shared" ref="DY21:DY41" si="216">VLOOKUP(16&amp;$AO21,$A$6:$V$3000,AW$3,0)</f>
        <v>9</v>
      </c>
      <c r="DZ21" s="378">
        <f t="shared" ref="DZ21:DZ41" si="217">VLOOKUP(16&amp;$AO21,$A$6:$V$3000,AX$3,0)</f>
        <v>10</v>
      </c>
      <c r="EA21" s="379">
        <f t="shared" ref="EA21:EA41" si="218">VLOOKUP(16&amp;$AO21,$A$6:$V$3000,AY$3,0)</f>
        <v>7</v>
      </c>
      <c r="EB21" s="378">
        <f t="shared" ref="EB21:EB41" si="219">VLOOKUP(16&amp;$AO21,$A$6:$V$3000,AZ$3,0)</f>
        <v>15</v>
      </c>
      <c r="EC21" s="379">
        <f t="shared" ref="EC21:EC41" si="220">VLOOKUP(16&amp;$AO21,$A$6:$V$3000,BA$3,0)</f>
        <v>14</v>
      </c>
      <c r="ED21" s="378">
        <f t="shared" ref="ED21:ED41" si="221">VLOOKUP(16&amp;$AO21,$A$6:$V$3000,BB$3,0)</f>
        <v>14</v>
      </c>
      <c r="EE21" s="379">
        <f t="shared" ref="EE21:EE41" si="222">VLOOKUP(16&amp;$AO21,$A$6:$V$3000,BC$3,0)</f>
        <v>15</v>
      </c>
      <c r="EF21" s="378">
        <f t="shared" ref="EF21:EF41" si="223">VLOOKUP(16&amp;$AO21,$A$6:$V$3000,BD$3,0)</f>
        <v>9</v>
      </c>
      <c r="EG21" s="379">
        <f t="shared" ref="EG21:EG41" si="224">VLOOKUP(16&amp;$AO21,$A$6:$V$3000,BE$3,0)</f>
        <v>6</v>
      </c>
      <c r="EH21" s="378">
        <f t="shared" ref="EH21:EH41" si="225">VLOOKUP(16&amp;$AO21,$A$6:$V$3000,BF$3,0)</f>
        <v>3</v>
      </c>
      <c r="EI21" s="379">
        <f t="shared" ref="EI21:EI41" si="226">VLOOKUP(16&amp;$AO21,$A$6:$V$3000,BG$3,0)</f>
        <v>4</v>
      </c>
      <c r="EJ21" s="378">
        <f t="shared" ref="EJ21:EJ41" si="227">VLOOKUP(16&amp;$AO21,$A$6:$V$3000,BH$3,0)</f>
        <v>4</v>
      </c>
      <c r="EK21" s="379">
        <f t="shared" ref="EK21:EK41" si="228">VLOOKUP(16&amp;$AO21,$A$6:$V$3000,BI$3,0)</f>
        <v>7</v>
      </c>
      <c r="EL21" s="378">
        <f t="shared" ref="EL21:EL41" si="229">VLOOKUP(22&amp;$AO21,$A$6:$V$3000,AP$3,0)</f>
        <v>0</v>
      </c>
      <c r="EM21" s="379">
        <f t="shared" ref="EM21:EM41" si="230">VLOOKUP(22&amp;$AO21,$A$6:$V$3000,AQ$3,0)</f>
        <v>0</v>
      </c>
      <c r="EN21" s="378">
        <f t="shared" ref="EN21:EN41" si="231">VLOOKUP(22&amp;$AO21,$A$6:$V$3000,AR$3,0)</f>
        <v>0</v>
      </c>
      <c r="EO21" s="379">
        <f t="shared" ref="EO21:EO41" si="232">VLOOKUP(22&amp;$AO21,$A$6:$V$3000,AS$3,0)</f>
        <v>0</v>
      </c>
      <c r="EP21" s="378">
        <f t="shared" ref="EP21:EP41" si="233">VLOOKUP(22&amp;$AO21,$A$6:$V$3000,AT$3,0)</f>
        <v>0</v>
      </c>
      <c r="EQ21" s="379">
        <f t="shared" ref="EQ21:EQ41" si="234">VLOOKUP(22&amp;$AO21,$A$6:$V$3000,AU$3,0)</f>
        <v>0</v>
      </c>
      <c r="ER21" s="378">
        <f t="shared" ref="ER21:ER41" si="235">VLOOKUP(22&amp;$AO21,$A$6:$V$3000,AV$3,0)</f>
        <v>0</v>
      </c>
      <c r="ES21" s="379">
        <f t="shared" ref="ES21:ES41" si="236">VLOOKUP(22&amp;$AO21,$A$6:$V$3000,AW$3,0)</f>
        <v>0</v>
      </c>
      <c r="ET21" s="378">
        <f t="shared" ref="ET21:ET41" si="237">VLOOKUP(22&amp;$AO21,$A$6:$V$3000,AX$3,0)</f>
        <v>0</v>
      </c>
      <c r="EU21" s="379">
        <f t="shared" ref="EU21:EU41" si="238">VLOOKUP(22&amp;$AO21,$A$6:$V$3000,AY$3,0)</f>
        <v>0</v>
      </c>
      <c r="EV21" s="378">
        <f t="shared" ref="EV21:EV41" si="239">VLOOKUP(22&amp;$AO21,$A$6:$V$3000,AZ$3,0)</f>
        <v>0</v>
      </c>
      <c r="EW21" s="379">
        <f t="shared" ref="EW21:EW41" si="240">VLOOKUP(22&amp;$AO21,$A$6:$V$3000,BA$3,0)</f>
        <v>0</v>
      </c>
      <c r="EX21" s="378">
        <f t="shared" ref="EX21:EX41" si="241">VLOOKUP(22&amp;$AO21,$A$6:$V$3000,BB$3,0)</f>
        <v>0</v>
      </c>
      <c r="EY21" s="379">
        <f t="shared" ref="EY21:EY41" si="242">VLOOKUP(22&amp;$AO21,$A$6:$V$3000,BC$3,0)</f>
        <v>0</v>
      </c>
      <c r="EZ21" s="378">
        <f t="shared" ref="EZ21:EZ41" si="243">VLOOKUP(22&amp;$AO21,$A$6:$V$3000,BD$3,0)</f>
        <v>0</v>
      </c>
      <c r="FA21" s="379">
        <f t="shared" ref="FA21:FA41" si="244">VLOOKUP(22&amp;$AO21,$A$6:$V$3000,BE$3,0)</f>
        <v>0</v>
      </c>
      <c r="FB21" s="378">
        <f t="shared" ref="FB21:FB41" si="245">VLOOKUP(22&amp;$AO21,$A$6:$V$3000,BF$3,0)</f>
        <v>0</v>
      </c>
      <c r="FC21" s="379">
        <f t="shared" ref="FC21:FC41" si="246">VLOOKUP(22&amp;$AO21,$A$6:$V$3000,BG$3,0)</f>
        <v>0</v>
      </c>
      <c r="FD21" s="378">
        <f t="shared" ref="FD21:FD41" si="247">VLOOKUP(22&amp;$AO21,$A$6:$V$3000,BH$3,0)</f>
        <v>0</v>
      </c>
      <c r="FE21" s="379">
        <f t="shared" ref="FE21:FE41" si="248">VLOOKUP(22&amp;$AO21,$A$6:$V$3000,BI$3,0)</f>
        <v>0</v>
      </c>
      <c r="FG21" s="523" t="s">
        <v>1296</v>
      </c>
      <c r="FH21" s="523" t="s">
        <v>1296</v>
      </c>
      <c r="FI21" s="521">
        <v>16</v>
      </c>
      <c r="FJ21" s="345" t="str">
        <f t="shared" si="76"/>
        <v>Псков</v>
      </c>
      <c r="FK21" s="346" t="str">
        <f t="shared" si="54"/>
        <v>··</v>
      </c>
      <c r="FL21" s="347" t="str">
        <f t="shared" si="55"/>
        <v>· *</v>
      </c>
      <c r="FM21" s="347" t="str">
        <f t="shared" si="55"/>
        <v>· *</v>
      </c>
      <c r="FN21" s="347" t="str">
        <f t="shared" si="55"/>
        <v>· *</v>
      </c>
      <c r="FO21" s="347" t="str">
        <f t="shared" si="55"/>
        <v>· *</v>
      </c>
      <c r="FP21" s="347" t="str">
        <f t="shared" si="55"/>
        <v>· *</v>
      </c>
      <c r="FQ21" s="347" t="str">
        <f t="shared" si="55"/>
        <v>·</v>
      </c>
      <c r="FR21" s="347" t="str">
        <f t="shared" si="55"/>
        <v>·</v>
      </c>
      <c r="FS21" s="347" t="str">
        <f t="shared" si="55"/>
        <v>· *</v>
      </c>
      <c r="FT21" s="348" t="str">
        <f t="shared" si="55"/>
        <v>· *</v>
      </c>
      <c r="FU21" s="251">
        <f t="shared" ref="FU21:FU41" si="249">VLOOKUP(8&amp;$AO21,$X$6:$AS$3000,FK$3,0)</f>
        <v>15</v>
      </c>
      <c r="FV21" s="247">
        <f t="shared" ref="FV21:FV41" si="250">VLOOKUP(8&amp;$AO21,$X$6:$AS$3000,FL$3,0)</f>
        <v>1</v>
      </c>
      <c r="FW21" s="247">
        <f t="shared" ref="FW21:FW41" si="251">VLOOKUP(8&amp;$AO21,$X$6:$AS$3000,FM$3,0)</f>
        <v>1</v>
      </c>
      <c r="FX21" s="247">
        <f t="shared" ref="FX21:FX41" si="252">VLOOKUP(8&amp;$AO21,$X$6:$AS$3000,FN$3,0)</f>
        <v>1</v>
      </c>
      <c r="FY21" s="247">
        <f t="shared" ref="FY21:FY41" si="253">VLOOKUP(8&amp;$AO21,$X$6:$AS$3000,FO$3,0)</f>
        <v>1</v>
      </c>
      <c r="FZ21" s="247">
        <f t="shared" ref="FZ21:FZ41" si="254">VLOOKUP(8&amp;$AO21,$X$6:$AS$3000,FP$3,0)</f>
        <v>8</v>
      </c>
      <c r="GA21" s="247">
        <f t="shared" ref="GA21:GA41" si="255">VLOOKUP(8&amp;$AO21,$X$6:$AS$3000,FQ$3,0)</f>
        <v>1</v>
      </c>
      <c r="GB21" s="247">
        <f t="shared" ref="GB21:GB41" si="256">VLOOKUP(8&amp;$AO21,$X$6:$AS$3000,FR$3,0)</f>
        <v>1</v>
      </c>
      <c r="GC21" s="247">
        <f t="shared" ref="GC21:GC41" si="257">VLOOKUP(8&amp;$AO21,$X$6:$AS$3000,FS$3,0)</f>
        <v>2</v>
      </c>
      <c r="GD21" s="252">
        <f t="shared" ref="GD21:GD41" si="258">VLOOKUP(8&amp;$AO21,$X$6:$AS$3000,FT$3,0)</f>
        <v>2</v>
      </c>
      <c r="GE21" s="349">
        <f t="shared" ref="GE21:GE41" si="259">VLOOKUP(2&amp;$AO21,$X$6:$AS$3000,FK$3,0)</f>
        <v>6.5</v>
      </c>
      <c r="GF21" s="350">
        <f t="shared" ref="GF21:GF41" si="260">VLOOKUP(2&amp;$AO21,$X$6:$AS$3000,FL$3,0)</f>
        <v>2.5</v>
      </c>
      <c r="GG21" s="350">
        <f t="shared" ref="GG21:GG41" si="261">VLOOKUP(2&amp;$AO21,$X$6:$AS$3000,FM$3,0)</f>
        <v>0.6</v>
      </c>
      <c r="GH21" s="350">
        <f t="shared" ref="GH21:GH41" si="262">VLOOKUP(2&amp;$AO21,$X$6:$AS$3000,FN$3,0)</f>
        <v>-0.4</v>
      </c>
      <c r="GI21" s="350">
        <f t="shared" ref="GI21:GI41" si="263">VLOOKUP(2&amp;$AO21,$X$6:$AS$3000,FO$3,0)</f>
        <v>0.7</v>
      </c>
      <c r="GJ21" s="350">
        <f t="shared" ref="GJ21:GJ41" si="264">VLOOKUP(2&amp;$AO21,$X$6:$AS$3000,FP$3,0)</f>
        <v>2.9</v>
      </c>
      <c r="GK21" s="350">
        <f t="shared" ref="GK21:GK41" si="265">VLOOKUP(2&amp;$AO21,$X$6:$AS$3000,FQ$3,0)</f>
        <v>4.7</v>
      </c>
      <c r="GL21" s="350">
        <f t="shared" ref="GL21:GL41" si="266">VLOOKUP(2&amp;$AO21,$X$6:$AS$3000,FR$3,0)</f>
        <v>4.0999999999999996</v>
      </c>
      <c r="GM21" s="350">
        <f t="shared" ref="GM21:GM41" si="267">VLOOKUP(2&amp;$AO21,$X$6:$AS$3000,FS$3,0)</f>
        <v>3.6</v>
      </c>
      <c r="GN21" s="351">
        <f t="shared" ref="GN21:GN41" si="268">VLOOKUP(2&amp;$AO21,$X$6:$AS$3000,FT$3,0)</f>
        <v>2.1</v>
      </c>
      <c r="GO21" s="352">
        <f t="shared" ref="GO21:GO41" si="269">VLOOKUP(3&amp;$AO21,$X$6:$AS$3000,FK$3,0)</f>
        <v>1.6</v>
      </c>
      <c r="GP21" s="353">
        <f t="shared" ref="GP21:GP41" si="270">VLOOKUP(3&amp;$AO21,$X$6:$AS$3000,FL$3,0)</f>
        <v>1</v>
      </c>
      <c r="GQ21" s="353">
        <f t="shared" ref="GQ21:GQ41" si="271">VLOOKUP(3&amp;$AO21,$X$6:$AS$3000,FM$3,0)</f>
        <v>-1.2</v>
      </c>
      <c r="GR21" s="353">
        <f t="shared" ref="GR21:GR41" si="272">VLOOKUP(3&amp;$AO21,$X$6:$AS$3000,FN$3,0)</f>
        <v>-1</v>
      </c>
      <c r="GS21" s="353">
        <f t="shared" ref="GS21:GS41" si="273">VLOOKUP(3&amp;$AO21,$X$6:$AS$3000,FO$3,0)</f>
        <v>-2</v>
      </c>
      <c r="GT21" s="353">
        <f t="shared" ref="GT21:GT41" si="274">VLOOKUP(3&amp;$AO21,$X$6:$AS$3000,FP$3,0)</f>
        <v>-2.7</v>
      </c>
      <c r="GU21" s="353">
        <f t="shared" ref="GU21:GU41" si="275">VLOOKUP(3&amp;$AO21,$X$6:$AS$3000,FQ$3,0)</f>
        <v>2.9</v>
      </c>
      <c r="GV21" s="353">
        <f t="shared" ref="GV21:GV41" si="276">VLOOKUP(3&amp;$AO21,$X$6:$AS$3000,FR$3,0)</f>
        <v>3</v>
      </c>
      <c r="GW21" s="353">
        <f t="shared" ref="GW21:GW41" si="277">VLOOKUP(3&amp;$AO21,$X$6:$AS$3000,FS$3,0)</f>
        <v>3.3</v>
      </c>
      <c r="GX21" s="354">
        <f t="shared" ref="GX21:GX41" si="278">VLOOKUP(3&amp;$AO21,$X$6:$AS$3000,FT$3,0)</f>
        <v>2</v>
      </c>
      <c r="GY21" s="349">
        <f t="shared" ref="GY21:GY41" si="279">VLOOKUP(4&amp;$AO21,$X$6:$AS$3000,FK$3,0)</f>
        <v>12</v>
      </c>
      <c r="GZ21" s="350">
        <f t="shared" ref="GZ21:GZ41" si="280">VLOOKUP(4&amp;$AO21,$X$6:$AS$3000,FL$3,0)</f>
        <v>10.6</v>
      </c>
      <c r="HA21" s="350">
        <f t="shared" ref="HA21:HA41" si="281">VLOOKUP(4&amp;$AO21,$X$6:$AS$3000,FM$3,0)</f>
        <v>9.6</v>
      </c>
      <c r="HB21" s="350">
        <f t="shared" ref="HB21:HB41" si="282">VLOOKUP(4&amp;$AO21,$X$6:$AS$3000,FN$3,0)</f>
        <v>14.6</v>
      </c>
      <c r="HC21" s="350">
        <f t="shared" ref="HC21:HC41" si="283">VLOOKUP(4&amp;$AO21,$X$6:$AS$3000,FO$3,0)</f>
        <v>17.7</v>
      </c>
      <c r="HD21" s="350">
        <f t="shared" ref="HD21:HD41" si="284">VLOOKUP(4&amp;$AO21,$X$6:$AS$3000,FP$3,0)</f>
        <v>7</v>
      </c>
      <c r="HE21" s="350">
        <f t="shared" ref="HE21:HE41" si="285">VLOOKUP(4&amp;$AO21,$X$6:$AS$3000,FQ$3,0)</f>
        <v>13.7</v>
      </c>
      <c r="HF21" s="350">
        <f t="shared" ref="HF21:HF41" si="286">VLOOKUP(4&amp;$AO21,$X$6:$AS$3000,FR$3,0)</f>
        <v>13.1</v>
      </c>
      <c r="HG21" s="350">
        <f t="shared" ref="HG21:HG41" si="287">VLOOKUP(4&amp;$AO21,$X$6:$AS$3000,FS$3,0)</f>
        <v>12.6</v>
      </c>
      <c r="HH21" s="351">
        <f t="shared" ref="HH21:HH41" si="288">VLOOKUP(4&amp;$AO21,$X$6:$AS$3000,FT$3,0)</f>
        <v>11.1</v>
      </c>
      <c r="HI21" s="352">
        <f t="shared" ref="HI21:HI41" si="289">VLOOKUP(3&amp;$AO21,$X$6:$AS$3000,FK$3,0)-2</f>
        <v>-0.39999999999999991</v>
      </c>
      <c r="HJ21" s="353">
        <f t="shared" ref="HJ21:HJ41" si="290">VLOOKUP(3&amp;$AO21,$X$6:$AS$3000,FL$3,0)-2</f>
        <v>-1</v>
      </c>
      <c r="HK21" s="353">
        <f t="shared" ref="HK21:HK41" si="291">VLOOKUP(3&amp;$AO21,$X$6:$AS$3000,FM$3,0)-2</f>
        <v>-3.2</v>
      </c>
      <c r="HL21" s="353">
        <f t="shared" ref="HL21:HL41" si="292">VLOOKUP(3&amp;$AO21,$X$6:$AS$3000,FN$3,0)-2</f>
        <v>-3</v>
      </c>
      <c r="HM21" s="353">
        <f t="shared" ref="HM21:HM41" si="293">VLOOKUP(3&amp;$AO21,$X$6:$AS$3000,FO$3,0)-2</f>
        <v>-4</v>
      </c>
      <c r="HN21" s="353">
        <f t="shared" ref="HN21:HN41" si="294">VLOOKUP(3&amp;$AO21,$X$6:$AS$3000,FP$3,0)-2</f>
        <v>-4.7</v>
      </c>
      <c r="HO21" s="353">
        <f t="shared" ref="HO21:HO41" si="295">VLOOKUP(3&amp;$AO21,$X$6:$AS$3000,FQ$3,0)-2</f>
        <v>0.89999999999999991</v>
      </c>
      <c r="HP21" s="353">
        <f t="shared" ref="HP21:HP41" si="296">VLOOKUP(3&amp;$AO21,$X$6:$AS$3000,FR$3,0)-2</f>
        <v>1</v>
      </c>
      <c r="HQ21" s="353">
        <f t="shared" ref="HQ21:HQ41" si="297">VLOOKUP(3&amp;$AO21,$X$6:$AS$3000,FS$3,0)-2</f>
        <v>1.2999999999999998</v>
      </c>
      <c r="HR21" s="354">
        <f t="shared" ref="HR21:HR41" si="298">VLOOKUP(3&amp;$AO21,$X$6:$AS$3000,FT$3,0)-2</f>
        <v>0</v>
      </c>
      <c r="HS21" s="275">
        <f t="shared" ref="HS21:HS41" si="299">VLOOKUP(5&amp;$AO21,$X$6:$AS$3000,FK$3,0)</f>
        <v>14</v>
      </c>
      <c r="HT21" s="49">
        <f t="shared" ref="HT21:HT41" si="300">VLOOKUP(5&amp;$AO21,$X$6:$AS$3000,FL$3,0)</f>
        <v>10</v>
      </c>
      <c r="HU21" s="49">
        <f t="shared" ref="HU21:HU41" si="301">VLOOKUP(5&amp;$AO21,$X$6:$AS$3000,FM$3,0)</f>
        <v>13</v>
      </c>
      <c r="HV21" s="49">
        <f t="shared" ref="HV21:HV41" si="302">VLOOKUP(5&amp;$AO21,$X$6:$AS$3000,FN$3,0)</f>
        <v>9</v>
      </c>
      <c r="HW21" s="49">
        <f t="shared" ref="HW21:HW41" si="303">VLOOKUP(5&amp;$AO21,$X$6:$AS$3000,FO$3,0)</f>
        <v>10</v>
      </c>
      <c r="HX21" s="49">
        <f t="shared" ref="HX21:HX41" si="304">VLOOKUP(5&amp;$AO21,$X$6:$AS$3000,FP$3,0)</f>
        <v>15</v>
      </c>
      <c r="HY21" s="49">
        <f t="shared" ref="HY21:HY41" si="305">VLOOKUP(5&amp;$AO21,$X$6:$AS$3000,FQ$3,0)</f>
        <v>15</v>
      </c>
      <c r="HZ21" s="49">
        <f t="shared" ref="HZ21:HZ41" si="306">VLOOKUP(5&amp;$AO21,$X$6:$AS$3000,FR$3,0)</f>
        <v>9</v>
      </c>
      <c r="IA21" s="49">
        <f t="shared" ref="IA21:IA41" si="307">VLOOKUP(5&amp;$AO21,$X$6:$AS$3000,FS$3,0)</f>
        <v>4</v>
      </c>
      <c r="IB21" s="276">
        <f t="shared" ref="IB21:IB41" si="308">VLOOKUP(5&amp;$AO21,$X$6:$AS$3000,FT$3,0)</f>
        <v>7</v>
      </c>
      <c r="IC21" s="355">
        <f t="shared" ref="IC21:IC41" si="309">VLOOKUP(9&amp;$AO21,$X$6:$AS$3000,FK$3,0)</f>
        <v>0</v>
      </c>
      <c r="ID21" s="42">
        <f t="shared" ref="ID21:ID41" si="310">VLOOKUP(9&amp;$AO21,$X$6:$AS$3000,FL$3,0)</f>
        <v>0</v>
      </c>
      <c r="IE21" s="42">
        <f t="shared" ref="IE21:IE41" si="311">VLOOKUP(9&amp;$AO21,$X$6:$AS$3000,FM$3,0)</f>
        <v>0</v>
      </c>
      <c r="IF21" s="42">
        <f t="shared" ref="IF21:IF41" si="312">VLOOKUP(9&amp;$AO21,$X$6:$AS$3000,FN$3,0)</f>
        <v>0</v>
      </c>
      <c r="IG21" s="42">
        <f t="shared" ref="IG21:IG41" si="313">VLOOKUP(9&amp;$AO21,$X$6:$AS$3000,FO$3,0)</f>
        <v>0</v>
      </c>
      <c r="IH21" s="42">
        <f t="shared" ref="IH21:IH41" si="314">VLOOKUP(9&amp;$AO21,$X$6:$AS$3000,FP$3,0)</f>
        <v>0</v>
      </c>
      <c r="II21" s="42">
        <f t="shared" ref="II21:II41" si="315">VLOOKUP(9&amp;$AO21,$X$6:$AS$3000,FQ$3,0)</f>
        <v>0</v>
      </c>
      <c r="IJ21" s="42">
        <f t="shared" ref="IJ21:IJ41" si="316">VLOOKUP(9&amp;$AO21,$X$6:$AS$3000,FR$3,0)</f>
        <v>0</v>
      </c>
      <c r="IK21" s="42">
        <f t="shared" ref="IK21:IK41" si="317">VLOOKUP(9&amp;$AO21,$X$6:$AS$3000,FS$3,0)</f>
        <v>0</v>
      </c>
      <c r="IL21" s="65">
        <f t="shared" ref="IL21:IL41" si="318">VLOOKUP(9&amp;$AO21,$X$6:$AS$3000,FT$3,0)</f>
        <v>0</v>
      </c>
      <c r="IM21" s="388">
        <f t="shared" ref="IM21:IM41" si="319" xml:space="preserve"> IF(VLOOKUP(6&amp;$AO21,$X$6:$AS$3000,FK$3,0)=2,3,VLOOKUP(6&amp;$AO21,$X$6:$AS$3000,FK$3,0))</f>
        <v>0</v>
      </c>
      <c r="IN21" s="389">
        <f t="shared" ref="IN21:IN41" si="320" xml:space="preserve"> IF(VLOOKUP(6&amp;$AO21,$X$6:$AS$3000,FL$3,0)=2,3,VLOOKUP(6&amp;$AO21,$X$6:$AS$3000,FL$3,0))</f>
        <v>0</v>
      </c>
      <c r="IO21" s="389">
        <f t="shared" ref="IO21:IO41" si="321" xml:space="preserve"> IF(VLOOKUP(6&amp;$AO21,$X$6:$AS$3000,FM$3,0)=2,3,VLOOKUP(6&amp;$AO21,$X$6:$AS$3000,FM$3,0))</f>
        <v>0</v>
      </c>
      <c r="IP21" s="389">
        <f t="shared" ref="IP21:IP41" si="322" xml:space="preserve"> IF(VLOOKUP(6&amp;$AO21,$X$6:$AS$3000,FN$3,0)=2,3,VLOOKUP(6&amp;$AO21,$X$6:$AS$3000,FN$3,0))</f>
        <v>0</v>
      </c>
      <c r="IQ21" s="389">
        <f t="shared" ref="IQ21:IQ41" si="323" xml:space="preserve"> IF(VLOOKUP(6&amp;$AO21,$X$6:$AS$3000,FO$3,0)=2,3,VLOOKUP(6&amp;$AO21,$X$6:$AS$3000,FO$3,0))</f>
        <v>0</v>
      </c>
      <c r="IR21" s="389">
        <f t="shared" ref="IR21:IR41" si="324" xml:space="preserve"> IF(VLOOKUP(6&amp;$AO21,$X$6:$AS$3000,FP$3,0)=2,3,VLOOKUP(6&amp;$AO21,$X$6:$AS$3000,FP$3,0))</f>
        <v>0</v>
      </c>
      <c r="IS21" s="389">
        <f t="shared" ref="IS21:IS41" si="325" xml:space="preserve"> IF(VLOOKUP(6&amp;$AO21,$X$6:$AS$3000,FQ$3,0)=2,3,VLOOKUP(6&amp;$AO21,$X$6:$AS$3000,FQ$3,0))</f>
        <v>0</v>
      </c>
      <c r="IT21" s="389">
        <f t="shared" ref="IT21:IT41" si="326" xml:space="preserve"> IF(VLOOKUP(6&amp;$AO21,$X$6:$AS$3000,FR$3,0)=2,3,VLOOKUP(6&amp;$AO21,$X$6:$AS$3000,FR$3,0))</f>
        <v>0</v>
      </c>
      <c r="IU21" s="389">
        <f t="shared" ref="IU21:IU41" si="327" xml:space="preserve"> IF(VLOOKUP(6&amp;$AO21,$X$6:$AS$3000,FS$3,0)=2,3,VLOOKUP(6&amp;$AO21,$X$6:$AS$3000,FS$3,0))</f>
        <v>0</v>
      </c>
      <c r="IV21" s="390">
        <f t="shared" ref="IV21:IV41" si="328" xml:space="preserve"> IF(VLOOKUP(6&amp;$AO21,$X$6:$AS$3000,FT$3,0)=2,3,VLOOKUP(6&amp;$AO21,$X$6:$AS$3000,FT$3,0))</f>
        <v>0</v>
      </c>
    </row>
    <row r="22" spans="1:256" ht="13.5" customHeight="1" x14ac:dyDescent="0.2">
      <c r="A22" s="681" t="s">
        <v>817</v>
      </c>
      <c r="B22" s="692" t="s">
        <v>810</v>
      </c>
      <c r="C22" s="689">
        <v>0</v>
      </c>
      <c r="D22" s="689">
        <v>0</v>
      </c>
      <c r="E22" s="690">
        <v>0</v>
      </c>
      <c r="F22" s="690">
        <v>0</v>
      </c>
      <c r="G22" s="690">
        <v>0</v>
      </c>
      <c r="H22" s="690">
        <v>0</v>
      </c>
      <c r="I22" s="690">
        <v>0</v>
      </c>
      <c r="J22" s="690">
        <v>0</v>
      </c>
      <c r="K22" s="690">
        <v>0</v>
      </c>
      <c r="L22" s="690">
        <v>0</v>
      </c>
      <c r="M22" s="690">
        <v>0</v>
      </c>
      <c r="N22" s="690">
        <v>0</v>
      </c>
      <c r="O22" s="690">
        <v>0</v>
      </c>
      <c r="P22" s="690">
        <v>0</v>
      </c>
      <c r="Q22" s="690">
        <v>0</v>
      </c>
      <c r="R22" s="690">
        <v>0</v>
      </c>
      <c r="S22" s="690">
        <v>0</v>
      </c>
      <c r="T22" s="690">
        <v>0</v>
      </c>
      <c r="U22" s="690">
        <v>0</v>
      </c>
      <c r="V22" s="690">
        <v>0</v>
      </c>
      <c r="AM22" s="340">
        <v>22</v>
      </c>
      <c r="AN22" s="518">
        <v>17</v>
      </c>
      <c r="AO22" s="708" t="s">
        <v>634</v>
      </c>
      <c r="AP22" s="369" t="str">
        <f t="shared" si="155"/>
        <v>· *</v>
      </c>
      <c r="AQ22" s="370" t="str">
        <f t="shared" si="155"/>
        <v>· *</v>
      </c>
      <c r="AR22" s="371" t="str">
        <f t="shared" si="155"/>
        <v>· *</v>
      </c>
      <c r="AS22" s="370" t="str">
        <f t="shared" si="155"/>
        <v/>
      </c>
      <c r="AT22" s="371" t="str">
        <f t="shared" si="155"/>
        <v/>
      </c>
      <c r="AU22" s="370" t="str">
        <f t="shared" si="155"/>
        <v>· *</v>
      </c>
      <c r="AV22" s="371" t="str">
        <f t="shared" si="155"/>
        <v>· *</v>
      </c>
      <c r="AW22" s="370" t="str">
        <f t="shared" si="155"/>
        <v/>
      </c>
      <c r="AX22" s="371" t="str">
        <f t="shared" si="155"/>
        <v>*</v>
      </c>
      <c r="AY22" s="370" t="str">
        <f t="shared" si="155"/>
        <v/>
      </c>
      <c r="AZ22" s="371" t="str">
        <f t="shared" si="155"/>
        <v/>
      </c>
      <c r="BA22" s="370" t="str">
        <f t="shared" si="155"/>
        <v>· *</v>
      </c>
      <c r="BB22" s="371" t="str">
        <f t="shared" si="155"/>
        <v/>
      </c>
      <c r="BC22" s="370" t="str">
        <f t="shared" si="155"/>
        <v>·</v>
      </c>
      <c r="BD22" s="371" t="str">
        <f t="shared" si="155"/>
        <v>· *</v>
      </c>
      <c r="BE22" s="370" t="str">
        <f t="shared" si="155"/>
        <v/>
      </c>
      <c r="BF22" s="371" t="str">
        <f t="shared" ref="BF22:BH36" si="329">VLOOKUP(18&amp;$AO22,$A$6:$V$3000,BF$3,0)</f>
        <v/>
      </c>
      <c r="BG22" s="370" t="str">
        <f t="shared" si="329"/>
        <v/>
      </c>
      <c r="BH22" s="371" t="str">
        <f t="shared" si="329"/>
        <v/>
      </c>
      <c r="BI22" s="372" t="str">
        <f t="shared" si="152"/>
        <v/>
      </c>
      <c r="BJ22" s="374">
        <f t="shared" si="157"/>
        <v>1</v>
      </c>
      <c r="BK22" s="373">
        <f t="shared" si="157"/>
        <v>12</v>
      </c>
      <c r="BL22" s="374">
        <f t="shared" si="157"/>
        <v>3</v>
      </c>
      <c r="BM22" s="373">
        <f t="shared" si="157"/>
        <v>0</v>
      </c>
      <c r="BN22" s="374">
        <f t="shared" si="157"/>
        <v>0</v>
      </c>
      <c r="BO22" s="373">
        <f t="shared" si="158"/>
        <v>1</v>
      </c>
      <c r="BP22" s="374">
        <f t="shared" si="159"/>
        <v>1</v>
      </c>
      <c r="BQ22" s="373">
        <f t="shared" si="160"/>
        <v>0</v>
      </c>
      <c r="BR22" s="374">
        <f t="shared" si="161"/>
        <v>1</v>
      </c>
      <c r="BS22" s="373">
        <f t="shared" si="162"/>
        <v>0</v>
      </c>
      <c r="BT22" s="374">
        <f t="shared" si="163"/>
        <v>0</v>
      </c>
      <c r="BU22" s="373">
        <f t="shared" si="164"/>
        <v>4</v>
      </c>
      <c r="BV22" s="374">
        <f t="shared" si="165"/>
        <v>0</v>
      </c>
      <c r="BW22" s="373">
        <f t="shared" si="166"/>
        <v>1</v>
      </c>
      <c r="BX22" s="374">
        <f t="shared" si="167"/>
        <v>1</v>
      </c>
      <c r="BY22" s="373">
        <f t="shared" si="168"/>
        <v>0</v>
      </c>
      <c r="BZ22" s="374">
        <f t="shared" si="169"/>
        <v>0</v>
      </c>
      <c r="CA22" s="373">
        <f t="shared" si="170"/>
        <v>0</v>
      </c>
      <c r="CB22" s="374">
        <f t="shared" si="171"/>
        <v>0</v>
      </c>
      <c r="CC22" s="375">
        <f t="shared" si="172"/>
        <v>0</v>
      </c>
      <c r="CD22" s="376">
        <f t="shared" si="173"/>
        <v>-1.4</v>
      </c>
      <c r="CE22" s="377">
        <f t="shared" si="174"/>
        <v>4</v>
      </c>
      <c r="CF22" s="376">
        <f t="shared" si="173"/>
        <v>0</v>
      </c>
      <c r="CG22" s="377">
        <f t="shared" si="175"/>
        <v>2.1</v>
      </c>
      <c r="CH22" s="376">
        <f t="shared" si="176"/>
        <v>-3.5</v>
      </c>
      <c r="CI22" s="377">
        <f t="shared" si="177"/>
        <v>0</v>
      </c>
      <c r="CJ22" s="376">
        <f t="shared" si="178"/>
        <v>-2.9</v>
      </c>
      <c r="CK22" s="377">
        <f t="shared" si="179"/>
        <v>-0.7</v>
      </c>
      <c r="CL22" s="376">
        <f t="shared" si="180"/>
        <v>-5.2</v>
      </c>
      <c r="CM22" s="377">
        <f t="shared" si="181"/>
        <v>-0.2</v>
      </c>
      <c r="CN22" s="376">
        <f t="shared" si="182"/>
        <v>-5.8</v>
      </c>
      <c r="CO22" s="377">
        <f t="shared" si="183"/>
        <v>2.6</v>
      </c>
      <c r="CP22" s="376">
        <f t="shared" si="184"/>
        <v>0.60000000000000009</v>
      </c>
      <c r="CQ22" s="377">
        <f t="shared" si="185"/>
        <v>4.9000000000000004</v>
      </c>
      <c r="CR22" s="376">
        <f t="shared" si="186"/>
        <v>1</v>
      </c>
      <c r="CS22" s="377">
        <f t="shared" si="187"/>
        <v>3.7</v>
      </c>
      <c r="CT22" s="376">
        <f t="shared" si="188"/>
        <v>-0.30000000000000004</v>
      </c>
      <c r="CU22" s="377">
        <f t="shared" si="189"/>
        <v>3.5</v>
      </c>
      <c r="CV22" s="376">
        <f t="shared" si="190"/>
        <v>-0.39999999999999991</v>
      </c>
      <c r="CW22" s="377">
        <f t="shared" si="191"/>
        <v>2.5</v>
      </c>
      <c r="CX22" s="376">
        <f t="shared" si="192"/>
        <v>-3.4</v>
      </c>
      <c r="CY22" s="377">
        <f t="shared" si="193"/>
        <v>6.8</v>
      </c>
      <c r="CZ22" s="376">
        <f t="shared" si="194"/>
        <v>-2</v>
      </c>
      <c r="DA22" s="377">
        <f t="shared" si="195"/>
        <v>10</v>
      </c>
      <c r="DB22" s="376">
        <f t="shared" si="196"/>
        <v>-5.5</v>
      </c>
      <c r="DC22" s="377">
        <f t="shared" si="197"/>
        <v>6</v>
      </c>
      <c r="DD22" s="376">
        <f t="shared" si="198"/>
        <v>-4.9000000000000004</v>
      </c>
      <c r="DE22" s="377">
        <f t="shared" si="199"/>
        <v>15</v>
      </c>
      <c r="DF22" s="376">
        <f t="shared" si="200"/>
        <v>-7.2</v>
      </c>
      <c r="DG22" s="377">
        <f t="shared" si="201"/>
        <v>16.8</v>
      </c>
      <c r="DH22" s="376">
        <f t="shared" si="202"/>
        <v>-7.8</v>
      </c>
      <c r="DI22" s="377">
        <f t="shared" si="203"/>
        <v>5.8</v>
      </c>
      <c r="DJ22" s="376">
        <f t="shared" si="204"/>
        <v>-1.4</v>
      </c>
      <c r="DK22" s="377">
        <f t="shared" si="205"/>
        <v>13.9</v>
      </c>
      <c r="DL22" s="376">
        <f t="shared" si="206"/>
        <v>-1</v>
      </c>
      <c r="DM22" s="377">
        <f t="shared" si="207"/>
        <v>12.7</v>
      </c>
      <c r="DN22" s="376">
        <f t="shared" si="208"/>
        <v>-2.2999999999999998</v>
      </c>
      <c r="DO22" s="377">
        <f t="shared" si="209"/>
        <v>12.5</v>
      </c>
      <c r="DP22" s="376">
        <f t="shared" si="210"/>
        <v>-2.4</v>
      </c>
      <c r="DQ22" s="377">
        <f t="shared" si="211"/>
        <v>11.3</v>
      </c>
      <c r="DR22" s="378">
        <f t="shared" si="212"/>
        <v>11</v>
      </c>
      <c r="DS22" s="379">
        <f t="shared" si="213"/>
        <v>13</v>
      </c>
      <c r="DT22" s="378">
        <f t="shared" si="213"/>
        <v>10</v>
      </c>
      <c r="DU22" s="379">
        <f t="shared" si="213"/>
        <v>8</v>
      </c>
      <c r="DV22" s="378">
        <f t="shared" si="213"/>
        <v>12</v>
      </c>
      <c r="DW22" s="379">
        <f t="shared" si="214"/>
        <v>14</v>
      </c>
      <c r="DX22" s="378">
        <f t="shared" si="215"/>
        <v>8</v>
      </c>
      <c r="DY22" s="379">
        <f t="shared" si="216"/>
        <v>9</v>
      </c>
      <c r="DZ22" s="378">
        <f t="shared" si="217"/>
        <v>10</v>
      </c>
      <c r="EA22" s="379">
        <f t="shared" si="218"/>
        <v>9</v>
      </c>
      <c r="EB22" s="378">
        <f t="shared" si="219"/>
        <v>15</v>
      </c>
      <c r="EC22" s="379">
        <f t="shared" si="220"/>
        <v>16</v>
      </c>
      <c r="ED22" s="378">
        <f t="shared" si="221"/>
        <v>16</v>
      </c>
      <c r="EE22" s="379">
        <f t="shared" si="222"/>
        <v>17</v>
      </c>
      <c r="EF22" s="378">
        <f t="shared" si="223"/>
        <v>11</v>
      </c>
      <c r="EG22" s="379">
        <f t="shared" si="224"/>
        <v>7</v>
      </c>
      <c r="EH22" s="378">
        <f t="shared" si="225"/>
        <v>5</v>
      </c>
      <c r="EI22" s="379">
        <f t="shared" si="226"/>
        <v>2</v>
      </c>
      <c r="EJ22" s="378">
        <f t="shared" si="227"/>
        <v>6</v>
      </c>
      <c r="EK22" s="379">
        <f t="shared" si="228"/>
        <v>6</v>
      </c>
      <c r="EL22" s="378">
        <f t="shared" si="229"/>
        <v>0</v>
      </c>
      <c r="EM22" s="379">
        <f t="shared" si="230"/>
        <v>0</v>
      </c>
      <c r="EN22" s="378">
        <f t="shared" si="231"/>
        <v>0</v>
      </c>
      <c r="EO22" s="379">
        <f t="shared" si="232"/>
        <v>0</v>
      </c>
      <c r="EP22" s="378">
        <f t="shared" si="233"/>
        <v>0</v>
      </c>
      <c r="EQ22" s="379">
        <f t="shared" si="234"/>
        <v>0</v>
      </c>
      <c r="ER22" s="378">
        <f t="shared" si="235"/>
        <v>0</v>
      </c>
      <c r="ES22" s="379">
        <f t="shared" si="236"/>
        <v>0</v>
      </c>
      <c r="ET22" s="378">
        <f t="shared" si="237"/>
        <v>0</v>
      </c>
      <c r="EU22" s="379">
        <f t="shared" si="238"/>
        <v>0</v>
      </c>
      <c r="EV22" s="378">
        <f t="shared" si="239"/>
        <v>0</v>
      </c>
      <c r="EW22" s="379">
        <f t="shared" si="240"/>
        <v>0</v>
      </c>
      <c r="EX22" s="378">
        <f t="shared" si="241"/>
        <v>0</v>
      </c>
      <c r="EY22" s="379">
        <f t="shared" si="242"/>
        <v>0</v>
      </c>
      <c r="EZ22" s="378">
        <f t="shared" si="243"/>
        <v>0</v>
      </c>
      <c r="FA22" s="379">
        <f t="shared" si="244"/>
        <v>0</v>
      </c>
      <c r="FB22" s="378">
        <f t="shared" si="245"/>
        <v>0</v>
      </c>
      <c r="FC22" s="379">
        <f t="shared" si="246"/>
        <v>0</v>
      </c>
      <c r="FD22" s="378">
        <f t="shared" si="247"/>
        <v>0</v>
      </c>
      <c r="FE22" s="379">
        <f t="shared" si="248"/>
        <v>0</v>
      </c>
      <c r="FG22" s="523" t="s">
        <v>1297</v>
      </c>
      <c r="FH22" s="523" t="s">
        <v>1297</v>
      </c>
      <c r="FI22" s="521">
        <v>17</v>
      </c>
      <c r="FJ22" s="345" t="str">
        <f t="shared" si="76"/>
        <v>Гатчина</v>
      </c>
      <c r="FK22" s="346" t="str">
        <f t="shared" si="54"/>
        <v>· *</v>
      </c>
      <c r="FL22" s="347" t="str">
        <f t="shared" ref="FL22:FT22" si="330">VLOOKUP(7&amp;$AO22,$X$6:$AS$3000,FL$3,0)</f>
        <v>· *</v>
      </c>
      <c r="FM22" s="347" t="str">
        <f t="shared" si="330"/>
        <v>· *</v>
      </c>
      <c r="FN22" s="347" t="str">
        <f t="shared" si="330"/>
        <v>*</v>
      </c>
      <c r="FO22" s="347" t="str">
        <f t="shared" si="330"/>
        <v>· *</v>
      </c>
      <c r="FP22" s="347" t="str">
        <f t="shared" si="330"/>
        <v>· *</v>
      </c>
      <c r="FQ22" s="347" t="str">
        <f t="shared" si="330"/>
        <v>·</v>
      </c>
      <c r="FR22" s="347" t="str">
        <f t="shared" si="330"/>
        <v>· *</v>
      </c>
      <c r="FS22" s="347" t="str">
        <f t="shared" si="330"/>
        <v/>
      </c>
      <c r="FT22" s="348" t="str">
        <f t="shared" si="330"/>
        <v/>
      </c>
      <c r="FU22" s="251">
        <f t="shared" si="249"/>
        <v>12</v>
      </c>
      <c r="FV22" s="247">
        <f t="shared" si="250"/>
        <v>3</v>
      </c>
      <c r="FW22" s="247">
        <f t="shared" si="251"/>
        <v>1</v>
      </c>
      <c r="FX22" s="247">
        <f t="shared" si="252"/>
        <v>1</v>
      </c>
      <c r="FY22" s="247">
        <f t="shared" si="253"/>
        <v>1</v>
      </c>
      <c r="FZ22" s="247">
        <f t="shared" si="254"/>
        <v>4</v>
      </c>
      <c r="GA22" s="247">
        <f t="shared" si="255"/>
        <v>1</v>
      </c>
      <c r="GB22" s="247">
        <f t="shared" si="256"/>
        <v>1</v>
      </c>
      <c r="GC22" s="247">
        <f t="shared" si="257"/>
        <v>0</v>
      </c>
      <c r="GD22" s="252">
        <f t="shared" si="258"/>
        <v>0</v>
      </c>
      <c r="GE22" s="349">
        <f t="shared" si="259"/>
        <v>4</v>
      </c>
      <c r="GF22" s="350">
        <f t="shared" si="260"/>
        <v>2.1</v>
      </c>
      <c r="GG22" s="350">
        <f t="shared" si="261"/>
        <v>0</v>
      </c>
      <c r="GH22" s="350">
        <f t="shared" si="262"/>
        <v>-0.7</v>
      </c>
      <c r="GI22" s="350">
        <f t="shared" si="263"/>
        <v>-0.2</v>
      </c>
      <c r="GJ22" s="350">
        <f t="shared" si="264"/>
        <v>2.6</v>
      </c>
      <c r="GK22" s="350">
        <f t="shared" si="265"/>
        <v>4.9000000000000004</v>
      </c>
      <c r="GL22" s="350">
        <f t="shared" si="266"/>
        <v>3.7</v>
      </c>
      <c r="GM22" s="350">
        <f t="shared" si="267"/>
        <v>3.5</v>
      </c>
      <c r="GN22" s="351">
        <f t="shared" si="268"/>
        <v>2.5</v>
      </c>
      <c r="GO22" s="352">
        <f t="shared" si="269"/>
        <v>0.6</v>
      </c>
      <c r="GP22" s="353">
        <f t="shared" si="270"/>
        <v>0.5</v>
      </c>
      <c r="GQ22" s="353">
        <f t="shared" si="271"/>
        <v>-1.5</v>
      </c>
      <c r="GR22" s="353">
        <f t="shared" si="272"/>
        <v>-2.4</v>
      </c>
      <c r="GS22" s="353">
        <f t="shared" si="273"/>
        <v>-3.2</v>
      </c>
      <c r="GT22" s="353">
        <f t="shared" si="274"/>
        <v>-3.8</v>
      </c>
      <c r="GU22" s="353">
        <f t="shared" si="275"/>
        <v>2.6</v>
      </c>
      <c r="GV22" s="353">
        <f t="shared" si="276"/>
        <v>3</v>
      </c>
      <c r="GW22" s="353">
        <f t="shared" si="277"/>
        <v>1.7</v>
      </c>
      <c r="GX22" s="354">
        <f t="shared" si="278"/>
        <v>1.6</v>
      </c>
      <c r="GY22" s="349">
        <f t="shared" si="279"/>
        <v>6.8</v>
      </c>
      <c r="GZ22" s="350">
        <f t="shared" si="280"/>
        <v>10</v>
      </c>
      <c r="HA22" s="350">
        <f t="shared" si="281"/>
        <v>6</v>
      </c>
      <c r="HB22" s="350">
        <f t="shared" si="282"/>
        <v>15</v>
      </c>
      <c r="HC22" s="350">
        <f t="shared" si="283"/>
        <v>16.8</v>
      </c>
      <c r="HD22" s="350">
        <f t="shared" si="284"/>
        <v>5.8</v>
      </c>
      <c r="HE22" s="350">
        <f t="shared" si="285"/>
        <v>13.9</v>
      </c>
      <c r="HF22" s="350">
        <f t="shared" si="286"/>
        <v>12.7</v>
      </c>
      <c r="HG22" s="350">
        <f t="shared" si="287"/>
        <v>12.5</v>
      </c>
      <c r="HH22" s="351">
        <f t="shared" si="288"/>
        <v>11.3</v>
      </c>
      <c r="HI22" s="352">
        <f t="shared" si="289"/>
        <v>-1.4</v>
      </c>
      <c r="HJ22" s="353">
        <f t="shared" si="290"/>
        <v>-1.5</v>
      </c>
      <c r="HK22" s="353">
        <f t="shared" si="291"/>
        <v>-3.5</v>
      </c>
      <c r="HL22" s="353">
        <f t="shared" si="292"/>
        <v>-4.4000000000000004</v>
      </c>
      <c r="HM22" s="353">
        <f t="shared" si="293"/>
        <v>-5.2</v>
      </c>
      <c r="HN22" s="353">
        <f t="shared" si="294"/>
        <v>-5.8</v>
      </c>
      <c r="HO22" s="353">
        <f t="shared" si="295"/>
        <v>0.60000000000000009</v>
      </c>
      <c r="HP22" s="353">
        <f t="shared" si="296"/>
        <v>1</v>
      </c>
      <c r="HQ22" s="353">
        <f t="shared" si="297"/>
        <v>-0.30000000000000004</v>
      </c>
      <c r="HR22" s="354">
        <f t="shared" si="298"/>
        <v>-0.39999999999999991</v>
      </c>
      <c r="HS22" s="275">
        <f t="shared" si="299"/>
        <v>13</v>
      </c>
      <c r="HT22" s="49">
        <f t="shared" si="300"/>
        <v>10</v>
      </c>
      <c r="HU22" s="49">
        <f t="shared" si="301"/>
        <v>14</v>
      </c>
      <c r="HV22" s="49">
        <f t="shared" si="302"/>
        <v>9</v>
      </c>
      <c r="HW22" s="49">
        <f t="shared" si="303"/>
        <v>10</v>
      </c>
      <c r="HX22" s="49">
        <f t="shared" si="304"/>
        <v>16</v>
      </c>
      <c r="HY22" s="49">
        <f t="shared" si="305"/>
        <v>17</v>
      </c>
      <c r="HZ22" s="49">
        <f t="shared" si="306"/>
        <v>11</v>
      </c>
      <c r="IA22" s="49">
        <f t="shared" si="307"/>
        <v>5</v>
      </c>
      <c r="IB22" s="276">
        <f t="shared" si="308"/>
        <v>6</v>
      </c>
      <c r="IC22" s="355">
        <f t="shared" si="309"/>
        <v>0</v>
      </c>
      <c r="ID22" s="42">
        <f t="shared" si="310"/>
        <v>0</v>
      </c>
      <c r="IE22" s="42">
        <f t="shared" si="311"/>
        <v>0</v>
      </c>
      <c r="IF22" s="42">
        <f t="shared" si="312"/>
        <v>0</v>
      </c>
      <c r="IG22" s="42">
        <f t="shared" si="313"/>
        <v>0</v>
      </c>
      <c r="IH22" s="42">
        <f t="shared" si="314"/>
        <v>0</v>
      </c>
      <c r="II22" s="42">
        <f t="shared" si="315"/>
        <v>0</v>
      </c>
      <c r="IJ22" s="42">
        <f t="shared" si="316"/>
        <v>0</v>
      </c>
      <c r="IK22" s="42">
        <f t="shared" si="317"/>
        <v>0</v>
      </c>
      <c r="IL22" s="65">
        <f t="shared" si="318"/>
        <v>0</v>
      </c>
      <c r="IM22" s="388">
        <f t="shared" si="319"/>
        <v>0</v>
      </c>
      <c r="IN22" s="389">
        <f t="shared" si="320"/>
        <v>0</v>
      </c>
      <c r="IO22" s="389">
        <f t="shared" si="321"/>
        <v>0</v>
      </c>
      <c r="IP22" s="389">
        <f t="shared" si="322"/>
        <v>0</v>
      </c>
      <c r="IQ22" s="389">
        <f t="shared" si="323"/>
        <v>0</v>
      </c>
      <c r="IR22" s="389">
        <f t="shared" si="324"/>
        <v>0</v>
      </c>
      <c r="IS22" s="389">
        <f t="shared" si="325"/>
        <v>0</v>
      </c>
      <c r="IT22" s="389">
        <f t="shared" si="326"/>
        <v>0</v>
      </c>
      <c r="IU22" s="389">
        <f t="shared" si="327"/>
        <v>0</v>
      </c>
      <c r="IV22" s="390">
        <f t="shared" si="328"/>
        <v>0</v>
      </c>
    </row>
    <row r="23" spans="1:256" ht="13.5" customHeight="1" x14ac:dyDescent="0.2">
      <c r="A23" s="681" t="s">
        <v>818</v>
      </c>
      <c r="B23" s="695" t="s">
        <v>812</v>
      </c>
      <c r="C23" s="696">
        <v>0</v>
      </c>
      <c r="D23" s="696">
        <v>1</v>
      </c>
      <c r="E23" s="696">
        <v>1</v>
      </c>
      <c r="F23" s="696">
        <v>0</v>
      </c>
      <c r="G23" s="696">
        <v>0</v>
      </c>
      <c r="H23" s="696">
        <v>0</v>
      </c>
      <c r="I23" s="696">
        <v>5</v>
      </c>
      <c r="J23" s="696">
        <v>4</v>
      </c>
      <c r="K23" s="696">
        <v>3</v>
      </c>
      <c r="L23" s="696">
        <v>3</v>
      </c>
      <c r="M23" s="696">
        <v>3</v>
      </c>
      <c r="N23" s="696">
        <v>3</v>
      </c>
      <c r="O23" s="696">
        <v>3</v>
      </c>
      <c r="P23" s="696">
        <v>3</v>
      </c>
      <c r="Q23" s="696">
        <v>3</v>
      </c>
      <c r="R23" s="696">
        <v>0</v>
      </c>
      <c r="S23" s="696">
        <v>0</v>
      </c>
      <c r="T23" s="696">
        <v>0</v>
      </c>
      <c r="U23" s="696">
        <v>0</v>
      </c>
      <c r="V23" s="696">
        <v>0</v>
      </c>
      <c r="AM23" s="340">
        <v>23</v>
      </c>
      <c r="AN23" s="413">
        <v>18</v>
      </c>
      <c r="AO23" s="708" t="s">
        <v>998</v>
      </c>
      <c r="AP23" s="369" t="str">
        <f t="shared" si="155"/>
        <v>· *</v>
      </c>
      <c r="AQ23" s="370" t="str">
        <f t="shared" si="155"/>
        <v>···</v>
      </c>
      <c r="AR23" s="371" t="str">
        <f t="shared" si="155"/>
        <v>· *</v>
      </c>
      <c r="AS23" s="370" t="str">
        <f t="shared" si="155"/>
        <v/>
      </c>
      <c r="AT23" s="371" t="str">
        <f t="shared" si="155"/>
        <v>· *</v>
      </c>
      <c r="AU23" s="370" t="str">
        <f t="shared" si="155"/>
        <v>· *</v>
      </c>
      <c r="AV23" s="371" t="str">
        <f t="shared" si="155"/>
        <v>· *</v>
      </c>
      <c r="AW23" s="370" t="str">
        <f t="shared" si="155"/>
        <v>· *</v>
      </c>
      <c r="AX23" s="371" t="str">
        <f t="shared" si="155"/>
        <v>**</v>
      </c>
      <c r="AY23" s="370" t="str">
        <f t="shared" si="155"/>
        <v>· *</v>
      </c>
      <c r="AZ23" s="371" t="str">
        <f t="shared" si="155"/>
        <v/>
      </c>
      <c r="BA23" s="370" t="str">
        <f t="shared" si="155"/>
        <v>··</v>
      </c>
      <c r="BB23" s="371" t="str">
        <f t="shared" si="155"/>
        <v/>
      </c>
      <c r="BC23" s="370" t="str">
        <f t="shared" si="155"/>
        <v>·</v>
      </c>
      <c r="BD23" s="371" t="str">
        <f t="shared" si="155"/>
        <v/>
      </c>
      <c r="BE23" s="370" t="str">
        <f t="shared" si="155"/>
        <v/>
      </c>
      <c r="BF23" s="371" t="str">
        <f t="shared" si="329"/>
        <v/>
      </c>
      <c r="BG23" s="370" t="str">
        <f t="shared" si="329"/>
        <v/>
      </c>
      <c r="BH23" s="371" t="str">
        <f t="shared" si="329"/>
        <v/>
      </c>
      <c r="BI23" s="372" t="str">
        <f t="shared" si="152"/>
        <v/>
      </c>
      <c r="BJ23" s="374">
        <f t="shared" si="157"/>
        <v>1</v>
      </c>
      <c r="BK23" s="373">
        <f t="shared" si="157"/>
        <v>12</v>
      </c>
      <c r="BL23" s="374">
        <f t="shared" si="157"/>
        <v>1</v>
      </c>
      <c r="BM23" s="373">
        <f t="shared" si="157"/>
        <v>0</v>
      </c>
      <c r="BN23" s="374">
        <f t="shared" si="157"/>
        <v>1</v>
      </c>
      <c r="BO23" s="373">
        <f t="shared" si="158"/>
        <v>4</v>
      </c>
      <c r="BP23" s="374">
        <f t="shared" si="159"/>
        <v>2</v>
      </c>
      <c r="BQ23" s="373">
        <f t="shared" si="160"/>
        <v>2</v>
      </c>
      <c r="BR23" s="374">
        <f t="shared" si="161"/>
        <v>2</v>
      </c>
      <c r="BS23" s="373">
        <f t="shared" si="162"/>
        <v>1</v>
      </c>
      <c r="BT23" s="374">
        <f t="shared" si="163"/>
        <v>0</v>
      </c>
      <c r="BU23" s="373">
        <f t="shared" si="164"/>
        <v>6</v>
      </c>
      <c r="BV23" s="374">
        <f t="shared" si="165"/>
        <v>0</v>
      </c>
      <c r="BW23" s="373">
        <f t="shared" si="166"/>
        <v>1</v>
      </c>
      <c r="BX23" s="374">
        <f t="shared" si="167"/>
        <v>0</v>
      </c>
      <c r="BY23" s="373">
        <f t="shared" si="168"/>
        <v>0</v>
      </c>
      <c r="BZ23" s="374">
        <f t="shared" si="169"/>
        <v>0</v>
      </c>
      <c r="CA23" s="373">
        <f t="shared" si="170"/>
        <v>0</v>
      </c>
      <c r="CB23" s="374">
        <f t="shared" si="171"/>
        <v>0</v>
      </c>
      <c r="CC23" s="375">
        <f t="shared" si="172"/>
        <v>0</v>
      </c>
      <c r="CD23" s="376">
        <f t="shared" si="173"/>
        <v>-0.30000000000000004</v>
      </c>
      <c r="CE23" s="377">
        <f t="shared" si="174"/>
        <v>5.7</v>
      </c>
      <c r="CF23" s="376">
        <f t="shared" si="173"/>
        <v>1.2999999999999998</v>
      </c>
      <c r="CG23" s="377">
        <f t="shared" si="175"/>
        <v>3.6</v>
      </c>
      <c r="CH23" s="376">
        <f t="shared" si="176"/>
        <v>-1.4</v>
      </c>
      <c r="CI23" s="377">
        <f t="shared" si="177"/>
        <v>1.6</v>
      </c>
      <c r="CJ23" s="376">
        <f t="shared" si="178"/>
        <v>-2</v>
      </c>
      <c r="CK23" s="377">
        <f t="shared" si="179"/>
        <v>0.2</v>
      </c>
      <c r="CL23" s="376">
        <f t="shared" si="180"/>
        <v>-3.2</v>
      </c>
      <c r="CM23" s="377">
        <f t="shared" si="181"/>
        <v>1.9</v>
      </c>
      <c r="CN23" s="376">
        <f t="shared" si="182"/>
        <v>-2.7</v>
      </c>
      <c r="CO23" s="377">
        <f t="shared" si="183"/>
        <v>4.8</v>
      </c>
      <c r="CP23" s="376">
        <f t="shared" si="184"/>
        <v>2.8</v>
      </c>
      <c r="CQ23" s="377">
        <f t="shared" si="185"/>
        <v>6.7</v>
      </c>
      <c r="CR23" s="376">
        <f t="shared" si="186"/>
        <v>3.3</v>
      </c>
      <c r="CS23" s="377">
        <f t="shared" si="187"/>
        <v>5.7</v>
      </c>
      <c r="CT23" s="376">
        <f t="shared" si="188"/>
        <v>2.2999999999999998</v>
      </c>
      <c r="CU23" s="377">
        <f t="shared" si="189"/>
        <v>4.9000000000000004</v>
      </c>
      <c r="CV23" s="376">
        <f t="shared" si="190"/>
        <v>1.9</v>
      </c>
      <c r="CW23" s="377">
        <f t="shared" si="191"/>
        <v>3.9</v>
      </c>
      <c r="CX23" s="376">
        <f t="shared" si="192"/>
        <v>-2.2999999999999998</v>
      </c>
      <c r="CY23" s="377">
        <f t="shared" si="193"/>
        <v>7.9</v>
      </c>
      <c r="CZ23" s="376">
        <f t="shared" si="194"/>
        <v>-0.70000000000000018</v>
      </c>
      <c r="DA23" s="377">
        <f t="shared" si="195"/>
        <v>12.3</v>
      </c>
      <c r="DB23" s="376">
        <f t="shared" si="196"/>
        <v>-3.4</v>
      </c>
      <c r="DC23" s="377">
        <f t="shared" si="197"/>
        <v>7.6</v>
      </c>
      <c r="DD23" s="376">
        <f t="shared" si="198"/>
        <v>-4</v>
      </c>
      <c r="DE23" s="377">
        <f t="shared" si="199"/>
        <v>14.8</v>
      </c>
      <c r="DF23" s="376">
        <f t="shared" si="200"/>
        <v>-5.2</v>
      </c>
      <c r="DG23" s="377">
        <f t="shared" si="201"/>
        <v>17.7</v>
      </c>
      <c r="DH23" s="376">
        <f t="shared" si="202"/>
        <v>-4.7</v>
      </c>
      <c r="DI23" s="377">
        <f t="shared" si="203"/>
        <v>8.1</v>
      </c>
      <c r="DJ23" s="376">
        <f t="shared" si="204"/>
        <v>0.79999999999999982</v>
      </c>
      <c r="DK23" s="377">
        <f t="shared" si="205"/>
        <v>15.7</v>
      </c>
      <c r="DL23" s="376">
        <f t="shared" si="206"/>
        <v>1.2999999999999998</v>
      </c>
      <c r="DM23" s="377">
        <f t="shared" si="207"/>
        <v>14.1</v>
      </c>
      <c r="DN23" s="376">
        <f t="shared" si="208"/>
        <v>0.29999999999999982</v>
      </c>
      <c r="DO23" s="377">
        <f t="shared" si="209"/>
        <v>13.9</v>
      </c>
      <c r="DP23" s="376">
        <f t="shared" si="210"/>
        <v>-0.10000000000000009</v>
      </c>
      <c r="DQ23" s="377">
        <f t="shared" si="211"/>
        <v>14.8</v>
      </c>
      <c r="DR23" s="378">
        <f t="shared" si="212"/>
        <v>12</v>
      </c>
      <c r="DS23" s="379">
        <f t="shared" si="213"/>
        <v>15</v>
      </c>
      <c r="DT23" s="378">
        <f t="shared" si="213"/>
        <v>12</v>
      </c>
      <c r="DU23" s="379">
        <f t="shared" si="213"/>
        <v>10</v>
      </c>
      <c r="DV23" s="378">
        <f t="shared" si="213"/>
        <v>13</v>
      </c>
      <c r="DW23" s="379">
        <f t="shared" si="214"/>
        <v>13</v>
      </c>
      <c r="DX23" s="378">
        <f t="shared" si="215"/>
        <v>10</v>
      </c>
      <c r="DY23" s="379">
        <f t="shared" si="216"/>
        <v>7</v>
      </c>
      <c r="DZ23" s="378">
        <f t="shared" si="217"/>
        <v>8</v>
      </c>
      <c r="EA23" s="379">
        <f t="shared" si="218"/>
        <v>7</v>
      </c>
      <c r="EB23" s="378">
        <f t="shared" si="219"/>
        <v>17</v>
      </c>
      <c r="EC23" s="379">
        <f t="shared" si="220"/>
        <v>15</v>
      </c>
      <c r="ED23" s="378">
        <f t="shared" si="221"/>
        <v>18</v>
      </c>
      <c r="EE23" s="379">
        <f t="shared" si="222"/>
        <v>17</v>
      </c>
      <c r="EF23" s="378">
        <f t="shared" si="223"/>
        <v>11</v>
      </c>
      <c r="EG23" s="379">
        <f t="shared" si="224"/>
        <v>9</v>
      </c>
      <c r="EH23" s="378">
        <f t="shared" si="225"/>
        <v>4</v>
      </c>
      <c r="EI23" s="379">
        <f t="shared" si="226"/>
        <v>2</v>
      </c>
      <c r="EJ23" s="378">
        <f t="shared" si="227"/>
        <v>8</v>
      </c>
      <c r="EK23" s="379">
        <f t="shared" si="228"/>
        <v>7</v>
      </c>
      <c r="EL23" s="378">
        <f t="shared" si="229"/>
        <v>0</v>
      </c>
      <c r="EM23" s="379">
        <f t="shared" si="230"/>
        <v>0</v>
      </c>
      <c r="EN23" s="378">
        <f t="shared" si="231"/>
        <v>0</v>
      </c>
      <c r="EO23" s="379">
        <f t="shared" si="232"/>
        <v>0</v>
      </c>
      <c r="EP23" s="378">
        <f t="shared" si="233"/>
        <v>0</v>
      </c>
      <c r="EQ23" s="379">
        <f t="shared" si="234"/>
        <v>0</v>
      </c>
      <c r="ER23" s="378">
        <f t="shared" si="235"/>
        <v>0</v>
      </c>
      <c r="ES23" s="379">
        <f t="shared" si="236"/>
        <v>0</v>
      </c>
      <c r="ET23" s="378">
        <f t="shared" si="237"/>
        <v>0</v>
      </c>
      <c r="EU23" s="379">
        <f t="shared" si="238"/>
        <v>0</v>
      </c>
      <c r="EV23" s="378">
        <f t="shared" si="239"/>
        <v>0</v>
      </c>
      <c r="EW23" s="379">
        <f t="shared" si="240"/>
        <v>0</v>
      </c>
      <c r="EX23" s="378">
        <f t="shared" si="241"/>
        <v>0</v>
      </c>
      <c r="EY23" s="379">
        <f t="shared" si="242"/>
        <v>0</v>
      </c>
      <c r="EZ23" s="378">
        <f t="shared" si="243"/>
        <v>0</v>
      </c>
      <c r="FA23" s="379">
        <f t="shared" si="244"/>
        <v>0</v>
      </c>
      <c r="FB23" s="378">
        <f t="shared" si="245"/>
        <v>0</v>
      </c>
      <c r="FC23" s="379">
        <f t="shared" si="246"/>
        <v>0</v>
      </c>
      <c r="FD23" s="378">
        <f t="shared" si="247"/>
        <v>0</v>
      </c>
      <c r="FE23" s="379">
        <f t="shared" si="248"/>
        <v>0</v>
      </c>
      <c r="FG23" s="523" t="s">
        <v>1298</v>
      </c>
      <c r="FH23" s="523" t="s">
        <v>1298</v>
      </c>
      <c r="FI23" s="521">
        <v>18</v>
      </c>
      <c r="FJ23" s="345" t="str">
        <f t="shared" si="76"/>
        <v>Усть-Луга</v>
      </c>
      <c r="FK23" s="346" t="str">
        <f t="shared" ref="FK23:FT41" si="331">VLOOKUP(7&amp;$AO23,$X$6:$AS$3000,FK$3,0)</f>
        <v>··</v>
      </c>
      <c r="FL23" s="347" t="str">
        <f t="shared" si="331"/>
        <v>· *</v>
      </c>
      <c r="FM23" s="347" t="str">
        <f t="shared" si="331"/>
        <v>· *</v>
      </c>
      <c r="FN23" s="347" t="str">
        <f t="shared" si="331"/>
        <v>· *</v>
      </c>
      <c r="FO23" s="347" t="str">
        <f t="shared" si="331"/>
        <v>· *</v>
      </c>
      <c r="FP23" s="347" t="str">
        <f t="shared" si="331"/>
        <v>·</v>
      </c>
      <c r="FQ23" s="347" t="str">
        <f t="shared" si="331"/>
        <v>·</v>
      </c>
      <c r="FR23" s="347" t="str">
        <f t="shared" si="331"/>
        <v/>
      </c>
      <c r="FS23" s="347" t="str">
        <f t="shared" si="331"/>
        <v/>
      </c>
      <c r="FT23" s="348" t="str">
        <f t="shared" si="331"/>
        <v/>
      </c>
      <c r="FU23" s="251">
        <f t="shared" si="249"/>
        <v>12</v>
      </c>
      <c r="FV23" s="247">
        <f t="shared" si="250"/>
        <v>1</v>
      </c>
      <c r="FW23" s="247">
        <f t="shared" si="251"/>
        <v>6</v>
      </c>
      <c r="FX23" s="247">
        <f t="shared" si="252"/>
        <v>3</v>
      </c>
      <c r="FY23" s="247">
        <f t="shared" si="253"/>
        <v>2</v>
      </c>
      <c r="FZ23" s="247">
        <f t="shared" si="254"/>
        <v>6</v>
      </c>
      <c r="GA23" s="247">
        <f t="shared" si="255"/>
        <v>1</v>
      </c>
      <c r="GB23" s="247">
        <f t="shared" si="256"/>
        <v>0</v>
      </c>
      <c r="GC23" s="247">
        <f t="shared" si="257"/>
        <v>0</v>
      </c>
      <c r="GD23" s="252">
        <f t="shared" si="258"/>
        <v>0</v>
      </c>
      <c r="GE23" s="349">
        <f t="shared" si="259"/>
        <v>5.7</v>
      </c>
      <c r="GF23" s="350">
        <f t="shared" si="260"/>
        <v>3.6</v>
      </c>
      <c r="GG23" s="350">
        <f t="shared" si="261"/>
        <v>1.6</v>
      </c>
      <c r="GH23" s="350">
        <f t="shared" si="262"/>
        <v>0.2</v>
      </c>
      <c r="GI23" s="350">
        <f t="shared" si="263"/>
        <v>1.9</v>
      </c>
      <c r="GJ23" s="350">
        <f t="shared" si="264"/>
        <v>4.8</v>
      </c>
      <c r="GK23" s="350">
        <f t="shared" si="265"/>
        <v>6.7</v>
      </c>
      <c r="GL23" s="350">
        <f t="shared" si="266"/>
        <v>5.7</v>
      </c>
      <c r="GM23" s="350">
        <f t="shared" si="267"/>
        <v>4.9000000000000004</v>
      </c>
      <c r="GN23" s="351">
        <f t="shared" si="268"/>
        <v>3.9</v>
      </c>
      <c r="GO23" s="352">
        <f t="shared" si="269"/>
        <v>1.7</v>
      </c>
      <c r="GP23" s="353">
        <f t="shared" si="270"/>
        <v>2.7</v>
      </c>
      <c r="GQ23" s="353">
        <f t="shared" si="271"/>
        <v>0.6</v>
      </c>
      <c r="GR23" s="353">
        <f t="shared" si="272"/>
        <v>-0.2</v>
      </c>
      <c r="GS23" s="353">
        <f t="shared" si="273"/>
        <v>-1.2</v>
      </c>
      <c r="GT23" s="353">
        <f t="shared" si="274"/>
        <v>-0.7</v>
      </c>
      <c r="GU23" s="353">
        <f t="shared" si="275"/>
        <v>4.8</v>
      </c>
      <c r="GV23" s="353">
        <f t="shared" si="276"/>
        <v>5.0999999999999996</v>
      </c>
      <c r="GW23" s="353">
        <f t="shared" si="277"/>
        <v>4.3</v>
      </c>
      <c r="GX23" s="354">
        <f t="shared" si="278"/>
        <v>3.8</v>
      </c>
      <c r="GY23" s="349">
        <f t="shared" si="279"/>
        <v>7.9</v>
      </c>
      <c r="GZ23" s="350">
        <f t="shared" si="280"/>
        <v>12.3</v>
      </c>
      <c r="HA23" s="350">
        <f t="shared" si="281"/>
        <v>7.6</v>
      </c>
      <c r="HB23" s="350">
        <f t="shared" si="282"/>
        <v>14.8</v>
      </c>
      <c r="HC23" s="350">
        <f t="shared" si="283"/>
        <v>17.7</v>
      </c>
      <c r="HD23" s="350">
        <f t="shared" si="284"/>
        <v>8.1</v>
      </c>
      <c r="HE23" s="350">
        <f t="shared" si="285"/>
        <v>15.7</v>
      </c>
      <c r="HF23" s="350">
        <f t="shared" si="286"/>
        <v>14.1</v>
      </c>
      <c r="HG23" s="350">
        <f t="shared" si="287"/>
        <v>13.9</v>
      </c>
      <c r="HH23" s="351">
        <f t="shared" si="288"/>
        <v>14.8</v>
      </c>
      <c r="HI23" s="352">
        <f t="shared" si="289"/>
        <v>-0.30000000000000004</v>
      </c>
      <c r="HJ23" s="353">
        <f t="shared" si="290"/>
        <v>0.70000000000000018</v>
      </c>
      <c r="HK23" s="353">
        <f t="shared" si="291"/>
        <v>-1.4</v>
      </c>
      <c r="HL23" s="353">
        <f t="shared" si="292"/>
        <v>-2.2000000000000002</v>
      </c>
      <c r="HM23" s="353">
        <f t="shared" si="293"/>
        <v>-3.2</v>
      </c>
      <c r="HN23" s="353">
        <f t="shared" si="294"/>
        <v>-2.7</v>
      </c>
      <c r="HO23" s="353">
        <f t="shared" si="295"/>
        <v>2.8</v>
      </c>
      <c r="HP23" s="353">
        <f t="shared" si="296"/>
        <v>3.0999999999999996</v>
      </c>
      <c r="HQ23" s="353">
        <f t="shared" si="297"/>
        <v>2.2999999999999998</v>
      </c>
      <c r="HR23" s="354">
        <f t="shared" si="298"/>
        <v>1.7999999999999998</v>
      </c>
      <c r="HS23" s="275">
        <f t="shared" si="299"/>
        <v>15</v>
      </c>
      <c r="HT23" s="49">
        <f t="shared" si="300"/>
        <v>12</v>
      </c>
      <c r="HU23" s="49">
        <f t="shared" si="301"/>
        <v>13</v>
      </c>
      <c r="HV23" s="49">
        <f t="shared" si="302"/>
        <v>10</v>
      </c>
      <c r="HW23" s="49">
        <f t="shared" si="303"/>
        <v>8</v>
      </c>
      <c r="HX23" s="49">
        <f t="shared" si="304"/>
        <v>17</v>
      </c>
      <c r="HY23" s="49">
        <f t="shared" si="305"/>
        <v>18</v>
      </c>
      <c r="HZ23" s="49">
        <f t="shared" si="306"/>
        <v>11</v>
      </c>
      <c r="IA23" s="49">
        <f t="shared" si="307"/>
        <v>4</v>
      </c>
      <c r="IB23" s="276">
        <f t="shared" si="308"/>
        <v>8</v>
      </c>
      <c r="IC23" s="355">
        <f t="shared" si="309"/>
        <v>0</v>
      </c>
      <c r="ID23" s="42">
        <f t="shared" si="310"/>
        <v>0</v>
      </c>
      <c r="IE23" s="42">
        <f t="shared" si="311"/>
        <v>0</v>
      </c>
      <c r="IF23" s="42">
        <f t="shared" si="312"/>
        <v>0</v>
      </c>
      <c r="IG23" s="42">
        <f t="shared" si="313"/>
        <v>0</v>
      </c>
      <c r="IH23" s="42">
        <f t="shared" si="314"/>
        <v>0</v>
      </c>
      <c r="II23" s="42">
        <f t="shared" si="315"/>
        <v>0</v>
      </c>
      <c r="IJ23" s="42">
        <f t="shared" si="316"/>
        <v>0</v>
      </c>
      <c r="IK23" s="42">
        <f t="shared" si="317"/>
        <v>0</v>
      </c>
      <c r="IL23" s="65">
        <f t="shared" si="318"/>
        <v>0</v>
      </c>
      <c r="IM23" s="388">
        <f t="shared" si="319"/>
        <v>0</v>
      </c>
      <c r="IN23" s="389">
        <f t="shared" si="320"/>
        <v>0</v>
      </c>
      <c r="IO23" s="389">
        <f t="shared" si="321"/>
        <v>0</v>
      </c>
      <c r="IP23" s="389">
        <f t="shared" si="322"/>
        <v>0</v>
      </c>
      <c r="IQ23" s="389">
        <f t="shared" si="323"/>
        <v>0</v>
      </c>
      <c r="IR23" s="389">
        <f t="shared" si="324"/>
        <v>0</v>
      </c>
      <c r="IS23" s="389">
        <f t="shared" si="325"/>
        <v>0</v>
      </c>
      <c r="IT23" s="389">
        <f t="shared" si="326"/>
        <v>0</v>
      </c>
      <c r="IU23" s="389">
        <f t="shared" si="327"/>
        <v>0</v>
      </c>
      <c r="IV23" s="390">
        <f t="shared" si="328"/>
        <v>0</v>
      </c>
    </row>
    <row r="24" spans="1:256" ht="13.5" customHeight="1" x14ac:dyDescent="0.2">
      <c r="A24" s="681" t="s">
        <v>819</v>
      </c>
      <c r="B24" s="697" t="s">
        <v>32</v>
      </c>
      <c r="C24" s="698" t="s">
        <v>816</v>
      </c>
      <c r="D24" s="698" t="e">
        <v>#N/A</v>
      </c>
      <c r="E24" s="698" t="s">
        <v>816</v>
      </c>
      <c r="F24" s="698" t="e">
        <v>#N/A</v>
      </c>
      <c r="G24" s="698" t="s">
        <v>837</v>
      </c>
      <c r="H24" s="698" t="e">
        <v>#N/A</v>
      </c>
      <c r="I24" s="698" t="s">
        <v>824</v>
      </c>
      <c r="J24" s="698" t="e">
        <v>#N/A</v>
      </c>
      <c r="K24" s="698" t="s">
        <v>837</v>
      </c>
      <c r="L24" s="698" t="e">
        <v>#N/A</v>
      </c>
      <c r="M24" s="698" t="s">
        <v>837</v>
      </c>
      <c r="N24" s="698" t="e">
        <v>#N/A</v>
      </c>
      <c r="O24" s="698" t="s">
        <v>816</v>
      </c>
      <c r="P24" s="698" t="e">
        <v>#N/A</v>
      </c>
      <c r="Q24" s="698" t="s">
        <v>816</v>
      </c>
      <c r="R24" s="698" t="e">
        <v>#N/A</v>
      </c>
      <c r="S24" s="698" t="s">
        <v>824</v>
      </c>
      <c r="T24" s="698" t="e">
        <v>#N/A</v>
      </c>
      <c r="U24" s="698" t="s">
        <v>2217</v>
      </c>
      <c r="V24" s="698" t="e">
        <v>#N/A</v>
      </c>
      <c r="AM24" s="519">
        <v>24</v>
      </c>
      <c r="AN24" s="518">
        <v>19</v>
      </c>
      <c r="AO24" s="708" t="s">
        <v>1029</v>
      </c>
      <c r="AP24" s="369" t="str">
        <f t="shared" si="155"/>
        <v/>
      </c>
      <c r="AQ24" s="370" t="str">
        <f t="shared" si="155"/>
        <v>· *</v>
      </c>
      <c r="AR24" s="371" t="str">
        <f t="shared" si="155"/>
        <v>· *</v>
      </c>
      <c r="AS24" s="370" t="str">
        <f t="shared" si="155"/>
        <v/>
      </c>
      <c r="AT24" s="371" t="str">
        <f t="shared" si="155"/>
        <v/>
      </c>
      <c r="AU24" s="370" t="str">
        <f t="shared" si="155"/>
        <v>· *</v>
      </c>
      <c r="AV24" s="371" t="str">
        <f t="shared" si="155"/>
        <v>· *</v>
      </c>
      <c r="AW24" s="370" t="str">
        <f t="shared" si="155"/>
        <v/>
      </c>
      <c r="AX24" s="371" t="str">
        <f t="shared" si="155"/>
        <v>*</v>
      </c>
      <c r="AY24" s="370" t="str">
        <f t="shared" si="155"/>
        <v/>
      </c>
      <c r="AZ24" s="371" t="str">
        <f t="shared" si="155"/>
        <v/>
      </c>
      <c r="BA24" s="370" t="str">
        <f t="shared" si="155"/>
        <v>· *</v>
      </c>
      <c r="BB24" s="371" t="str">
        <f t="shared" si="155"/>
        <v>·</v>
      </c>
      <c r="BC24" s="370" t="str">
        <f t="shared" si="155"/>
        <v>·</v>
      </c>
      <c r="BD24" s="371" t="str">
        <f t="shared" si="155"/>
        <v>· *</v>
      </c>
      <c r="BE24" s="370" t="str">
        <f t="shared" si="155"/>
        <v/>
      </c>
      <c r="BF24" s="371" t="str">
        <f t="shared" si="329"/>
        <v/>
      </c>
      <c r="BG24" s="370" t="str">
        <f t="shared" si="329"/>
        <v/>
      </c>
      <c r="BH24" s="371" t="str">
        <f t="shared" si="329"/>
        <v/>
      </c>
      <c r="BI24" s="372" t="str">
        <f t="shared" si="152"/>
        <v/>
      </c>
      <c r="BJ24" s="374">
        <f t="shared" si="157"/>
        <v>0</v>
      </c>
      <c r="BK24" s="373">
        <f t="shared" si="157"/>
        <v>12</v>
      </c>
      <c r="BL24" s="374">
        <f t="shared" si="157"/>
        <v>12</v>
      </c>
      <c r="BM24" s="373">
        <f t="shared" si="157"/>
        <v>0</v>
      </c>
      <c r="BN24" s="374">
        <f t="shared" si="157"/>
        <v>0</v>
      </c>
      <c r="BO24" s="373">
        <f t="shared" si="158"/>
        <v>1</v>
      </c>
      <c r="BP24" s="374">
        <f t="shared" si="159"/>
        <v>1</v>
      </c>
      <c r="BQ24" s="373">
        <f t="shared" si="160"/>
        <v>0</v>
      </c>
      <c r="BR24" s="374">
        <f t="shared" si="161"/>
        <v>1</v>
      </c>
      <c r="BS24" s="373">
        <f t="shared" si="162"/>
        <v>0</v>
      </c>
      <c r="BT24" s="374">
        <f t="shared" si="163"/>
        <v>0</v>
      </c>
      <c r="BU24" s="373">
        <f t="shared" si="164"/>
        <v>4</v>
      </c>
      <c r="BV24" s="374">
        <f t="shared" si="165"/>
        <v>1</v>
      </c>
      <c r="BW24" s="373">
        <f t="shared" si="166"/>
        <v>1</v>
      </c>
      <c r="BX24" s="374">
        <f t="shared" si="167"/>
        <v>1</v>
      </c>
      <c r="BY24" s="373">
        <f t="shared" si="168"/>
        <v>0</v>
      </c>
      <c r="BZ24" s="374">
        <f t="shared" si="169"/>
        <v>0</v>
      </c>
      <c r="CA24" s="373">
        <f t="shared" si="170"/>
        <v>0</v>
      </c>
      <c r="CB24" s="374">
        <f t="shared" si="171"/>
        <v>0</v>
      </c>
      <c r="CC24" s="375">
        <f t="shared" si="172"/>
        <v>0</v>
      </c>
      <c r="CD24" s="376">
        <f t="shared" si="173"/>
        <v>-1.7</v>
      </c>
      <c r="CE24" s="377">
        <f t="shared" si="174"/>
        <v>1.7</v>
      </c>
      <c r="CF24" s="376">
        <f t="shared" si="173"/>
        <v>-0.30000000000000004</v>
      </c>
      <c r="CG24" s="377">
        <f t="shared" si="175"/>
        <v>4.8</v>
      </c>
      <c r="CH24" s="376">
        <f t="shared" si="176"/>
        <v>-2.7</v>
      </c>
      <c r="CI24" s="377">
        <f t="shared" si="177"/>
        <v>0.6</v>
      </c>
      <c r="CJ24" s="376">
        <f t="shared" si="178"/>
        <v>-2.2999999999999998</v>
      </c>
      <c r="CK24" s="377">
        <f t="shared" si="179"/>
        <v>-0.1</v>
      </c>
      <c r="CL24" s="376">
        <f t="shared" si="180"/>
        <v>-6.2</v>
      </c>
      <c r="CM24" s="377">
        <f t="shared" si="181"/>
        <v>-0.8</v>
      </c>
      <c r="CN24" s="376">
        <f t="shared" si="182"/>
        <v>-5</v>
      </c>
      <c r="CO24" s="377">
        <f t="shared" si="183"/>
        <v>1.3</v>
      </c>
      <c r="CP24" s="376">
        <f t="shared" si="184"/>
        <v>-0.7</v>
      </c>
      <c r="CQ24" s="377">
        <f t="shared" si="185"/>
        <v>4.8</v>
      </c>
      <c r="CR24" s="376">
        <f t="shared" si="186"/>
        <v>1</v>
      </c>
      <c r="CS24" s="377">
        <f t="shared" si="187"/>
        <v>3</v>
      </c>
      <c r="CT24" s="376">
        <f t="shared" si="188"/>
        <v>0.39999999999999991</v>
      </c>
      <c r="CU24" s="377">
        <f t="shared" si="189"/>
        <v>3.3</v>
      </c>
      <c r="CV24" s="376">
        <f t="shared" si="190"/>
        <v>-0.8</v>
      </c>
      <c r="CW24" s="377">
        <f t="shared" si="191"/>
        <v>2.9</v>
      </c>
      <c r="CX24" s="376">
        <f t="shared" si="192"/>
        <v>-3.7</v>
      </c>
      <c r="CY24" s="377">
        <f t="shared" si="193"/>
        <v>7.5</v>
      </c>
      <c r="CZ24" s="376">
        <f t="shared" si="194"/>
        <v>-2.2999999999999998</v>
      </c>
      <c r="DA24" s="377">
        <f t="shared" si="195"/>
        <v>11.4</v>
      </c>
      <c r="DB24" s="376">
        <f t="shared" si="196"/>
        <v>-4.7</v>
      </c>
      <c r="DC24" s="377">
        <f t="shared" si="197"/>
        <v>6.6</v>
      </c>
      <c r="DD24" s="376">
        <f t="shared" si="198"/>
        <v>-4.3</v>
      </c>
      <c r="DE24" s="377">
        <f t="shared" si="199"/>
        <v>10.7</v>
      </c>
      <c r="DF24" s="376">
        <f t="shared" si="200"/>
        <v>-8.1999999999999993</v>
      </c>
      <c r="DG24" s="377">
        <f t="shared" si="201"/>
        <v>13.2</v>
      </c>
      <c r="DH24" s="376">
        <f t="shared" si="202"/>
        <v>-7</v>
      </c>
      <c r="DI24" s="377">
        <f t="shared" si="203"/>
        <v>6.8</v>
      </c>
      <c r="DJ24" s="376">
        <f t="shared" si="204"/>
        <v>-2.7</v>
      </c>
      <c r="DK24" s="377">
        <f t="shared" si="205"/>
        <v>10.4</v>
      </c>
      <c r="DL24" s="376">
        <f t="shared" si="206"/>
        <v>-1</v>
      </c>
      <c r="DM24" s="377">
        <f t="shared" si="207"/>
        <v>11.9</v>
      </c>
      <c r="DN24" s="376">
        <f t="shared" si="208"/>
        <v>-1.6</v>
      </c>
      <c r="DO24" s="377">
        <f t="shared" si="209"/>
        <v>12.3</v>
      </c>
      <c r="DP24" s="376">
        <f t="shared" si="210"/>
        <v>-2.8</v>
      </c>
      <c r="DQ24" s="377">
        <f t="shared" si="211"/>
        <v>11.8</v>
      </c>
      <c r="DR24" s="378">
        <f t="shared" si="212"/>
        <v>9</v>
      </c>
      <c r="DS24" s="379">
        <f t="shared" si="213"/>
        <v>14</v>
      </c>
      <c r="DT24" s="378">
        <f t="shared" si="213"/>
        <v>11</v>
      </c>
      <c r="DU24" s="379">
        <f t="shared" si="213"/>
        <v>6</v>
      </c>
      <c r="DV24" s="378">
        <f t="shared" si="213"/>
        <v>11</v>
      </c>
      <c r="DW24" s="379">
        <f t="shared" si="214"/>
        <v>13</v>
      </c>
      <c r="DX24" s="378">
        <f t="shared" si="215"/>
        <v>10</v>
      </c>
      <c r="DY24" s="379">
        <f t="shared" si="216"/>
        <v>7</v>
      </c>
      <c r="DZ24" s="378">
        <f t="shared" si="217"/>
        <v>10</v>
      </c>
      <c r="EA24" s="379">
        <f t="shared" si="218"/>
        <v>9</v>
      </c>
      <c r="EB24" s="378">
        <f t="shared" si="219"/>
        <v>14</v>
      </c>
      <c r="EC24" s="379">
        <f t="shared" si="220"/>
        <v>17</v>
      </c>
      <c r="ED24" s="378">
        <f t="shared" si="221"/>
        <v>16</v>
      </c>
      <c r="EE24" s="379">
        <f t="shared" si="222"/>
        <v>16</v>
      </c>
      <c r="EF24" s="378">
        <f t="shared" si="223"/>
        <v>11</v>
      </c>
      <c r="EG24" s="379">
        <f t="shared" si="224"/>
        <v>8</v>
      </c>
      <c r="EH24" s="378">
        <f t="shared" si="225"/>
        <v>4</v>
      </c>
      <c r="EI24" s="379">
        <f t="shared" si="226"/>
        <v>1</v>
      </c>
      <c r="EJ24" s="378">
        <f t="shared" si="227"/>
        <v>4</v>
      </c>
      <c r="EK24" s="379">
        <f t="shared" si="228"/>
        <v>4</v>
      </c>
      <c r="EL24" s="378">
        <f t="shared" si="229"/>
        <v>0</v>
      </c>
      <c r="EM24" s="379">
        <f t="shared" si="230"/>
        <v>0</v>
      </c>
      <c r="EN24" s="378">
        <f t="shared" si="231"/>
        <v>0</v>
      </c>
      <c r="EO24" s="379">
        <f t="shared" si="232"/>
        <v>0</v>
      </c>
      <c r="EP24" s="378">
        <f t="shared" si="233"/>
        <v>0</v>
      </c>
      <c r="EQ24" s="379">
        <f t="shared" si="234"/>
        <v>0</v>
      </c>
      <c r="ER24" s="378">
        <f t="shared" si="235"/>
        <v>0</v>
      </c>
      <c r="ES24" s="379">
        <f t="shared" si="236"/>
        <v>0</v>
      </c>
      <c r="ET24" s="378">
        <f t="shared" si="237"/>
        <v>0</v>
      </c>
      <c r="EU24" s="379">
        <f t="shared" si="238"/>
        <v>0</v>
      </c>
      <c r="EV24" s="378">
        <f t="shared" si="239"/>
        <v>0</v>
      </c>
      <c r="EW24" s="379">
        <f t="shared" si="240"/>
        <v>0</v>
      </c>
      <c r="EX24" s="378">
        <f t="shared" si="241"/>
        <v>0</v>
      </c>
      <c r="EY24" s="379">
        <f t="shared" si="242"/>
        <v>0</v>
      </c>
      <c r="EZ24" s="378">
        <f t="shared" si="243"/>
        <v>0</v>
      </c>
      <c r="FA24" s="379">
        <f t="shared" si="244"/>
        <v>0</v>
      </c>
      <c r="FB24" s="378">
        <f t="shared" si="245"/>
        <v>0</v>
      </c>
      <c r="FC24" s="379">
        <f t="shared" si="246"/>
        <v>0</v>
      </c>
      <c r="FD24" s="378">
        <f t="shared" si="247"/>
        <v>0</v>
      </c>
      <c r="FE24" s="379">
        <f t="shared" si="248"/>
        <v>0</v>
      </c>
      <c r="FG24" s="523" t="s">
        <v>1299</v>
      </c>
      <c r="FH24" s="523" t="s">
        <v>1299</v>
      </c>
      <c r="FI24" s="521">
        <v>19</v>
      </c>
      <c r="FJ24" s="345" t="str">
        <f t="shared" si="76"/>
        <v>Волховстрой</v>
      </c>
      <c r="FK24" s="346" t="str">
        <f t="shared" si="331"/>
        <v>· *</v>
      </c>
      <c r="FL24" s="347" t="str">
        <f t="shared" si="331"/>
        <v>··</v>
      </c>
      <c r="FM24" s="347" t="str">
        <f t="shared" si="331"/>
        <v>· *</v>
      </c>
      <c r="FN24" s="347" t="str">
        <f t="shared" si="331"/>
        <v>*</v>
      </c>
      <c r="FO24" s="347" t="str">
        <f t="shared" si="331"/>
        <v>· *</v>
      </c>
      <c r="FP24" s="347" t="str">
        <f t="shared" si="331"/>
        <v>· *</v>
      </c>
      <c r="FQ24" s="347" t="str">
        <f t="shared" si="331"/>
        <v>·</v>
      </c>
      <c r="FR24" s="347" t="str">
        <f t="shared" si="331"/>
        <v>· *</v>
      </c>
      <c r="FS24" s="347" t="str">
        <f t="shared" si="331"/>
        <v/>
      </c>
      <c r="FT24" s="348" t="str">
        <f t="shared" si="331"/>
        <v/>
      </c>
      <c r="FU24" s="251">
        <f t="shared" si="249"/>
        <v>12</v>
      </c>
      <c r="FV24" s="247">
        <f t="shared" si="250"/>
        <v>12</v>
      </c>
      <c r="FW24" s="247">
        <f t="shared" si="251"/>
        <v>1</v>
      </c>
      <c r="FX24" s="247">
        <f t="shared" si="252"/>
        <v>1</v>
      </c>
      <c r="FY24" s="247">
        <f t="shared" si="253"/>
        <v>1</v>
      </c>
      <c r="FZ24" s="247">
        <f t="shared" si="254"/>
        <v>4</v>
      </c>
      <c r="GA24" s="247">
        <f t="shared" si="255"/>
        <v>2</v>
      </c>
      <c r="GB24" s="247">
        <f t="shared" si="256"/>
        <v>1</v>
      </c>
      <c r="GC24" s="247">
        <f t="shared" si="257"/>
        <v>0</v>
      </c>
      <c r="GD24" s="252">
        <f t="shared" si="258"/>
        <v>0</v>
      </c>
      <c r="GE24" s="349">
        <f t="shared" si="259"/>
        <v>1.7</v>
      </c>
      <c r="GF24" s="350">
        <f t="shared" si="260"/>
        <v>4.8</v>
      </c>
      <c r="GG24" s="350">
        <f t="shared" si="261"/>
        <v>0.6</v>
      </c>
      <c r="GH24" s="350">
        <f t="shared" si="262"/>
        <v>-0.1</v>
      </c>
      <c r="GI24" s="350">
        <f t="shared" si="263"/>
        <v>-0.8</v>
      </c>
      <c r="GJ24" s="350">
        <f t="shared" si="264"/>
        <v>1.3</v>
      </c>
      <c r="GK24" s="350">
        <f t="shared" si="265"/>
        <v>4.8</v>
      </c>
      <c r="GL24" s="350">
        <f t="shared" si="266"/>
        <v>3</v>
      </c>
      <c r="GM24" s="350">
        <f t="shared" si="267"/>
        <v>3.3</v>
      </c>
      <c r="GN24" s="351">
        <f t="shared" si="268"/>
        <v>2.9</v>
      </c>
      <c r="GO24" s="352">
        <f t="shared" si="269"/>
        <v>0.3</v>
      </c>
      <c r="GP24" s="353">
        <f t="shared" si="270"/>
        <v>1.7</v>
      </c>
      <c r="GQ24" s="353">
        <f t="shared" si="271"/>
        <v>-0.7</v>
      </c>
      <c r="GR24" s="353">
        <f t="shared" si="272"/>
        <v>-1.2</v>
      </c>
      <c r="GS24" s="353">
        <f t="shared" si="273"/>
        <v>-4.2</v>
      </c>
      <c r="GT24" s="353">
        <f t="shared" si="274"/>
        <v>-3</v>
      </c>
      <c r="GU24" s="353">
        <f t="shared" si="275"/>
        <v>1.3</v>
      </c>
      <c r="GV24" s="353">
        <f t="shared" si="276"/>
        <v>2.8</v>
      </c>
      <c r="GW24" s="353">
        <f t="shared" si="277"/>
        <v>2.4</v>
      </c>
      <c r="GX24" s="354">
        <f t="shared" si="278"/>
        <v>1.2</v>
      </c>
      <c r="GY24" s="349">
        <f t="shared" si="279"/>
        <v>7.5</v>
      </c>
      <c r="GZ24" s="350">
        <f t="shared" si="280"/>
        <v>11.4</v>
      </c>
      <c r="HA24" s="350">
        <f t="shared" si="281"/>
        <v>6.6</v>
      </c>
      <c r="HB24" s="350">
        <f t="shared" si="282"/>
        <v>10.7</v>
      </c>
      <c r="HC24" s="350">
        <f t="shared" si="283"/>
        <v>13.2</v>
      </c>
      <c r="HD24" s="350">
        <f t="shared" si="284"/>
        <v>6.8</v>
      </c>
      <c r="HE24" s="350">
        <f t="shared" si="285"/>
        <v>10.4</v>
      </c>
      <c r="HF24" s="350">
        <f t="shared" si="286"/>
        <v>11.9</v>
      </c>
      <c r="HG24" s="350">
        <f t="shared" si="287"/>
        <v>12.3</v>
      </c>
      <c r="HH24" s="351">
        <f t="shared" si="288"/>
        <v>11.8</v>
      </c>
      <c r="HI24" s="352">
        <f t="shared" si="289"/>
        <v>-1.7</v>
      </c>
      <c r="HJ24" s="353">
        <f t="shared" si="290"/>
        <v>-0.30000000000000004</v>
      </c>
      <c r="HK24" s="353">
        <f t="shared" si="291"/>
        <v>-2.7</v>
      </c>
      <c r="HL24" s="353">
        <f t="shared" si="292"/>
        <v>-3.2</v>
      </c>
      <c r="HM24" s="353">
        <f t="shared" si="293"/>
        <v>-6.2</v>
      </c>
      <c r="HN24" s="353">
        <f t="shared" si="294"/>
        <v>-5</v>
      </c>
      <c r="HO24" s="353">
        <f t="shared" si="295"/>
        <v>-0.7</v>
      </c>
      <c r="HP24" s="353">
        <f t="shared" si="296"/>
        <v>0.79999999999999982</v>
      </c>
      <c r="HQ24" s="353">
        <f t="shared" si="297"/>
        <v>0.39999999999999991</v>
      </c>
      <c r="HR24" s="354">
        <f t="shared" si="298"/>
        <v>-0.8</v>
      </c>
      <c r="HS24" s="275">
        <f t="shared" si="299"/>
        <v>14</v>
      </c>
      <c r="HT24" s="49">
        <f t="shared" si="300"/>
        <v>11</v>
      </c>
      <c r="HU24" s="49">
        <f t="shared" si="301"/>
        <v>13</v>
      </c>
      <c r="HV24" s="49">
        <f t="shared" si="302"/>
        <v>10</v>
      </c>
      <c r="HW24" s="49">
        <f t="shared" si="303"/>
        <v>10</v>
      </c>
      <c r="HX24" s="49">
        <f t="shared" si="304"/>
        <v>17</v>
      </c>
      <c r="HY24" s="49">
        <f t="shared" si="305"/>
        <v>16</v>
      </c>
      <c r="HZ24" s="49">
        <f t="shared" si="306"/>
        <v>11</v>
      </c>
      <c r="IA24" s="49">
        <f t="shared" si="307"/>
        <v>4</v>
      </c>
      <c r="IB24" s="276">
        <f t="shared" si="308"/>
        <v>4</v>
      </c>
      <c r="IC24" s="355">
        <f t="shared" si="309"/>
        <v>0</v>
      </c>
      <c r="ID24" s="42">
        <f t="shared" si="310"/>
        <v>0</v>
      </c>
      <c r="IE24" s="42">
        <f t="shared" si="311"/>
        <v>0</v>
      </c>
      <c r="IF24" s="42">
        <f t="shared" si="312"/>
        <v>0</v>
      </c>
      <c r="IG24" s="42">
        <f t="shared" si="313"/>
        <v>0</v>
      </c>
      <c r="IH24" s="42">
        <f t="shared" si="314"/>
        <v>0</v>
      </c>
      <c r="II24" s="42">
        <f t="shared" si="315"/>
        <v>0</v>
      </c>
      <c r="IJ24" s="42">
        <f t="shared" si="316"/>
        <v>0</v>
      </c>
      <c r="IK24" s="42">
        <f t="shared" si="317"/>
        <v>0</v>
      </c>
      <c r="IL24" s="65">
        <f t="shared" si="318"/>
        <v>0</v>
      </c>
      <c r="IM24" s="388">
        <f t="shared" si="319"/>
        <v>0</v>
      </c>
      <c r="IN24" s="389">
        <f t="shared" si="320"/>
        <v>0</v>
      </c>
      <c r="IO24" s="389">
        <f t="shared" si="321"/>
        <v>0</v>
      </c>
      <c r="IP24" s="389">
        <f t="shared" si="322"/>
        <v>0</v>
      </c>
      <c r="IQ24" s="389">
        <f t="shared" si="323"/>
        <v>0</v>
      </c>
      <c r="IR24" s="389">
        <f t="shared" si="324"/>
        <v>0</v>
      </c>
      <c r="IS24" s="389">
        <f t="shared" si="325"/>
        <v>0</v>
      </c>
      <c r="IT24" s="389">
        <f t="shared" si="326"/>
        <v>0</v>
      </c>
      <c r="IU24" s="389">
        <f t="shared" si="327"/>
        <v>0</v>
      </c>
      <c r="IV24" s="390">
        <f t="shared" si="328"/>
        <v>0</v>
      </c>
    </row>
    <row r="25" spans="1:256" ht="13.5" customHeight="1" x14ac:dyDescent="0.2">
      <c r="AM25" s="340">
        <v>25</v>
      </c>
      <c r="AN25" s="413">
        <v>20</v>
      </c>
      <c r="AO25" s="708" t="s">
        <v>764</v>
      </c>
      <c r="AP25" s="369" t="str">
        <f t="shared" si="155"/>
        <v/>
      </c>
      <c r="AQ25" s="370" t="str">
        <f t="shared" si="155"/>
        <v>· *</v>
      </c>
      <c r="AR25" s="371" t="str">
        <f t="shared" si="155"/>
        <v>· *</v>
      </c>
      <c r="AS25" s="370" t="str">
        <f t="shared" si="155"/>
        <v>· *</v>
      </c>
      <c r="AT25" s="371" t="str">
        <f t="shared" si="155"/>
        <v>· *</v>
      </c>
      <c r="AU25" s="370" t="str">
        <f t="shared" si="155"/>
        <v>· *</v>
      </c>
      <c r="AV25" s="371" t="str">
        <f t="shared" si="155"/>
        <v>· *</v>
      </c>
      <c r="AW25" s="370" t="str">
        <f t="shared" si="155"/>
        <v>*</v>
      </c>
      <c r="AX25" s="371" t="str">
        <f t="shared" si="155"/>
        <v>*</v>
      </c>
      <c r="AY25" s="370" t="str">
        <f t="shared" si="155"/>
        <v>*</v>
      </c>
      <c r="AZ25" s="371" t="str">
        <f t="shared" si="155"/>
        <v/>
      </c>
      <c r="BA25" s="370" t="str">
        <f t="shared" si="155"/>
        <v>· *</v>
      </c>
      <c r="BB25" s="371" t="str">
        <f t="shared" si="155"/>
        <v>·</v>
      </c>
      <c r="BC25" s="370" t="str">
        <f t="shared" si="155"/>
        <v>·</v>
      </c>
      <c r="BD25" s="371" t="str">
        <f t="shared" si="155"/>
        <v>· *</v>
      </c>
      <c r="BE25" s="370" t="str">
        <f t="shared" si="155"/>
        <v>· *</v>
      </c>
      <c r="BF25" s="371" t="str">
        <f t="shared" si="329"/>
        <v/>
      </c>
      <c r="BG25" s="370" t="str">
        <f t="shared" si="329"/>
        <v>· *</v>
      </c>
      <c r="BH25" s="371" t="str">
        <f t="shared" si="329"/>
        <v>· *</v>
      </c>
      <c r="BI25" s="372" t="str">
        <f t="shared" si="152"/>
        <v/>
      </c>
      <c r="BJ25" s="374">
        <f t="shared" si="157"/>
        <v>0</v>
      </c>
      <c r="BK25" s="373">
        <f t="shared" si="157"/>
        <v>10</v>
      </c>
      <c r="BL25" s="374">
        <f t="shared" si="157"/>
        <v>6</v>
      </c>
      <c r="BM25" s="373">
        <f t="shared" si="157"/>
        <v>1</v>
      </c>
      <c r="BN25" s="374">
        <f t="shared" si="157"/>
        <v>1</v>
      </c>
      <c r="BO25" s="373">
        <f t="shared" si="158"/>
        <v>1</v>
      </c>
      <c r="BP25" s="374">
        <f t="shared" si="159"/>
        <v>1</v>
      </c>
      <c r="BQ25" s="373">
        <f t="shared" si="160"/>
        <v>1</v>
      </c>
      <c r="BR25" s="374">
        <f t="shared" si="161"/>
        <v>1</v>
      </c>
      <c r="BS25" s="373">
        <f t="shared" si="162"/>
        <v>1</v>
      </c>
      <c r="BT25" s="374">
        <f t="shared" si="163"/>
        <v>0</v>
      </c>
      <c r="BU25" s="373">
        <f t="shared" si="164"/>
        <v>4</v>
      </c>
      <c r="BV25" s="374">
        <f t="shared" si="165"/>
        <v>1</v>
      </c>
      <c r="BW25" s="373">
        <f t="shared" si="166"/>
        <v>1</v>
      </c>
      <c r="BX25" s="374">
        <f t="shared" si="167"/>
        <v>1</v>
      </c>
      <c r="BY25" s="373">
        <f t="shared" si="168"/>
        <v>1</v>
      </c>
      <c r="BZ25" s="374">
        <f t="shared" si="169"/>
        <v>0</v>
      </c>
      <c r="CA25" s="373">
        <f t="shared" si="170"/>
        <v>1</v>
      </c>
      <c r="CB25" s="374">
        <f t="shared" si="171"/>
        <v>1</v>
      </c>
      <c r="CC25" s="375">
        <f t="shared" si="172"/>
        <v>0</v>
      </c>
      <c r="CD25" s="376">
        <f t="shared" si="173"/>
        <v>-2</v>
      </c>
      <c r="CE25" s="377">
        <f t="shared" si="174"/>
        <v>2.7</v>
      </c>
      <c r="CF25" s="376">
        <f t="shared" si="173"/>
        <v>0.70000000000000018</v>
      </c>
      <c r="CG25" s="377">
        <f t="shared" si="175"/>
        <v>5.5</v>
      </c>
      <c r="CH25" s="376">
        <f t="shared" si="176"/>
        <v>-2.2999999999999998</v>
      </c>
      <c r="CI25" s="377">
        <f t="shared" si="177"/>
        <v>0.7</v>
      </c>
      <c r="CJ25" s="376">
        <f t="shared" si="178"/>
        <v>-2.4</v>
      </c>
      <c r="CK25" s="377">
        <f t="shared" si="179"/>
        <v>0.1</v>
      </c>
      <c r="CL25" s="376">
        <f t="shared" si="180"/>
        <v>-6</v>
      </c>
      <c r="CM25" s="377">
        <f t="shared" si="181"/>
        <v>-1.2</v>
      </c>
      <c r="CN25" s="376">
        <f t="shared" si="182"/>
        <v>-5.0999999999999996</v>
      </c>
      <c r="CO25" s="377">
        <f t="shared" si="183"/>
        <v>1</v>
      </c>
      <c r="CP25" s="376">
        <f t="shared" si="184"/>
        <v>-1</v>
      </c>
      <c r="CQ25" s="377">
        <f t="shared" si="185"/>
        <v>4.7</v>
      </c>
      <c r="CR25" s="376">
        <f t="shared" si="186"/>
        <v>1</v>
      </c>
      <c r="CS25" s="377">
        <f t="shared" si="187"/>
        <v>3</v>
      </c>
      <c r="CT25" s="376">
        <f t="shared" si="188"/>
        <v>0.10000000000000009</v>
      </c>
      <c r="CU25" s="377">
        <f t="shared" si="189"/>
        <v>3</v>
      </c>
      <c r="CV25" s="376">
        <f t="shared" si="190"/>
        <v>-0.30000000000000004</v>
      </c>
      <c r="CW25" s="377">
        <f t="shared" si="191"/>
        <v>2.5</v>
      </c>
      <c r="CX25" s="376">
        <f t="shared" si="192"/>
        <v>-4</v>
      </c>
      <c r="CY25" s="377">
        <f t="shared" si="193"/>
        <v>7.6</v>
      </c>
      <c r="CZ25" s="376">
        <f t="shared" si="194"/>
        <v>-1.2999999999999998</v>
      </c>
      <c r="DA25" s="377">
        <f t="shared" si="195"/>
        <v>11.7</v>
      </c>
      <c r="DB25" s="376">
        <f t="shared" si="196"/>
        <v>-4.3</v>
      </c>
      <c r="DC25" s="377">
        <f t="shared" si="197"/>
        <v>12.7</v>
      </c>
      <c r="DD25" s="376">
        <f t="shared" si="198"/>
        <v>-4.4000000000000004</v>
      </c>
      <c r="DE25" s="377">
        <f t="shared" si="199"/>
        <v>5.9</v>
      </c>
      <c r="DF25" s="376">
        <f t="shared" si="200"/>
        <v>-8</v>
      </c>
      <c r="DG25" s="377">
        <f t="shared" si="201"/>
        <v>13.8</v>
      </c>
      <c r="DH25" s="376">
        <f t="shared" si="202"/>
        <v>-7.1</v>
      </c>
      <c r="DI25" s="377">
        <f t="shared" si="203"/>
        <v>9.6</v>
      </c>
      <c r="DJ25" s="376">
        <f t="shared" si="204"/>
        <v>-3</v>
      </c>
      <c r="DK25" s="377">
        <f t="shared" si="205"/>
        <v>10.3</v>
      </c>
      <c r="DL25" s="376">
        <f t="shared" si="206"/>
        <v>-1</v>
      </c>
      <c r="DM25" s="377">
        <f t="shared" si="207"/>
        <v>8.1999999999999993</v>
      </c>
      <c r="DN25" s="376">
        <f t="shared" si="208"/>
        <v>-1.9</v>
      </c>
      <c r="DO25" s="377">
        <f t="shared" si="209"/>
        <v>12</v>
      </c>
      <c r="DP25" s="376">
        <f t="shared" si="210"/>
        <v>-2.2999999999999998</v>
      </c>
      <c r="DQ25" s="377">
        <f t="shared" si="211"/>
        <v>10.9</v>
      </c>
      <c r="DR25" s="378">
        <f t="shared" si="212"/>
        <v>9</v>
      </c>
      <c r="DS25" s="379">
        <f t="shared" si="213"/>
        <v>13</v>
      </c>
      <c r="DT25" s="378">
        <f t="shared" si="213"/>
        <v>13</v>
      </c>
      <c r="DU25" s="379">
        <f t="shared" si="213"/>
        <v>5</v>
      </c>
      <c r="DV25" s="378">
        <f t="shared" si="213"/>
        <v>11</v>
      </c>
      <c r="DW25" s="379">
        <f t="shared" si="214"/>
        <v>13</v>
      </c>
      <c r="DX25" s="378">
        <f t="shared" si="215"/>
        <v>10</v>
      </c>
      <c r="DY25" s="379">
        <f t="shared" si="216"/>
        <v>8</v>
      </c>
      <c r="DZ25" s="378">
        <f t="shared" si="217"/>
        <v>9</v>
      </c>
      <c r="EA25" s="379">
        <f t="shared" si="218"/>
        <v>8</v>
      </c>
      <c r="EB25" s="378">
        <f t="shared" si="219"/>
        <v>11</v>
      </c>
      <c r="EC25" s="379">
        <f t="shared" si="220"/>
        <v>15</v>
      </c>
      <c r="ED25" s="378">
        <f t="shared" si="221"/>
        <v>14</v>
      </c>
      <c r="EE25" s="379">
        <f t="shared" si="222"/>
        <v>14</v>
      </c>
      <c r="EF25" s="378">
        <f t="shared" si="223"/>
        <v>11</v>
      </c>
      <c r="EG25" s="379">
        <f t="shared" si="224"/>
        <v>7</v>
      </c>
      <c r="EH25" s="378">
        <f t="shared" si="225"/>
        <v>3</v>
      </c>
      <c r="EI25" s="379">
        <f t="shared" si="226"/>
        <v>2</v>
      </c>
      <c r="EJ25" s="378">
        <f t="shared" si="227"/>
        <v>3</v>
      </c>
      <c r="EK25" s="379">
        <f t="shared" si="228"/>
        <v>4</v>
      </c>
      <c r="EL25" s="378">
        <f t="shared" si="229"/>
        <v>0</v>
      </c>
      <c r="EM25" s="379">
        <f t="shared" si="230"/>
        <v>0</v>
      </c>
      <c r="EN25" s="378">
        <f t="shared" si="231"/>
        <v>0</v>
      </c>
      <c r="EO25" s="379">
        <f t="shared" si="232"/>
        <v>0</v>
      </c>
      <c r="EP25" s="378">
        <f t="shared" si="233"/>
        <v>0</v>
      </c>
      <c r="EQ25" s="379">
        <f t="shared" si="234"/>
        <v>0</v>
      </c>
      <c r="ER25" s="378">
        <f t="shared" si="235"/>
        <v>0</v>
      </c>
      <c r="ES25" s="379">
        <f t="shared" si="236"/>
        <v>0</v>
      </c>
      <c r="ET25" s="378">
        <f t="shared" si="237"/>
        <v>0</v>
      </c>
      <c r="EU25" s="379">
        <f t="shared" si="238"/>
        <v>0</v>
      </c>
      <c r="EV25" s="378">
        <f t="shared" si="239"/>
        <v>0</v>
      </c>
      <c r="EW25" s="379">
        <f t="shared" si="240"/>
        <v>0</v>
      </c>
      <c r="EX25" s="378">
        <f t="shared" si="241"/>
        <v>0</v>
      </c>
      <c r="EY25" s="379">
        <f t="shared" si="242"/>
        <v>0</v>
      </c>
      <c r="EZ25" s="378">
        <f t="shared" si="243"/>
        <v>0</v>
      </c>
      <c r="FA25" s="379">
        <f t="shared" si="244"/>
        <v>0</v>
      </c>
      <c r="FB25" s="378">
        <f t="shared" si="245"/>
        <v>0</v>
      </c>
      <c r="FC25" s="379">
        <f t="shared" si="246"/>
        <v>0</v>
      </c>
      <c r="FD25" s="378">
        <f t="shared" si="247"/>
        <v>0</v>
      </c>
      <c r="FE25" s="379">
        <f t="shared" si="248"/>
        <v>0</v>
      </c>
      <c r="FG25" s="523" t="s">
        <v>1300</v>
      </c>
      <c r="FH25" s="523" t="s">
        <v>1300</v>
      </c>
      <c r="FI25" s="522">
        <v>20</v>
      </c>
      <c r="FJ25" s="345" t="str">
        <f t="shared" si="76"/>
        <v>Тихвин</v>
      </c>
      <c r="FK25" s="346" t="str">
        <f t="shared" si="331"/>
        <v>· *</v>
      </c>
      <c r="FL25" s="347" t="str">
        <f t="shared" si="331"/>
        <v>·</v>
      </c>
      <c r="FM25" s="347" t="str">
        <f t="shared" si="331"/>
        <v>· *</v>
      </c>
      <c r="FN25" s="347" t="str">
        <f t="shared" si="331"/>
        <v>**</v>
      </c>
      <c r="FO25" s="347" t="str">
        <f t="shared" si="331"/>
        <v>*</v>
      </c>
      <c r="FP25" s="347" t="str">
        <f t="shared" si="331"/>
        <v>· *</v>
      </c>
      <c r="FQ25" s="347" t="str">
        <f t="shared" si="331"/>
        <v>·</v>
      </c>
      <c r="FR25" s="347" t="str">
        <f t="shared" si="331"/>
        <v>· *</v>
      </c>
      <c r="FS25" s="347" t="str">
        <f t="shared" si="331"/>
        <v>· *</v>
      </c>
      <c r="FT25" s="348" t="str">
        <f t="shared" si="331"/>
        <v>· *</v>
      </c>
      <c r="FU25" s="251">
        <f t="shared" si="249"/>
        <v>10</v>
      </c>
      <c r="FV25" s="247">
        <f t="shared" si="250"/>
        <v>6</v>
      </c>
      <c r="FW25" s="247">
        <f t="shared" si="251"/>
        <v>1</v>
      </c>
      <c r="FX25" s="247">
        <f t="shared" si="252"/>
        <v>2</v>
      </c>
      <c r="FY25" s="247">
        <f t="shared" si="253"/>
        <v>1</v>
      </c>
      <c r="FZ25" s="247">
        <f t="shared" si="254"/>
        <v>4</v>
      </c>
      <c r="GA25" s="247">
        <f t="shared" si="255"/>
        <v>2</v>
      </c>
      <c r="GB25" s="247">
        <f t="shared" si="256"/>
        <v>1</v>
      </c>
      <c r="GC25" s="247">
        <f t="shared" si="257"/>
        <v>1</v>
      </c>
      <c r="GD25" s="252">
        <f t="shared" si="258"/>
        <v>1</v>
      </c>
      <c r="GE25" s="349">
        <f t="shared" si="259"/>
        <v>2.7</v>
      </c>
      <c r="GF25" s="350">
        <f t="shared" si="260"/>
        <v>5.5</v>
      </c>
      <c r="GG25" s="350">
        <f t="shared" si="261"/>
        <v>0.7</v>
      </c>
      <c r="GH25" s="350">
        <f t="shared" si="262"/>
        <v>0.1</v>
      </c>
      <c r="GI25" s="350">
        <f t="shared" si="263"/>
        <v>-1.2</v>
      </c>
      <c r="GJ25" s="350">
        <f t="shared" si="264"/>
        <v>1</v>
      </c>
      <c r="GK25" s="350">
        <f t="shared" si="265"/>
        <v>4.7</v>
      </c>
      <c r="GL25" s="350">
        <f t="shared" si="266"/>
        <v>3</v>
      </c>
      <c r="GM25" s="350">
        <f t="shared" si="267"/>
        <v>3</v>
      </c>
      <c r="GN25" s="351">
        <f t="shared" si="268"/>
        <v>2.5</v>
      </c>
      <c r="GO25" s="352">
        <f t="shared" si="269"/>
        <v>0</v>
      </c>
      <c r="GP25" s="353">
        <f t="shared" si="270"/>
        <v>2.1</v>
      </c>
      <c r="GQ25" s="353">
        <f t="shared" si="271"/>
        <v>-0.3</v>
      </c>
      <c r="GR25" s="353">
        <f t="shared" si="272"/>
        <v>-0.4</v>
      </c>
      <c r="GS25" s="353">
        <f t="shared" si="273"/>
        <v>-4</v>
      </c>
      <c r="GT25" s="353">
        <f t="shared" si="274"/>
        <v>-3.1</v>
      </c>
      <c r="GU25" s="353">
        <f t="shared" si="275"/>
        <v>1</v>
      </c>
      <c r="GV25" s="353">
        <f t="shared" si="276"/>
        <v>2.2000000000000002</v>
      </c>
      <c r="GW25" s="353">
        <f t="shared" si="277"/>
        <v>2.1</v>
      </c>
      <c r="GX25" s="354">
        <f t="shared" si="278"/>
        <v>1.7</v>
      </c>
      <c r="GY25" s="349">
        <f t="shared" si="279"/>
        <v>7.6</v>
      </c>
      <c r="GZ25" s="350">
        <f t="shared" si="280"/>
        <v>11.7</v>
      </c>
      <c r="HA25" s="350">
        <f t="shared" si="281"/>
        <v>12.7</v>
      </c>
      <c r="HB25" s="350">
        <f t="shared" si="282"/>
        <v>5.9</v>
      </c>
      <c r="HC25" s="350">
        <f t="shared" si="283"/>
        <v>13.8</v>
      </c>
      <c r="HD25" s="350">
        <f t="shared" si="284"/>
        <v>9.6</v>
      </c>
      <c r="HE25" s="350">
        <f t="shared" si="285"/>
        <v>10.3</v>
      </c>
      <c r="HF25" s="350">
        <f t="shared" si="286"/>
        <v>8.1999999999999993</v>
      </c>
      <c r="HG25" s="350">
        <f t="shared" si="287"/>
        <v>12</v>
      </c>
      <c r="HH25" s="351">
        <f t="shared" si="288"/>
        <v>10.9</v>
      </c>
      <c r="HI25" s="352">
        <f t="shared" si="289"/>
        <v>-2</v>
      </c>
      <c r="HJ25" s="353">
        <f t="shared" si="290"/>
        <v>0.10000000000000009</v>
      </c>
      <c r="HK25" s="353">
        <f t="shared" si="291"/>
        <v>-2.2999999999999998</v>
      </c>
      <c r="HL25" s="353">
        <f t="shared" si="292"/>
        <v>-2.4</v>
      </c>
      <c r="HM25" s="353">
        <f t="shared" si="293"/>
        <v>-6</v>
      </c>
      <c r="HN25" s="353">
        <f t="shared" si="294"/>
        <v>-5.0999999999999996</v>
      </c>
      <c r="HO25" s="353">
        <f t="shared" si="295"/>
        <v>-1</v>
      </c>
      <c r="HP25" s="353">
        <f t="shared" si="296"/>
        <v>0.20000000000000018</v>
      </c>
      <c r="HQ25" s="353">
        <f t="shared" si="297"/>
        <v>0.10000000000000009</v>
      </c>
      <c r="HR25" s="354">
        <f t="shared" si="298"/>
        <v>-0.30000000000000004</v>
      </c>
      <c r="HS25" s="275">
        <f t="shared" si="299"/>
        <v>13</v>
      </c>
      <c r="HT25" s="49">
        <f t="shared" si="300"/>
        <v>13</v>
      </c>
      <c r="HU25" s="49">
        <f t="shared" si="301"/>
        <v>13</v>
      </c>
      <c r="HV25" s="49">
        <f t="shared" si="302"/>
        <v>10</v>
      </c>
      <c r="HW25" s="49">
        <f t="shared" si="303"/>
        <v>9</v>
      </c>
      <c r="HX25" s="49">
        <f t="shared" si="304"/>
        <v>15</v>
      </c>
      <c r="HY25" s="49">
        <f t="shared" si="305"/>
        <v>14</v>
      </c>
      <c r="HZ25" s="49">
        <f t="shared" si="306"/>
        <v>11</v>
      </c>
      <c r="IA25" s="49">
        <f t="shared" si="307"/>
        <v>3</v>
      </c>
      <c r="IB25" s="276">
        <f t="shared" si="308"/>
        <v>4</v>
      </c>
      <c r="IC25" s="355">
        <f t="shared" si="309"/>
        <v>0</v>
      </c>
      <c r="ID25" s="42">
        <f t="shared" si="310"/>
        <v>0</v>
      </c>
      <c r="IE25" s="42">
        <f t="shared" si="311"/>
        <v>0</v>
      </c>
      <c r="IF25" s="42">
        <f t="shared" si="312"/>
        <v>0</v>
      </c>
      <c r="IG25" s="42">
        <f t="shared" si="313"/>
        <v>0</v>
      </c>
      <c r="IH25" s="42">
        <f t="shared" si="314"/>
        <v>0</v>
      </c>
      <c r="II25" s="42">
        <f t="shared" si="315"/>
        <v>0</v>
      </c>
      <c r="IJ25" s="42">
        <f t="shared" si="316"/>
        <v>0</v>
      </c>
      <c r="IK25" s="42">
        <f t="shared" si="317"/>
        <v>0</v>
      </c>
      <c r="IL25" s="65">
        <f t="shared" si="318"/>
        <v>0</v>
      </c>
      <c r="IM25" s="388">
        <f t="shared" si="319"/>
        <v>0</v>
      </c>
      <c r="IN25" s="389">
        <f t="shared" si="320"/>
        <v>0</v>
      </c>
      <c r="IO25" s="389">
        <f t="shared" si="321"/>
        <v>0</v>
      </c>
      <c r="IP25" s="389">
        <f t="shared" si="322"/>
        <v>0</v>
      </c>
      <c r="IQ25" s="389">
        <f t="shared" si="323"/>
        <v>0</v>
      </c>
      <c r="IR25" s="389">
        <f t="shared" si="324"/>
        <v>0</v>
      </c>
      <c r="IS25" s="389">
        <f t="shared" si="325"/>
        <v>0</v>
      </c>
      <c r="IT25" s="389">
        <f t="shared" si="326"/>
        <v>0</v>
      </c>
      <c r="IU25" s="389">
        <f t="shared" si="327"/>
        <v>0</v>
      </c>
      <c r="IV25" s="390">
        <f t="shared" si="328"/>
        <v>0</v>
      </c>
    </row>
    <row r="26" spans="1:256" ht="13.5" customHeight="1" x14ac:dyDescent="0.2">
      <c r="AM26" s="340">
        <v>26</v>
      </c>
      <c r="AN26" s="518">
        <v>21</v>
      </c>
      <c r="AO26" s="708" t="s">
        <v>582</v>
      </c>
      <c r="AP26" s="369" t="str">
        <f t="shared" si="155"/>
        <v/>
      </c>
      <c r="AQ26" s="370" t="str">
        <f t="shared" si="155"/>
        <v>· *</v>
      </c>
      <c r="AR26" s="371" t="str">
        <f t="shared" si="155"/>
        <v>· *</v>
      </c>
      <c r="AS26" s="370" t="str">
        <f t="shared" si="155"/>
        <v>···</v>
      </c>
      <c r="AT26" s="371" t="str">
        <f t="shared" si="155"/>
        <v>· *</v>
      </c>
      <c r="AU26" s="370" t="str">
        <f t="shared" si="155"/>
        <v>· *</v>
      </c>
      <c r="AV26" s="371" t="str">
        <f t="shared" si="155"/>
        <v>**</v>
      </c>
      <c r="AW26" s="370" t="str">
        <f t="shared" si="155"/>
        <v>· *</v>
      </c>
      <c r="AX26" s="371" t="str">
        <f t="shared" si="155"/>
        <v/>
      </c>
      <c r="AY26" s="370" t="str">
        <f t="shared" si="155"/>
        <v/>
      </c>
      <c r="AZ26" s="371" t="str">
        <f t="shared" si="155"/>
        <v/>
      </c>
      <c r="BA26" s="370" t="str">
        <f t="shared" si="155"/>
        <v>**</v>
      </c>
      <c r="BB26" s="371" t="str">
        <f t="shared" si="155"/>
        <v>**</v>
      </c>
      <c r="BC26" s="370" t="str">
        <f t="shared" si="155"/>
        <v/>
      </c>
      <c r="BD26" s="371" t="str">
        <f t="shared" si="155"/>
        <v>· *</v>
      </c>
      <c r="BE26" s="370" t="str">
        <f t="shared" si="155"/>
        <v>· *</v>
      </c>
      <c r="BF26" s="371" t="str">
        <f t="shared" si="329"/>
        <v/>
      </c>
      <c r="BG26" s="370" t="str">
        <f t="shared" si="329"/>
        <v>· *</v>
      </c>
      <c r="BH26" s="371" t="str">
        <f t="shared" si="329"/>
        <v/>
      </c>
      <c r="BI26" s="372" t="str">
        <f t="shared" si="152"/>
        <v/>
      </c>
      <c r="BJ26" s="374">
        <f t="shared" si="157"/>
        <v>0</v>
      </c>
      <c r="BK26" s="373">
        <f t="shared" si="157"/>
        <v>10</v>
      </c>
      <c r="BL26" s="374">
        <f t="shared" si="157"/>
        <v>2</v>
      </c>
      <c r="BM26" s="373">
        <f t="shared" si="157"/>
        <v>15</v>
      </c>
      <c r="BN26" s="374">
        <f t="shared" si="157"/>
        <v>8</v>
      </c>
      <c r="BO26" s="373">
        <f t="shared" si="158"/>
        <v>1</v>
      </c>
      <c r="BP26" s="374">
        <f t="shared" si="159"/>
        <v>3</v>
      </c>
      <c r="BQ26" s="373">
        <f t="shared" si="160"/>
        <v>3</v>
      </c>
      <c r="BR26" s="374">
        <f t="shared" si="161"/>
        <v>0</v>
      </c>
      <c r="BS26" s="373">
        <f t="shared" si="162"/>
        <v>0</v>
      </c>
      <c r="BT26" s="374">
        <f t="shared" si="163"/>
        <v>0</v>
      </c>
      <c r="BU26" s="373">
        <f t="shared" si="164"/>
        <v>2</v>
      </c>
      <c r="BV26" s="374">
        <f t="shared" si="165"/>
        <v>3</v>
      </c>
      <c r="BW26" s="373">
        <f t="shared" si="166"/>
        <v>0</v>
      </c>
      <c r="BX26" s="374">
        <f t="shared" si="167"/>
        <v>1</v>
      </c>
      <c r="BY26" s="373">
        <f t="shared" si="168"/>
        <v>1</v>
      </c>
      <c r="BZ26" s="374">
        <f t="shared" si="169"/>
        <v>0</v>
      </c>
      <c r="CA26" s="373">
        <f t="shared" si="170"/>
        <v>1</v>
      </c>
      <c r="CB26" s="374">
        <f t="shared" si="171"/>
        <v>0</v>
      </c>
      <c r="CC26" s="375">
        <f t="shared" si="172"/>
        <v>0</v>
      </c>
      <c r="CD26" s="376">
        <f t="shared" si="173"/>
        <v>-2.8</v>
      </c>
      <c r="CE26" s="377">
        <f t="shared" si="174"/>
        <v>1.2</v>
      </c>
      <c r="CF26" s="376">
        <f t="shared" si="173"/>
        <v>-0.8</v>
      </c>
      <c r="CG26" s="377">
        <f t="shared" si="175"/>
        <v>5.0999999999999996</v>
      </c>
      <c r="CH26" s="376">
        <f t="shared" si="176"/>
        <v>-2.1</v>
      </c>
      <c r="CI26" s="377">
        <f t="shared" si="177"/>
        <v>0</v>
      </c>
      <c r="CJ26" s="376">
        <f t="shared" si="178"/>
        <v>-3.9</v>
      </c>
      <c r="CK26" s="377">
        <f t="shared" si="179"/>
        <v>-0.8</v>
      </c>
      <c r="CL26" s="376">
        <f t="shared" si="180"/>
        <v>-6.9</v>
      </c>
      <c r="CM26" s="377">
        <f t="shared" si="181"/>
        <v>-1.7</v>
      </c>
      <c r="CN26" s="376">
        <f t="shared" si="182"/>
        <v>-7.7</v>
      </c>
      <c r="CO26" s="377">
        <f t="shared" si="183"/>
        <v>-1.4</v>
      </c>
      <c r="CP26" s="376">
        <f t="shared" si="184"/>
        <v>-3.5</v>
      </c>
      <c r="CQ26" s="377">
        <f t="shared" si="185"/>
        <v>2</v>
      </c>
      <c r="CR26" s="376">
        <f t="shared" si="186"/>
        <v>-1</v>
      </c>
      <c r="CS26" s="377">
        <f t="shared" si="187"/>
        <v>1</v>
      </c>
      <c r="CT26" s="376">
        <f t="shared" si="188"/>
        <v>-1.8</v>
      </c>
      <c r="CU26" s="377">
        <f t="shared" si="189"/>
        <v>0.6</v>
      </c>
      <c r="CV26" s="376">
        <f t="shared" si="190"/>
        <v>-5</v>
      </c>
      <c r="CW26" s="377">
        <f t="shared" si="191"/>
        <v>1.1000000000000001</v>
      </c>
      <c r="CX26" s="376">
        <f t="shared" si="192"/>
        <v>-4.8</v>
      </c>
      <c r="CY26" s="377">
        <f t="shared" si="193"/>
        <v>7</v>
      </c>
      <c r="CZ26" s="376">
        <f t="shared" si="194"/>
        <v>-2.8</v>
      </c>
      <c r="DA26" s="377">
        <f t="shared" si="195"/>
        <v>11.1</v>
      </c>
      <c r="DB26" s="376">
        <f t="shared" si="196"/>
        <v>-4.0999999999999996</v>
      </c>
      <c r="DC26" s="377">
        <f t="shared" si="197"/>
        <v>10.7</v>
      </c>
      <c r="DD26" s="376">
        <f t="shared" si="198"/>
        <v>-5.9</v>
      </c>
      <c r="DE26" s="377">
        <f t="shared" si="199"/>
        <v>5.2</v>
      </c>
      <c r="DF26" s="376">
        <f t="shared" si="200"/>
        <v>-8.9</v>
      </c>
      <c r="DG26" s="377">
        <f t="shared" si="201"/>
        <v>15.3</v>
      </c>
      <c r="DH26" s="376">
        <f t="shared" si="202"/>
        <v>-9.6999999999999993</v>
      </c>
      <c r="DI26" s="377">
        <f t="shared" si="203"/>
        <v>6.4</v>
      </c>
      <c r="DJ26" s="376">
        <f t="shared" si="204"/>
        <v>-5.5</v>
      </c>
      <c r="DK26" s="377">
        <f t="shared" si="205"/>
        <v>11</v>
      </c>
      <c r="DL26" s="376">
        <f t="shared" si="206"/>
        <v>-3</v>
      </c>
      <c r="DM26" s="377">
        <f t="shared" si="207"/>
        <v>6.6</v>
      </c>
      <c r="DN26" s="376">
        <f t="shared" si="208"/>
        <v>-3.8</v>
      </c>
      <c r="DO26" s="377">
        <f t="shared" si="209"/>
        <v>9.6</v>
      </c>
      <c r="DP26" s="376">
        <f t="shared" si="210"/>
        <v>-7</v>
      </c>
      <c r="DQ26" s="377">
        <f t="shared" si="211"/>
        <v>9.6</v>
      </c>
      <c r="DR26" s="378">
        <f t="shared" si="212"/>
        <v>8</v>
      </c>
      <c r="DS26" s="379">
        <f t="shared" si="213"/>
        <v>13</v>
      </c>
      <c r="DT26" s="378">
        <f t="shared" si="213"/>
        <v>14</v>
      </c>
      <c r="DU26" s="379">
        <f t="shared" si="213"/>
        <v>7</v>
      </c>
      <c r="DV26" s="378">
        <f t="shared" si="213"/>
        <v>10</v>
      </c>
      <c r="DW26" s="379">
        <f t="shared" si="214"/>
        <v>13</v>
      </c>
      <c r="DX26" s="378">
        <f t="shared" si="215"/>
        <v>12</v>
      </c>
      <c r="DY26" s="379">
        <f t="shared" si="216"/>
        <v>8</v>
      </c>
      <c r="DZ26" s="378">
        <f t="shared" si="217"/>
        <v>9</v>
      </c>
      <c r="EA26" s="379">
        <f t="shared" si="218"/>
        <v>8</v>
      </c>
      <c r="EB26" s="378">
        <f t="shared" si="219"/>
        <v>6</v>
      </c>
      <c r="EC26" s="379">
        <f t="shared" si="220"/>
        <v>15</v>
      </c>
      <c r="ED26" s="378">
        <f t="shared" si="221"/>
        <v>14</v>
      </c>
      <c r="EE26" s="379">
        <f t="shared" si="222"/>
        <v>13</v>
      </c>
      <c r="EF26" s="378">
        <f t="shared" si="223"/>
        <v>12</v>
      </c>
      <c r="EG26" s="379">
        <f t="shared" si="224"/>
        <v>7</v>
      </c>
      <c r="EH26" s="378">
        <f t="shared" si="225"/>
        <v>2</v>
      </c>
      <c r="EI26" s="379">
        <f t="shared" si="226"/>
        <v>2</v>
      </c>
      <c r="EJ26" s="378">
        <f t="shared" si="227"/>
        <v>2</v>
      </c>
      <c r="EK26" s="379">
        <f t="shared" si="228"/>
        <v>4</v>
      </c>
      <c r="EL26" s="378">
        <f t="shared" si="229"/>
        <v>0</v>
      </c>
      <c r="EM26" s="379">
        <f t="shared" si="230"/>
        <v>0</v>
      </c>
      <c r="EN26" s="378">
        <f t="shared" si="231"/>
        <v>0</v>
      </c>
      <c r="EO26" s="379">
        <f t="shared" si="232"/>
        <v>0</v>
      </c>
      <c r="EP26" s="378">
        <f t="shared" si="233"/>
        <v>0</v>
      </c>
      <c r="EQ26" s="379">
        <f t="shared" si="234"/>
        <v>0</v>
      </c>
      <c r="ER26" s="378">
        <f t="shared" si="235"/>
        <v>0</v>
      </c>
      <c r="ES26" s="379">
        <f t="shared" si="236"/>
        <v>0</v>
      </c>
      <c r="ET26" s="378">
        <f t="shared" si="237"/>
        <v>0</v>
      </c>
      <c r="EU26" s="379">
        <f t="shared" si="238"/>
        <v>0</v>
      </c>
      <c r="EV26" s="378">
        <f t="shared" si="239"/>
        <v>0</v>
      </c>
      <c r="EW26" s="379">
        <f t="shared" si="240"/>
        <v>0</v>
      </c>
      <c r="EX26" s="378">
        <f t="shared" si="241"/>
        <v>0</v>
      </c>
      <c r="EY26" s="379">
        <f t="shared" si="242"/>
        <v>0</v>
      </c>
      <c r="EZ26" s="378">
        <f t="shared" si="243"/>
        <v>0</v>
      </c>
      <c r="FA26" s="379">
        <f t="shared" si="244"/>
        <v>0</v>
      </c>
      <c r="FB26" s="378">
        <f t="shared" si="245"/>
        <v>0</v>
      </c>
      <c r="FC26" s="379">
        <f t="shared" si="246"/>
        <v>0</v>
      </c>
      <c r="FD26" s="378">
        <f t="shared" si="247"/>
        <v>0</v>
      </c>
      <c r="FE26" s="379">
        <f t="shared" si="248"/>
        <v>0</v>
      </c>
      <c r="FG26" s="523" t="s">
        <v>1301</v>
      </c>
      <c r="FH26" s="523" t="s">
        <v>1301</v>
      </c>
      <c r="FI26" s="521">
        <v>21</v>
      </c>
      <c r="FJ26" s="345" t="str">
        <f t="shared" si="76"/>
        <v>Бабаево</v>
      </c>
      <c r="FK26" s="346" t="str">
        <f t="shared" si="331"/>
        <v>· *</v>
      </c>
      <c r="FL26" s="347" t="str">
        <f t="shared" si="331"/>
        <v>··</v>
      </c>
      <c r="FM26" s="347" t="str">
        <f t="shared" si="331"/>
        <v>· *</v>
      </c>
      <c r="FN26" s="347" t="str">
        <f t="shared" si="331"/>
        <v>· *</v>
      </c>
      <c r="FO26" s="347" t="str">
        <f t="shared" si="331"/>
        <v/>
      </c>
      <c r="FP26" s="347" t="str">
        <f t="shared" si="331"/>
        <v>**</v>
      </c>
      <c r="FQ26" s="347" t="str">
        <f t="shared" si="331"/>
        <v>· *</v>
      </c>
      <c r="FR26" s="347" t="str">
        <f t="shared" si="331"/>
        <v>· *</v>
      </c>
      <c r="FS26" s="347" t="str">
        <f t="shared" si="331"/>
        <v>· *</v>
      </c>
      <c r="FT26" s="348" t="str">
        <f t="shared" si="331"/>
        <v/>
      </c>
      <c r="FU26" s="251">
        <f t="shared" si="249"/>
        <v>10</v>
      </c>
      <c r="FV26" s="247">
        <f t="shared" si="250"/>
        <v>18</v>
      </c>
      <c r="FW26" s="247">
        <f t="shared" si="251"/>
        <v>8</v>
      </c>
      <c r="FX26" s="247">
        <f t="shared" si="252"/>
        <v>6</v>
      </c>
      <c r="FY26" s="247">
        <f t="shared" si="253"/>
        <v>0</v>
      </c>
      <c r="FZ26" s="247">
        <f t="shared" si="254"/>
        <v>2</v>
      </c>
      <c r="GA26" s="247">
        <f t="shared" si="255"/>
        <v>3</v>
      </c>
      <c r="GB26" s="247">
        <f t="shared" si="256"/>
        <v>2</v>
      </c>
      <c r="GC26" s="247">
        <f t="shared" si="257"/>
        <v>1</v>
      </c>
      <c r="GD26" s="252">
        <f t="shared" si="258"/>
        <v>0</v>
      </c>
      <c r="GE26" s="349">
        <f t="shared" si="259"/>
        <v>1.2</v>
      </c>
      <c r="GF26" s="350">
        <f t="shared" si="260"/>
        <v>5.0999999999999996</v>
      </c>
      <c r="GG26" s="350">
        <f t="shared" si="261"/>
        <v>0</v>
      </c>
      <c r="GH26" s="350">
        <f t="shared" si="262"/>
        <v>-0.8</v>
      </c>
      <c r="GI26" s="350">
        <f t="shared" si="263"/>
        <v>-1.7</v>
      </c>
      <c r="GJ26" s="350">
        <f t="shared" si="264"/>
        <v>-1.4</v>
      </c>
      <c r="GK26" s="350">
        <f t="shared" si="265"/>
        <v>2</v>
      </c>
      <c r="GL26" s="350">
        <f t="shared" si="266"/>
        <v>1</v>
      </c>
      <c r="GM26" s="350">
        <f t="shared" si="267"/>
        <v>0.6</v>
      </c>
      <c r="GN26" s="351">
        <f t="shared" si="268"/>
        <v>1.1000000000000001</v>
      </c>
      <c r="GO26" s="352">
        <f t="shared" si="269"/>
        <v>-0.8</v>
      </c>
      <c r="GP26" s="353">
        <f t="shared" si="270"/>
        <v>1</v>
      </c>
      <c r="GQ26" s="353">
        <f t="shared" si="271"/>
        <v>-0.5</v>
      </c>
      <c r="GR26" s="353">
        <f t="shared" si="272"/>
        <v>-1.9</v>
      </c>
      <c r="GS26" s="353">
        <f t="shared" si="273"/>
        <v>-4.9000000000000004</v>
      </c>
      <c r="GT26" s="353">
        <f t="shared" si="274"/>
        <v>-5.7</v>
      </c>
      <c r="GU26" s="353">
        <f t="shared" si="275"/>
        <v>-1.5</v>
      </c>
      <c r="GV26" s="353">
        <f t="shared" si="276"/>
        <v>0.3</v>
      </c>
      <c r="GW26" s="353">
        <f t="shared" si="277"/>
        <v>0.2</v>
      </c>
      <c r="GX26" s="354">
        <f t="shared" si="278"/>
        <v>-3</v>
      </c>
      <c r="GY26" s="349">
        <f t="shared" si="279"/>
        <v>7</v>
      </c>
      <c r="GZ26" s="350">
        <f t="shared" si="280"/>
        <v>11.1</v>
      </c>
      <c r="HA26" s="350">
        <f t="shared" si="281"/>
        <v>10.7</v>
      </c>
      <c r="HB26" s="350">
        <f t="shared" si="282"/>
        <v>5.2</v>
      </c>
      <c r="HC26" s="350">
        <f t="shared" si="283"/>
        <v>15.3</v>
      </c>
      <c r="HD26" s="350">
        <f t="shared" si="284"/>
        <v>6.4</v>
      </c>
      <c r="HE26" s="350">
        <f t="shared" si="285"/>
        <v>11</v>
      </c>
      <c r="HF26" s="350">
        <f t="shared" si="286"/>
        <v>6.6</v>
      </c>
      <c r="HG26" s="350">
        <f t="shared" si="287"/>
        <v>9.6</v>
      </c>
      <c r="HH26" s="351">
        <f t="shared" si="288"/>
        <v>9.6</v>
      </c>
      <c r="HI26" s="352">
        <f t="shared" si="289"/>
        <v>-2.8</v>
      </c>
      <c r="HJ26" s="353">
        <f t="shared" si="290"/>
        <v>-1</v>
      </c>
      <c r="HK26" s="353">
        <f t="shared" si="291"/>
        <v>-2.5</v>
      </c>
      <c r="HL26" s="353">
        <f t="shared" si="292"/>
        <v>-3.9</v>
      </c>
      <c r="HM26" s="353">
        <f t="shared" si="293"/>
        <v>-6.9</v>
      </c>
      <c r="HN26" s="353">
        <f t="shared" si="294"/>
        <v>-7.7</v>
      </c>
      <c r="HO26" s="353">
        <f t="shared" si="295"/>
        <v>-3.5</v>
      </c>
      <c r="HP26" s="353">
        <f t="shared" si="296"/>
        <v>-1.7</v>
      </c>
      <c r="HQ26" s="353">
        <f t="shared" si="297"/>
        <v>-1.8</v>
      </c>
      <c r="HR26" s="354">
        <f t="shared" si="298"/>
        <v>-5</v>
      </c>
      <c r="HS26" s="275">
        <f t="shared" si="299"/>
        <v>13</v>
      </c>
      <c r="HT26" s="49">
        <f t="shared" si="300"/>
        <v>14</v>
      </c>
      <c r="HU26" s="49">
        <f t="shared" si="301"/>
        <v>13</v>
      </c>
      <c r="HV26" s="49">
        <f t="shared" si="302"/>
        <v>12</v>
      </c>
      <c r="HW26" s="49">
        <f t="shared" si="303"/>
        <v>9</v>
      </c>
      <c r="HX26" s="49">
        <f t="shared" si="304"/>
        <v>15</v>
      </c>
      <c r="HY26" s="49">
        <f t="shared" si="305"/>
        <v>14</v>
      </c>
      <c r="HZ26" s="49">
        <f t="shared" si="306"/>
        <v>12</v>
      </c>
      <c r="IA26" s="49">
        <f t="shared" si="307"/>
        <v>2</v>
      </c>
      <c r="IB26" s="276">
        <f t="shared" si="308"/>
        <v>4</v>
      </c>
      <c r="IC26" s="355">
        <f t="shared" si="309"/>
        <v>0</v>
      </c>
      <c r="ID26" s="42">
        <f t="shared" si="310"/>
        <v>0</v>
      </c>
      <c r="IE26" s="42">
        <f t="shared" si="311"/>
        <v>0</v>
      </c>
      <c r="IF26" s="42">
        <f t="shared" si="312"/>
        <v>0</v>
      </c>
      <c r="IG26" s="42">
        <f t="shared" si="313"/>
        <v>0</v>
      </c>
      <c r="IH26" s="42">
        <f t="shared" si="314"/>
        <v>0</v>
      </c>
      <c r="II26" s="42">
        <f t="shared" si="315"/>
        <v>0</v>
      </c>
      <c r="IJ26" s="42">
        <f t="shared" si="316"/>
        <v>0</v>
      </c>
      <c r="IK26" s="42">
        <f t="shared" si="317"/>
        <v>0</v>
      </c>
      <c r="IL26" s="65">
        <f t="shared" si="318"/>
        <v>0</v>
      </c>
      <c r="IM26" s="388">
        <f t="shared" si="319"/>
        <v>0</v>
      </c>
      <c r="IN26" s="389">
        <f t="shared" si="320"/>
        <v>0</v>
      </c>
      <c r="IO26" s="389">
        <f t="shared" si="321"/>
        <v>0</v>
      </c>
      <c r="IP26" s="389">
        <f t="shared" si="322"/>
        <v>0</v>
      </c>
      <c r="IQ26" s="389">
        <f t="shared" si="323"/>
        <v>0</v>
      </c>
      <c r="IR26" s="389">
        <f t="shared" si="324"/>
        <v>0</v>
      </c>
      <c r="IS26" s="389">
        <f t="shared" si="325"/>
        <v>0</v>
      </c>
      <c r="IT26" s="389">
        <f t="shared" si="326"/>
        <v>0</v>
      </c>
      <c r="IU26" s="389">
        <f t="shared" si="327"/>
        <v>0</v>
      </c>
      <c r="IV26" s="390">
        <f t="shared" si="328"/>
        <v>0</v>
      </c>
    </row>
    <row r="27" spans="1:256" s="5" customFormat="1" ht="13.5" customHeight="1" x14ac:dyDescent="0.2">
      <c r="A27"/>
      <c r="B27"/>
      <c r="C27"/>
      <c r="D27"/>
      <c r="E27"/>
      <c r="F27"/>
      <c r="G27"/>
      <c r="H27"/>
      <c r="I27"/>
      <c r="J27"/>
      <c r="K27"/>
      <c r="L27"/>
      <c r="M27"/>
      <c r="N27"/>
      <c r="O27"/>
      <c r="P27"/>
      <c r="Q27"/>
      <c r="R27"/>
      <c r="S27"/>
      <c r="T27"/>
      <c r="U27"/>
      <c r="V27"/>
      <c r="W27" s="1"/>
      <c r="X27"/>
      <c r="Y27"/>
      <c r="Z27"/>
      <c r="AA27"/>
      <c r="AB27"/>
      <c r="AC27"/>
      <c r="AD27"/>
      <c r="AE27"/>
      <c r="AF27"/>
      <c r="AG27"/>
      <c r="AH27"/>
      <c r="AI27"/>
      <c r="AJ27" s="515"/>
      <c r="AM27" s="340">
        <v>27</v>
      </c>
      <c r="AN27" s="413">
        <v>22</v>
      </c>
      <c r="AO27" s="708" t="s">
        <v>1072</v>
      </c>
      <c r="AP27" s="369" t="str">
        <f t="shared" si="155"/>
        <v/>
      </c>
      <c r="AQ27" s="370" t="str">
        <f t="shared" si="155"/>
        <v>· *</v>
      </c>
      <c r="AR27" s="371" t="str">
        <f t="shared" si="155"/>
        <v>· *</v>
      </c>
      <c r="AS27" s="370" t="str">
        <f t="shared" si="155"/>
        <v>···</v>
      </c>
      <c r="AT27" s="371" t="str">
        <f t="shared" si="155"/>
        <v>· *</v>
      </c>
      <c r="AU27" s="370" t="str">
        <f t="shared" si="155"/>
        <v/>
      </c>
      <c r="AV27" s="371" t="str">
        <f t="shared" si="155"/>
        <v>· *</v>
      </c>
      <c r="AW27" s="370" t="str">
        <f t="shared" si="155"/>
        <v>· *</v>
      </c>
      <c r="AX27" s="371" t="str">
        <f t="shared" si="155"/>
        <v>*</v>
      </c>
      <c r="AY27" s="370" t="str">
        <f t="shared" si="155"/>
        <v/>
      </c>
      <c r="AZ27" s="371" t="str">
        <f t="shared" si="155"/>
        <v/>
      </c>
      <c r="BA27" s="370" t="str">
        <f t="shared" si="155"/>
        <v/>
      </c>
      <c r="BB27" s="371" t="str">
        <f t="shared" si="155"/>
        <v>**</v>
      </c>
      <c r="BC27" s="370" t="str">
        <f t="shared" si="155"/>
        <v/>
      </c>
      <c r="BD27" s="371" t="str">
        <f t="shared" si="155"/>
        <v>· *</v>
      </c>
      <c r="BE27" s="370" t="str">
        <f t="shared" si="155"/>
        <v>· *</v>
      </c>
      <c r="BF27" s="371" t="str">
        <f t="shared" si="329"/>
        <v/>
      </c>
      <c r="BG27" s="370" t="str">
        <f t="shared" si="329"/>
        <v>· *</v>
      </c>
      <c r="BH27" s="371" t="str">
        <f t="shared" si="329"/>
        <v/>
      </c>
      <c r="BI27" s="372" t="str">
        <f t="shared" si="152"/>
        <v/>
      </c>
      <c r="BJ27" s="374">
        <f t="shared" si="157"/>
        <v>0</v>
      </c>
      <c r="BK27" s="373">
        <f t="shared" si="157"/>
        <v>6</v>
      </c>
      <c r="BL27" s="374">
        <f t="shared" si="157"/>
        <v>2</v>
      </c>
      <c r="BM27" s="373">
        <f t="shared" si="157"/>
        <v>12</v>
      </c>
      <c r="BN27" s="374">
        <f t="shared" si="157"/>
        <v>12</v>
      </c>
      <c r="BO27" s="373">
        <f t="shared" si="158"/>
        <v>0</v>
      </c>
      <c r="BP27" s="374">
        <f t="shared" si="159"/>
        <v>3</v>
      </c>
      <c r="BQ27" s="373">
        <f t="shared" si="160"/>
        <v>8</v>
      </c>
      <c r="BR27" s="374">
        <f t="shared" si="161"/>
        <v>1</v>
      </c>
      <c r="BS27" s="373">
        <f t="shared" si="162"/>
        <v>0</v>
      </c>
      <c r="BT27" s="374">
        <f t="shared" si="163"/>
        <v>0</v>
      </c>
      <c r="BU27" s="373">
        <f t="shared" si="164"/>
        <v>0</v>
      </c>
      <c r="BV27" s="374">
        <f t="shared" si="165"/>
        <v>4</v>
      </c>
      <c r="BW27" s="373">
        <f t="shared" si="166"/>
        <v>0</v>
      </c>
      <c r="BX27" s="374">
        <f t="shared" si="167"/>
        <v>1</v>
      </c>
      <c r="BY27" s="373">
        <f t="shared" si="168"/>
        <v>1</v>
      </c>
      <c r="BZ27" s="374">
        <f t="shared" si="169"/>
        <v>0</v>
      </c>
      <c r="CA27" s="373">
        <f t="shared" si="170"/>
        <v>1</v>
      </c>
      <c r="CB27" s="374">
        <f t="shared" si="171"/>
        <v>0</v>
      </c>
      <c r="CC27" s="375">
        <f t="shared" si="172"/>
        <v>0</v>
      </c>
      <c r="CD27" s="376">
        <f t="shared" si="173"/>
        <v>-1.5</v>
      </c>
      <c r="CE27" s="377">
        <f t="shared" si="174"/>
        <v>2.2999999999999998</v>
      </c>
      <c r="CF27" s="376">
        <f t="shared" si="173"/>
        <v>0.10000000000000009</v>
      </c>
      <c r="CG27" s="377">
        <f t="shared" si="175"/>
        <v>5.9</v>
      </c>
      <c r="CH27" s="376">
        <f t="shared" si="176"/>
        <v>-2</v>
      </c>
      <c r="CI27" s="377">
        <f t="shared" si="177"/>
        <v>0.9</v>
      </c>
      <c r="CJ27" s="376">
        <f t="shared" si="178"/>
        <v>-3</v>
      </c>
      <c r="CK27" s="377">
        <f t="shared" si="179"/>
        <v>-0.1</v>
      </c>
      <c r="CL27" s="376">
        <f t="shared" si="180"/>
        <v>-7.1</v>
      </c>
      <c r="CM27" s="377">
        <f t="shared" si="181"/>
        <v>-1.6</v>
      </c>
      <c r="CN27" s="376">
        <f t="shared" si="182"/>
        <v>-7.9</v>
      </c>
      <c r="CO27" s="377">
        <f t="shared" si="183"/>
        <v>-0.9</v>
      </c>
      <c r="CP27" s="376">
        <f t="shared" si="184"/>
        <v>-3.3</v>
      </c>
      <c r="CQ27" s="377">
        <f t="shared" si="185"/>
        <v>1.7</v>
      </c>
      <c r="CR27" s="376">
        <f t="shared" si="186"/>
        <v>-2.1</v>
      </c>
      <c r="CS27" s="377">
        <f t="shared" si="187"/>
        <v>-0.1</v>
      </c>
      <c r="CT27" s="376">
        <f t="shared" si="188"/>
        <v>-2.7</v>
      </c>
      <c r="CU27" s="377">
        <f t="shared" si="189"/>
        <v>0.5</v>
      </c>
      <c r="CV27" s="376">
        <f t="shared" si="190"/>
        <v>-4.3</v>
      </c>
      <c r="CW27" s="377">
        <f t="shared" si="191"/>
        <v>1</v>
      </c>
      <c r="CX27" s="376">
        <f t="shared" si="192"/>
        <v>-3.5</v>
      </c>
      <c r="CY27" s="377">
        <f t="shared" si="193"/>
        <v>7.3</v>
      </c>
      <c r="CZ27" s="376">
        <f t="shared" si="194"/>
        <v>-1.9</v>
      </c>
      <c r="DA27" s="377">
        <f t="shared" si="195"/>
        <v>10.9</v>
      </c>
      <c r="DB27" s="376">
        <f t="shared" si="196"/>
        <v>-4</v>
      </c>
      <c r="DC27" s="377">
        <f t="shared" si="197"/>
        <v>15</v>
      </c>
      <c r="DD27" s="376">
        <f t="shared" si="198"/>
        <v>-5</v>
      </c>
      <c r="DE27" s="377">
        <f t="shared" si="199"/>
        <v>5.8</v>
      </c>
      <c r="DF27" s="376">
        <f t="shared" si="200"/>
        <v>-9.1</v>
      </c>
      <c r="DG27" s="377">
        <f t="shared" si="201"/>
        <v>6.3</v>
      </c>
      <c r="DH27" s="376">
        <f t="shared" si="202"/>
        <v>-9.9</v>
      </c>
      <c r="DI27" s="377">
        <f t="shared" si="203"/>
        <v>7</v>
      </c>
      <c r="DJ27" s="376">
        <f t="shared" si="204"/>
        <v>-5.3</v>
      </c>
      <c r="DK27" s="377">
        <f t="shared" si="205"/>
        <v>10.7</v>
      </c>
      <c r="DL27" s="376">
        <f t="shared" si="206"/>
        <v>-4.0999999999999996</v>
      </c>
      <c r="DM27" s="377">
        <f t="shared" si="207"/>
        <v>5.7</v>
      </c>
      <c r="DN27" s="376">
        <f t="shared" si="208"/>
        <v>-4.7</v>
      </c>
      <c r="DO27" s="377">
        <f t="shared" si="209"/>
        <v>6.5</v>
      </c>
      <c r="DP27" s="376">
        <f t="shared" si="210"/>
        <v>-6.3</v>
      </c>
      <c r="DQ27" s="377">
        <f t="shared" si="211"/>
        <v>9.5</v>
      </c>
      <c r="DR27" s="378">
        <f t="shared" si="212"/>
        <v>8</v>
      </c>
      <c r="DS27" s="379">
        <f t="shared" si="213"/>
        <v>14</v>
      </c>
      <c r="DT27" s="378">
        <f t="shared" si="213"/>
        <v>15</v>
      </c>
      <c r="DU27" s="379">
        <f t="shared" si="213"/>
        <v>17</v>
      </c>
      <c r="DV27" s="378">
        <f t="shared" si="213"/>
        <v>13</v>
      </c>
      <c r="DW27" s="379">
        <f t="shared" si="214"/>
        <v>14</v>
      </c>
      <c r="DX27" s="378">
        <f t="shared" si="215"/>
        <v>13</v>
      </c>
      <c r="DY27" s="379">
        <f t="shared" si="216"/>
        <v>7</v>
      </c>
      <c r="DZ27" s="378">
        <f t="shared" si="217"/>
        <v>9</v>
      </c>
      <c r="EA27" s="379">
        <f t="shared" si="218"/>
        <v>7</v>
      </c>
      <c r="EB27" s="378">
        <f t="shared" si="219"/>
        <v>4</v>
      </c>
      <c r="EC27" s="379">
        <f t="shared" si="220"/>
        <v>16</v>
      </c>
      <c r="ED27" s="378">
        <f t="shared" si="221"/>
        <v>13</v>
      </c>
      <c r="EE27" s="379">
        <f t="shared" si="222"/>
        <v>14</v>
      </c>
      <c r="EF27" s="378">
        <f t="shared" si="223"/>
        <v>12</v>
      </c>
      <c r="EG27" s="379">
        <f t="shared" si="224"/>
        <v>7</v>
      </c>
      <c r="EH27" s="378">
        <f t="shared" si="225"/>
        <v>3</v>
      </c>
      <c r="EI27" s="379">
        <f t="shared" si="226"/>
        <v>2</v>
      </c>
      <c r="EJ27" s="378">
        <f t="shared" si="227"/>
        <v>2</v>
      </c>
      <c r="EK27" s="379">
        <f t="shared" si="228"/>
        <v>4</v>
      </c>
      <c r="EL27" s="378">
        <f t="shared" si="229"/>
        <v>0</v>
      </c>
      <c r="EM27" s="379">
        <f t="shared" si="230"/>
        <v>0</v>
      </c>
      <c r="EN27" s="378">
        <f t="shared" si="231"/>
        <v>0</v>
      </c>
      <c r="EO27" s="379">
        <f t="shared" si="232"/>
        <v>0</v>
      </c>
      <c r="EP27" s="378">
        <f t="shared" si="233"/>
        <v>0</v>
      </c>
      <c r="EQ27" s="379">
        <f t="shared" si="234"/>
        <v>0</v>
      </c>
      <c r="ER27" s="378">
        <f t="shared" si="235"/>
        <v>0</v>
      </c>
      <c r="ES27" s="379">
        <f t="shared" si="236"/>
        <v>0</v>
      </c>
      <c r="ET27" s="378">
        <f t="shared" si="237"/>
        <v>0</v>
      </c>
      <c r="EU27" s="379">
        <f t="shared" si="238"/>
        <v>0</v>
      </c>
      <c r="EV27" s="378">
        <f t="shared" si="239"/>
        <v>0</v>
      </c>
      <c r="EW27" s="379">
        <f t="shared" si="240"/>
        <v>0</v>
      </c>
      <c r="EX27" s="378">
        <f t="shared" si="241"/>
        <v>0</v>
      </c>
      <c r="EY27" s="379">
        <f t="shared" si="242"/>
        <v>0</v>
      </c>
      <c r="EZ27" s="378">
        <f t="shared" si="243"/>
        <v>0</v>
      </c>
      <c r="FA27" s="379">
        <f t="shared" si="244"/>
        <v>0</v>
      </c>
      <c r="FB27" s="378">
        <f t="shared" si="245"/>
        <v>0</v>
      </c>
      <c r="FC27" s="379">
        <f t="shared" si="246"/>
        <v>0</v>
      </c>
      <c r="FD27" s="378">
        <f t="shared" si="247"/>
        <v>0</v>
      </c>
      <c r="FE27" s="379">
        <f t="shared" si="248"/>
        <v>0</v>
      </c>
      <c r="FG27" s="524" t="s">
        <v>1302</v>
      </c>
      <c r="FH27" s="524" t="s">
        <v>1302</v>
      </c>
      <c r="FI27" s="522">
        <v>22</v>
      </c>
      <c r="FJ27" s="345" t="str">
        <f t="shared" si="76"/>
        <v>Нелазское</v>
      </c>
      <c r="FK27" s="346" t="str">
        <f t="shared" si="331"/>
        <v>· *</v>
      </c>
      <c r="FL27" s="347" t="str">
        <f t="shared" si="331"/>
        <v>··</v>
      </c>
      <c r="FM27" s="347" t="str">
        <f t="shared" si="331"/>
        <v>· *</v>
      </c>
      <c r="FN27" s="347" t="str">
        <f t="shared" si="331"/>
        <v>· *</v>
      </c>
      <c r="FO27" s="347" t="str">
        <f t="shared" si="331"/>
        <v>*</v>
      </c>
      <c r="FP27" s="347" t="str">
        <f t="shared" si="331"/>
        <v/>
      </c>
      <c r="FQ27" s="347" t="str">
        <f t="shared" si="331"/>
        <v>·</v>
      </c>
      <c r="FR27" s="347" t="str">
        <f t="shared" si="331"/>
        <v>· *</v>
      </c>
      <c r="FS27" s="347" t="str">
        <f t="shared" si="331"/>
        <v>· *</v>
      </c>
      <c r="FT27" s="348" t="str">
        <f t="shared" si="331"/>
        <v/>
      </c>
      <c r="FU27" s="251">
        <f t="shared" si="249"/>
        <v>6</v>
      </c>
      <c r="FV27" s="247">
        <f t="shared" si="250"/>
        <v>12</v>
      </c>
      <c r="FW27" s="247">
        <f t="shared" si="251"/>
        <v>12</v>
      </c>
      <c r="FX27" s="247">
        <f t="shared" si="252"/>
        <v>10</v>
      </c>
      <c r="FY27" s="247">
        <f t="shared" si="253"/>
        <v>1</v>
      </c>
      <c r="FZ27" s="247">
        <f t="shared" si="254"/>
        <v>0</v>
      </c>
      <c r="GA27" s="247">
        <f t="shared" si="255"/>
        <v>4</v>
      </c>
      <c r="GB27" s="247">
        <f t="shared" si="256"/>
        <v>1</v>
      </c>
      <c r="GC27" s="247">
        <f t="shared" si="257"/>
        <v>1</v>
      </c>
      <c r="GD27" s="252">
        <f t="shared" si="258"/>
        <v>0</v>
      </c>
      <c r="GE27" s="349">
        <f t="shared" si="259"/>
        <v>2.2999999999999998</v>
      </c>
      <c r="GF27" s="350">
        <f t="shared" si="260"/>
        <v>5.9</v>
      </c>
      <c r="GG27" s="350">
        <f t="shared" si="261"/>
        <v>0.9</v>
      </c>
      <c r="GH27" s="350">
        <f t="shared" si="262"/>
        <v>-0.1</v>
      </c>
      <c r="GI27" s="350">
        <f t="shared" si="263"/>
        <v>-1.6</v>
      </c>
      <c r="GJ27" s="350">
        <f t="shared" si="264"/>
        <v>-0.9</v>
      </c>
      <c r="GK27" s="350">
        <f t="shared" si="265"/>
        <v>1.7</v>
      </c>
      <c r="GL27" s="350">
        <f t="shared" si="266"/>
        <v>-0.1</v>
      </c>
      <c r="GM27" s="350">
        <f t="shared" si="267"/>
        <v>0.5</v>
      </c>
      <c r="GN27" s="351">
        <f t="shared" si="268"/>
        <v>1</v>
      </c>
      <c r="GO27" s="352">
        <f t="shared" si="269"/>
        <v>0.5</v>
      </c>
      <c r="GP27" s="353">
        <f t="shared" si="270"/>
        <v>2.1</v>
      </c>
      <c r="GQ27" s="353">
        <f t="shared" si="271"/>
        <v>-0.2</v>
      </c>
      <c r="GR27" s="353">
        <f t="shared" si="272"/>
        <v>-1</v>
      </c>
      <c r="GS27" s="353">
        <f t="shared" si="273"/>
        <v>-5.0999999999999996</v>
      </c>
      <c r="GT27" s="353">
        <f t="shared" si="274"/>
        <v>-5.9</v>
      </c>
      <c r="GU27" s="353">
        <f t="shared" si="275"/>
        <v>-1.3</v>
      </c>
      <c r="GV27" s="353">
        <f t="shared" si="276"/>
        <v>-0.7</v>
      </c>
      <c r="GW27" s="353">
        <f t="shared" si="277"/>
        <v>-0.7</v>
      </c>
      <c r="GX27" s="354">
        <f t="shared" si="278"/>
        <v>-2.2999999999999998</v>
      </c>
      <c r="GY27" s="349">
        <f t="shared" si="279"/>
        <v>7.3</v>
      </c>
      <c r="GZ27" s="350">
        <f t="shared" si="280"/>
        <v>10.9</v>
      </c>
      <c r="HA27" s="350">
        <f t="shared" si="281"/>
        <v>15</v>
      </c>
      <c r="HB27" s="350">
        <f t="shared" si="282"/>
        <v>5.8</v>
      </c>
      <c r="HC27" s="350">
        <f t="shared" si="283"/>
        <v>6.3</v>
      </c>
      <c r="HD27" s="350">
        <f t="shared" si="284"/>
        <v>7</v>
      </c>
      <c r="HE27" s="350">
        <f t="shared" si="285"/>
        <v>10.7</v>
      </c>
      <c r="HF27" s="350">
        <f t="shared" si="286"/>
        <v>5.7</v>
      </c>
      <c r="HG27" s="350">
        <f t="shared" si="287"/>
        <v>6.5</v>
      </c>
      <c r="HH27" s="351">
        <f t="shared" si="288"/>
        <v>9.5</v>
      </c>
      <c r="HI27" s="352">
        <f t="shared" si="289"/>
        <v>-1.5</v>
      </c>
      <c r="HJ27" s="353">
        <f t="shared" si="290"/>
        <v>0.10000000000000009</v>
      </c>
      <c r="HK27" s="353">
        <f t="shared" si="291"/>
        <v>-2.2000000000000002</v>
      </c>
      <c r="HL27" s="353">
        <f t="shared" si="292"/>
        <v>-3</v>
      </c>
      <c r="HM27" s="353">
        <f t="shared" si="293"/>
        <v>-7.1</v>
      </c>
      <c r="HN27" s="353">
        <f t="shared" si="294"/>
        <v>-7.9</v>
      </c>
      <c r="HO27" s="353">
        <f t="shared" si="295"/>
        <v>-3.3</v>
      </c>
      <c r="HP27" s="353">
        <f t="shared" si="296"/>
        <v>-2.7</v>
      </c>
      <c r="HQ27" s="353">
        <f t="shared" si="297"/>
        <v>-2.7</v>
      </c>
      <c r="HR27" s="354">
        <f t="shared" si="298"/>
        <v>-4.3</v>
      </c>
      <c r="HS27" s="275">
        <f t="shared" si="299"/>
        <v>14</v>
      </c>
      <c r="HT27" s="49">
        <f t="shared" si="300"/>
        <v>17</v>
      </c>
      <c r="HU27" s="49">
        <f t="shared" si="301"/>
        <v>14</v>
      </c>
      <c r="HV27" s="49">
        <f t="shared" si="302"/>
        <v>13</v>
      </c>
      <c r="HW27" s="49">
        <f t="shared" si="303"/>
        <v>9</v>
      </c>
      <c r="HX27" s="49">
        <f t="shared" si="304"/>
        <v>16</v>
      </c>
      <c r="HY27" s="49">
        <f t="shared" si="305"/>
        <v>14</v>
      </c>
      <c r="HZ27" s="49">
        <f t="shared" si="306"/>
        <v>12</v>
      </c>
      <c r="IA27" s="49">
        <f t="shared" si="307"/>
        <v>3</v>
      </c>
      <c r="IB27" s="276">
        <f t="shared" si="308"/>
        <v>4</v>
      </c>
      <c r="IC27" s="355">
        <f t="shared" si="309"/>
        <v>0</v>
      </c>
      <c r="ID27" s="42">
        <f t="shared" si="310"/>
        <v>0</v>
      </c>
      <c r="IE27" s="42">
        <f t="shared" si="311"/>
        <v>0</v>
      </c>
      <c r="IF27" s="42">
        <f t="shared" si="312"/>
        <v>0</v>
      </c>
      <c r="IG27" s="42">
        <f t="shared" si="313"/>
        <v>0</v>
      </c>
      <c r="IH27" s="42">
        <f t="shared" si="314"/>
        <v>0</v>
      </c>
      <c r="II27" s="42">
        <f t="shared" si="315"/>
        <v>0</v>
      </c>
      <c r="IJ27" s="42">
        <f t="shared" si="316"/>
        <v>0</v>
      </c>
      <c r="IK27" s="42">
        <f t="shared" si="317"/>
        <v>0</v>
      </c>
      <c r="IL27" s="65">
        <f t="shared" si="318"/>
        <v>0</v>
      </c>
      <c r="IM27" s="388">
        <f t="shared" si="319"/>
        <v>0</v>
      </c>
      <c r="IN27" s="389">
        <f t="shared" si="320"/>
        <v>0</v>
      </c>
      <c r="IO27" s="389">
        <f t="shared" si="321"/>
        <v>0</v>
      </c>
      <c r="IP27" s="389">
        <f t="shared" si="322"/>
        <v>0</v>
      </c>
      <c r="IQ27" s="389">
        <f t="shared" si="323"/>
        <v>0</v>
      </c>
      <c r="IR27" s="389">
        <f t="shared" si="324"/>
        <v>0</v>
      </c>
      <c r="IS27" s="389">
        <f t="shared" si="325"/>
        <v>0</v>
      </c>
      <c r="IT27" s="389">
        <f t="shared" si="326"/>
        <v>0</v>
      </c>
      <c r="IU27" s="389">
        <f t="shared" si="327"/>
        <v>0</v>
      </c>
      <c r="IV27" s="390">
        <f t="shared" si="328"/>
        <v>0</v>
      </c>
    </row>
    <row r="28" spans="1:256" ht="13.5" customHeight="1" x14ac:dyDescent="0.2">
      <c r="AM28" s="519">
        <v>28</v>
      </c>
      <c r="AN28" s="518">
        <v>23</v>
      </c>
      <c r="AO28" s="708" t="s">
        <v>556</v>
      </c>
      <c r="AP28" s="369" t="str">
        <f t="shared" si="155"/>
        <v/>
      </c>
      <c r="AQ28" s="370" t="str">
        <f t="shared" si="155"/>
        <v>· *</v>
      </c>
      <c r="AR28" s="371" t="str">
        <f t="shared" si="155"/>
        <v>· *</v>
      </c>
      <c r="AS28" s="370" t="str">
        <f t="shared" si="155"/>
        <v>· *</v>
      </c>
      <c r="AT28" s="371" t="str">
        <f t="shared" si="155"/>
        <v>· *</v>
      </c>
      <c r="AU28" s="370" t="str">
        <f t="shared" si="155"/>
        <v>· *</v>
      </c>
      <c r="AV28" s="371" t="str">
        <f t="shared" si="155"/>
        <v>**</v>
      </c>
      <c r="AW28" s="370" t="str">
        <f t="shared" si="155"/>
        <v>*</v>
      </c>
      <c r="AX28" s="371" t="str">
        <f t="shared" si="155"/>
        <v/>
      </c>
      <c r="AY28" s="370" t="str">
        <f t="shared" si="155"/>
        <v/>
      </c>
      <c r="AZ28" s="371" t="str">
        <f t="shared" si="155"/>
        <v/>
      </c>
      <c r="BA28" s="370" t="str">
        <f t="shared" si="155"/>
        <v>· *</v>
      </c>
      <c r="BB28" s="371" t="str">
        <f t="shared" si="155"/>
        <v>· *</v>
      </c>
      <c r="BC28" s="370" t="str">
        <f t="shared" si="155"/>
        <v>· *</v>
      </c>
      <c r="BD28" s="371" t="str">
        <f t="shared" si="155"/>
        <v>· *</v>
      </c>
      <c r="BE28" s="370" t="str">
        <f t="shared" si="155"/>
        <v>· *</v>
      </c>
      <c r="BF28" s="371" t="str">
        <f t="shared" si="329"/>
        <v/>
      </c>
      <c r="BG28" s="370" t="str">
        <f t="shared" si="329"/>
        <v>· *</v>
      </c>
      <c r="BH28" s="371" t="str">
        <f t="shared" si="329"/>
        <v/>
      </c>
      <c r="BI28" s="372" t="str">
        <f t="shared" si="152"/>
        <v/>
      </c>
      <c r="BJ28" s="374">
        <f t="shared" si="157"/>
        <v>0</v>
      </c>
      <c r="BK28" s="373">
        <f t="shared" si="157"/>
        <v>8</v>
      </c>
      <c r="BL28" s="374">
        <f t="shared" si="157"/>
        <v>4</v>
      </c>
      <c r="BM28" s="373">
        <f t="shared" si="157"/>
        <v>3</v>
      </c>
      <c r="BN28" s="374">
        <f t="shared" si="157"/>
        <v>2</v>
      </c>
      <c r="BO28" s="373">
        <f t="shared" si="158"/>
        <v>1</v>
      </c>
      <c r="BP28" s="374">
        <f t="shared" si="159"/>
        <v>3</v>
      </c>
      <c r="BQ28" s="373">
        <f t="shared" si="160"/>
        <v>1</v>
      </c>
      <c r="BR28" s="374">
        <f t="shared" si="161"/>
        <v>0</v>
      </c>
      <c r="BS28" s="373">
        <f t="shared" si="162"/>
        <v>0</v>
      </c>
      <c r="BT28" s="374">
        <f t="shared" si="163"/>
        <v>0</v>
      </c>
      <c r="BU28" s="373">
        <f t="shared" si="164"/>
        <v>3</v>
      </c>
      <c r="BV28" s="374">
        <f t="shared" si="165"/>
        <v>1</v>
      </c>
      <c r="BW28" s="373">
        <f t="shared" si="166"/>
        <v>1</v>
      </c>
      <c r="BX28" s="374">
        <f t="shared" si="167"/>
        <v>1</v>
      </c>
      <c r="BY28" s="373">
        <f t="shared" si="168"/>
        <v>1</v>
      </c>
      <c r="BZ28" s="374">
        <f t="shared" si="169"/>
        <v>0</v>
      </c>
      <c r="CA28" s="373">
        <f t="shared" si="170"/>
        <v>1</v>
      </c>
      <c r="CB28" s="374">
        <f t="shared" si="171"/>
        <v>0</v>
      </c>
      <c r="CC28" s="375">
        <f t="shared" si="172"/>
        <v>0</v>
      </c>
      <c r="CD28" s="376">
        <f t="shared" si="173"/>
        <v>-1.2</v>
      </c>
      <c r="CE28" s="377">
        <f t="shared" si="174"/>
        <v>3.8</v>
      </c>
      <c r="CF28" s="376">
        <f t="shared" si="173"/>
        <v>1.7000000000000002</v>
      </c>
      <c r="CG28" s="377">
        <f t="shared" si="175"/>
        <v>5.5</v>
      </c>
      <c r="CH28" s="376">
        <f t="shared" si="176"/>
        <v>-2.8</v>
      </c>
      <c r="CI28" s="377">
        <f t="shared" si="177"/>
        <v>0.1</v>
      </c>
      <c r="CJ28" s="376">
        <f t="shared" si="178"/>
        <v>-3.5</v>
      </c>
      <c r="CK28" s="377">
        <f t="shared" si="179"/>
        <v>-0.4</v>
      </c>
      <c r="CL28" s="376">
        <f t="shared" si="180"/>
        <v>-7.2</v>
      </c>
      <c r="CM28" s="377">
        <f t="shared" si="181"/>
        <v>-1.4</v>
      </c>
      <c r="CN28" s="376">
        <f t="shared" si="182"/>
        <v>-6</v>
      </c>
      <c r="CO28" s="377">
        <f t="shared" si="183"/>
        <v>-0.5</v>
      </c>
      <c r="CP28" s="376">
        <f t="shared" si="184"/>
        <v>-2.5</v>
      </c>
      <c r="CQ28" s="377">
        <f t="shared" si="185"/>
        <v>3.1</v>
      </c>
      <c r="CR28" s="376">
        <f t="shared" si="186"/>
        <v>-0.30000000000000004</v>
      </c>
      <c r="CS28" s="377">
        <f t="shared" si="187"/>
        <v>1.7</v>
      </c>
      <c r="CT28" s="376">
        <f t="shared" si="188"/>
        <v>-1.5</v>
      </c>
      <c r="CU28" s="377">
        <f t="shared" si="189"/>
        <v>0.6</v>
      </c>
      <c r="CV28" s="376">
        <f t="shared" si="190"/>
        <v>-4.5</v>
      </c>
      <c r="CW28" s="377">
        <f t="shared" si="191"/>
        <v>0.5</v>
      </c>
      <c r="CX28" s="376">
        <f t="shared" si="192"/>
        <v>-3.2</v>
      </c>
      <c r="CY28" s="377">
        <f t="shared" si="193"/>
        <v>6.7</v>
      </c>
      <c r="CZ28" s="376">
        <f t="shared" si="194"/>
        <v>-0.29999999999999982</v>
      </c>
      <c r="DA28" s="377">
        <f t="shared" si="195"/>
        <v>8.3000000000000007</v>
      </c>
      <c r="DB28" s="376">
        <f t="shared" si="196"/>
        <v>-4.8</v>
      </c>
      <c r="DC28" s="377">
        <f t="shared" si="197"/>
        <v>17.100000000000001</v>
      </c>
      <c r="DD28" s="376">
        <f t="shared" si="198"/>
        <v>-5.5</v>
      </c>
      <c r="DE28" s="377">
        <f t="shared" si="199"/>
        <v>5.6</v>
      </c>
      <c r="DF28" s="376">
        <f t="shared" si="200"/>
        <v>-9.1999999999999993</v>
      </c>
      <c r="DG28" s="377">
        <f t="shared" si="201"/>
        <v>15.6</v>
      </c>
      <c r="DH28" s="376">
        <f t="shared" si="202"/>
        <v>-8</v>
      </c>
      <c r="DI28" s="377">
        <f t="shared" si="203"/>
        <v>7.9</v>
      </c>
      <c r="DJ28" s="376">
        <f t="shared" si="204"/>
        <v>-4.5</v>
      </c>
      <c r="DK28" s="377">
        <f t="shared" si="205"/>
        <v>11.9</v>
      </c>
      <c r="DL28" s="376">
        <f t="shared" si="206"/>
        <v>-2.2999999999999998</v>
      </c>
      <c r="DM28" s="377">
        <f t="shared" si="207"/>
        <v>6.7</v>
      </c>
      <c r="DN28" s="376">
        <f t="shared" si="208"/>
        <v>-3.5</v>
      </c>
      <c r="DO28" s="377">
        <f t="shared" si="209"/>
        <v>6.6</v>
      </c>
      <c r="DP28" s="376">
        <f t="shared" si="210"/>
        <v>-6.5</v>
      </c>
      <c r="DQ28" s="377">
        <f t="shared" si="211"/>
        <v>13.3</v>
      </c>
      <c r="DR28" s="378">
        <f t="shared" si="212"/>
        <v>9</v>
      </c>
      <c r="DS28" s="379">
        <f t="shared" si="213"/>
        <v>14</v>
      </c>
      <c r="DT28" s="378">
        <f t="shared" si="213"/>
        <v>15</v>
      </c>
      <c r="DU28" s="379">
        <f t="shared" si="213"/>
        <v>5</v>
      </c>
      <c r="DV28" s="378">
        <f t="shared" si="213"/>
        <v>10</v>
      </c>
      <c r="DW28" s="379">
        <f t="shared" si="214"/>
        <v>13</v>
      </c>
      <c r="DX28" s="378">
        <f t="shared" si="215"/>
        <v>11</v>
      </c>
      <c r="DY28" s="379">
        <f t="shared" si="216"/>
        <v>8</v>
      </c>
      <c r="DZ28" s="378">
        <f t="shared" si="217"/>
        <v>9</v>
      </c>
      <c r="EA28" s="379">
        <f t="shared" si="218"/>
        <v>9</v>
      </c>
      <c r="EB28" s="378">
        <f t="shared" si="219"/>
        <v>9</v>
      </c>
      <c r="EC28" s="379">
        <f t="shared" si="220"/>
        <v>15</v>
      </c>
      <c r="ED28" s="378">
        <f t="shared" si="221"/>
        <v>14</v>
      </c>
      <c r="EE28" s="379">
        <f t="shared" si="222"/>
        <v>13</v>
      </c>
      <c r="EF28" s="378">
        <f t="shared" si="223"/>
        <v>12</v>
      </c>
      <c r="EG28" s="379">
        <f t="shared" si="224"/>
        <v>6</v>
      </c>
      <c r="EH28" s="378">
        <f t="shared" si="225"/>
        <v>2</v>
      </c>
      <c r="EI28" s="379">
        <f t="shared" si="226"/>
        <v>2</v>
      </c>
      <c r="EJ28" s="378">
        <f t="shared" si="227"/>
        <v>3</v>
      </c>
      <c r="EK28" s="379">
        <f t="shared" si="228"/>
        <v>6</v>
      </c>
      <c r="EL28" s="378">
        <f t="shared" si="229"/>
        <v>0</v>
      </c>
      <c r="EM28" s="379">
        <f t="shared" si="230"/>
        <v>0</v>
      </c>
      <c r="EN28" s="378">
        <f t="shared" si="231"/>
        <v>0</v>
      </c>
      <c r="EO28" s="379">
        <f t="shared" si="232"/>
        <v>0</v>
      </c>
      <c r="EP28" s="378">
        <f t="shared" si="233"/>
        <v>0</v>
      </c>
      <c r="EQ28" s="379">
        <f t="shared" si="234"/>
        <v>0</v>
      </c>
      <c r="ER28" s="378">
        <f t="shared" si="235"/>
        <v>0</v>
      </c>
      <c r="ES28" s="379">
        <f t="shared" si="236"/>
        <v>0</v>
      </c>
      <c r="ET28" s="378">
        <f t="shared" si="237"/>
        <v>0</v>
      </c>
      <c r="EU28" s="379">
        <f t="shared" si="238"/>
        <v>0</v>
      </c>
      <c r="EV28" s="378">
        <f t="shared" si="239"/>
        <v>0</v>
      </c>
      <c r="EW28" s="379">
        <f t="shared" si="240"/>
        <v>0</v>
      </c>
      <c r="EX28" s="378">
        <f t="shared" si="241"/>
        <v>0</v>
      </c>
      <c r="EY28" s="379">
        <f t="shared" si="242"/>
        <v>0</v>
      </c>
      <c r="EZ28" s="378">
        <f t="shared" si="243"/>
        <v>0</v>
      </c>
      <c r="FA28" s="379">
        <f t="shared" si="244"/>
        <v>0</v>
      </c>
      <c r="FB28" s="378">
        <f t="shared" si="245"/>
        <v>0</v>
      </c>
      <c r="FC28" s="379">
        <f t="shared" si="246"/>
        <v>0</v>
      </c>
      <c r="FD28" s="378">
        <f t="shared" si="247"/>
        <v>0</v>
      </c>
      <c r="FE28" s="379">
        <f t="shared" si="248"/>
        <v>0</v>
      </c>
      <c r="FG28" s="523" t="s">
        <v>1303</v>
      </c>
      <c r="FH28" s="523" t="s">
        <v>1303</v>
      </c>
      <c r="FI28" s="521">
        <v>23</v>
      </c>
      <c r="FJ28" s="345" t="str">
        <f t="shared" si="76"/>
        <v>Хвойная</v>
      </c>
      <c r="FK28" s="346" t="str">
        <f t="shared" si="331"/>
        <v>· *</v>
      </c>
      <c r="FL28" s="347" t="str">
        <f t="shared" si="331"/>
        <v>·</v>
      </c>
      <c r="FM28" s="347" t="str">
        <f t="shared" si="331"/>
        <v>· *</v>
      </c>
      <c r="FN28" s="347" t="str">
        <f t="shared" si="331"/>
        <v>**</v>
      </c>
      <c r="FO28" s="347" t="str">
        <f t="shared" si="331"/>
        <v/>
      </c>
      <c r="FP28" s="347" t="str">
        <f t="shared" si="331"/>
        <v>· *</v>
      </c>
      <c r="FQ28" s="347" t="str">
        <f t="shared" si="331"/>
        <v>· *</v>
      </c>
      <c r="FR28" s="347" t="str">
        <f t="shared" si="331"/>
        <v>· *</v>
      </c>
      <c r="FS28" s="347" t="str">
        <f t="shared" si="331"/>
        <v>· *</v>
      </c>
      <c r="FT28" s="348" t="str">
        <f t="shared" si="331"/>
        <v/>
      </c>
      <c r="FU28" s="251">
        <f t="shared" si="249"/>
        <v>8</v>
      </c>
      <c r="FV28" s="247">
        <f t="shared" si="250"/>
        <v>8</v>
      </c>
      <c r="FW28" s="247">
        <f t="shared" si="251"/>
        <v>3</v>
      </c>
      <c r="FX28" s="247">
        <f t="shared" si="252"/>
        <v>4</v>
      </c>
      <c r="FY28" s="247">
        <f t="shared" si="253"/>
        <v>0</v>
      </c>
      <c r="FZ28" s="247">
        <f t="shared" si="254"/>
        <v>3</v>
      </c>
      <c r="GA28" s="247">
        <f t="shared" si="255"/>
        <v>1</v>
      </c>
      <c r="GB28" s="247">
        <f t="shared" si="256"/>
        <v>1</v>
      </c>
      <c r="GC28" s="247">
        <f t="shared" si="257"/>
        <v>1</v>
      </c>
      <c r="GD28" s="252">
        <f t="shared" si="258"/>
        <v>0</v>
      </c>
      <c r="GE28" s="349">
        <f t="shared" si="259"/>
        <v>3.8</v>
      </c>
      <c r="GF28" s="350">
        <f t="shared" si="260"/>
        <v>5.5</v>
      </c>
      <c r="GG28" s="350">
        <f t="shared" si="261"/>
        <v>0.1</v>
      </c>
      <c r="GH28" s="350">
        <f t="shared" si="262"/>
        <v>-0.4</v>
      </c>
      <c r="GI28" s="350">
        <f t="shared" si="263"/>
        <v>-1.4</v>
      </c>
      <c r="GJ28" s="350">
        <f t="shared" si="264"/>
        <v>-0.5</v>
      </c>
      <c r="GK28" s="350">
        <f t="shared" si="265"/>
        <v>3.1</v>
      </c>
      <c r="GL28" s="350">
        <f t="shared" si="266"/>
        <v>1.7</v>
      </c>
      <c r="GM28" s="350">
        <f t="shared" si="267"/>
        <v>0.6</v>
      </c>
      <c r="GN28" s="351">
        <f t="shared" si="268"/>
        <v>0.5</v>
      </c>
      <c r="GO28" s="352">
        <f t="shared" si="269"/>
        <v>0.7</v>
      </c>
      <c r="GP28" s="353">
        <f t="shared" si="270"/>
        <v>1.7</v>
      </c>
      <c r="GQ28" s="353">
        <f t="shared" si="271"/>
        <v>-0.8</v>
      </c>
      <c r="GR28" s="353">
        <f t="shared" si="272"/>
        <v>-1.5</v>
      </c>
      <c r="GS28" s="353">
        <f t="shared" si="273"/>
        <v>-5.2</v>
      </c>
      <c r="GT28" s="353">
        <f t="shared" si="274"/>
        <v>-4</v>
      </c>
      <c r="GU28" s="353">
        <f t="shared" si="275"/>
        <v>-0.5</v>
      </c>
      <c r="GV28" s="353">
        <f t="shared" si="276"/>
        <v>0.5</v>
      </c>
      <c r="GW28" s="353">
        <f t="shared" si="277"/>
        <v>0.5</v>
      </c>
      <c r="GX28" s="354">
        <f t="shared" si="278"/>
        <v>-2.5</v>
      </c>
      <c r="GY28" s="349">
        <f t="shared" si="279"/>
        <v>6.7</v>
      </c>
      <c r="GZ28" s="350">
        <f t="shared" si="280"/>
        <v>8.3000000000000007</v>
      </c>
      <c r="HA28" s="350">
        <f t="shared" si="281"/>
        <v>17.100000000000001</v>
      </c>
      <c r="HB28" s="350">
        <f t="shared" si="282"/>
        <v>5.6</v>
      </c>
      <c r="HC28" s="350">
        <f t="shared" si="283"/>
        <v>15.6</v>
      </c>
      <c r="HD28" s="350">
        <f t="shared" si="284"/>
        <v>7.9</v>
      </c>
      <c r="HE28" s="350">
        <f t="shared" si="285"/>
        <v>11.9</v>
      </c>
      <c r="HF28" s="350">
        <f t="shared" si="286"/>
        <v>6.7</v>
      </c>
      <c r="HG28" s="350">
        <f t="shared" si="287"/>
        <v>6.6</v>
      </c>
      <c r="HH28" s="351">
        <f t="shared" si="288"/>
        <v>13.3</v>
      </c>
      <c r="HI28" s="352">
        <f t="shared" si="289"/>
        <v>-1.3</v>
      </c>
      <c r="HJ28" s="353">
        <f t="shared" si="290"/>
        <v>-0.30000000000000004</v>
      </c>
      <c r="HK28" s="353">
        <f t="shared" si="291"/>
        <v>-2.8</v>
      </c>
      <c r="HL28" s="353">
        <f t="shared" si="292"/>
        <v>-3.5</v>
      </c>
      <c r="HM28" s="353">
        <f t="shared" si="293"/>
        <v>-7.2</v>
      </c>
      <c r="HN28" s="353">
        <f t="shared" si="294"/>
        <v>-6</v>
      </c>
      <c r="HO28" s="353">
        <f t="shared" si="295"/>
        <v>-2.5</v>
      </c>
      <c r="HP28" s="353">
        <f t="shared" si="296"/>
        <v>-1.5</v>
      </c>
      <c r="HQ28" s="353">
        <f t="shared" si="297"/>
        <v>-1.5</v>
      </c>
      <c r="HR28" s="354">
        <f t="shared" si="298"/>
        <v>-4.5</v>
      </c>
      <c r="HS28" s="275">
        <f t="shared" si="299"/>
        <v>14</v>
      </c>
      <c r="HT28" s="49">
        <f t="shared" si="300"/>
        <v>15</v>
      </c>
      <c r="HU28" s="49">
        <f t="shared" si="301"/>
        <v>13</v>
      </c>
      <c r="HV28" s="49">
        <f t="shared" si="302"/>
        <v>11</v>
      </c>
      <c r="HW28" s="49">
        <f t="shared" si="303"/>
        <v>9</v>
      </c>
      <c r="HX28" s="49">
        <f t="shared" si="304"/>
        <v>15</v>
      </c>
      <c r="HY28" s="49">
        <f t="shared" si="305"/>
        <v>14</v>
      </c>
      <c r="HZ28" s="49">
        <f t="shared" si="306"/>
        <v>12</v>
      </c>
      <c r="IA28" s="49">
        <f t="shared" si="307"/>
        <v>2</v>
      </c>
      <c r="IB28" s="276">
        <f t="shared" si="308"/>
        <v>6</v>
      </c>
      <c r="IC28" s="355">
        <f t="shared" si="309"/>
        <v>0</v>
      </c>
      <c r="ID28" s="42">
        <f t="shared" si="310"/>
        <v>0</v>
      </c>
      <c r="IE28" s="42">
        <f t="shared" si="311"/>
        <v>0</v>
      </c>
      <c r="IF28" s="42">
        <f t="shared" si="312"/>
        <v>0</v>
      </c>
      <c r="IG28" s="42">
        <f t="shared" si="313"/>
        <v>0</v>
      </c>
      <c r="IH28" s="42">
        <f t="shared" si="314"/>
        <v>0</v>
      </c>
      <c r="II28" s="42">
        <f t="shared" si="315"/>
        <v>0</v>
      </c>
      <c r="IJ28" s="42">
        <f t="shared" si="316"/>
        <v>0</v>
      </c>
      <c r="IK28" s="42">
        <f t="shared" si="317"/>
        <v>0</v>
      </c>
      <c r="IL28" s="65">
        <f t="shared" si="318"/>
        <v>0</v>
      </c>
      <c r="IM28" s="388">
        <f t="shared" si="319"/>
        <v>0</v>
      </c>
      <c r="IN28" s="389">
        <f t="shared" si="320"/>
        <v>0</v>
      </c>
      <c r="IO28" s="389">
        <f t="shared" si="321"/>
        <v>0</v>
      </c>
      <c r="IP28" s="389">
        <f t="shared" si="322"/>
        <v>0</v>
      </c>
      <c r="IQ28" s="389">
        <f t="shared" si="323"/>
        <v>0</v>
      </c>
      <c r="IR28" s="389">
        <f t="shared" si="324"/>
        <v>0</v>
      </c>
      <c r="IS28" s="389">
        <f t="shared" si="325"/>
        <v>0</v>
      </c>
      <c r="IT28" s="389">
        <f t="shared" si="326"/>
        <v>0</v>
      </c>
      <c r="IU28" s="389">
        <f t="shared" si="327"/>
        <v>0</v>
      </c>
      <c r="IV28" s="390">
        <f t="shared" si="328"/>
        <v>0</v>
      </c>
    </row>
    <row r="29" spans="1:256" ht="13.5" customHeight="1" x14ac:dyDescent="0.2">
      <c r="AM29" s="340">
        <v>29</v>
      </c>
      <c r="AN29" s="413">
        <v>24</v>
      </c>
      <c r="AO29" s="708" t="s">
        <v>531</v>
      </c>
      <c r="AP29" s="369" t="str">
        <f t="shared" si="155"/>
        <v/>
      </c>
      <c r="AQ29" s="370" t="str">
        <f t="shared" si="155"/>
        <v>· *</v>
      </c>
      <c r="AR29" s="371" t="str">
        <f t="shared" si="155"/>
        <v>· *</v>
      </c>
      <c r="AS29" s="370" t="str">
        <f t="shared" si="155"/>
        <v>· *</v>
      </c>
      <c r="AT29" s="371" t="str">
        <f t="shared" si="155"/>
        <v>· *</v>
      </c>
      <c r="AU29" s="370" t="str">
        <f t="shared" si="155"/>
        <v>· *</v>
      </c>
      <c r="AV29" s="371" t="str">
        <f t="shared" si="155"/>
        <v>· *</v>
      </c>
      <c r="AW29" s="370" t="str">
        <f t="shared" si="155"/>
        <v>· *</v>
      </c>
      <c r="AX29" s="371" t="str">
        <f t="shared" si="155"/>
        <v>**</v>
      </c>
      <c r="AY29" s="370" t="str">
        <f t="shared" si="155"/>
        <v>· *</v>
      </c>
      <c r="AZ29" s="371" t="str">
        <f t="shared" si="155"/>
        <v/>
      </c>
      <c r="BA29" s="370" t="str">
        <f t="shared" si="155"/>
        <v>· *</v>
      </c>
      <c r="BB29" s="371" t="str">
        <f t="shared" si="155"/>
        <v>··</v>
      </c>
      <c r="BC29" s="370" t="str">
        <f t="shared" si="155"/>
        <v>·</v>
      </c>
      <c r="BD29" s="371" t="str">
        <f t="shared" si="155"/>
        <v>· *</v>
      </c>
      <c r="BE29" s="370" t="str">
        <f t="shared" si="155"/>
        <v/>
      </c>
      <c r="BF29" s="371" t="str">
        <f t="shared" si="329"/>
        <v/>
      </c>
      <c r="BG29" s="370" t="str">
        <f t="shared" si="329"/>
        <v/>
      </c>
      <c r="BH29" s="371" t="str">
        <f t="shared" si="329"/>
        <v/>
      </c>
      <c r="BI29" s="372" t="str">
        <f t="shared" si="152"/>
        <v/>
      </c>
      <c r="BJ29" s="374">
        <f t="shared" si="157"/>
        <v>0</v>
      </c>
      <c r="BK29" s="373">
        <f t="shared" si="157"/>
        <v>6</v>
      </c>
      <c r="BL29" s="374">
        <f t="shared" si="157"/>
        <v>15</v>
      </c>
      <c r="BM29" s="373">
        <f t="shared" si="157"/>
        <v>1</v>
      </c>
      <c r="BN29" s="374">
        <f t="shared" si="157"/>
        <v>2</v>
      </c>
      <c r="BO29" s="373">
        <f t="shared" si="158"/>
        <v>2</v>
      </c>
      <c r="BP29" s="374">
        <f t="shared" si="159"/>
        <v>2</v>
      </c>
      <c r="BQ29" s="373">
        <f t="shared" si="160"/>
        <v>1</v>
      </c>
      <c r="BR29" s="374">
        <f t="shared" si="161"/>
        <v>2</v>
      </c>
      <c r="BS29" s="373">
        <f t="shared" si="162"/>
        <v>1</v>
      </c>
      <c r="BT29" s="374">
        <f t="shared" si="163"/>
        <v>0</v>
      </c>
      <c r="BU29" s="373">
        <f t="shared" si="164"/>
        <v>8</v>
      </c>
      <c r="BV29" s="374">
        <f t="shared" si="165"/>
        <v>6</v>
      </c>
      <c r="BW29" s="373">
        <f t="shared" si="166"/>
        <v>2</v>
      </c>
      <c r="BX29" s="374">
        <f t="shared" si="167"/>
        <v>1</v>
      </c>
      <c r="BY29" s="373">
        <f t="shared" si="168"/>
        <v>0</v>
      </c>
      <c r="BZ29" s="374">
        <f t="shared" si="169"/>
        <v>0</v>
      </c>
      <c r="CA29" s="373">
        <f t="shared" si="170"/>
        <v>0</v>
      </c>
      <c r="CB29" s="374">
        <f t="shared" si="171"/>
        <v>0</v>
      </c>
      <c r="CC29" s="375">
        <f t="shared" si="172"/>
        <v>0</v>
      </c>
      <c r="CD29" s="376">
        <f t="shared" si="173"/>
        <v>-2</v>
      </c>
      <c r="CE29" s="377">
        <f t="shared" si="174"/>
        <v>1.3</v>
      </c>
      <c r="CF29" s="376">
        <f t="shared" si="173"/>
        <v>-1.8</v>
      </c>
      <c r="CG29" s="377">
        <f t="shared" si="175"/>
        <v>4.4000000000000004</v>
      </c>
      <c r="CH29" s="376">
        <f t="shared" si="176"/>
        <v>-2.1</v>
      </c>
      <c r="CI29" s="377">
        <f t="shared" si="177"/>
        <v>0.2</v>
      </c>
      <c r="CJ29" s="376">
        <f t="shared" si="178"/>
        <v>-2.7</v>
      </c>
      <c r="CK29" s="377">
        <f t="shared" si="179"/>
        <v>-0.3</v>
      </c>
      <c r="CL29" s="376">
        <f t="shared" si="180"/>
        <v>-7.1</v>
      </c>
      <c r="CM29" s="377">
        <f t="shared" si="181"/>
        <v>-0.8</v>
      </c>
      <c r="CN29" s="376">
        <f t="shared" si="182"/>
        <v>-6.7</v>
      </c>
      <c r="CO29" s="377">
        <f t="shared" si="183"/>
        <v>0.3</v>
      </c>
      <c r="CP29" s="376">
        <f t="shared" si="184"/>
        <v>-1.7</v>
      </c>
      <c r="CQ29" s="377">
        <f t="shared" si="185"/>
        <v>4.5999999999999996</v>
      </c>
      <c r="CR29" s="376">
        <f t="shared" si="186"/>
        <v>1</v>
      </c>
      <c r="CS29" s="377">
        <f t="shared" si="187"/>
        <v>3</v>
      </c>
      <c r="CT29" s="376">
        <f t="shared" si="188"/>
        <v>0</v>
      </c>
      <c r="CU29" s="377">
        <f t="shared" si="189"/>
        <v>2.5</v>
      </c>
      <c r="CV29" s="376">
        <f t="shared" si="190"/>
        <v>-0.39999999999999991</v>
      </c>
      <c r="CW29" s="377">
        <f t="shared" si="191"/>
        <v>2.9</v>
      </c>
      <c r="CX29" s="376">
        <f t="shared" si="192"/>
        <v>-4</v>
      </c>
      <c r="CY29" s="377">
        <f t="shared" si="193"/>
        <v>7.3</v>
      </c>
      <c r="CZ29" s="376">
        <f t="shared" si="194"/>
        <v>-3.8</v>
      </c>
      <c r="DA29" s="377">
        <f t="shared" si="195"/>
        <v>8.6999999999999993</v>
      </c>
      <c r="DB29" s="376">
        <f t="shared" si="196"/>
        <v>-4.0999999999999996</v>
      </c>
      <c r="DC29" s="377">
        <f t="shared" si="197"/>
        <v>5.8</v>
      </c>
      <c r="DD29" s="376">
        <f t="shared" si="198"/>
        <v>-4.7</v>
      </c>
      <c r="DE29" s="377">
        <f t="shared" si="199"/>
        <v>5.5</v>
      </c>
      <c r="DF29" s="376">
        <f t="shared" si="200"/>
        <v>-9.1</v>
      </c>
      <c r="DG29" s="377">
        <f t="shared" si="201"/>
        <v>7.6</v>
      </c>
      <c r="DH29" s="376">
        <f t="shared" si="202"/>
        <v>-8.6999999999999993</v>
      </c>
      <c r="DI29" s="377">
        <f t="shared" si="203"/>
        <v>9.3000000000000007</v>
      </c>
      <c r="DJ29" s="376">
        <f t="shared" si="204"/>
        <v>-3.7</v>
      </c>
      <c r="DK29" s="377">
        <f t="shared" si="205"/>
        <v>10.199999999999999</v>
      </c>
      <c r="DL29" s="376">
        <f t="shared" si="206"/>
        <v>-1</v>
      </c>
      <c r="DM29" s="377">
        <f t="shared" si="207"/>
        <v>11.5</v>
      </c>
      <c r="DN29" s="376">
        <f t="shared" si="208"/>
        <v>-2</v>
      </c>
      <c r="DO29" s="377">
        <f t="shared" si="209"/>
        <v>11.5</v>
      </c>
      <c r="DP29" s="376">
        <f t="shared" si="210"/>
        <v>-2.4</v>
      </c>
      <c r="DQ29" s="377">
        <f t="shared" si="211"/>
        <v>11.6</v>
      </c>
      <c r="DR29" s="378">
        <f t="shared" si="212"/>
        <v>8</v>
      </c>
      <c r="DS29" s="379">
        <f t="shared" si="213"/>
        <v>13</v>
      </c>
      <c r="DT29" s="378">
        <f t="shared" si="213"/>
        <v>12</v>
      </c>
      <c r="DU29" s="379">
        <f t="shared" si="213"/>
        <v>5</v>
      </c>
      <c r="DV29" s="378">
        <f t="shared" si="213"/>
        <v>10</v>
      </c>
      <c r="DW29" s="379">
        <f t="shared" si="214"/>
        <v>14</v>
      </c>
      <c r="DX29" s="378">
        <f t="shared" si="215"/>
        <v>10</v>
      </c>
      <c r="DY29" s="379">
        <f t="shared" si="216"/>
        <v>5</v>
      </c>
      <c r="DZ29" s="378">
        <f t="shared" si="217"/>
        <v>5</v>
      </c>
      <c r="EA29" s="379">
        <f t="shared" si="218"/>
        <v>8</v>
      </c>
      <c r="EB29" s="378">
        <f t="shared" si="219"/>
        <v>12</v>
      </c>
      <c r="EC29" s="379">
        <f t="shared" si="220"/>
        <v>15</v>
      </c>
      <c r="ED29" s="378">
        <f t="shared" si="221"/>
        <v>13</v>
      </c>
      <c r="EE29" s="379">
        <f t="shared" si="222"/>
        <v>15</v>
      </c>
      <c r="EF29" s="378">
        <f t="shared" si="223"/>
        <v>12</v>
      </c>
      <c r="EG29" s="379">
        <f t="shared" si="224"/>
        <v>7</v>
      </c>
      <c r="EH29" s="378">
        <f t="shared" si="225"/>
        <v>3</v>
      </c>
      <c r="EI29" s="379">
        <f t="shared" si="226"/>
        <v>1</v>
      </c>
      <c r="EJ29" s="378">
        <f t="shared" si="227"/>
        <v>3</v>
      </c>
      <c r="EK29" s="379">
        <f t="shared" si="228"/>
        <v>3</v>
      </c>
      <c r="EL29" s="378">
        <f t="shared" si="229"/>
        <v>0</v>
      </c>
      <c r="EM29" s="379">
        <f t="shared" si="230"/>
        <v>0</v>
      </c>
      <c r="EN29" s="378">
        <f t="shared" si="231"/>
        <v>0</v>
      </c>
      <c r="EO29" s="379">
        <f t="shared" si="232"/>
        <v>0</v>
      </c>
      <c r="EP29" s="378">
        <f t="shared" si="233"/>
        <v>0</v>
      </c>
      <c r="EQ29" s="379">
        <f t="shared" si="234"/>
        <v>0</v>
      </c>
      <c r="ER29" s="378">
        <f t="shared" si="235"/>
        <v>0</v>
      </c>
      <c r="ES29" s="379">
        <f t="shared" si="236"/>
        <v>0</v>
      </c>
      <c r="ET29" s="378">
        <f t="shared" si="237"/>
        <v>0</v>
      </c>
      <c r="EU29" s="379">
        <f t="shared" si="238"/>
        <v>0</v>
      </c>
      <c r="EV29" s="378">
        <f t="shared" si="239"/>
        <v>0</v>
      </c>
      <c r="EW29" s="379">
        <f t="shared" si="240"/>
        <v>0</v>
      </c>
      <c r="EX29" s="378">
        <f t="shared" si="241"/>
        <v>0</v>
      </c>
      <c r="EY29" s="379">
        <f t="shared" si="242"/>
        <v>0</v>
      </c>
      <c r="EZ29" s="378">
        <f t="shared" si="243"/>
        <v>0</v>
      </c>
      <c r="FA29" s="379">
        <f t="shared" si="244"/>
        <v>0</v>
      </c>
      <c r="FB29" s="378">
        <f t="shared" si="245"/>
        <v>0</v>
      </c>
      <c r="FC29" s="379">
        <f t="shared" si="246"/>
        <v>0</v>
      </c>
      <c r="FD29" s="378">
        <f t="shared" si="247"/>
        <v>0</v>
      </c>
      <c r="FE29" s="379">
        <f t="shared" si="248"/>
        <v>0</v>
      </c>
      <c r="FG29" s="523" t="s">
        <v>1304</v>
      </c>
      <c r="FH29" s="523" t="s">
        <v>1304</v>
      </c>
      <c r="FI29" s="522">
        <v>24</v>
      </c>
      <c r="FJ29" s="345" t="str">
        <f t="shared" si="76"/>
        <v>Лодейное Поле</v>
      </c>
      <c r="FK29" s="346" t="str">
        <f t="shared" si="331"/>
        <v>· *</v>
      </c>
      <c r="FL29" s="347" t="str">
        <f t="shared" si="331"/>
        <v>··</v>
      </c>
      <c r="FM29" s="347" t="str">
        <f t="shared" si="331"/>
        <v>· *</v>
      </c>
      <c r="FN29" s="347" t="str">
        <f t="shared" si="331"/>
        <v>· *</v>
      </c>
      <c r="FO29" s="347" t="str">
        <f t="shared" si="331"/>
        <v>· *</v>
      </c>
      <c r="FP29" s="347" t="str">
        <f t="shared" si="331"/>
        <v>· *</v>
      </c>
      <c r="FQ29" s="347" t="str">
        <f t="shared" si="331"/>
        <v>·</v>
      </c>
      <c r="FR29" s="347" t="str">
        <f t="shared" si="331"/>
        <v>· *</v>
      </c>
      <c r="FS29" s="347" t="str">
        <f t="shared" si="331"/>
        <v/>
      </c>
      <c r="FT29" s="348" t="str">
        <f t="shared" si="331"/>
        <v/>
      </c>
      <c r="FU29" s="251">
        <f t="shared" si="249"/>
        <v>6</v>
      </c>
      <c r="FV29" s="247">
        <f t="shared" si="250"/>
        <v>15</v>
      </c>
      <c r="FW29" s="247">
        <f t="shared" si="251"/>
        <v>3</v>
      </c>
      <c r="FX29" s="247">
        <f t="shared" si="252"/>
        <v>3</v>
      </c>
      <c r="FY29" s="247">
        <f t="shared" si="253"/>
        <v>2</v>
      </c>
      <c r="FZ29" s="247">
        <f t="shared" si="254"/>
        <v>8</v>
      </c>
      <c r="GA29" s="247">
        <f t="shared" si="255"/>
        <v>8</v>
      </c>
      <c r="GB29" s="247">
        <f t="shared" si="256"/>
        <v>1</v>
      </c>
      <c r="GC29" s="247">
        <f t="shared" si="257"/>
        <v>0</v>
      </c>
      <c r="GD29" s="252">
        <f t="shared" si="258"/>
        <v>0</v>
      </c>
      <c r="GE29" s="349">
        <f t="shared" si="259"/>
        <v>1.3</v>
      </c>
      <c r="GF29" s="350">
        <f t="shared" si="260"/>
        <v>4.4000000000000004</v>
      </c>
      <c r="GG29" s="350">
        <f t="shared" si="261"/>
        <v>0.2</v>
      </c>
      <c r="GH29" s="350">
        <f t="shared" si="262"/>
        <v>-0.3</v>
      </c>
      <c r="GI29" s="350">
        <f t="shared" si="263"/>
        <v>-0.8</v>
      </c>
      <c r="GJ29" s="350">
        <f t="shared" si="264"/>
        <v>0.3</v>
      </c>
      <c r="GK29" s="350">
        <f t="shared" si="265"/>
        <v>4.5999999999999996</v>
      </c>
      <c r="GL29" s="350">
        <f t="shared" si="266"/>
        <v>3</v>
      </c>
      <c r="GM29" s="350">
        <f t="shared" si="267"/>
        <v>2.5</v>
      </c>
      <c r="GN29" s="351">
        <f t="shared" si="268"/>
        <v>2.9</v>
      </c>
      <c r="GO29" s="352">
        <f t="shared" si="269"/>
        <v>0</v>
      </c>
      <c r="GP29" s="353">
        <f t="shared" si="270"/>
        <v>0.2</v>
      </c>
      <c r="GQ29" s="353">
        <f t="shared" si="271"/>
        <v>-0.2</v>
      </c>
      <c r="GR29" s="353">
        <f t="shared" si="272"/>
        <v>-1</v>
      </c>
      <c r="GS29" s="353">
        <f t="shared" si="273"/>
        <v>-5.0999999999999996</v>
      </c>
      <c r="GT29" s="353">
        <f t="shared" si="274"/>
        <v>-4.7</v>
      </c>
      <c r="GU29" s="353">
        <f t="shared" si="275"/>
        <v>0.3</v>
      </c>
      <c r="GV29" s="353">
        <f t="shared" si="276"/>
        <v>2.4</v>
      </c>
      <c r="GW29" s="353">
        <f t="shared" si="277"/>
        <v>2</v>
      </c>
      <c r="GX29" s="354">
        <f t="shared" si="278"/>
        <v>1.6</v>
      </c>
      <c r="GY29" s="349">
        <f t="shared" si="279"/>
        <v>7.3</v>
      </c>
      <c r="GZ29" s="350">
        <f t="shared" si="280"/>
        <v>8.6999999999999993</v>
      </c>
      <c r="HA29" s="350">
        <f t="shared" si="281"/>
        <v>5.8</v>
      </c>
      <c r="HB29" s="350">
        <f t="shared" si="282"/>
        <v>5.5</v>
      </c>
      <c r="HC29" s="350">
        <f t="shared" si="283"/>
        <v>7.6</v>
      </c>
      <c r="HD29" s="350">
        <f t="shared" si="284"/>
        <v>9.3000000000000007</v>
      </c>
      <c r="HE29" s="350">
        <f t="shared" si="285"/>
        <v>10.199999999999999</v>
      </c>
      <c r="HF29" s="350">
        <f t="shared" si="286"/>
        <v>11.5</v>
      </c>
      <c r="HG29" s="350">
        <f t="shared" si="287"/>
        <v>11.5</v>
      </c>
      <c r="HH29" s="351">
        <f t="shared" si="288"/>
        <v>11.6</v>
      </c>
      <c r="HI29" s="352">
        <f t="shared" si="289"/>
        <v>-2</v>
      </c>
      <c r="HJ29" s="353">
        <f t="shared" si="290"/>
        <v>-1.8</v>
      </c>
      <c r="HK29" s="353">
        <f t="shared" si="291"/>
        <v>-2.2000000000000002</v>
      </c>
      <c r="HL29" s="353">
        <f t="shared" si="292"/>
        <v>-3</v>
      </c>
      <c r="HM29" s="353">
        <f t="shared" si="293"/>
        <v>-7.1</v>
      </c>
      <c r="HN29" s="353">
        <f t="shared" si="294"/>
        <v>-6.7</v>
      </c>
      <c r="HO29" s="353">
        <f t="shared" si="295"/>
        <v>-1.7</v>
      </c>
      <c r="HP29" s="353">
        <f t="shared" si="296"/>
        <v>0.39999999999999991</v>
      </c>
      <c r="HQ29" s="353">
        <f t="shared" si="297"/>
        <v>0</v>
      </c>
      <c r="HR29" s="354">
        <f t="shared" si="298"/>
        <v>-0.39999999999999991</v>
      </c>
      <c r="HS29" s="275">
        <f t="shared" si="299"/>
        <v>13</v>
      </c>
      <c r="HT29" s="49">
        <f t="shared" si="300"/>
        <v>12</v>
      </c>
      <c r="HU29" s="49">
        <f t="shared" si="301"/>
        <v>14</v>
      </c>
      <c r="HV29" s="49">
        <f t="shared" si="302"/>
        <v>10</v>
      </c>
      <c r="HW29" s="49">
        <f t="shared" si="303"/>
        <v>8</v>
      </c>
      <c r="HX29" s="49">
        <f t="shared" si="304"/>
        <v>15</v>
      </c>
      <c r="HY29" s="49">
        <f t="shared" si="305"/>
        <v>15</v>
      </c>
      <c r="HZ29" s="49">
        <f t="shared" si="306"/>
        <v>12</v>
      </c>
      <c r="IA29" s="49">
        <f t="shared" si="307"/>
        <v>3</v>
      </c>
      <c r="IB29" s="276">
        <f t="shared" si="308"/>
        <v>3</v>
      </c>
      <c r="IC29" s="355">
        <f t="shared" si="309"/>
        <v>0</v>
      </c>
      <c r="ID29" s="42">
        <f t="shared" si="310"/>
        <v>0</v>
      </c>
      <c r="IE29" s="42">
        <f t="shared" si="311"/>
        <v>0</v>
      </c>
      <c r="IF29" s="42">
        <f t="shared" si="312"/>
        <v>0</v>
      </c>
      <c r="IG29" s="42">
        <f t="shared" si="313"/>
        <v>0</v>
      </c>
      <c r="IH29" s="42">
        <f t="shared" si="314"/>
        <v>0</v>
      </c>
      <c r="II29" s="42">
        <f t="shared" si="315"/>
        <v>0</v>
      </c>
      <c r="IJ29" s="42">
        <f t="shared" si="316"/>
        <v>0</v>
      </c>
      <c r="IK29" s="42">
        <f t="shared" si="317"/>
        <v>0</v>
      </c>
      <c r="IL29" s="65">
        <f t="shared" si="318"/>
        <v>0</v>
      </c>
      <c r="IM29" s="388">
        <f t="shared" si="319"/>
        <v>0</v>
      </c>
      <c r="IN29" s="389">
        <f t="shared" si="320"/>
        <v>0</v>
      </c>
      <c r="IO29" s="389">
        <f t="shared" si="321"/>
        <v>0</v>
      </c>
      <c r="IP29" s="389">
        <f t="shared" si="322"/>
        <v>0</v>
      </c>
      <c r="IQ29" s="389">
        <f t="shared" si="323"/>
        <v>0</v>
      </c>
      <c r="IR29" s="389">
        <f t="shared" si="324"/>
        <v>0</v>
      </c>
      <c r="IS29" s="389">
        <f t="shared" si="325"/>
        <v>0</v>
      </c>
      <c r="IT29" s="389">
        <f t="shared" si="326"/>
        <v>0</v>
      </c>
      <c r="IU29" s="389">
        <f t="shared" si="327"/>
        <v>0</v>
      </c>
      <c r="IV29" s="390">
        <f t="shared" si="328"/>
        <v>0</v>
      </c>
    </row>
    <row r="30" spans="1:256" s="1" customFormat="1" ht="13.5" customHeight="1" x14ac:dyDescent="0.2">
      <c r="A30"/>
      <c r="B30"/>
      <c r="C30"/>
      <c r="D30"/>
      <c r="E30"/>
      <c r="F30"/>
      <c r="G30"/>
      <c r="H30"/>
      <c r="I30"/>
      <c r="J30"/>
      <c r="K30"/>
      <c r="L30"/>
      <c r="M30"/>
      <c r="N30"/>
      <c r="O30"/>
      <c r="P30"/>
      <c r="Q30"/>
      <c r="R30"/>
      <c r="S30"/>
      <c r="T30"/>
      <c r="U30"/>
      <c r="V30"/>
      <c r="X30"/>
      <c r="Y30"/>
      <c r="Z30"/>
      <c r="AA30"/>
      <c r="AB30"/>
      <c r="AC30"/>
      <c r="AD30"/>
      <c r="AE30"/>
      <c r="AF30"/>
      <c r="AG30"/>
      <c r="AH30"/>
      <c r="AI30"/>
      <c r="AJ30" s="515"/>
      <c r="AK30" s="5"/>
      <c r="AL30" s="5"/>
      <c r="AM30" s="340">
        <v>30</v>
      </c>
      <c r="AN30" s="518">
        <v>25</v>
      </c>
      <c r="AO30" s="708" t="s">
        <v>355</v>
      </c>
      <c r="AP30" s="369" t="str">
        <f t="shared" si="155"/>
        <v/>
      </c>
      <c r="AQ30" s="370" t="str">
        <f t="shared" si="155"/>
        <v>· *</v>
      </c>
      <c r="AR30" s="371" t="str">
        <f t="shared" si="155"/>
        <v>· *</v>
      </c>
      <c r="AS30" s="370" t="str">
        <f t="shared" si="155"/>
        <v>· *</v>
      </c>
      <c r="AT30" s="371" t="str">
        <f t="shared" si="155"/>
        <v>· *</v>
      </c>
      <c r="AU30" s="370" t="str">
        <f t="shared" si="155"/>
        <v>· *</v>
      </c>
      <c r="AV30" s="371" t="str">
        <f t="shared" si="155"/>
        <v>*</v>
      </c>
      <c r="AW30" s="370" t="str">
        <f t="shared" si="155"/>
        <v>· *</v>
      </c>
      <c r="AX30" s="371" t="str">
        <f t="shared" si="155"/>
        <v/>
      </c>
      <c r="AY30" s="370" t="str">
        <f t="shared" si="155"/>
        <v/>
      </c>
      <c r="AZ30" s="371" t="str">
        <f t="shared" si="155"/>
        <v/>
      </c>
      <c r="BA30" s="370" t="str">
        <f t="shared" si="155"/>
        <v>· *</v>
      </c>
      <c r="BB30" s="371" t="str">
        <f t="shared" si="155"/>
        <v>·</v>
      </c>
      <c r="BC30" s="370" t="str">
        <f t="shared" si="155"/>
        <v>·</v>
      </c>
      <c r="BD30" s="371" t="str">
        <f t="shared" si="155"/>
        <v>· *</v>
      </c>
      <c r="BE30" s="370" t="str">
        <f t="shared" si="155"/>
        <v/>
      </c>
      <c r="BF30" s="371" t="str">
        <f t="shared" si="329"/>
        <v/>
      </c>
      <c r="BG30" s="370" t="str">
        <f t="shared" si="329"/>
        <v/>
      </c>
      <c r="BH30" s="371" t="str">
        <f t="shared" si="329"/>
        <v/>
      </c>
      <c r="BI30" s="372" t="str">
        <f t="shared" si="152"/>
        <v/>
      </c>
      <c r="BJ30" s="374">
        <f t="shared" si="157"/>
        <v>0</v>
      </c>
      <c r="BK30" s="373">
        <f t="shared" si="157"/>
        <v>6</v>
      </c>
      <c r="BL30" s="374">
        <f t="shared" si="157"/>
        <v>18</v>
      </c>
      <c r="BM30" s="373">
        <f t="shared" si="157"/>
        <v>2</v>
      </c>
      <c r="BN30" s="374">
        <f t="shared" si="157"/>
        <v>6</v>
      </c>
      <c r="BO30" s="373">
        <f t="shared" si="158"/>
        <v>1</v>
      </c>
      <c r="BP30" s="374">
        <f t="shared" si="159"/>
        <v>1</v>
      </c>
      <c r="BQ30" s="373">
        <f t="shared" si="160"/>
        <v>1</v>
      </c>
      <c r="BR30" s="374">
        <f t="shared" si="161"/>
        <v>0</v>
      </c>
      <c r="BS30" s="373">
        <f t="shared" si="162"/>
        <v>0</v>
      </c>
      <c r="BT30" s="374">
        <f t="shared" si="163"/>
        <v>0</v>
      </c>
      <c r="BU30" s="373">
        <f t="shared" si="164"/>
        <v>3</v>
      </c>
      <c r="BV30" s="374">
        <f t="shared" si="165"/>
        <v>1</v>
      </c>
      <c r="BW30" s="373">
        <f t="shared" si="166"/>
        <v>1</v>
      </c>
      <c r="BX30" s="374">
        <f t="shared" si="167"/>
        <v>1</v>
      </c>
      <c r="BY30" s="373">
        <f t="shared" si="168"/>
        <v>0</v>
      </c>
      <c r="BZ30" s="374">
        <f t="shared" si="169"/>
        <v>0</v>
      </c>
      <c r="CA30" s="373">
        <f t="shared" si="170"/>
        <v>0</v>
      </c>
      <c r="CB30" s="374">
        <f t="shared" si="171"/>
        <v>0</v>
      </c>
      <c r="CC30" s="375">
        <f t="shared" si="172"/>
        <v>0</v>
      </c>
      <c r="CD30" s="376">
        <f t="shared" si="173"/>
        <v>-1.9</v>
      </c>
      <c r="CE30" s="377">
        <f t="shared" si="174"/>
        <v>1.4</v>
      </c>
      <c r="CF30" s="376">
        <f t="shared" si="173"/>
        <v>-2.2999999999999998</v>
      </c>
      <c r="CG30" s="377">
        <f t="shared" si="175"/>
        <v>3.4</v>
      </c>
      <c r="CH30" s="376">
        <f t="shared" si="176"/>
        <v>-2.6</v>
      </c>
      <c r="CI30" s="377">
        <f t="shared" si="177"/>
        <v>0.3</v>
      </c>
      <c r="CJ30" s="376">
        <f t="shared" si="178"/>
        <v>-3.4</v>
      </c>
      <c r="CK30" s="377">
        <f t="shared" si="179"/>
        <v>-0.6</v>
      </c>
      <c r="CL30" s="376">
        <f t="shared" si="180"/>
        <v>-9.9</v>
      </c>
      <c r="CM30" s="377">
        <f t="shared" si="181"/>
        <v>-2.4</v>
      </c>
      <c r="CN30" s="376">
        <f t="shared" si="182"/>
        <v>-8</v>
      </c>
      <c r="CO30" s="377">
        <f t="shared" si="183"/>
        <v>0.4</v>
      </c>
      <c r="CP30" s="376">
        <f t="shared" si="184"/>
        <v>-1.7</v>
      </c>
      <c r="CQ30" s="377">
        <f t="shared" si="185"/>
        <v>4.7</v>
      </c>
      <c r="CR30" s="376">
        <f t="shared" si="186"/>
        <v>0.89999999999999991</v>
      </c>
      <c r="CS30" s="377">
        <f t="shared" si="187"/>
        <v>2.9</v>
      </c>
      <c r="CT30" s="376">
        <f t="shared" si="188"/>
        <v>-0.10000000000000009</v>
      </c>
      <c r="CU30" s="377">
        <f t="shared" si="189"/>
        <v>2.1</v>
      </c>
      <c r="CV30" s="376">
        <f t="shared" si="190"/>
        <v>-0.5</v>
      </c>
      <c r="CW30" s="377">
        <f t="shared" si="191"/>
        <v>2.7</v>
      </c>
      <c r="CX30" s="376">
        <f t="shared" si="192"/>
        <v>-3.9</v>
      </c>
      <c r="CY30" s="377">
        <f t="shared" si="193"/>
        <v>7.4</v>
      </c>
      <c r="CZ30" s="376">
        <f t="shared" si="194"/>
        <v>-4.3</v>
      </c>
      <c r="DA30" s="377">
        <f t="shared" si="195"/>
        <v>9.4</v>
      </c>
      <c r="DB30" s="376">
        <f t="shared" si="196"/>
        <v>-4.5999999999999996</v>
      </c>
      <c r="DC30" s="377">
        <f t="shared" si="197"/>
        <v>11.5</v>
      </c>
      <c r="DD30" s="376">
        <f t="shared" si="198"/>
        <v>-5.4</v>
      </c>
      <c r="DE30" s="377">
        <f t="shared" si="199"/>
        <v>5.3</v>
      </c>
      <c r="DF30" s="376">
        <f t="shared" si="200"/>
        <v>-11.9</v>
      </c>
      <c r="DG30" s="377">
        <f t="shared" si="201"/>
        <v>13.6</v>
      </c>
      <c r="DH30" s="376">
        <f t="shared" si="202"/>
        <v>-10</v>
      </c>
      <c r="DI30" s="377">
        <f t="shared" si="203"/>
        <v>5.8</v>
      </c>
      <c r="DJ30" s="376">
        <f t="shared" si="204"/>
        <v>-3.7</v>
      </c>
      <c r="DK30" s="377">
        <f t="shared" si="205"/>
        <v>10.5</v>
      </c>
      <c r="DL30" s="376">
        <f t="shared" si="206"/>
        <v>-1.1000000000000001</v>
      </c>
      <c r="DM30" s="377">
        <f t="shared" si="207"/>
        <v>11.7</v>
      </c>
      <c r="DN30" s="376">
        <f t="shared" si="208"/>
        <v>-2.1</v>
      </c>
      <c r="DO30" s="377">
        <f t="shared" si="209"/>
        <v>11.1</v>
      </c>
      <c r="DP30" s="376">
        <f t="shared" si="210"/>
        <v>-2.5</v>
      </c>
      <c r="DQ30" s="377">
        <f t="shared" si="211"/>
        <v>13.7</v>
      </c>
      <c r="DR30" s="378">
        <f t="shared" si="212"/>
        <v>4</v>
      </c>
      <c r="DS30" s="379">
        <f t="shared" si="213"/>
        <v>13</v>
      </c>
      <c r="DT30" s="378">
        <f t="shared" si="213"/>
        <v>13</v>
      </c>
      <c r="DU30" s="379">
        <f t="shared" si="213"/>
        <v>5</v>
      </c>
      <c r="DV30" s="378">
        <f t="shared" si="213"/>
        <v>12</v>
      </c>
      <c r="DW30" s="379">
        <f t="shared" si="214"/>
        <v>14</v>
      </c>
      <c r="DX30" s="378">
        <f t="shared" si="215"/>
        <v>13</v>
      </c>
      <c r="DY30" s="379">
        <f t="shared" si="216"/>
        <v>3</v>
      </c>
      <c r="DZ30" s="378">
        <f t="shared" si="217"/>
        <v>6</v>
      </c>
      <c r="EA30" s="379">
        <f t="shared" si="218"/>
        <v>10</v>
      </c>
      <c r="EB30" s="378">
        <f t="shared" si="219"/>
        <v>10</v>
      </c>
      <c r="EC30" s="379">
        <f t="shared" si="220"/>
        <v>16</v>
      </c>
      <c r="ED30" s="378">
        <f t="shared" si="221"/>
        <v>16</v>
      </c>
      <c r="EE30" s="379">
        <f t="shared" si="222"/>
        <v>17</v>
      </c>
      <c r="EF30" s="378">
        <f t="shared" si="223"/>
        <v>13</v>
      </c>
      <c r="EG30" s="379">
        <f t="shared" si="224"/>
        <v>9</v>
      </c>
      <c r="EH30" s="378">
        <f t="shared" si="225"/>
        <v>4</v>
      </c>
      <c r="EI30" s="379">
        <f t="shared" si="226"/>
        <v>0</v>
      </c>
      <c r="EJ30" s="378">
        <f t="shared" si="227"/>
        <v>1</v>
      </c>
      <c r="EK30" s="379">
        <f t="shared" si="228"/>
        <v>3</v>
      </c>
      <c r="EL30" s="378">
        <f t="shared" si="229"/>
        <v>0</v>
      </c>
      <c r="EM30" s="379">
        <f t="shared" si="230"/>
        <v>0</v>
      </c>
      <c r="EN30" s="378">
        <f t="shared" si="231"/>
        <v>0</v>
      </c>
      <c r="EO30" s="379">
        <f t="shared" si="232"/>
        <v>0</v>
      </c>
      <c r="EP30" s="378">
        <f t="shared" si="233"/>
        <v>0</v>
      </c>
      <c r="EQ30" s="379">
        <f t="shared" si="234"/>
        <v>0</v>
      </c>
      <c r="ER30" s="378">
        <f t="shared" si="235"/>
        <v>0</v>
      </c>
      <c r="ES30" s="379">
        <f t="shared" si="236"/>
        <v>0</v>
      </c>
      <c r="ET30" s="378">
        <f t="shared" si="237"/>
        <v>0</v>
      </c>
      <c r="EU30" s="379">
        <f t="shared" si="238"/>
        <v>0</v>
      </c>
      <c r="EV30" s="378">
        <f t="shared" si="239"/>
        <v>0</v>
      </c>
      <c r="EW30" s="379">
        <f t="shared" si="240"/>
        <v>0</v>
      </c>
      <c r="EX30" s="378">
        <f t="shared" si="241"/>
        <v>0</v>
      </c>
      <c r="EY30" s="379">
        <f t="shared" si="242"/>
        <v>0</v>
      </c>
      <c r="EZ30" s="378">
        <f t="shared" si="243"/>
        <v>0</v>
      </c>
      <c r="FA30" s="379">
        <f t="shared" si="244"/>
        <v>0</v>
      </c>
      <c r="FB30" s="378">
        <f t="shared" si="245"/>
        <v>0</v>
      </c>
      <c r="FC30" s="379">
        <f t="shared" si="246"/>
        <v>0</v>
      </c>
      <c r="FD30" s="378">
        <f t="shared" si="247"/>
        <v>0</v>
      </c>
      <c r="FE30" s="379">
        <f t="shared" si="248"/>
        <v>0</v>
      </c>
      <c r="FF30"/>
      <c r="FG30" s="523" t="s">
        <v>1305</v>
      </c>
      <c r="FH30" s="523" t="s">
        <v>1305</v>
      </c>
      <c r="FI30" s="521">
        <v>25</v>
      </c>
      <c r="FJ30" s="345" t="str">
        <f t="shared" si="76"/>
        <v>Петрозаводск</v>
      </c>
      <c r="FK30" s="346" t="str">
        <f t="shared" si="331"/>
        <v>· *</v>
      </c>
      <c r="FL30" s="347" t="str">
        <f t="shared" si="331"/>
        <v>· *</v>
      </c>
      <c r="FM30" s="347" t="str">
        <f t="shared" si="331"/>
        <v>· *</v>
      </c>
      <c r="FN30" s="347" t="str">
        <f t="shared" si="331"/>
        <v>· *</v>
      </c>
      <c r="FO30" s="347" t="str">
        <f t="shared" si="331"/>
        <v/>
      </c>
      <c r="FP30" s="347" t="str">
        <f t="shared" si="331"/>
        <v>· *</v>
      </c>
      <c r="FQ30" s="347" t="str">
        <f t="shared" si="331"/>
        <v>·</v>
      </c>
      <c r="FR30" s="347" t="str">
        <f t="shared" si="331"/>
        <v>· *</v>
      </c>
      <c r="FS30" s="347" t="str">
        <f t="shared" si="331"/>
        <v/>
      </c>
      <c r="FT30" s="348" t="str">
        <f t="shared" si="331"/>
        <v/>
      </c>
      <c r="FU30" s="251">
        <f t="shared" si="249"/>
        <v>6</v>
      </c>
      <c r="FV30" s="247">
        <f t="shared" si="250"/>
        <v>21</v>
      </c>
      <c r="FW30" s="247">
        <f t="shared" si="251"/>
        <v>6</v>
      </c>
      <c r="FX30" s="247">
        <f t="shared" si="252"/>
        <v>2</v>
      </c>
      <c r="FY30" s="247">
        <f t="shared" si="253"/>
        <v>0</v>
      </c>
      <c r="FZ30" s="247">
        <f t="shared" si="254"/>
        <v>3</v>
      </c>
      <c r="GA30" s="247">
        <f t="shared" si="255"/>
        <v>2</v>
      </c>
      <c r="GB30" s="247">
        <f t="shared" si="256"/>
        <v>1</v>
      </c>
      <c r="GC30" s="247">
        <f t="shared" si="257"/>
        <v>0</v>
      </c>
      <c r="GD30" s="252">
        <f t="shared" si="258"/>
        <v>0</v>
      </c>
      <c r="GE30" s="349">
        <f t="shared" si="259"/>
        <v>1.4</v>
      </c>
      <c r="GF30" s="350">
        <f t="shared" si="260"/>
        <v>3.4</v>
      </c>
      <c r="GG30" s="350">
        <f t="shared" si="261"/>
        <v>0.3</v>
      </c>
      <c r="GH30" s="350">
        <f t="shared" si="262"/>
        <v>-0.6</v>
      </c>
      <c r="GI30" s="350">
        <f t="shared" si="263"/>
        <v>-2.4</v>
      </c>
      <c r="GJ30" s="350">
        <f t="shared" si="264"/>
        <v>0.4</v>
      </c>
      <c r="GK30" s="350">
        <f t="shared" si="265"/>
        <v>4.7</v>
      </c>
      <c r="GL30" s="350">
        <f t="shared" si="266"/>
        <v>2.9</v>
      </c>
      <c r="GM30" s="350">
        <f t="shared" si="267"/>
        <v>2.1</v>
      </c>
      <c r="GN30" s="351">
        <f t="shared" si="268"/>
        <v>2.7</v>
      </c>
      <c r="GO30" s="352">
        <f t="shared" si="269"/>
        <v>0.1</v>
      </c>
      <c r="GP30" s="353">
        <f t="shared" si="270"/>
        <v>-0.3</v>
      </c>
      <c r="GQ30" s="353">
        <f t="shared" si="271"/>
        <v>-0.6</v>
      </c>
      <c r="GR30" s="353">
        <f t="shared" si="272"/>
        <v>-1.4</v>
      </c>
      <c r="GS30" s="353">
        <f t="shared" si="273"/>
        <v>-7.9</v>
      </c>
      <c r="GT30" s="353">
        <f t="shared" si="274"/>
        <v>-6</v>
      </c>
      <c r="GU30" s="353">
        <f t="shared" si="275"/>
        <v>0.3</v>
      </c>
      <c r="GV30" s="353">
        <f t="shared" si="276"/>
        <v>2.4</v>
      </c>
      <c r="GW30" s="353">
        <f t="shared" si="277"/>
        <v>1.8</v>
      </c>
      <c r="GX30" s="354">
        <f t="shared" si="278"/>
        <v>1.5</v>
      </c>
      <c r="GY30" s="349">
        <f t="shared" si="279"/>
        <v>7.4</v>
      </c>
      <c r="GZ30" s="350">
        <f t="shared" si="280"/>
        <v>9.4</v>
      </c>
      <c r="HA30" s="350">
        <f t="shared" si="281"/>
        <v>11.5</v>
      </c>
      <c r="HB30" s="350">
        <f t="shared" si="282"/>
        <v>5.3</v>
      </c>
      <c r="HC30" s="350">
        <f t="shared" si="283"/>
        <v>13.6</v>
      </c>
      <c r="HD30" s="350">
        <f t="shared" si="284"/>
        <v>5.8</v>
      </c>
      <c r="HE30" s="350">
        <f t="shared" si="285"/>
        <v>10.5</v>
      </c>
      <c r="HF30" s="350">
        <f t="shared" si="286"/>
        <v>11.7</v>
      </c>
      <c r="HG30" s="350">
        <f t="shared" si="287"/>
        <v>11.1</v>
      </c>
      <c r="HH30" s="351">
        <f t="shared" si="288"/>
        <v>13.7</v>
      </c>
      <c r="HI30" s="352">
        <f t="shared" si="289"/>
        <v>-1.9</v>
      </c>
      <c r="HJ30" s="353">
        <f t="shared" si="290"/>
        <v>-2.2999999999999998</v>
      </c>
      <c r="HK30" s="353">
        <f t="shared" si="291"/>
        <v>-2.6</v>
      </c>
      <c r="HL30" s="353">
        <f t="shared" si="292"/>
        <v>-3.4</v>
      </c>
      <c r="HM30" s="353">
        <f t="shared" si="293"/>
        <v>-9.9</v>
      </c>
      <c r="HN30" s="353">
        <f t="shared" si="294"/>
        <v>-8</v>
      </c>
      <c r="HO30" s="353">
        <f t="shared" si="295"/>
        <v>-1.7</v>
      </c>
      <c r="HP30" s="353">
        <f t="shared" si="296"/>
        <v>0.39999999999999991</v>
      </c>
      <c r="HQ30" s="353">
        <f t="shared" si="297"/>
        <v>-0.19999999999999996</v>
      </c>
      <c r="HR30" s="354">
        <f t="shared" si="298"/>
        <v>-0.5</v>
      </c>
      <c r="HS30" s="275">
        <f t="shared" si="299"/>
        <v>13</v>
      </c>
      <c r="HT30" s="49">
        <f t="shared" si="300"/>
        <v>13</v>
      </c>
      <c r="HU30" s="49">
        <f t="shared" si="301"/>
        <v>14</v>
      </c>
      <c r="HV30" s="49">
        <f t="shared" si="302"/>
        <v>13</v>
      </c>
      <c r="HW30" s="49">
        <f t="shared" si="303"/>
        <v>10</v>
      </c>
      <c r="HX30" s="49">
        <f t="shared" si="304"/>
        <v>16</v>
      </c>
      <c r="HY30" s="49">
        <f t="shared" si="305"/>
        <v>17</v>
      </c>
      <c r="HZ30" s="49">
        <f t="shared" si="306"/>
        <v>13</v>
      </c>
      <c r="IA30" s="49">
        <f t="shared" si="307"/>
        <v>4</v>
      </c>
      <c r="IB30" s="276">
        <f t="shared" si="308"/>
        <v>3</v>
      </c>
      <c r="IC30" s="355">
        <f t="shared" si="309"/>
        <v>0</v>
      </c>
      <c r="ID30" s="42">
        <f t="shared" si="310"/>
        <v>0</v>
      </c>
      <c r="IE30" s="42">
        <f t="shared" si="311"/>
        <v>0</v>
      </c>
      <c r="IF30" s="42">
        <f t="shared" si="312"/>
        <v>0</v>
      </c>
      <c r="IG30" s="42">
        <f t="shared" si="313"/>
        <v>0</v>
      </c>
      <c r="IH30" s="42">
        <f t="shared" si="314"/>
        <v>0</v>
      </c>
      <c r="II30" s="42">
        <f t="shared" si="315"/>
        <v>0</v>
      </c>
      <c r="IJ30" s="42">
        <f t="shared" si="316"/>
        <v>0</v>
      </c>
      <c r="IK30" s="42">
        <f t="shared" si="317"/>
        <v>0</v>
      </c>
      <c r="IL30" s="65">
        <f t="shared" si="318"/>
        <v>0</v>
      </c>
      <c r="IM30" s="388">
        <f t="shared" si="319"/>
        <v>0</v>
      </c>
      <c r="IN30" s="389">
        <f t="shared" si="320"/>
        <v>0</v>
      </c>
      <c r="IO30" s="389">
        <f t="shared" si="321"/>
        <v>0</v>
      </c>
      <c r="IP30" s="389">
        <f t="shared" si="322"/>
        <v>0</v>
      </c>
      <c r="IQ30" s="389">
        <f t="shared" si="323"/>
        <v>0</v>
      </c>
      <c r="IR30" s="389">
        <f t="shared" si="324"/>
        <v>0</v>
      </c>
      <c r="IS30" s="389">
        <f t="shared" si="325"/>
        <v>0</v>
      </c>
      <c r="IT30" s="389">
        <f t="shared" si="326"/>
        <v>0</v>
      </c>
      <c r="IU30" s="389">
        <f t="shared" si="327"/>
        <v>0</v>
      </c>
      <c r="IV30" s="390">
        <f t="shared" si="328"/>
        <v>0</v>
      </c>
    </row>
    <row r="31" spans="1:256" ht="13.5" customHeight="1" x14ac:dyDescent="0.2">
      <c r="AM31" s="340">
        <v>31</v>
      </c>
      <c r="AN31" s="413">
        <v>26</v>
      </c>
      <c r="AO31" s="708" t="s">
        <v>1121</v>
      </c>
      <c r="AP31" s="369" t="str">
        <f t="shared" si="155"/>
        <v>*</v>
      </c>
      <c r="AQ31" s="370" t="str">
        <f t="shared" si="155"/>
        <v>*</v>
      </c>
      <c r="AR31" s="371" t="str">
        <f t="shared" si="155"/>
        <v>***</v>
      </c>
      <c r="AS31" s="370" t="str">
        <f t="shared" si="155"/>
        <v>· *</v>
      </c>
      <c r="AT31" s="371" t="str">
        <f t="shared" si="155"/>
        <v>· *</v>
      </c>
      <c r="AU31" s="370" t="str">
        <f t="shared" si="155"/>
        <v/>
      </c>
      <c r="AV31" s="371" t="str">
        <f t="shared" si="155"/>
        <v>*</v>
      </c>
      <c r="AW31" s="370" t="str">
        <f t="shared" si="155"/>
        <v/>
      </c>
      <c r="AX31" s="371" t="str">
        <f t="shared" si="155"/>
        <v/>
      </c>
      <c r="AY31" s="370" t="str">
        <f t="shared" si="155"/>
        <v/>
      </c>
      <c r="AZ31" s="371" t="str">
        <f t="shared" si="155"/>
        <v/>
      </c>
      <c r="BA31" s="370" t="str">
        <f t="shared" si="155"/>
        <v>· *</v>
      </c>
      <c r="BB31" s="371" t="str">
        <f t="shared" si="155"/>
        <v>· *</v>
      </c>
      <c r="BC31" s="370" t="str">
        <f t="shared" si="155"/>
        <v>·</v>
      </c>
      <c r="BD31" s="371" t="str">
        <f t="shared" si="155"/>
        <v/>
      </c>
      <c r="BE31" s="370" t="str">
        <f t="shared" si="155"/>
        <v/>
      </c>
      <c r="BF31" s="371" t="str">
        <f t="shared" si="329"/>
        <v/>
      </c>
      <c r="BG31" s="370" t="str">
        <f t="shared" si="329"/>
        <v>· *</v>
      </c>
      <c r="BH31" s="371" t="str">
        <f t="shared" si="329"/>
        <v/>
      </c>
      <c r="BI31" s="372" t="str">
        <f t="shared" si="152"/>
        <v/>
      </c>
      <c r="BJ31" s="374">
        <f t="shared" si="157"/>
        <v>1</v>
      </c>
      <c r="BK31" s="373">
        <f t="shared" si="157"/>
        <v>1</v>
      </c>
      <c r="BL31" s="374">
        <f t="shared" si="157"/>
        <v>12</v>
      </c>
      <c r="BM31" s="373">
        <f t="shared" si="157"/>
        <v>8</v>
      </c>
      <c r="BN31" s="374">
        <f t="shared" si="157"/>
        <v>8</v>
      </c>
      <c r="BO31" s="373">
        <f t="shared" si="158"/>
        <v>0</v>
      </c>
      <c r="BP31" s="374">
        <f t="shared" si="159"/>
        <v>1</v>
      </c>
      <c r="BQ31" s="373">
        <f t="shared" si="160"/>
        <v>0</v>
      </c>
      <c r="BR31" s="374">
        <f t="shared" si="161"/>
        <v>0</v>
      </c>
      <c r="BS31" s="373">
        <f t="shared" si="162"/>
        <v>0</v>
      </c>
      <c r="BT31" s="374">
        <f t="shared" si="163"/>
        <v>0</v>
      </c>
      <c r="BU31" s="373">
        <f t="shared" si="164"/>
        <v>6</v>
      </c>
      <c r="BV31" s="374">
        <f t="shared" si="165"/>
        <v>2</v>
      </c>
      <c r="BW31" s="373">
        <f t="shared" si="166"/>
        <v>1</v>
      </c>
      <c r="BX31" s="374">
        <f t="shared" si="167"/>
        <v>0</v>
      </c>
      <c r="BY31" s="373">
        <f t="shared" si="168"/>
        <v>0</v>
      </c>
      <c r="BZ31" s="374">
        <f t="shared" si="169"/>
        <v>0</v>
      </c>
      <c r="CA31" s="373">
        <f t="shared" si="170"/>
        <v>1</v>
      </c>
      <c r="CB31" s="374">
        <f t="shared" si="171"/>
        <v>0</v>
      </c>
      <c r="CC31" s="375">
        <f t="shared" si="172"/>
        <v>0</v>
      </c>
      <c r="CD31" s="376">
        <f t="shared" si="173"/>
        <v>-3.2</v>
      </c>
      <c r="CE31" s="377">
        <f t="shared" si="174"/>
        <v>-1.2</v>
      </c>
      <c r="CF31" s="376">
        <f t="shared" si="173"/>
        <v>-7.3</v>
      </c>
      <c r="CG31" s="377">
        <f t="shared" si="175"/>
        <v>2.2999999999999998</v>
      </c>
      <c r="CH31" s="376">
        <f t="shared" si="176"/>
        <v>-2.4</v>
      </c>
      <c r="CI31" s="377">
        <f t="shared" si="177"/>
        <v>0</v>
      </c>
      <c r="CJ31" s="376">
        <f t="shared" si="178"/>
        <v>-3.2</v>
      </c>
      <c r="CK31" s="377">
        <f t="shared" si="179"/>
        <v>-0.8</v>
      </c>
      <c r="CL31" s="376">
        <f t="shared" si="180"/>
        <v>-10.1</v>
      </c>
      <c r="CM31" s="377">
        <f t="shared" si="181"/>
        <v>-4.5</v>
      </c>
      <c r="CN31" s="376">
        <f t="shared" si="182"/>
        <v>-13</v>
      </c>
      <c r="CO31" s="377">
        <f t="shared" si="183"/>
        <v>-0.8</v>
      </c>
      <c r="CP31" s="376">
        <f t="shared" si="184"/>
        <v>-2.9</v>
      </c>
      <c r="CQ31" s="377">
        <f t="shared" si="185"/>
        <v>4.3</v>
      </c>
      <c r="CR31" s="376">
        <f t="shared" si="186"/>
        <v>0.79999999999999982</v>
      </c>
      <c r="CS31" s="377">
        <f t="shared" si="187"/>
        <v>3.4</v>
      </c>
      <c r="CT31" s="376">
        <f t="shared" si="188"/>
        <v>-0.8</v>
      </c>
      <c r="CU31" s="377">
        <f t="shared" si="189"/>
        <v>1.2</v>
      </c>
      <c r="CV31" s="376">
        <f t="shared" si="190"/>
        <v>-1.1000000000000001</v>
      </c>
      <c r="CW31" s="377">
        <f t="shared" si="191"/>
        <v>1.8</v>
      </c>
      <c r="CX31" s="376">
        <f t="shared" si="192"/>
        <v>-5.2</v>
      </c>
      <c r="CY31" s="377">
        <f t="shared" si="193"/>
        <v>6.7</v>
      </c>
      <c r="CZ31" s="376">
        <f t="shared" si="194"/>
        <v>-9.3000000000000007</v>
      </c>
      <c r="DA31" s="377">
        <f t="shared" si="195"/>
        <v>8.3000000000000007</v>
      </c>
      <c r="DB31" s="376">
        <f t="shared" si="196"/>
        <v>-4.4000000000000004</v>
      </c>
      <c r="DC31" s="377">
        <f t="shared" si="197"/>
        <v>11.6</v>
      </c>
      <c r="DD31" s="376">
        <f t="shared" si="198"/>
        <v>-5.2</v>
      </c>
      <c r="DE31" s="377">
        <f t="shared" si="199"/>
        <v>13.3</v>
      </c>
      <c r="DF31" s="376">
        <f t="shared" si="200"/>
        <v>-12.1</v>
      </c>
      <c r="DG31" s="377">
        <f t="shared" si="201"/>
        <v>10</v>
      </c>
      <c r="DH31" s="376">
        <f t="shared" si="202"/>
        <v>-15</v>
      </c>
      <c r="DI31" s="377">
        <f t="shared" si="203"/>
        <v>5.2</v>
      </c>
      <c r="DJ31" s="376">
        <f t="shared" si="204"/>
        <v>-4.9000000000000004</v>
      </c>
      <c r="DK31" s="377">
        <f t="shared" si="205"/>
        <v>12.2</v>
      </c>
      <c r="DL31" s="376">
        <f t="shared" si="206"/>
        <v>-1.2000000000000002</v>
      </c>
      <c r="DM31" s="377">
        <f t="shared" si="207"/>
        <v>12.2</v>
      </c>
      <c r="DN31" s="376">
        <f t="shared" si="208"/>
        <v>-2.8</v>
      </c>
      <c r="DO31" s="377">
        <f t="shared" si="209"/>
        <v>7.2</v>
      </c>
      <c r="DP31" s="376">
        <f t="shared" si="210"/>
        <v>-3.1</v>
      </c>
      <c r="DQ31" s="377">
        <f t="shared" si="211"/>
        <v>18.3</v>
      </c>
      <c r="DR31" s="378">
        <f t="shared" si="212"/>
        <v>6</v>
      </c>
      <c r="DS31" s="379">
        <f t="shared" si="213"/>
        <v>16</v>
      </c>
      <c r="DT31" s="378">
        <f t="shared" si="213"/>
        <v>16</v>
      </c>
      <c r="DU31" s="379">
        <f t="shared" si="213"/>
        <v>6</v>
      </c>
      <c r="DV31" s="378">
        <f t="shared" si="213"/>
        <v>12</v>
      </c>
      <c r="DW31" s="379">
        <f t="shared" si="214"/>
        <v>13</v>
      </c>
      <c r="DX31" s="378">
        <f t="shared" si="215"/>
        <v>13</v>
      </c>
      <c r="DY31" s="379">
        <f t="shared" si="216"/>
        <v>2</v>
      </c>
      <c r="DZ31" s="378">
        <f t="shared" si="217"/>
        <v>7</v>
      </c>
      <c r="EA31" s="379">
        <f t="shared" si="218"/>
        <v>7</v>
      </c>
      <c r="EB31" s="378">
        <f t="shared" si="219"/>
        <v>9</v>
      </c>
      <c r="EC31" s="379">
        <f t="shared" si="220"/>
        <v>14</v>
      </c>
      <c r="ED31" s="378">
        <f t="shared" si="221"/>
        <v>15</v>
      </c>
      <c r="EE31" s="379">
        <f t="shared" si="222"/>
        <v>17</v>
      </c>
      <c r="EF31" s="378">
        <f t="shared" si="223"/>
        <v>14</v>
      </c>
      <c r="EG31" s="379">
        <f t="shared" si="224"/>
        <v>10</v>
      </c>
      <c r="EH31" s="378">
        <f t="shared" si="225"/>
        <v>5</v>
      </c>
      <c r="EI31" s="379">
        <f t="shared" si="226"/>
        <v>2</v>
      </c>
      <c r="EJ31" s="378">
        <f t="shared" si="227"/>
        <v>1</v>
      </c>
      <c r="EK31" s="379">
        <f t="shared" si="228"/>
        <v>7</v>
      </c>
      <c r="EL31" s="378">
        <f t="shared" si="229"/>
        <v>0</v>
      </c>
      <c r="EM31" s="379">
        <f t="shared" si="230"/>
        <v>0</v>
      </c>
      <c r="EN31" s="378">
        <f t="shared" si="231"/>
        <v>0</v>
      </c>
      <c r="EO31" s="379">
        <f t="shared" si="232"/>
        <v>0</v>
      </c>
      <c r="EP31" s="378">
        <f t="shared" si="233"/>
        <v>0</v>
      </c>
      <c r="EQ31" s="379">
        <f t="shared" si="234"/>
        <v>0</v>
      </c>
      <c r="ER31" s="378">
        <f t="shared" si="235"/>
        <v>0</v>
      </c>
      <c r="ES31" s="379">
        <f t="shared" si="236"/>
        <v>0</v>
      </c>
      <c r="ET31" s="378">
        <f t="shared" si="237"/>
        <v>0</v>
      </c>
      <c r="EU31" s="379">
        <f t="shared" si="238"/>
        <v>0</v>
      </c>
      <c r="EV31" s="378">
        <f t="shared" si="239"/>
        <v>0</v>
      </c>
      <c r="EW31" s="379">
        <f t="shared" si="240"/>
        <v>0</v>
      </c>
      <c r="EX31" s="378">
        <f t="shared" si="241"/>
        <v>0</v>
      </c>
      <c r="EY31" s="379">
        <f t="shared" si="242"/>
        <v>0</v>
      </c>
      <c r="EZ31" s="378">
        <f t="shared" si="243"/>
        <v>0</v>
      </c>
      <c r="FA31" s="379">
        <f t="shared" si="244"/>
        <v>0</v>
      </c>
      <c r="FB31" s="378">
        <f t="shared" si="245"/>
        <v>0</v>
      </c>
      <c r="FC31" s="379">
        <f t="shared" si="246"/>
        <v>0</v>
      </c>
      <c r="FD31" s="378">
        <f t="shared" si="247"/>
        <v>0</v>
      </c>
      <c r="FE31" s="379">
        <f t="shared" si="248"/>
        <v>0</v>
      </c>
      <c r="FG31" s="523" t="s">
        <v>1306</v>
      </c>
      <c r="FH31" s="523" t="s">
        <v>1306</v>
      </c>
      <c r="FI31" s="522">
        <v>26</v>
      </c>
      <c r="FJ31" s="345" t="str">
        <f t="shared" si="76"/>
        <v>Медвежья Гора</v>
      </c>
      <c r="FK31" s="346" t="str">
        <f t="shared" si="331"/>
        <v>*</v>
      </c>
      <c r="FL31" s="347" t="str">
        <f t="shared" si="331"/>
        <v>· *</v>
      </c>
      <c r="FM31" s="347" t="str">
        <f t="shared" si="331"/>
        <v>· *</v>
      </c>
      <c r="FN31" s="347" t="str">
        <f t="shared" si="331"/>
        <v>· *</v>
      </c>
      <c r="FO31" s="347" t="str">
        <f t="shared" si="331"/>
        <v/>
      </c>
      <c r="FP31" s="347" t="str">
        <f t="shared" si="331"/>
        <v>· *</v>
      </c>
      <c r="FQ31" s="347" t="str">
        <f t="shared" si="331"/>
        <v>·</v>
      </c>
      <c r="FR31" s="347" t="str">
        <f t="shared" si="331"/>
        <v/>
      </c>
      <c r="FS31" s="347" t="str">
        <f t="shared" si="331"/>
        <v>· *</v>
      </c>
      <c r="FT31" s="348" t="str">
        <f t="shared" si="331"/>
        <v/>
      </c>
      <c r="FU31" s="251">
        <f t="shared" si="249"/>
        <v>1</v>
      </c>
      <c r="FV31" s="247">
        <f t="shared" si="250"/>
        <v>21</v>
      </c>
      <c r="FW31" s="247">
        <f t="shared" si="251"/>
        <v>8</v>
      </c>
      <c r="FX31" s="247">
        <f t="shared" si="252"/>
        <v>1</v>
      </c>
      <c r="FY31" s="247">
        <f t="shared" si="253"/>
        <v>0</v>
      </c>
      <c r="FZ31" s="247">
        <f t="shared" si="254"/>
        <v>6</v>
      </c>
      <c r="GA31" s="247">
        <f t="shared" si="255"/>
        <v>2</v>
      </c>
      <c r="GB31" s="247">
        <f t="shared" si="256"/>
        <v>0</v>
      </c>
      <c r="GC31" s="247">
        <f t="shared" si="257"/>
        <v>1</v>
      </c>
      <c r="GD31" s="252">
        <f t="shared" si="258"/>
        <v>0</v>
      </c>
      <c r="GE31" s="349">
        <f t="shared" si="259"/>
        <v>-1.1000000000000001</v>
      </c>
      <c r="GF31" s="350">
        <f t="shared" si="260"/>
        <v>2.2999999999999998</v>
      </c>
      <c r="GG31" s="350">
        <f t="shared" si="261"/>
        <v>0</v>
      </c>
      <c r="GH31" s="350">
        <f t="shared" si="262"/>
        <v>-0.8</v>
      </c>
      <c r="GI31" s="350">
        <f t="shared" si="263"/>
        <v>-4.5</v>
      </c>
      <c r="GJ31" s="350">
        <f t="shared" si="264"/>
        <v>-0.8</v>
      </c>
      <c r="GK31" s="350">
        <f t="shared" si="265"/>
        <v>4.3</v>
      </c>
      <c r="GL31" s="350">
        <f t="shared" si="266"/>
        <v>3.4</v>
      </c>
      <c r="GM31" s="350">
        <f t="shared" si="267"/>
        <v>1.2</v>
      </c>
      <c r="GN31" s="351">
        <f t="shared" si="268"/>
        <v>1.8</v>
      </c>
      <c r="GO31" s="352">
        <f t="shared" si="269"/>
        <v>-4.4000000000000004</v>
      </c>
      <c r="GP31" s="353">
        <f t="shared" si="270"/>
        <v>-5.3</v>
      </c>
      <c r="GQ31" s="353">
        <f t="shared" si="271"/>
        <v>-0.6</v>
      </c>
      <c r="GR31" s="353">
        <f t="shared" si="272"/>
        <v>-3.8</v>
      </c>
      <c r="GS31" s="353">
        <f t="shared" si="273"/>
        <v>-8.1</v>
      </c>
      <c r="GT31" s="353">
        <f t="shared" si="274"/>
        <v>-11</v>
      </c>
      <c r="GU31" s="353">
        <f t="shared" si="275"/>
        <v>-0.9</v>
      </c>
      <c r="GV31" s="353">
        <f t="shared" si="276"/>
        <v>2.4</v>
      </c>
      <c r="GW31" s="353">
        <f t="shared" si="277"/>
        <v>1</v>
      </c>
      <c r="GX31" s="354">
        <f t="shared" si="278"/>
        <v>-1.5</v>
      </c>
      <c r="GY31" s="349">
        <f t="shared" si="279"/>
        <v>6.7</v>
      </c>
      <c r="GZ31" s="350">
        <f t="shared" si="280"/>
        <v>8.3000000000000007</v>
      </c>
      <c r="HA31" s="350">
        <f t="shared" si="281"/>
        <v>11.6</v>
      </c>
      <c r="HB31" s="350">
        <f t="shared" si="282"/>
        <v>13.3</v>
      </c>
      <c r="HC31" s="350">
        <f t="shared" si="283"/>
        <v>10</v>
      </c>
      <c r="HD31" s="350">
        <f t="shared" si="284"/>
        <v>5.2</v>
      </c>
      <c r="HE31" s="350">
        <f t="shared" si="285"/>
        <v>12.2</v>
      </c>
      <c r="HF31" s="350">
        <f t="shared" si="286"/>
        <v>12.2</v>
      </c>
      <c r="HG31" s="350">
        <f t="shared" si="287"/>
        <v>7.2</v>
      </c>
      <c r="HH31" s="351">
        <f t="shared" si="288"/>
        <v>18.3</v>
      </c>
      <c r="HI31" s="352">
        <f t="shared" si="289"/>
        <v>-6.4</v>
      </c>
      <c r="HJ31" s="353">
        <f t="shared" si="290"/>
        <v>-7.3</v>
      </c>
      <c r="HK31" s="353">
        <f t="shared" si="291"/>
        <v>-2.6</v>
      </c>
      <c r="HL31" s="353">
        <f t="shared" si="292"/>
        <v>-5.8</v>
      </c>
      <c r="HM31" s="353">
        <f t="shared" si="293"/>
        <v>-10.1</v>
      </c>
      <c r="HN31" s="353">
        <f t="shared" si="294"/>
        <v>-13</v>
      </c>
      <c r="HO31" s="353">
        <f t="shared" si="295"/>
        <v>-2.9</v>
      </c>
      <c r="HP31" s="353">
        <f t="shared" si="296"/>
        <v>0.39999999999999991</v>
      </c>
      <c r="HQ31" s="353">
        <f t="shared" si="297"/>
        <v>-1</v>
      </c>
      <c r="HR31" s="354">
        <f t="shared" si="298"/>
        <v>-3.5</v>
      </c>
      <c r="HS31" s="275">
        <f t="shared" si="299"/>
        <v>16</v>
      </c>
      <c r="HT31" s="49">
        <f t="shared" si="300"/>
        <v>16</v>
      </c>
      <c r="HU31" s="49">
        <f t="shared" si="301"/>
        <v>13</v>
      </c>
      <c r="HV31" s="49">
        <f t="shared" si="302"/>
        <v>13</v>
      </c>
      <c r="HW31" s="49">
        <f t="shared" si="303"/>
        <v>7</v>
      </c>
      <c r="HX31" s="49">
        <f t="shared" si="304"/>
        <v>14</v>
      </c>
      <c r="HY31" s="49">
        <f t="shared" si="305"/>
        <v>17</v>
      </c>
      <c r="HZ31" s="49">
        <f t="shared" si="306"/>
        <v>14</v>
      </c>
      <c r="IA31" s="49">
        <f t="shared" si="307"/>
        <v>5</v>
      </c>
      <c r="IB31" s="276">
        <f t="shared" si="308"/>
        <v>7</v>
      </c>
      <c r="IC31" s="355">
        <f t="shared" si="309"/>
        <v>0</v>
      </c>
      <c r="ID31" s="42">
        <f t="shared" si="310"/>
        <v>0</v>
      </c>
      <c r="IE31" s="42">
        <f t="shared" si="311"/>
        <v>0</v>
      </c>
      <c r="IF31" s="42">
        <f t="shared" si="312"/>
        <v>0</v>
      </c>
      <c r="IG31" s="42">
        <f t="shared" si="313"/>
        <v>0</v>
      </c>
      <c r="IH31" s="42">
        <f t="shared" si="314"/>
        <v>0</v>
      </c>
      <c r="II31" s="42">
        <f t="shared" si="315"/>
        <v>0</v>
      </c>
      <c r="IJ31" s="42">
        <f t="shared" si="316"/>
        <v>0</v>
      </c>
      <c r="IK31" s="42">
        <f t="shared" si="317"/>
        <v>0</v>
      </c>
      <c r="IL31" s="65">
        <f t="shared" si="318"/>
        <v>0</v>
      </c>
      <c r="IM31" s="388">
        <f t="shared" si="319"/>
        <v>0</v>
      </c>
      <c r="IN31" s="389">
        <f t="shared" si="320"/>
        <v>0</v>
      </c>
      <c r="IO31" s="389">
        <f t="shared" si="321"/>
        <v>0</v>
      </c>
      <c r="IP31" s="389">
        <f t="shared" si="322"/>
        <v>0</v>
      </c>
      <c r="IQ31" s="389">
        <f t="shared" si="323"/>
        <v>0</v>
      </c>
      <c r="IR31" s="389">
        <f t="shared" si="324"/>
        <v>0</v>
      </c>
      <c r="IS31" s="389">
        <f t="shared" si="325"/>
        <v>0</v>
      </c>
      <c r="IT31" s="389">
        <f t="shared" si="326"/>
        <v>0</v>
      </c>
      <c r="IU31" s="389">
        <f t="shared" si="327"/>
        <v>0</v>
      </c>
      <c r="IV31" s="390">
        <f t="shared" si="328"/>
        <v>0</v>
      </c>
    </row>
    <row r="32" spans="1:256" ht="13.5" customHeight="1" x14ac:dyDescent="0.2">
      <c r="AM32" s="519">
        <v>32</v>
      </c>
      <c r="AN32" s="518">
        <v>27</v>
      </c>
      <c r="AO32" s="708" t="s">
        <v>738</v>
      </c>
      <c r="AP32" s="369" t="str">
        <f t="shared" si="155"/>
        <v/>
      </c>
      <c r="AQ32" s="370" t="str">
        <f t="shared" si="155"/>
        <v/>
      </c>
      <c r="AR32" s="371" t="str">
        <f t="shared" si="155"/>
        <v>***</v>
      </c>
      <c r="AS32" s="370" t="str">
        <f t="shared" si="155"/>
        <v>· *</v>
      </c>
      <c r="AT32" s="371" t="str">
        <f t="shared" si="155"/>
        <v>· *</v>
      </c>
      <c r="AU32" s="370" t="str">
        <f t="shared" si="155"/>
        <v>· *</v>
      </c>
      <c r="AV32" s="371" t="str">
        <f t="shared" si="155"/>
        <v/>
      </c>
      <c r="AW32" s="370" t="str">
        <f t="shared" si="155"/>
        <v/>
      </c>
      <c r="AX32" s="371" t="str">
        <f t="shared" si="155"/>
        <v/>
      </c>
      <c r="AY32" s="370" t="str">
        <f t="shared" si="155"/>
        <v/>
      </c>
      <c r="AZ32" s="371" t="str">
        <f t="shared" si="155"/>
        <v/>
      </c>
      <c r="BA32" s="370" t="str">
        <f t="shared" si="155"/>
        <v>· *</v>
      </c>
      <c r="BB32" s="371" t="str">
        <f t="shared" si="155"/>
        <v>· *</v>
      </c>
      <c r="BC32" s="370" t="str">
        <f t="shared" si="155"/>
        <v>·</v>
      </c>
      <c r="BD32" s="371" t="str">
        <f t="shared" si="155"/>
        <v>· *</v>
      </c>
      <c r="BE32" s="370" t="str">
        <f t="shared" si="155"/>
        <v>·</v>
      </c>
      <c r="BF32" s="371" t="str">
        <f t="shared" si="329"/>
        <v>· *</v>
      </c>
      <c r="BG32" s="370" t="str">
        <f t="shared" si="329"/>
        <v/>
      </c>
      <c r="BH32" s="371" t="str">
        <f t="shared" si="329"/>
        <v/>
      </c>
      <c r="BI32" s="372" t="str">
        <f t="shared" si="152"/>
        <v/>
      </c>
      <c r="BJ32" s="374">
        <f t="shared" si="157"/>
        <v>0</v>
      </c>
      <c r="BK32" s="373">
        <f t="shared" si="157"/>
        <v>0</v>
      </c>
      <c r="BL32" s="374">
        <f t="shared" si="157"/>
        <v>6</v>
      </c>
      <c r="BM32" s="373">
        <f t="shared" si="157"/>
        <v>12</v>
      </c>
      <c r="BN32" s="374">
        <f t="shared" si="157"/>
        <v>12</v>
      </c>
      <c r="BO32" s="373">
        <f t="shared" si="158"/>
        <v>1</v>
      </c>
      <c r="BP32" s="374">
        <f t="shared" si="159"/>
        <v>0</v>
      </c>
      <c r="BQ32" s="373">
        <f t="shared" si="160"/>
        <v>0</v>
      </c>
      <c r="BR32" s="374">
        <f t="shared" si="161"/>
        <v>0</v>
      </c>
      <c r="BS32" s="373">
        <f t="shared" si="162"/>
        <v>0</v>
      </c>
      <c r="BT32" s="374">
        <f t="shared" si="163"/>
        <v>0</v>
      </c>
      <c r="BU32" s="373">
        <f t="shared" si="164"/>
        <v>4</v>
      </c>
      <c r="BV32" s="374">
        <f t="shared" si="165"/>
        <v>4</v>
      </c>
      <c r="BW32" s="373">
        <f t="shared" si="166"/>
        <v>1</v>
      </c>
      <c r="BX32" s="374">
        <f t="shared" si="167"/>
        <v>1</v>
      </c>
      <c r="BY32" s="373">
        <f t="shared" si="168"/>
        <v>1</v>
      </c>
      <c r="BZ32" s="374">
        <f t="shared" si="169"/>
        <v>1</v>
      </c>
      <c r="CA32" s="373">
        <f t="shared" si="170"/>
        <v>0</v>
      </c>
      <c r="CB32" s="374">
        <f t="shared" si="171"/>
        <v>0</v>
      </c>
      <c r="CC32" s="375">
        <f t="shared" si="172"/>
        <v>0</v>
      </c>
      <c r="CD32" s="376">
        <f t="shared" si="173"/>
        <v>-3.4</v>
      </c>
      <c r="CE32" s="377">
        <f t="shared" si="174"/>
        <v>-1.4</v>
      </c>
      <c r="CF32" s="376">
        <f t="shared" si="173"/>
        <v>-6.9</v>
      </c>
      <c r="CG32" s="377">
        <f t="shared" si="175"/>
        <v>1</v>
      </c>
      <c r="CH32" s="376">
        <f t="shared" si="176"/>
        <v>-2.5</v>
      </c>
      <c r="CI32" s="377">
        <f t="shared" si="177"/>
        <v>0.2</v>
      </c>
      <c r="CJ32" s="376">
        <f t="shared" si="178"/>
        <v>-2.7</v>
      </c>
      <c r="CK32" s="377">
        <f t="shared" si="179"/>
        <v>-0.3</v>
      </c>
      <c r="CL32" s="376">
        <f t="shared" si="180"/>
        <v>-11.6</v>
      </c>
      <c r="CM32" s="377">
        <f t="shared" si="181"/>
        <v>-5.9</v>
      </c>
      <c r="CN32" s="376">
        <f t="shared" si="182"/>
        <v>-9.3000000000000007</v>
      </c>
      <c r="CO32" s="377">
        <f t="shared" si="183"/>
        <v>0.6</v>
      </c>
      <c r="CP32" s="376">
        <f t="shared" si="184"/>
        <v>-2.2000000000000002</v>
      </c>
      <c r="CQ32" s="377">
        <f t="shared" si="185"/>
        <v>4.5</v>
      </c>
      <c r="CR32" s="376">
        <f t="shared" si="186"/>
        <v>2</v>
      </c>
      <c r="CS32" s="377">
        <f t="shared" si="187"/>
        <v>4.9000000000000004</v>
      </c>
      <c r="CT32" s="376">
        <f t="shared" si="188"/>
        <v>-0.19999999999999996</v>
      </c>
      <c r="CU32" s="377">
        <f t="shared" si="189"/>
        <v>1.8</v>
      </c>
      <c r="CV32" s="376">
        <f t="shared" si="190"/>
        <v>-4.3</v>
      </c>
      <c r="CW32" s="377">
        <f t="shared" si="191"/>
        <v>-0.8</v>
      </c>
      <c r="CX32" s="376">
        <f t="shared" si="192"/>
        <v>-5.4</v>
      </c>
      <c r="CY32" s="377">
        <f t="shared" si="193"/>
        <v>12.6</v>
      </c>
      <c r="CZ32" s="376">
        <f t="shared" si="194"/>
        <v>-8.9</v>
      </c>
      <c r="DA32" s="377">
        <f t="shared" si="195"/>
        <v>4.4000000000000004</v>
      </c>
      <c r="DB32" s="376">
        <f t="shared" si="196"/>
        <v>-4.5</v>
      </c>
      <c r="DC32" s="377">
        <f t="shared" si="197"/>
        <v>9.1999999999999993</v>
      </c>
      <c r="DD32" s="376">
        <f t="shared" si="198"/>
        <v>-4.7</v>
      </c>
      <c r="DE32" s="377">
        <f t="shared" si="199"/>
        <v>7.9</v>
      </c>
      <c r="DF32" s="376">
        <f t="shared" si="200"/>
        <v>-13.6</v>
      </c>
      <c r="DG32" s="377">
        <f t="shared" si="201"/>
        <v>8</v>
      </c>
      <c r="DH32" s="376">
        <f t="shared" si="202"/>
        <v>-11.3</v>
      </c>
      <c r="DI32" s="377">
        <f t="shared" si="203"/>
        <v>9.5</v>
      </c>
      <c r="DJ32" s="376">
        <f t="shared" si="204"/>
        <v>-4.2</v>
      </c>
      <c r="DK32" s="377">
        <f t="shared" si="205"/>
        <v>10.1</v>
      </c>
      <c r="DL32" s="376">
        <f t="shared" si="206"/>
        <v>0</v>
      </c>
      <c r="DM32" s="377">
        <f t="shared" si="207"/>
        <v>10.5</v>
      </c>
      <c r="DN32" s="376">
        <f t="shared" si="208"/>
        <v>-2.2000000000000002</v>
      </c>
      <c r="DO32" s="377">
        <f t="shared" si="209"/>
        <v>13.8</v>
      </c>
      <c r="DP32" s="376">
        <f t="shared" si="210"/>
        <v>-6.3</v>
      </c>
      <c r="DQ32" s="377">
        <f t="shared" si="211"/>
        <v>16.2</v>
      </c>
      <c r="DR32" s="378">
        <f t="shared" si="212"/>
        <v>9</v>
      </c>
      <c r="DS32" s="379">
        <f t="shared" si="213"/>
        <v>13</v>
      </c>
      <c r="DT32" s="378">
        <f t="shared" si="213"/>
        <v>15</v>
      </c>
      <c r="DU32" s="379">
        <f t="shared" si="213"/>
        <v>13</v>
      </c>
      <c r="DV32" s="378">
        <f t="shared" si="213"/>
        <v>12</v>
      </c>
      <c r="DW32" s="379">
        <f t="shared" si="214"/>
        <v>14</v>
      </c>
      <c r="DX32" s="378">
        <f t="shared" si="215"/>
        <v>15</v>
      </c>
      <c r="DY32" s="379">
        <f t="shared" si="216"/>
        <v>7</v>
      </c>
      <c r="DZ32" s="378">
        <f t="shared" si="217"/>
        <v>10</v>
      </c>
      <c r="EA32" s="379">
        <f t="shared" si="218"/>
        <v>12</v>
      </c>
      <c r="EB32" s="378">
        <f t="shared" si="219"/>
        <v>11</v>
      </c>
      <c r="EC32" s="379">
        <f t="shared" si="220"/>
        <v>15</v>
      </c>
      <c r="ED32" s="378">
        <f t="shared" si="221"/>
        <v>17</v>
      </c>
      <c r="EE32" s="379">
        <f t="shared" si="222"/>
        <v>16</v>
      </c>
      <c r="EF32" s="378">
        <f t="shared" si="223"/>
        <v>17</v>
      </c>
      <c r="EG32" s="379">
        <f t="shared" si="224"/>
        <v>11</v>
      </c>
      <c r="EH32" s="378">
        <f t="shared" si="225"/>
        <v>3</v>
      </c>
      <c r="EI32" s="379">
        <f t="shared" si="226"/>
        <v>3</v>
      </c>
      <c r="EJ32" s="378">
        <f t="shared" si="227"/>
        <v>5</v>
      </c>
      <c r="EK32" s="379">
        <f t="shared" si="228"/>
        <v>9</v>
      </c>
      <c r="EL32" s="378">
        <f t="shared" si="229"/>
        <v>0</v>
      </c>
      <c r="EM32" s="379">
        <f t="shared" si="230"/>
        <v>0</v>
      </c>
      <c r="EN32" s="378">
        <f t="shared" si="231"/>
        <v>0</v>
      </c>
      <c r="EO32" s="379">
        <f t="shared" si="232"/>
        <v>0</v>
      </c>
      <c r="EP32" s="378">
        <f t="shared" si="233"/>
        <v>0</v>
      </c>
      <c r="EQ32" s="379">
        <f t="shared" si="234"/>
        <v>0</v>
      </c>
      <c r="ER32" s="378">
        <f t="shared" si="235"/>
        <v>0</v>
      </c>
      <c r="ES32" s="379">
        <f t="shared" si="236"/>
        <v>0</v>
      </c>
      <c r="ET32" s="378">
        <f t="shared" si="237"/>
        <v>0</v>
      </c>
      <c r="EU32" s="379">
        <f t="shared" si="238"/>
        <v>0</v>
      </c>
      <c r="EV32" s="378">
        <f t="shared" si="239"/>
        <v>0</v>
      </c>
      <c r="EW32" s="379">
        <f t="shared" si="240"/>
        <v>0</v>
      </c>
      <c r="EX32" s="378">
        <f t="shared" si="241"/>
        <v>0</v>
      </c>
      <c r="EY32" s="379">
        <f t="shared" si="242"/>
        <v>0</v>
      </c>
      <c r="EZ32" s="378">
        <f t="shared" si="243"/>
        <v>0</v>
      </c>
      <c r="FA32" s="379">
        <f t="shared" si="244"/>
        <v>0</v>
      </c>
      <c r="FB32" s="378">
        <f t="shared" si="245"/>
        <v>0</v>
      </c>
      <c r="FC32" s="379">
        <f t="shared" si="246"/>
        <v>0</v>
      </c>
      <c r="FD32" s="378">
        <f t="shared" si="247"/>
        <v>0</v>
      </c>
      <c r="FE32" s="379">
        <f t="shared" si="248"/>
        <v>0</v>
      </c>
      <c r="FG32" s="523" t="s">
        <v>1307</v>
      </c>
      <c r="FH32" s="523" t="s">
        <v>1307</v>
      </c>
      <c r="FI32" s="521">
        <v>27</v>
      </c>
      <c r="FJ32" s="345" t="str">
        <f t="shared" si="76"/>
        <v>Беломорск</v>
      </c>
      <c r="FK32" s="346" t="str">
        <f t="shared" si="331"/>
        <v/>
      </c>
      <c r="FL32" s="347" t="str">
        <f t="shared" si="331"/>
        <v>· *</v>
      </c>
      <c r="FM32" s="347" t="str">
        <f t="shared" si="331"/>
        <v>· *</v>
      </c>
      <c r="FN32" s="347" t="str">
        <f t="shared" si="331"/>
        <v/>
      </c>
      <c r="FO32" s="347" t="str">
        <f t="shared" si="331"/>
        <v/>
      </c>
      <c r="FP32" s="347" t="str">
        <f t="shared" si="331"/>
        <v>· *</v>
      </c>
      <c r="FQ32" s="347" t="str">
        <f t="shared" si="331"/>
        <v>·</v>
      </c>
      <c r="FR32" s="347" t="str">
        <f t="shared" si="331"/>
        <v>·</v>
      </c>
      <c r="FS32" s="347" t="str">
        <f t="shared" si="331"/>
        <v>· *</v>
      </c>
      <c r="FT32" s="348" t="str">
        <f t="shared" si="331"/>
        <v/>
      </c>
      <c r="FU32" s="251">
        <f t="shared" si="249"/>
        <v>0</v>
      </c>
      <c r="FV32" s="247">
        <f t="shared" si="250"/>
        <v>15</v>
      </c>
      <c r="FW32" s="247">
        <f t="shared" si="251"/>
        <v>12</v>
      </c>
      <c r="FX32" s="247">
        <f t="shared" si="252"/>
        <v>0</v>
      </c>
      <c r="FY32" s="247">
        <f t="shared" si="253"/>
        <v>0</v>
      </c>
      <c r="FZ32" s="247">
        <f t="shared" si="254"/>
        <v>4</v>
      </c>
      <c r="GA32" s="247">
        <f t="shared" si="255"/>
        <v>4</v>
      </c>
      <c r="GB32" s="247">
        <f t="shared" si="256"/>
        <v>1</v>
      </c>
      <c r="GC32" s="247">
        <f t="shared" si="257"/>
        <v>1</v>
      </c>
      <c r="GD32" s="252">
        <f t="shared" si="258"/>
        <v>0</v>
      </c>
      <c r="GE32" s="349">
        <f t="shared" si="259"/>
        <v>-1.3</v>
      </c>
      <c r="GF32" s="350">
        <f t="shared" si="260"/>
        <v>1</v>
      </c>
      <c r="GG32" s="350">
        <f t="shared" si="261"/>
        <v>0.2</v>
      </c>
      <c r="GH32" s="350">
        <f t="shared" si="262"/>
        <v>-0.3</v>
      </c>
      <c r="GI32" s="350">
        <f t="shared" si="263"/>
        <v>-5.9</v>
      </c>
      <c r="GJ32" s="350">
        <f t="shared" si="264"/>
        <v>0.6</v>
      </c>
      <c r="GK32" s="350">
        <f t="shared" si="265"/>
        <v>4.5</v>
      </c>
      <c r="GL32" s="350">
        <f t="shared" si="266"/>
        <v>4.9000000000000004</v>
      </c>
      <c r="GM32" s="350">
        <f t="shared" si="267"/>
        <v>1.8</v>
      </c>
      <c r="GN32" s="351">
        <f t="shared" si="268"/>
        <v>-0.8</v>
      </c>
      <c r="GO32" s="352">
        <f t="shared" si="269"/>
        <v>-4.2</v>
      </c>
      <c r="GP32" s="353">
        <f t="shared" si="270"/>
        <v>-4.9000000000000004</v>
      </c>
      <c r="GQ32" s="353">
        <f t="shared" si="271"/>
        <v>-0.5</v>
      </c>
      <c r="GR32" s="353">
        <f t="shared" si="272"/>
        <v>-1.7</v>
      </c>
      <c r="GS32" s="353">
        <f t="shared" si="273"/>
        <v>-9.6</v>
      </c>
      <c r="GT32" s="353">
        <f t="shared" si="274"/>
        <v>-7.3</v>
      </c>
      <c r="GU32" s="353">
        <f t="shared" si="275"/>
        <v>-0.2</v>
      </c>
      <c r="GV32" s="353">
        <f t="shared" si="276"/>
        <v>3.4</v>
      </c>
      <c r="GW32" s="353">
        <f t="shared" si="277"/>
        <v>-0.3</v>
      </c>
      <c r="GX32" s="354">
        <f t="shared" si="278"/>
        <v>-2.2999999999999998</v>
      </c>
      <c r="GY32" s="349">
        <f t="shared" si="279"/>
        <v>12.6</v>
      </c>
      <c r="GZ32" s="350">
        <f t="shared" si="280"/>
        <v>4.4000000000000004</v>
      </c>
      <c r="HA32" s="350">
        <f t="shared" si="281"/>
        <v>9.1999999999999993</v>
      </c>
      <c r="HB32" s="350">
        <f t="shared" si="282"/>
        <v>7.9</v>
      </c>
      <c r="HC32" s="350">
        <f t="shared" si="283"/>
        <v>8</v>
      </c>
      <c r="HD32" s="350">
        <f t="shared" si="284"/>
        <v>9.5</v>
      </c>
      <c r="HE32" s="350">
        <f t="shared" si="285"/>
        <v>10.1</v>
      </c>
      <c r="HF32" s="350">
        <f t="shared" si="286"/>
        <v>10.5</v>
      </c>
      <c r="HG32" s="350">
        <f t="shared" si="287"/>
        <v>13.8</v>
      </c>
      <c r="HH32" s="351">
        <f t="shared" si="288"/>
        <v>16.2</v>
      </c>
      <c r="HI32" s="352">
        <f t="shared" si="289"/>
        <v>-6.2</v>
      </c>
      <c r="HJ32" s="353">
        <f t="shared" si="290"/>
        <v>-6.9</v>
      </c>
      <c r="HK32" s="353">
        <f t="shared" si="291"/>
        <v>-2.5</v>
      </c>
      <c r="HL32" s="353">
        <f t="shared" si="292"/>
        <v>-3.7</v>
      </c>
      <c r="HM32" s="353">
        <f t="shared" si="293"/>
        <v>-11.6</v>
      </c>
      <c r="HN32" s="353">
        <f t="shared" si="294"/>
        <v>-9.3000000000000007</v>
      </c>
      <c r="HO32" s="353">
        <f t="shared" si="295"/>
        <v>-2.2000000000000002</v>
      </c>
      <c r="HP32" s="353">
        <f t="shared" si="296"/>
        <v>1.4</v>
      </c>
      <c r="HQ32" s="353">
        <f t="shared" si="297"/>
        <v>-2.2999999999999998</v>
      </c>
      <c r="HR32" s="354">
        <f t="shared" si="298"/>
        <v>-4.3</v>
      </c>
      <c r="HS32" s="275">
        <f t="shared" si="299"/>
        <v>13</v>
      </c>
      <c r="HT32" s="49">
        <f t="shared" si="300"/>
        <v>15</v>
      </c>
      <c r="HU32" s="49">
        <f t="shared" si="301"/>
        <v>14</v>
      </c>
      <c r="HV32" s="49">
        <f t="shared" si="302"/>
        <v>15</v>
      </c>
      <c r="HW32" s="49">
        <f t="shared" si="303"/>
        <v>12</v>
      </c>
      <c r="HX32" s="49">
        <f t="shared" si="304"/>
        <v>15</v>
      </c>
      <c r="HY32" s="49">
        <f t="shared" si="305"/>
        <v>17</v>
      </c>
      <c r="HZ32" s="49">
        <f t="shared" si="306"/>
        <v>17</v>
      </c>
      <c r="IA32" s="49">
        <f t="shared" si="307"/>
        <v>3</v>
      </c>
      <c r="IB32" s="276">
        <f t="shared" si="308"/>
        <v>9</v>
      </c>
      <c r="IC32" s="355">
        <f t="shared" si="309"/>
        <v>0</v>
      </c>
      <c r="ID32" s="42">
        <f t="shared" si="310"/>
        <v>0</v>
      </c>
      <c r="IE32" s="42">
        <f t="shared" si="311"/>
        <v>0</v>
      </c>
      <c r="IF32" s="42">
        <f t="shared" si="312"/>
        <v>0</v>
      </c>
      <c r="IG32" s="42">
        <f t="shared" si="313"/>
        <v>0</v>
      </c>
      <c r="IH32" s="42">
        <f t="shared" si="314"/>
        <v>0</v>
      </c>
      <c r="II32" s="42">
        <f t="shared" si="315"/>
        <v>0</v>
      </c>
      <c r="IJ32" s="42">
        <f t="shared" si="316"/>
        <v>0</v>
      </c>
      <c r="IK32" s="42">
        <f t="shared" si="317"/>
        <v>0</v>
      </c>
      <c r="IL32" s="65">
        <f t="shared" si="318"/>
        <v>0</v>
      </c>
      <c r="IM32" s="388">
        <f t="shared" si="319"/>
        <v>0</v>
      </c>
      <c r="IN32" s="389">
        <f t="shared" si="320"/>
        <v>0</v>
      </c>
      <c r="IO32" s="389">
        <f t="shared" si="321"/>
        <v>0</v>
      </c>
      <c r="IP32" s="389">
        <f t="shared" si="322"/>
        <v>0</v>
      </c>
      <c r="IQ32" s="389">
        <f t="shared" si="323"/>
        <v>0</v>
      </c>
      <c r="IR32" s="389">
        <f t="shared" si="324"/>
        <v>0</v>
      </c>
      <c r="IS32" s="389">
        <f t="shared" si="325"/>
        <v>0</v>
      </c>
      <c r="IT32" s="389">
        <f t="shared" si="326"/>
        <v>0</v>
      </c>
      <c r="IU32" s="389">
        <f t="shared" si="327"/>
        <v>0</v>
      </c>
      <c r="IV32" s="390">
        <f t="shared" si="328"/>
        <v>0</v>
      </c>
    </row>
    <row r="33" spans="1:256" ht="13.5" customHeight="1" x14ac:dyDescent="0.2">
      <c r="A33" s="98"/>
      <c r="B33" s="98"/>
      <c r="C33" s="98"/>
      <c r="D33" s="98"/>
      <c r="E33" s="98"/>
      <c r="F33" s="98"/>
      <c r="G33" s="98"/>
      <c r="H33" s="98"/>
      <c r="I33" s="98"/>
      <c r="J33" s="98"/>
      <c r="K33" s="98"/>
      <c r="L33" s="98"/>
      <c r="M33" s="98"/>
      <c r="N33" s="98"/>
      <c r="O33" s="98"/>
      <c r="P33" s="98"/>
      <c r="Q33" s="98"/>
      <c r="R33" s="98"/>
      <c r="S33" s="98"/>
      <c r="T33" s="98"/>
      <c r="U33" s="98"/>
      <c r="V33" s="98"/>
      <c r="W33" s="98"/>
      <c r="X33" s="98"/>
      <c r="Y33" s="98"/>
      <c r="Z33" s="98"/>
      <c r="AA33" s="98"/>
      <c r="AB33" s="98"/>
      <c r="AC33" s="98"/>
      <c r="AD33" s="98"/>
      <c r="AE33" s="98"/>
      <c r="AF33" s="98"/>
      <c r="AG33" s="98"/>
      <c r="AH33" s="98"/>
      <c r="AI33" s="98"/>
      <c r="AM33" s="340">
        <v>33</v>
      </c>
      <c r="AN33" s="413">
        <v>28</v>
      </c>
      <c r="AO33" s="708" t="s">
        <v>406</v>
      </c>
      <c r="AP33" s="369" t="str">
        <f t="shared" si="155"/>
        <v/>
      </c>
      <c r="AQ33" s="370" t="str">
        <f t="shared" si="155"/>
        <v/>
      </c>
      <c r="AR33" s="371" t="str">
        <f t="shared" si="155"/>
        <v>**</v>
      </c>
      <c r="AS33" s="370" t="str">
        <f t="shared" si="155"/>
        <v>***</v>
      </c>
      <c r="AT33" s="371" t="str">
        <f t="shared" si="155"/>
        <v>· *</v>
      </c>
      <c r="AU33" s="370" t="str">
        <f t="shared" si="155"/>
        <v>· *</v>
      </c>
      <c r="AV33" s="371" t="str">
        <f t="shared" si="155"/>
        <v/>
      </c>
      <c r="AW33" s="370" t="str">
        <f t="shared" si="155"/>
        <v/>
      </c>
      <c r="AX33" s="371" t="str">
        <f t="shared" si="155"/>
        <v/>
      </c>
      <c r="AY33" s="370" t="str">
        <f t="shared" si="155"/>
        <v/>
      </c>
      <c r="AZ33" s="371" t="str">
        <f t="shared" si="155"/>
        <v/>
      </c>
      <c r="BA33" s="370" t="str">
        <f t="shared" si="155"/>
        <v>· *</v>
      </c>
      <c r="BB33" s="371" t="str">
        <f t="shared" si="155"/>
        <v>· *</v>
      </c>
      <c r="BC33" s="370" t="str">
        <f t="shared" si="155"/>
        <v>· *</v>
      </c>
      <c r="BD33" s="371" t="str">
        <f t="shared" si="155"/>
        <v>· *</v>
      </c>
      <c r="BE33" s="370" t="str">
        <f t="shared" si="155"/>
        <v>·</v>
      </c>
      <c r="BF33" s="371" t="str">
        <f t="shared" si="329"/>
        <v>· *</v>
      </c>
      <c r="BG33" s="370" t="str">
        <f t="shared" si="329"/>
        <v/>
      </c>
      <c r="BH33" s="371" t="str">
        <f t="shared" si="329"/>
        <v/>
      </c>
      <c r="BI33" s="372" t="str">
        <f t="shared" si="152"/>
        <v/>
      </c>
      <c r="BJ33" s="374">
        <f t="shared" si="157"/>
        <v>0</v>
      </c>
      <c r="BK33" s="373">
        <f t="shared" si="157"/>
        <v>0</v>
      </c>
      <c r="BL33" s="374">
        <f t="shared" si="157"/>
        <v>3</v>
      </c>
      <c r="BM33" s="373">
        <f t="shared" si="157"/>
        <v>15</v>
      </c>
      <c r="BN33" s="374">
        <f t="shared" si="157"/>
        <v>8</v>
      </c>
      <c r="BO33" s="373">
        <f t="shared" si="158"/>
        <v>2</v>
      </c>
      <c r="BP33" s="374">
        <f t="shared" si="159"/>
        <v>0</v>
      </c>
      <c r="BQ33" s="373">
        <f t="shared" si="160"/>
        <v>0</v>
      </c>
      <c r="BR33" s="374">
        <f t="shared" si="161"/>
        <v>0</v>
      </c>
      <c r="BS33" s="373">
        <f t="shared" si="162"/>
        <v>0</v>
      </c>
      <c r="BT33" s="374">
        <f t="shared" si="163"/>
        <v>0</v>
      </c>
      <c r="BU33" s="373">
        <f t="shared" si="164"/>
        <v>4</v>
      </c>
      <c r="BV33" s="374">
        <f t="shared" si="165"/>
        <v>4</v>
      </c>
      <c r="BW33" s="373">
        <f t="shared" si="166"/>
        <v>1</v>
      </c>
      <c r="BX33" s="374">
        <f t="shared" si="167"/>
        <v>2</v>
      </c>
      <c r="BY33" s="373">
        <f t="shared" si="168"/>
        <v>1</v>
      </c>
      <c r="BZ33" s="374">
        <f t="shared" si="169"/>
        <v>1</v>
      </c>
      <c r="CA33" s="373">
        <f t="shared" si="170"/>
        <v>0</v>
      </c>
      <c r="CB33" s="374">
        <f t="shared" si="171"/>
        <v>0</v>
      </c>
      <c r="CC33" s="375">
        <f t="shared" si="172"/>
        <v>0</v>
      </c>
      <c r="CD33" s="376">
        <f t="shared" si="173"/>
        <v>-3.3</v>
      </c>
      <c r="CE33" s="377">
        <f t="shared" si="174"/>
        <v>-1.3</v>
      </c>
      <c r="CF33" s="376">
        <f t="shared" si="173"/>
        <v>-6.4</v>
      </c>
      <c r="CG33" s="377">
        <f t="shared" si="175"/>
        <v>0.5</v>
      </c>
      <c r="CH33" s="376">
        <f t="shared" si="176"/>
        <v>-2.9</v>
      </c>
      <c r="CI33" s="377">
        <f t="shared" si="177"/>
        <v>0</v>
      </c>
      <c r="CJ33" s="376">
        <f t="shared" si="178"/>
        <v>-3.1</v>
      </c>
      <c r="CK33" s="377">
        <f t="shared" si="179"/>
        <v>-0.8</v>
      </c>
      <c r="CL33" s="376">
        <f t="shared" si="180"/>
        <v>-12.2</v>
      </c>
      <c r="CM33" s="377">
        <f t="shared" si="181"/>
        <v>-6.5</v>
      </c>
      <c r="CN33" s="376">
        <f t="shared" si="182"/>
        <v>-10.199999999999999</v>
      </c>
      <c r="CO33" s="377">
        <f t="shared" si="183"/>
        <v>0.2</v>
      </c>
      <c r="CP33" s="376">
        <f t="shared" si="184"/>
        <v>-2.7</v>
      </c>
      <c r="CQ33" s="377">
        <f t="shared" si="185"/>
        <v>4</v>
      </c>
      <c r="CR33" s="376">
        <f t="shared" si="186"/>
        <v>1.7000000000000002</v>
      </c>
      <c r="CS33" s="377">
        <f t="shared" si="187"/>
        <v>5.2</v>
      </c>
      <c r="CT33" s="376">
        <f t="shared" si="188"/>
        <v>-1.4</v>
      </c>
      <c r="CU33" s="377">
        <f t="shared" si="189"/>
        <v>0.6</v>
      </c>
      <c r="CV33" s="376">
        <f t="shared" si="190"/>
        <v>-4.4000000000000004</v>
      </c>
      <c r="CW33" s="377">
        <f t="shared" si="191"/>
        <v>-1.5</v>
      </c>
      <c r="CX33" s="376">
        <f t="shared" si="192"/>
        <v>-5.3</v>
      </c>
      <c r="CY33" s="377">
        <f t="shared" si="193"/>
        <v>13.4</v>
      </c>
      <c r="CZ33" s="376">
        <f t="shared" si="194"/>
        <v>-8.4</v>
      </c>
      <c r="DA33" s="377">
        <f t="shared" si="195"/>
        <v>2.4</v>
      </c>
      <c r="DB33" s="376">
        <f t="shared" si="196"/>
        <v>-4.9000000000000004</v>
      </c>
      <c r="DC33" s="377">
        <f t="shared" si="197"/>
        <v>6</v>
      </c>
      <c r="DD33" s="376">
        <f t="shared" si="198"/>
        <v>-5.0999999999999996</v>
      </c>
      <c r="DE33" s="377">
        <f t="shared" si="199"/>
        <v>14.7</v>
      </c>
      <c r="DF33" s="376">
        <f t="shared" si="200"/>
        <v>-14.2</v>
      </c>
      <c r="DG33" s="377">
        <f t="shared" si="201"/>
        <v>10.5</v>
      </c>
      <c r="DH33" s="376">
        <f t="shared" si="202"/>
        <v>-12.2</v>
      </c>
      <c r="DI33" s="377">
        <f t="shared" si="203"/>
        <v>8.3000000000000007</v>
      </c>
      <c r="DJ33" s="376">
        <f t="shared" si="204"/>
        <v>-4.7</v>
      </c>
      <c r="DK33" s="377">
        <f t="shared" si="205"/>
        <v>9.9</v>
      </c>
      <c r="DL33" s="376">
        <f t="shared" si="206"/>
        <v>-0.29999999999999982</v>
      </c>
      <c r="DM33" s="377">
        <f t="shared" si="207"/>
        <v>13.6</v>
      </c>
      <c r="DN33" s="376">
        <f t="shared" si="208"/>
        <v>-3.4</v>
      </c>
      <c r="DO33" s="377">
        <f t="shared" si="209"/>
        <v>15.4</v>
      </c>
      <c r="DP33" s="376">
        <f t="shared" si="210"/>
        <v>-6.4</v>
      </c>
      <c r="DQ33" s="377">
        <f t="shared" si="211"/>
        <v>15.5</v>
      </c>
      <c r="DR33" s="378">
        <f t="shared" si="212"/>
        <v>9</v>
      </c>
      <c r="DS33" s="379">
        <f t="shared" si="213"/>
        <v>13</v>
      </c>
      <c r="DT33" s="378">
        <f t="shared" si="213"/>
        <v>18</v>
      </c>
      <c r="DU33" s="379">
        <f t="shared" si="213"/>
        <v>14</v>
      </c>
      <c r="DV33" s="378">
        <f t="shared" si="213"/>
        <v>9</v>
      </c>
      <c r="DW33" s="379">
        <f t="shared" si="214"/>
        <v>14</v>
      </c>
      <c r="DX33" s="378">
        <f t="shared" si="215"/>
        <v>14</v>
      </c>
      <c r="DY33" s="379">
        <f t="shared" si="216"/>
        <v>7</v>
      </c>
      <c r="DZ33" s="378">
        <f t="shared" si="217"/>
        <v>11</v>
      </c>
      <c r="EA33" s="379">
        <f t="shared" si="218"/>
        <v>11</v>
      </c>
      <c r="EB33" s="378">
        <f t="shared" si="219"/>
        <v>8</v>
      </c>
      <c r="EC33" s="379">
        <f t="shared" si="220"/>
        <v>15</v>
      </c>
      <c r="ED33" s="378">
        <f t="shared" si="221"/>
        <v>16</v>
      </c>
      <c r="EE33" s="379">
        <f t="shared" si="222"/>
        <v>13</v>
      </c>
      <c r="EF33" s="378">
        <f t="shared" si="223"/>
        <v>17</v>
      </c>
      <c r="EG33" s="379">
        <f t="shared" si="224"/>
        <v>11</v>
      </c>
      <c r="EH33" s="378">
        <f t="shared" si="225"/>
        <v>4</v>
      </c>
      <c r="EI33" s="379">
        <f t="shared" si="226"/>
        <v>4</v>
      </c>
      <c r="EJ33" s="378">
        <f t="shared" si="227"/>
        <v>4</v>
      </c>
      <c r="EK33" s="379">
        <f t="shared" si="228"/>
        <v>7</v>
      </c>
      <c r="EL33" s="378">
        <f t="shared" si="229"/>
        <v>0</v>
      </c>
      <c r="EM33" s="379">
        <f t="shared" si="230"/>
        <v>0</v>
      </c>
      <c r="EN33" s="378">
        <f t="shared" si="231"/>
        <v>0</v>
      </c>
      <c r="EO33" s="379">
        <f t="shared" si="232"/>
        <v>0</v>
      </c>
      <c r="EP33" s="378">
        <f t="shared" si="233"/>
        <v>0</v>
      </c>
      <c r="EQ33" s="379">
        <f t="shared" si="234"/>
        <v>0</v>
      </c>
      <c r="ER33" s="378">
        <f t="shared" si="235"/>
        <v>0</v>
      </c>
      <c r="ES33" s="379">
        <f t="shared" si="236"/>
        <v>0</v>
      </c>
      <c r="ET33" s="378">
        <f t="shared" si="237"/>
        <v>0</v>
      </c>
      <c r="EU33" s="379">
        <f t="shared" si="238"/>
        <v>0</v>
      </c>
      <c r="EV33" s="378">
        <f t="shared" si="239"/>
        <v>0</v>
      </c>
      <c r="EW33" s="379">
        <f t="shared" si="240"/>
        <v>0</v>
      </c>
      <c r="EX33" s="378">
        <f t="shared" si="241"/>
        <v>0</v>
      </c>
      <c r="EY33" s="379">
        <f t="shared" si="242"/>
        <v>0</v>
      </c>
      <c r="EZ33" s="378">
        <f t="shared" si="243"/>
        <v>0</v>
      </c>
      <c r="FA33" s="379">
        <f t="shared" si="244"/>
        <v>0</v>
      </c>
      <c r="FB33" s="378">
        <f t="shared" si="245"/>
        <v>0</v>
      </c>
      <c r="FC33" s="379">
        <f t="shared" si="246"/>
        <v>0</v>
      </c>
      <c r="FD33" s="378">
        <f t="shared" si="247"/>
        <v>0</v>
      </c>
      <c r="FE33" s="379">
        <f t="shared" si="248"/>
        <v>0</v>
      </c>
      <c r="FG33" s="523" t="s">
        <v>1308</v>
      </c>
      <c r="FH33" s="523" t="s">
        <v>1308</v>
      </c>
      <c r="FI33" s="522">
        <v>28</v>
      </c>
      <c r="FJ33" s="345" t="str">
        <f t="shared" si="76"/>
        <v>Кемь</v>
      </c>
      <c r="FK33" s="346" t="str">
        <f t="shared" si="331"/>
        <v/>
      </c>
      <c r="FL33" s="347" t="str">
        <f t="shared" si="331"/>
        <v>***</v>
      </c>
      <c r="FM33" s="347" t="str">
        <f t="shared" si="331"/>
        <v>· *</v>
      </c>
      <c r="FN33" s="347" t="str">
        <f t="shared" si="331"/>
        <v/>
      </c>
      <c r="FO33" s="347" t="str">
        <f t="shared" si="331"/>
        <v/>
      </c>
      <c r="FP33" s="347" t="str">
        <f t="shared" si="331"/>
        <v>· *</v>
      </c>
      <c r="FQ33" s="347" t="str">
        <f t="shared" si="331"/>
        <v>· *</v>
      </c>
      <c r="FR33" s="347" t="str">
        <f t="shared" si="331"/>
        <v>·</v>
      </c>
      <c r="FS33" s="347" t="str">
        <f t="shared" si="331"/>
        <v>· *</v>
      </c>
      <c r="FT33" s="348" t="str">
        <f t="shared" si="331"/>
        <v/>
      </c>
      <c r="FU33" s="251">
        <f t="shared" si="249"/>
        <v>0</v>
      </c>
      <c r="FV33" s="247">
        <f t="shared" si="250"/>
        <v>15</v>
      </c>
      <c r="FW33" s="247">
        <f t="shared" si="251"/>
        <v>10</v>
      </c>
      <c r="FX33" s="247">
        <f t="shared" si="252"/>
        <v>0</v>
      </c>
      <c r="FY33" s="247">
        <f t="shared" si="253"/>
        <v>0</v>
      </c>
      <c r="FZ33" s="247">
        <f t="shared" si="254"/>
        <v>4</v>
      </c>
      <c r="GA33" s="247">
        <f t="shared" si="255"/>
        <v>6</v>
      </c>
      <c r="GB33" s="247">
        <f t="shared" si="256"/>
        <v>2</v>
      </c>
      <c r="GC33" s="247">
        <f t="shared" si="257"/>
        <v>1</v>
      </c>
      <c r="GD33" s="252">
        <f t="shared" si="258"/>
        <v>0</v>
      </c>
      <c r="GE33" s="349">
        <f t="shared" si="259"/>
        <v>-1.2</v>
      </c>
      <c r="GF33" s="350">
        <f t="shared" si="260"/>
        <v>0.5</v>
      </c>
      <c r="GG33" s="350">
        <f t="shared" si="261"/>
        <v>0</v>
      </c>
      <c r="GH33" s="350">
        <f t="shared" si="262"/>
        <v>-0.8</v>
      </c>
      <c r="GI33" s="350">
        <f t="shared" si="263"/>
        <v>-6.5</v>
      </c>
      <c r="GJ33" s="350">
        <f t="shared" si="264"/>
        <v>0.2</v>
      </c>
      <c r="GK33" s="350">
        <f t="shared" si="265"/>
        <v>4</v>
      </c>
      <c r="GL33" s="350">
        <f t="shared" si="266"/>
        <v>5.2</v>
      </c>
      <c r="GM33" s="350">
        <f t="shared" si="267"/>
        <v>0.6</v>
      </c>
      <c r="GN33" s="351">
        <f t="shared" si="268"/>
        <v>-1.5</v>
      </c>
      <c r="GO33" s="352">
        <f t="shared" si="269"/>
        <v>-4.0999999999999996</v>
      </c>
      <c r="GP33" s="353">
        <f t="shared" si="270"/>
        <v>-4.4000000000000004</v>
      </c>
      <c r="GQ33" s="353">
        <f t="shared" si="271"/>
        <v>-0.9</v>
      </c>
      <c r="GR33" s="353">
        <f t="shared" si="272"/>
        <v>-4.5999999999999996</v>
      </c>
      <c r="GS33" s="353">
        <f t="shared" si="273"/>
        <v>-10.199999999999999</v>
      </c>
      <c r="GT33" s="353">
        <f t="shared" si="274"/>
        <v>-8.1999999999999993</v>
      </c>
      <c r="GU33" s="353">
        <f t="shared" si="275"/>
        <v>-0.7</v>
      </c>
      <c r="GV33" s="353">
        <f t="shared" si="276"/>
        <v>3.6</v>
      </c>
      <c r="GW33" s="353">
        <f t="shared" si="277"/>
        <v>-2</v>
      </c>
      <c r="GX33" s="354">
        <f t="shared" si="278"/>
        <v>-2.4</v>
      </c>
      <c r="GY33" s="349">
        <f t="shared" si="279"/>
        <v>13.4</v>
      </c>
      <c r="GZ33" s="350">
        <f t="shared" si="280"/>
        <v>2.4</v>
      </c>
      <c r="HA33" s="350">
        <f t="shared" si="281"/>
        <v>6</v>
      </c>
      <c r="HB33" s="350">
        <f t="shared" si="282"/>
        <v>14.7</v>
      </c>
      <c r="HC33" s="350">
        <f t="shared" si="283"/>
        <v>10.5</v>
      </c>
      <c r="HD33" s="350">
        <f t="shared" si="284"/>
        <v>8.3000000000000007</v>
      </c>
      <c r="HE33" s="350">
        <f t="shared" si="285"/>
        <v>9.9</v>
      </c>
      <c r="HF33" s="350">
        <f t="shared" si="286"/>
        <v>13.6</v>
      </c>
      <c r="HG33" s="350">
        <f t="shared" si="287"/>
        <v>15.4</v>
      </c>
      <c r="HH33" s="351">
        <f t="shared" si="288"/>
        <v>15.5</v>
      </c>
      <c r="HI33" s="352">
        <f t="shared" si="289"/>
        <v>-6.1</v>
      </c>
      <c r="HJ33" s="353">
        <f t="shared" si="290"/>
        <v>-6.4</v>
      </c>
      <c r="HK33" s="353">
        <f t="shared" si="291"/>
        <v>-2.9</v>
      </c>
      <c r="HL33" s="353">
        <f t="shared" si="292"/>
        <v>-6.6</v>
      </c>
      <c r="HM33" s="353">
        <f t="shared" si="293"/>
        <v>-12.2</v>
      </c>
      <c r="HN33" s="353">
        <f t="shared" si="294"/>
        <v>-10.199999999999999</v>
      </c>
      <c r="HO33" s="353">
        <f t="shared" si="295"/>
        <v>-2.7</v>
      </c>
      <c r="HP33" s="353">
        <f t="shared" si="296"/>
        <v>1.6</v>
      </c>
      <c r="HQ33" s="353">
        <f t="shared" si="297"/>
        <v>-4</v>
      </c>
      <c r="HR33" s="354">
        <f t="shared" si="298"/>
        <v>-4.4000000000000004</v>
      </c>
      <c r="HS33" s="275">
        <f t="shared" si="299"/>
        <v>13</v>
      </c>
      <c r="HT33" s="49">
        <f t="shared" si="300"/>
        <v>18</v>
      </c>
      <c r="HU33" s="49">
        <f t="shared" si="301"/>
        <v>14</v>
      </c>
      <c r="HV33" s="49">
        <f t="shared" si="302"/>
        <v>14</v>
      </c>
      <c r="HW33" s="49">
        <f t="shared" si="303"/>
        <v>11</v>
      </c>
      <c r="HX33" s="49">
        <f t="shared" si="304"/>
        <v>15</v>
      </c>
      <c r="HY33" s="49">
        <f t="shared" si="305"/>
        <v>16</v>
      </c>
      <c r="HZ33" s="49">
        <f t="shared" si="306"/>
        <v>17</v>
      </c>
      <c r="IA33" s="49">
        <f t="shared" si="307"/>
        <v>4</v>
      </c>
      <c r="IB33" s="276">
        <f t="shared" si="308"/>
        <v>7</v>
      </c>
      <c r="IC33" s="355">
        <f t="shared" si="309"/>
        <v>0</v>
      </c>
      <c r="ID33" s="42">
        <f t="shared" si="310"/>
        <v>0</v>
      </c>
      <c r="IE33" s="42">
        <f t="shared" si="311"/>
        <v>0</v>
      </c>
      <c r="IF33" s="42">
        <f t="shared" si="312"/>
        <v>0</v>
      </c>
      <c r="IG33" s="42">
        <f t="shared" si="313"/>
        <v>0</v>
      </c>
      <c r="IH33" s="42">
        <f t="shared" si="314"/>
        <v>0</v>
      </c>
      <c r="II33" s="42">
        <f t="shared" si="315"/>
        <v>0</v>
      </c>
      <c r="IJ33" s="42">
        <f t="shared" si="316"/>
        <v>0</v>
      </c>
      <c r="IK33" s="42">
        <f t="shared" si="317"/>
        <v>0</v>
      </c>
      <c r="IL33" s="65">
        <f t="shared" si="318"/>
        <v>0</v>
      </c>
      <c r="IM33" s="388">
        <f t="shared" si="319"/>
        <v>0</v>
      </c>
      <c r="IN33" s="389">
        <f t="shared" si="320"/>
        <v>0</v>
      </c>
      <c r="IO33" s="389">
        <f t="shared" si="321"/>
        <v>0</v>
      </c>
      <c r="IP33" s="389">
        <f t="shared" si="322"/>
        <v>0</v>
      </c>
      <c r="IQ33" s="389">
        <f t="shared" si="323"/>
        <v>0</v>
      </c>
      <c r="IR33" s="389">
        <f t="shared" si="324"/>
        <v>0</v>
      </c>
      <c r="IS33" s="389">
        <f t="shared" si="325"/>
        <v>0</v>
      </c>
      <c r="IT33" s="389">
        <f t="shared" si="326"/>
        <v>0</v>
      </c>
      <c r="IU33" s="389">
        <f t="shared" si="327"/>
        <v>0</v>
      </c>
      <c r="IV33" s="390">
        <f t="shared" si="328"/>
        <v>0</v>
      </c>
    </row>
    <row r="34" spans="1:256" ht="13.5" customHeight="1" x14ac:dyDescent="0.2">
      <c r="A34" s="99" t="s">
        <v>149</v>
      </c>
      <c r="B34" s="100" t="s">
        <v>78</v>
      </c>
      <c r="C34" s="101" t="s">
        <v>2262</v>
      </c>
      <c r="D34" s="102" t="s">
        <v>79</v>
      </c>
      <c r="E34" s="102" t="s">
        <v>2263</v>
      </c>
      <c r="F34" s="102" t="s">
        <v>79</v>
      </c>
      <c r="G34" s="102" t="s">
        <v>2264</v>
      </c>
      <c r="H34" s="102" t="s">
        <v>79</v>
      </c>
      <c r="I34" s="102" t="s">
        <v>2265</v>
      </c>
      <c r="J34" s="102" t="s">
        <v>79</v>
      </c>
      <c r="K34" s="102" t="s">
        <v>2266</v>
      </c>
      <c r="L34" s="102" t="s">
        <v>79</v>
      </c>
      <c r="M34" s="102" t="s">
        <v>2267</v>
      </c>
      <c r="N34" s="102" t="s">
        <v>79</v>
      </c>
      <c r="O34" s="102" t="s">
        <v>2268</v>
      </c>
      <c r="P34" s="102" t="s">
        <v>79</v>
      </c>
      <c r="Q34" s="102" t="s">
        <v>2269</v>
      </c>
      <c r="R34" s="102" t="s">
        <v>79</v>
      </c>
      <c r="S34" s="102" t="s">
        <v>2270</v>
      </c>
      <c r="T34" s="102" t="s">
        <v>79</v>
      </c>
      <c r="U34" s="102" t="s">
        <v>2271</v>
      </c>
      <c r="V34" s="103" t="s">
        <v>79</v>
      </c>
      <c r="X34" s="104"/>
      <c r="Y34" s="105" t="s">
        <v>80</v>
      </c>
      <c r="Z34" s="341" t="s">
        <v>83</v>
      </c>
      <c r="AA34" s="342" t="s">
        <v>84</v>
      </c>
      <c r="AB34" s="342" t="s">
        <v>85</v>
      </c>
      <c r="AC34" s="342" t="s">
        <v>86</v>
      </c>
      <c r="AD34" s="342" t="s">
        <v>87</v>
      </c>
      <c r="AE34" s="342" t="s">
        <v>81</v>
      </c>
      <c r="AF34" s="342" t="s">
        <v>82</v>
      </c>
      <c r="AG34" s="342" t="s">
        <v>83</v>
      </c>
      <c r="AH34" s="342" t="s">
        <v>84</v>
      </c>
      <c r="AI34" s="343" t="s">
        <v>85</v>
      </c>
      <c r="AM34" s="340">
        <v>34</v>
      </c>
      <c r="AN34" s="518">
        <v>29</v>
      </c>
      <c r="AO34" s="708" t="s">
        <v>431</v>
      </c>
      <c r="AP34" s="369" t="str">
        <f t="shared" si="155"/>
        <v/>
      </c>
      <c r="AQ34" s="370" t="str">
        <f t="shared" si="155"/>
        <v/>
      </c>
      <c r="AR34" s="371" t="str">
        <f t="shared" si="155"/>
        <v>**</v>
      </c>
      <c r="AS34" s="370" t="str">
        <f t="shared" si="155"/>
        <v>***</v>
      </c>
      <c r="AT34" s="371" t="str">
        <f t="shared" si="155"/>
        <v>**</v>
      </c>
      <c r="AU34" s="370" t="str">
        <f t="shared" si="155"/>
        <v>**</v>
      </c>
      <c r="AV34" s="371" t="str">
        <f t="shared" si="155"/>
        <v>*</v>
      </c>
      <c r="AW34" s="370" t="str">
        <f t="shared" si="155"/>
        <v/>
      </c>
      <c r="AX34" s="371" t="str">
        <f t="shared" si="155"/>
        <v/>
      </c>
      <c r="AY34" s="370" t="str">
        <f t="shared" si="155"/>
        <v/>
      </c>
      <c r="AZ34" s="371" t="str">
        <f t="shared" si="155"/>
        <v/>
      </c>
      <c r="BA34" s="370" t="str">
        <f t="shared" si="155"/>
        <v>· *</v>
      </c>
      <c r="BB34" s="371" t="str">
        <f t="shared" si="155"/>
        <v>·</v>
      </c>
      <c r="BC34" s="370" t="str">
        <f t="shared" si="155"/>
        <v>···</v>
      </c>
      <c r="BD34" s="371" t="str">
        <f t="shared" si="155"/>
        <v>· *</v>
      </c>
      <c r="BE34" s="370" t="str">
        <f t="shared" si="155"/>
        <v/>
      </c>
      <c r="BF34" s="371" t="str">
        <f t="shared" si="329"/>
        <v/>
      </c>
      <c r="BG34" s="370" t="str">
        <f t="shared" si="329"/>
        <v/>
      </c>
      <c r="BH34" s="371" t="str">
        <f t="shared" si="329"/>
        <v/>
      </c>
      <c r="BI34" s="372" t="str">
        <f t="shared" si="152"/>
        <v/>
      </c>
      <c r="BJ34" s="374">
        <f t="shared" si="157"/>
        <v>0</v>
      </c>
      <c r="BK34" s="373">
        <f t="shared" si="157"/>
        <v>0</v>
      </c>
      <c r="BL34" s="374">
        <f t="shared" si="157"/>
        <v>4</v>
      </c>
      <c r="BM34" s="373">
        <f t="shared" si="157"/>
        <v>8</v>
      </c>
      <c r="BN34" s="374">
        <f t="shared" si="157"/>
        <v>2</v>
      </c>
      <c r="BO34" s="373">
        <f t="shared" si="158"/>
        <v>2</v>
      </c>
      <c r="BP34" s="374">
        <f t="shared" si="159"/>
        <v>1</v>
      </c>
      <c r="BQ34" s="373">
        <f t="shared" si="160"/>
        <v>0</v>
      </c>
      <c r="BR34" s="374">
        <f t="shared" si="161"/>
        <v>0</v>
      </c>
      <c r="BS34" s="373">
        <f t="shared" si="162"/>
        <v>0</v>
      </c>
      <c r="BT34" s="374">
        <f t="shared" si="163"/>
        <v>0</v>
      </c>
      <c r="BU34" s="373">
        <f t="shared" si="164"/>
        <v>6</v>
      </c>
      <c r="BV34" s="374">
        <f t="shared" si="165"/>
        <v>3</v>
      </c>
      <c r="BW34" s="373">
        <f t="shared" si="166"/>
        <v>15</v>
      </c>
      <c r="BX34" s="374">
        <f t="shared" si="167"/>
        <v>2</v>
      </c>
      <c r="BY34" s="373">
        <f t="shared" si="168"/>
        <v>0</v>
      </c>
      <c r="BZ34" s="374">
        <f t="shared" si="169"/>
        <v>0</v>
      </c>
      <c r="CA34" s="373">
        <f t="shared" si="170"/>
        <v>0</v>
      </c>
      <c r="CB34" s="374">
        <f t="shared" si="171"/>
        <v>0</v>
      </c>
      <c r="CC34" s="375">
        <f t="shared" si="172"/>
        <v>0</v>
      </c>
      <c r="CD34" s="376">
        <f t="shared" si="173"/>
        <v>-5.0999999999999996</v>
      </c>
      <c r="CE34" s="377">
        <f t="shared" si="174"/>
        <v>-2.9</v>
      </c>
      <c r="CF34" s="376">
        <f t="shared" si="173"/>
        <v>-8.6</v>
      </c>
      <c r="CG34" s="377">
        <f t="shared" si="175"/>
        <v>-4.2</v>
      </c>
      <c r="CH34" s="376">
        <f t="shared" si="176"/>
        <v>-6.3</v>
      </c>
      <c r="CI34" s="377">
        <f t="shared" si="177"/>
        <v>-2.2999999999999998</v>
      </c>
      <c r="CJ34" s="376">
        <f t="shared" si="178"/>
        <v>-5.5</v>
      </c>
      <c r="CK34" s="377">
        <f t="shared" si="179"/>
        <v>-3.4</v>
      </c>
      <c r="CL34" s="376">
        <f t="shared" si="180"/>
        <v>-12.1</v>
      </c>
      <c r="CM34" s="377">
        <f t="shared" si="181"/>
        <v>-7.4</v>
      </c>
      <c r="CN34" s="376">
        <f t="shared" si="182"/>
        <v>-11.5</v>
      </c>
      <c r="CO34" s="377">
        <f t="shared" si="183"/>
        <v>-0.6</v>
      </c>
      <c r="CP34" s="376">
        <f t="shared" si="184"/>
        <v>-2.6</v>
      </c>
      <c r="CQ34" s="377">
        <f t="shared" si="185"/>
        <v>4.3</v>
      </c>
      <c r="CR34" s="376">
        <f t="shared" si="186"/>
        <v>0.29999999999999982</v>
      </c>
      <c r="CS34" s="377">
        <f t="shared" si="187"/>
        <v>3.7</v>
      </c>
      <c r="CT34" s="376">
        <f t="shared" si="188"/>
        <v>-2.4</v>
      </c>
      <c r="CU34" s="377">
        <f t="shared" si="189"/>
        <v>-0.4</v>
      </c>
      <c r="CV34" s="376">
        <f t="shared" si="190"/>
        <v>-5.8</v>
      </c>
      <c r="CW34" s="377">
        <f t="shared" si="191"/>
        <v>-2.4</v>
      </c>
      <c r="CX34" s="376">
        <f t="shared" si="192"/>
        <v>-7.1</v>
      </c>
      <c r="CY34" s="377">
        <f t="shared" si="193"/>
        <v>5.2</v>
      </c>
      <c r="CZ34" s="376">
        <f t="shared" si="194"/>
        <v>-10.6</v>
      </c>
      <c r="DA34" s="377">
        <f t="shared" si="195"/>
        <v>0.40000000000000036</v>
      </c>
      <c r="DB34" s="376">
        <f t="shared" si="196"/>
        <v>-8.3000000000000007</v>
      </c>
      <c r="DC34" s="377">
        <f t="shared" si="197"/>
        <v>8.9</v>
      </c>
      <c r="DD34" s="376">
        <f t="shared" si="198"/>
        <v>-7.5</v>
      </c>
      <c r="DE34" s="377">
        <f t="shared" si="199"/>
        <v>6.6</v>
      </c>
      <c r="DF34" s="376">
        <f t="shared" si="200"/>
        <v>-14.1</v>
      </c>
      <c r="DG34" s="377">
        <f t="shared" si="201"/>
        <v>7.6</v>
      </c>
      <c r="DH34" s="376">
        <f t="shared" si="202"/>
        <v>-13.5</v>
      </c>
      <c r="DI34" s="377">
        <f t="shared" si="203"/>
        <v>5</v>
      </c>
      <c r="DJ34" s="376">
        <f t="shared" si="204"/>
        <v>-4.5999999999999996</v>
      </c>
      <c r="DK34" s="377">
        <f t="shared" si="205"/>
        <v>10.3</v>
      </c>
      <c r="DL34" s="376">
        <f t="shared" si="206"/>
        <v>-1.7000000000000002</v>
      </c>
      <c r="DM34" s="377">
        <f t="shared" si="207"/>
        <v>12</v>
      </c>
      <c r="DN34" s="376">
        <f t="shared" si="208"/>
        <v>-4.4000000000000004</v>
      </c>
      <c r="DO34" s="377">
        <f t="shared" si="209"/>
        <v>11.8</v>
      </c>
      <c r="DP34" s="376">
        <f t="shared" si="210"/>
        <v>-7.8</v>
      </c>
      <c r="DQ34" s="377">
        <f t="shared" si="211"/>
        <v>14.6</v>
      </c>
      <c r="DR34" s="378">
        <f t="shared" si="212"/>
        <v>11</v>
      </c>
      <c r="DS34" s="379">
        <f t="shared" si="213"/>
        <v>15</v>
      </c>
      <c r="DT34" s="378">
        <f t="shared" si="213"/>
        <v>18</v>
      </c>
      <c r="DU34" s="379">
        <f t="shared" si="213"/>
        <v>10</v>
      </c>
      <c r="DV34" s="378">
        <f t="shared" si="213"/>
        <v>5</v>
      </c>
      <c r="DW34" s="379">
        <f t="shared" si="214"/>
        <v>14</v>
      </c>
      <c r="DX34" s="378">
        <f t="shared" si="215"/>
        <v>12</v>
      </c>
      <c r="DY34" s="379">
        <f t="shared" si="216"/>
        <v>8</v>
      </c>
      <c r="DZ34" s="378">
        <f t="shared" si="217"/>
        <v>9</v>
      </c>
      <c r="EA34" s="379">
        <f t="shared" si="218"/>
        <v>9</v>
      </c>
      <c r="EB34" s="378">
        <f t="shared" si="219"/>
        <v>12</v>
      </c>
      <c r="EC34" s="379">
        <f t="shared" si="220"/>
        <v>16</v>
      </c>
      <c r="ED34" s="378">
        <f t="shared" si="221"/>
        <v>15</v>
      </c>
      <c r="EE34" s="379">
        <f t="shared" si="222"/>
        <v>14</v>
      </c>
      <c r="EF34" s="378">
        <f t="shared" si="223"/>
        <v>14</v>
      </c>
      <c r="EG34" s="379">
        <f t="shared" si="224"/>
        <v>10</v>
      </c>
      <c r="EH34" s="378">
        <f t="shared" si="225"/>
        <v>0</v>
      </c>
      <c r="EI34" s="379">
        <f t="shared" si="226"/>
        <v>1</v>
      </c>
      <c r="EJ34" s="378">
        <f t="shared" si="227"/>
        <v>5</v>
      </c>
      <c r="EK34" s="379">
        <f t="shared" si="228"/>
        <v>2</v>
      </c>
      <c r="EL34" s="378">
        <f t="shared" si="229"/>
        <v>0</v>
      </c>
      <c r="EM34" s="379">
        <f t="shared" si="230"/>
        <v>0</v>
      </c>
      <c r="EN34" s="378">
        <f t="shared" si="231"/>
        <v>0</v>
      </c>
      <c r="EO34" s="379">
        <f t="shared" si="232"/>
        <v>0</v>
      </c>
      <c r="EP34" s="378">
        <f t="shared" si="233"/>
        <v>0</v>
      </c>
      <c r="EQ34" s="379">
        <f t="shared" si="234"/>
        <v>0</v>
      </c>
      <c r="ER34" s="378">
        <f t="shared" si="235"/>
        <v>0</v>
      </c>
      <c r="ES34" s="379">
        <f t="shared" si="236"/>
        <v>0</v>
      </c>
      <c r="ET34" s="378">
        <f t="shared" si="237"/>
        <v>0</v>
      </c>
      <c r="EU34" s="379">
        <f t="shared" si="238"/>
        <v>0</v>
      </c>
      <c r="EV34" s="378">
        <f t="shared" si="239"/>
        <v>0</v>
      </c>
      <c r="EW34" s="379">
        <f t="shared" si="240"/>
        <v>0</v>
      </c>
      <c r="EX34" s="378">
        <f t="shared" si="241"/>
        <v>0</v>
      </c>
      <c r="EY34" s="379">
        <f t="shared" si="242"/>
        <v>0</v>
      </c>
      <c r="EZ34" s="378">
        <f t="shared" si="243"/>
        <v>0</v>
      </c>
      <c r="FA34" s="379">
        <f t="shared" si="244"/>
        <v>0</v>
      </c>
      <c r="FB34" s="378">
        <f t="shared" si="245"/>
        <v>0</v>
      </c>
      <c r="FC34" s="379">
        <f t="shared" si="246"/>
        <v>0</v>
      </c>
      <c r="FD34" s="378">
        <f t="shared" si="247"/>
        <v>0</v>
      </c>
      <c r="FE34" s="379">
        <f t="shared" si="248"/>
        <v>0</v>
      </c>
      <c r="FG34" s="523" t="s">
        <v>1309</v>
      </c>
      <c r="FH34" s="523" t="s">
        <v>1309</v>
      </c>
      <c r="FI34" s="521">
        <v>29</v>
      </c>
      <c r="FJ34" s="345" t="str">
        <f t="shared" si="76"/>
        <v>Костомукша</v>
      </c>
      <c r="FK34" s="346" t="str">
        <f t="shared" si="331"/>
        <v/>
      </c>
      <c r="FL34" s="347" t="str">
        <f t="shared" si="331"/>
        <v>***</v>
      </c>
      <c r="FM34" s="347" t="str">
        <f t="shared" si="331"/>
        <v>**</v>
      </c>
      <c r="FN34" s="347" t="str">
        <f t="shared" si="331"/>
        <v>*</v>
      </c>
      <c r="FO34" s="347" t="str">
        <f t="shared" si="331"/>
        <v/>
      </c>
      <c r="FP34" s="347" t="str">
        <f t="shared" si="331"/>
        <v>· *</v>
      </c>
      <c r="FQ34" s="347" t="str">
        <f t="shared" si="331"/>
        <v>··</v>
      </c>
      <c r="FR34" s="347" t="str">
        <f t="shared" si="331"/>
        <v>· *</v>
      </c>
      <c r="FS34" s="347" t="str">
        <f t="shared" si="331"/>
        <v/>
      </c>
      <c r="FT34" s="348" t="str">
        <f t="shared" si="331"/>
        <v/>
      </c>
      <c r="FU34" s="251">
        <f t="shared" si="249"/>
        <v>0</v>
      </c>
      <c r="FV34" s="247">
        <f t="shared" si="250"/>
        <v>12</v>
      </c>
      <c r="FW34" s="247">
        <f t="shared" si="251"/>
        <v>3</v>
      </c>
      <c r="FX34" s="247">
        <f t="shared" si="252"/>
        <v>1</v>
      </c>
      <c r="FY34" s="247">
        <f t="shared" si="253"/>
        <v>0</v>
      </c>
      <c r="FZ34" s="247">
        <f t="shared" si="254"/>
        <v>6</v>
      </c>
      <c r="GA34" s="247">
        <f t="shared" si="255"/>
        <v>18</v>
      </c>
      <c r="GB34" s="247">
        <f t="shared" si="256"/>
        <v>2</v>
      </c>
      <c r="GC34" s="247">
        <f t="shared" si="257"/>
        <v>0</v>
      </c>
      <c r="GD34" s="252">
        <f t="shared" si="258"/>
        <v>0</v>
      </c>
      <c r="GE34" s="349">
        <f t="shared" si="259"/>
        <v>-2.9</v>
      </c>
      <c r="GF34" s="350">
        <f t="shared" si="260"/>
        <v>-4.2</v>
      </c>
      <c r="GG34" s="350">
        <f t="shared" si="261"/>
        <v>-2.2999999999999998</v>
      </c>
      <c r="GH34" s="350">
        <f t="shared" si="262"/>
        <v>-3.4</v>
      </c>
      <c r="GI34" s="350">
        <f t="shared" si="263"/>
        <v>-7.4</v>
      </c>
      <c r="GJ34" s="350">
        <f t="shared" si="264"/>
        <v>-0.6</v>
      </c>
      <c r="GK34" s="350">
        <f t="shared" si="265"/>
        <v>4.3</v>
      </c>
      <c r="GL34" s="350">
        <f t="shared" si="266"/>
        <v>3.7</v>
      </c>
      <c r="GM34" s="350">
        <f t="shared" si="267"/>
        <v>-0.4</v>
      </c>
      <c r="GN34" s="351">
        <f t="shared" si="268"/>
        <v>-2.4</v>
      </c>
      <c r="GO34" s="352">
        <f t="shared" si="269"/>
        <v>-5.7</v>
      </c>
      <c r="GP34" s="353">
        <f t="shared" si="270"/>
        <v>-6.6</v>
      </c>
      <c r="GQ34" s="353">
        <f t="shared" si="271"/>
        <v>-4.3</v>
      </c>
      <c r="GR34" s="353">
        <f t="shared" si="272"/>
        <v>-7.4</v>
      </c>
      <c r="GS34" s="353">
        <f t="shared" si="273"/>
        <v>-10.1</v>
      </c>
      <c r="GT34" s="353">
        <f t="shared" si="274"/>
        <v>-9.5</v>
      </c>
      <c r="GU34" s="353">
        <f t="shared" si="275"/>
        <v>-0.6</v>
      </c>
      <c r="GV34" s="353">
        <f t="shared" si="276"/>
        <v>2.2999999999999998</v>
      </c>
      <c r="GW34" s="353">
        <f t="shared" si="277"/>
        <v>-1.2</v>
      </c>
      <c r="GX34" s="354">
        <f t="shared" si="278"/>
        <v>-3.8</v>
      </c>
      <c r="GY34" s="349">
        <f t="shared" si="279"/>
        <v>5.2</v>
      </c>
      <c r="GZ34" s="350">
        <f t="shared" si="280"/>
        <v>0.40000000000000036</v>
      </c>
      <c r="HA34" s="350">
        <f t="shared" si="281"/>
        <v>8.9</v>
      </c>
      <c r="HB34" s="350">
        <f t="shared" si="282"/>
        <v>6.6</v>
      </c>
      <c r="HC34" s="350">
        <f t="shared" si="283"/>
        <v>7.6</v>
      </c>
      <c r="HD34" s="350">
        <f t="shared" si="284"/>
        <v>5</v>
      </c>
      <c r="HE34" s="350">
        <f t="shared" si="285"/>
        <v>10.3</v>
      </c>
      <c r="HF34" s="350">
        <f t="shared" si="286"/>
        <v>12</v>
      </c>
      <c r="HG34" s="350">
        <f t="shared" si="287"/>
        <v>11.8</v>
      </c>
      <c r="HH34" s="351">
        <f t="shared" si="288"/>
        <v>14.6</v>
      </c>
      <c r="HI34" s="352">
        <f t="shared" si="289"/>
        <v>-7.7</v>
      </c>
      <c r="HJ34" s="353">
        <f t="shared" si="290"/>
        <v>-8.6</v>
      </c>
      <c r="HK34" s="353">
        <f t="shared" si="291"/>
        <v>-6.3</v>
      </c>
      <c r="HL34" s="353">
        <f t="shared" si="292"/>
        <v>-9.4</v>
      </c>
      <c r="HM34" s="353">
        <f t="shared" si="293"/>
        <v>-12.1</v>
      </c>
      <c r="HN34" s="353">
        <f t="shared" si="294"/>
        <v>-11.5</v>
      </c>
      <c r="HO34" s="353">
        <f t="shared" si="295"/>
        <v>-2.6</v>
      </c>
      <c r="HP34" s="353">
        <f t="shared" si="296"/>
        <v>0.29999999999999982</v>
      </c>
      <c r="HQ34" s="353">
        <f t="shared" si="297"/>
        <v>-3.2</v>
      </c>
      <c r="HR34" s="354">
        <f t="shared" si="298"/>
        <v>-5.8</v>
      </c>
      <c r="HS34" s="275">
        <f t="shared" si="299"/>
        <v>15</v>
      </c>
      <c r="HT34" s="49">
        <f t="shared" si="300"/>
        <v>18</v>
      </c>
      <c r="HU34" s="49">
        <f t="shared" si="301"/>
        <v>14</v>
      </c>
      <c r="HV34" s="49">
        <f t="shared" si="302"/>
        <v>12</v>
      </c>
      <c r="HW34" s="49">
        <f t="shared" si="303"/>
        <v>9</v>
      </c>
      <c r="HX34" s="49">
        <f t="shared" si="304"/>
        <v>16</v>
      </c>
      <c r="HY34" s="49">
        <f t="shared" si="305"/>
        <v>15</v>
      </c>
      <c r="HZ34" s="49">
        <f t="shared" si="306"/>
        <v>14</v>
      </c>
      <c r="IA34" s="49">
        <f t="shared" si="307"/>
        <v>1</v>
      </c>
      <c r="IB34" s="276">
        <f t="shared" si="308"/>
        <v>5</v>
      </c>
      <c r="IC34" s="355">
        <f t="shared" si="309"/>
        <v>0</v>
      </c>
      <c r="ID34" s="42">
        <f t="shared" si="310"/>
        <v>0</v>
      </c>
      <c r="IE34" s="42">
        <f t="shared" si="311"/>
        <v>0</v>
      </c>
      <c r="IF34" s="42">
        <f t="shared" si="312"/>
        <v>0</v>
      </c>
      <c r="IG34" s="42">
        <f t="shared" si="313"/>
        <v>0</v>
      </c>
      <c r="IH34" s="42">
        <f t="shared" si="314"/>
        <v>0</v>
      </c>
      <c r="II34" s="42">
        <f t="shared" si="315"/>
        <v>0</v>
      </c>
      <c r="IJ34" s="42">
        <f t="shared" si="316"/>
        <v>0</v>
      </c>
      <c r="IK34" s="42">
        <f t="shared" si="317"/>
        <v>0</v>
      </c>
      <c r="IL34" s="65">
        <f t="shared" si="318"/>
        <v>0</v>
      </c>
      <c r="IM34" s="388">
        <f t="shared" si="319"/>
        <v>0</v>
      </c>
      <c r="IN34" s="389">
        <f t="shared" si="320"/>
        <v>0</v>
      </c>
      <c r="IO34" s="389">
        <f t="shared" si="321"/>
        <v>0</v>
      </c>
      <c r="IP34" s="389">
        <f t="shared" si="322"/>
        <v>0</v>
      </c>
      <c r="IQ34" s="389">
        <f t="shared" si="323"/>
        <v>0</v>
      </c>
      <c r="IR34" s="389">
        <f t="shared" si="324"/>
        <v>0</v>
      </c>
      <c r="IS34" s="389">
        <f t="shared" si="325"/>
        <v>0</v>
      </c>
      <c r="IT34" s="389">
        <f t="shared" si="326"/>
        <v>0</v>
      </c>
      <c r="IU34" s="389">
        <f t="shared" si="327"/>
        <v>0</v>
      </c>
      <c r="IV34" s="390">
        <f t="shared" si="328"/>
        <v>0</v>
      </c>
    </row>
    <row r="35" spans="1:256" ht="13.5" customHeight="1" x14ac:dyDescent="0.2">
      <c r="A35" s="109" t="s">
        <v>150</v>
      </c>
      <c r="B35" s="110" t="s">
        <v>151</v>
      </c>
      <c r="C35" s="111" t="s">
        <v>59</v>
      </c>
      <c r="D35" s="111" t="s">
        <v>60</v>
      </c>
      <c r="E35" s="111" t="s">
        <v>59</v>
      </c>
      <c r="F35" s="111" t="s">
        <v>60</v>
      </c>
      <c r="G35" s="111" t="s">
        <v>59</v>
      </c>
      <c r="H35" s="111" t="s">
        <v>60</v>
      </c>
      <c r="I35" s="111" t="s">
        <v>59</v>
      </c>
      <c r="J35" s="111" t="s">
        <v>60</v>
      </c>
      <c r="K35" s="111" t="s">
        <v>59</v>
      </c>
      <c r="L35" s="111" t="s">
        <v>60</v>
      </c>
      <c r="M35" s="111" t="s">
        <v>59</v>
      </c>
      <c r="N35" s="111" t="s">
        <v>60</v>
      </c>
      <c r="O35" s="111" t="s">
        <v>59</v>
      </c>
      <c r="P35" s="111" t="s">
        <v>60</v>
      </c>
      <c r="Q35" s="111" t="s">
        <v>59</v>
      </c>
      <c r="R35" s="111" t="s">
        <v>60</v>
      </c>
      <c r="S35" s="111" t="s">
        <v>59</v>
      </c>
      <c r="T35" s="111" t="s">
        <v>60</v>
      </c>
      <c r="U35" s="111" t="s">
        <v>59</v>
      </c>
      <c r="V35" s="112" t="s">
        <v>60</v>
      </c>
      <c r="X35" s="113"/>
      <c r="Y35" s="105" t="s">
        <v>151</v>
      </c>
      <c r="Z35" s="114" t="s">
        <v>2272</v>
      </c>
      <c r="AA35" s="115" t="s">
        <v>2273</v>
      </c>
      <c r="AB35" s="115" t="s">
        <v>2274</v>
      </c>
      <c r="AC35" s="115" t="s">
        <v>2275</v>
      </c>
      <c r="AD35" s="115" t="s">
        <v>2276</v>
      </c>
      <c r="AE35" s="115" t="s">
        <v>2277</v>
      </c>
      <c r="AF35" s="115" t="s">
        <v>2278</v>
      </c>
      <c r="AG35" s="115" t="s">
        <v>2279</v>
      </c>
      <c r="AH35" s="115" t="s">
        <v>2280</v>
      </c>
      <c r="AI35" s="116" t="s">
        <v>2281</v>
      </c>
      <c r="AM35" s="340">
        <v>35</v>
      </c>
      <c r="AN35" s="413">
        <v>30</v>
      </c>
      <c r="AO35" s="708" t="s">
        <v>380</v>
      </c>
      <c r="AP35" s="369" t="str">
        <f t="shared" si="155"/>
        <v>· *</v>
      </c>
      <c r="AQ35" s="370" t="str">
        <f t="shared" si="155"/>
        <v>· *</v>
      </c>
      <c r="AR35" s="371" t="str">
        <f t="shared" si="155"/>
        <v>· *</v>
      </c>
      <c r="AS35" s="370" t="str">
        <f t="shared" si="155"/>
        <v/>
      </c>
      <c r="AT35" s="371" t="str">
        <f t="shared" si="155"/>
        <v>· *</v>
      </c>
      <c r="AU35" s="370" t="str">
        <f t="shared" si="155"/>
        <v>· *</v>
      </c>
      <c r="AV35" s="371" t="str">
        <f t="shared" si="155"/>
        <v>· *</v>
      </c>
      <c r="AW35" s="370" t="str">
        <f t="shared" si="155"/>
        <v>*</v>
      </c>
      <c r="AX35" s="371" t="str">
        <f t="shared" si="155"/>
        <v/>
      </c>
      <c r="AY35" s="370" t="str">
        <f t="shared" si="155"/>
        <v/>
      </c>
      <c r="AZ35" s="371" t="str">
        <f t="shared" si="155"/>
        <v/>
      </c>
      <c r="BA35" s="370" t="str">
        <f t="shared" si="155"/>
        <v>· *</v>
      </c>
      <c r="BB35" s="371" t="str">
        <f t="shared" si="155"/>
        <v>·</v>
      </c>
      <c r="BC35" s="370" t="str">
        <f t="shared" si="155"/>
        <v>·</v>
      </c>
      <c r="BD35" s="371" t="str">
        <f t="shared" si="155"/>
        <v>·</v>
      </c>
      <c r="BE35" s="370" t="str">
        <f t="shared" si="155"/>
        <v/>
      </c>
      <c r="BF35" s="371" t="str">
        <f t="shared" si="329"/>
        <v>· *</v>
      </c>
      <c r="BG35" s="370" t="str">
        <f t="shared" si="329"/>
        <v>·</v>
      </c>
      <c r="BH35" s="371" t="str">
        <f t="shared" si="329"/>
        <v/>
      </c>
      <c r="BI35" s="372" t="str">
        <f t="shared" si="152"/>
        <v/>
      </c>
      <c r="BJ35" s="374">
        <f t="shared" si="157"/>
        <v>1</v>
      </c>
      <c r="BK35" s="373">
        <f t="shared" si="157"/>
        <v>4</v>
      </c>
      <c r="BL35" s="374">
        <f t="shared" si="157"/>
        <v>21</v>
      </c>
      <c r="BM35" s="373">
        <f t="shared" si="157"/>
        <v>0</v>
      </c>
      <c r="BN35" s="374">
        <f t="shared" si="157"/>
        <v>1</v>
      </c>
      <c r="BO35" s="373">
        <f t="shared" si="158"/>
        <v>6</v>
      </c>
      <c r="BP35" s="374">
        <f t="shared" si="159"/>
        <v>3</v>
      </c>
      <c r="BQ35" s="373">
        <f t="shared" si="160"/>
        <v>1</v>
      </c>
      <c r="BR35" s="374">
        <f t="shared" si="161"/>
        <v>0</v>
      </c>
      <c r="BS35" s="373">
        <f t="shared" si="162"/>
        <v>0</v>
      </c>
      <c r="BT35" s="374">
        <f t="shared" si="163"/>
        <v>0</v>
      </c>
      <c r="BU35" s="373">
        <f t="shared" si="164"/>
        <v>15</v>
      </c>
      <c r="BV35" s="374">
        <f t="shared" si="165"/>
        <v>2</v>
      </c>
      <c r="BW35" s="373">
        <f t="shared" si="166"/>
        <v>1</v>
      </c>
      <c r="BX35" s="374">
        <f t="shared" si="167"/>
        <v>1</v>
      </c>
      <c r="BY35" s="373">
        <f t="shared" si="168"/>
        <v>0</v>
      </c>
      <c r="BZ35" s="374">
        <f t="shared" si="169"/>
        <v>1</v>
      </c>
      <c r="CA35" s="373">
        <f t="shared" si="170"/>
        <v>1</v>
      </c>
      <c r="CB35" s="374">
        <f t="shared" si="171"/>
        <v>0</v>
      </c>
      <c r="CC35" s="375">
        <f t="shared" si="172"/>
        <v>0</v>
      </c>
      <c r="CD35" s="376">
        <f t="shared" si="173"/>
        <v>-1.3</v>
      </c>
      <c r="CE35" s="377">
        <f t="shared" si="174"/>
        <v>2.4</v>
      </c>
      <c r="CF35" s="376">
        <f t="shared" si="173"/>
        <v>-1.5</v>
      </c>
      <c r="CG35" s="377">
        <f t="shared" si="175"/>
        <v>3.1</v>
      </c>
      <c r="CH35" s="376">
        <f t="shared" si="176"/>
        <v>-2.9</v>
      </c>
      <c r="CI35" s="377">
        <f t="shared" si="177"/>
        <v>1.3</v>
      </c>
      <c r="CJ35" s="376">
        <f t="shared" si="178"/>
        <v>-2.4</v>
      </c>
      <c r="CK35" s="377">
        <f t="shared" si="179"/>
        <v>0.3</v>
      </c>
      <c r="CL35" s="376">
        <f t="shared" si="180"/>
        <v>-9</v>
      </c>
      <c r="CM35" s="377">
        <f t="shared" si="181"/>
        <v>-2.4</v>
      </c>
      <c r="CN35" s="376">
        <f t="shared" si="182"/>
        <v>-6.7</v>
      </c>
      <c r="CO35" s="377">
        <f t="shared" si="183"/>
        <v>2.7</v>
      </c>
      <c r="CP35" s="376">
        <f t="shared" si="184"/>
        <v>0.70000000000000018</v>
      </c>
      <c r="CQ35" s="377">
        <f t="shared" si="185"/>
        <v>5.3</v>
      </c>
      <c r="CR35" s="376">
        <f t="shared" si="186"/>
        <v>2.5</v>
      </c>
      <c r="CS35" s="377">
        <f t="shared" si="187"/>
        <v>5.2</v>
      </c>
      <c r="CT35" s="376">
        <f t="shared" si="188"/>
        <v>1.5</v>
      </c>
      <c r="CU35" s="377">
        <f t="shared" si="189"/>
        <v>4.0999999999999996</v>
      </c>
      <c r="CV35" s="376">
        <f t="shared" si="190"/>
        <v>1.7000000000000002</v>
      </c>
      <c r="CW35" s="377">
        <f t="shared" si="191"/>
        <v>3.8</v>
      </c>
      <c r="CX35" s="376">
        <f t="shared" si="192"/>
        <v>-3.3</v>
      </c>
      <c r="CY35" s="377">
        <f t="shared" si="193"/>
        <v>8.4</v>
      </c>
      <c r="CZ35" s="376">
        <f t="shared" si="194"/>
        <v>-3.5</v>
      </c>
      <c r="DA35" s="377">
        <f t="shared" si="195"/>
        <v>11.9</v>
      </c>
      <c r="DB35" s="376">
        <f t="shared" si="196"/>
        <v>-4.9000000000000004</v>
      </c>
      <c r="DC35" s="377">
        <f t="shared" si="197"/>
        <v>10.3</v>
      </c>
      <c r="DD35" s="376">
        <f t="shared" si="198"/>
        <v>-4.4000000000000004</v>
      </c>
      <c r="DE35" s="377">
        <f t="shared" si="199"/>
        <v>13.7</v>
      </c>
      <c r="DF35" s="376">
        <f t="shared" si="200"/>
        <v>-11</v>
      </c>
      <c r="DG35" s="377">
        <f t="shared" si="201"/>
        <v>14.6</v>
      </c>
      <c r="DH35" s="376">
        <f t="shared" si="202"/>
        <v>-8.6999999999999993</v>
      </c>
      <c r="DI35" s="377">
        <f t="shared" si="203"/>
        <v>8.3000000000000007</v>
      </c>
      <c r="DJ35" s="376">
        <f t="shared" si="204"/>
        <v>-1.2999999999999998</v>
      </c>
      <c r="DK35" s="377">
        <f t="shared" si="205"/>
        <v>14.3</v>
      </c>
      <c r="DL35" s="376">
        <f t="shared" si="206"/>
        <v>0.5</v>
      </c>
      <c r="DM35" s="377">
        <f t="shared" si="207"/>
        <v>13.6</v>
      </c>
      <c r="DN35" s="376">
        <f t="shared" si="208"/>
        <v>-0.5</v>
      </c>
      <c r="DO35" s="377">
        <f t="shared" si="209"/>
        <v>10.1</v>
      </c>
      <c r="DP35" s="376">
        <f t="shared" si="210"/>
        <v>-0.29999999999999982</v>
      </c>
      <c r="DQ35" s="377">
        <f t="shared" si="211"/>
        <v>16.7</v>
      </c>
      <c r="DR35" s="378">
        <f t="shared" si="212"/>
        <v>10</v>
      </c>
      <c r="DS35" s="379">
        <f t="shared" si="213"/>
        <v>17</v>
      </c>
      <c r="DT35" s="378">
        <f t="shared" si="213"/>
        <v>13</v>
      </c>
      <c r="DU35" s="379">
        <f t="shared" si="213"/>
        <v>7</v>
      </c>
      <c r="DV35" s="378">
        <f t="shared" si="213"/>
        <v>13</v>
      </c>
      <c r="DW35" s="379">
        <f t="shared" si="214"/>
        <v>15</v>
      </c>
      <c r="DX35" s="378">
        <f t="shared" si="215"/>
        <v>11</v>
      </c>
      <c r="DY35" s="379">
        <f t="shared" si="216"/>
        <v>4</v>
      </c>
      <c r="DZ35" s="378">
        <f t="shared" si="217"/>
        <v>7</v>
      </c>
      <c r="EA35" s="379">
        <f t="shared" si="218"/>
        <v>5</v>
      </c>
      <c r="EB35" s="378">
        <f t="shared" si="219"/>
        <v>13</v>
      </c>
      <c r="EC35" s="379">
        <f t="shared" si="220"/>
        <v>17</v>
      </c>
      <c r="ED35" s="378">
        <f t="shared" si="221"/>
        <v>14</v>
      </c>
      <c r="EE35" s="379">
        <f t="shared" si="222"/>
        <v>16</v>
      </c>
      <c r="EF35" s="378">
        <f t="shared" si="223"/>
        <v>13</v>
      </c>
      <c r="EG35" s="379">
        <f t="shared" si="224"/>
        <v>8</v>
      </c>
      <c r="EH35" s="378">
        <f t="shared" si="225"/>
        <v>4</v>
      </c>
      <c r="EI35" s="379">
        <f t="shared" si="226"/>
        <v>0</v>
      </c>
      <c r="EJ35" s="378">
        <f t="shared" si="227"/>
        <v>2</v>
      </c>
      <c r="EK35" s="379">
        <f t="shared" si="228"/>
        <v>3</v>
      </c>
      <c r="EL35" s="378">
        <f t="shared" si="229"/>
        <v>0</v>
      </c>
      <c r="EM35" s="379">
        <f t="shared" si="230"/>
        <v>0</v>
      </c>
      <c r="EN35" s="378">
        <f t="shared" si="231"/>
        <v>0</v>
      </c>
      <c r="EO35" s="379">
        <f t="shared" si="232"/>
        <v>0</v>
      </c>
      <c r="EP35" s="378">
        <f t="shared" si="233"/>
        <v>0</v>
      </c>
      <c r="EQ35" s="379">
        <f t="shared" si="234"/>
        <v>0</v>
      </c>
      <c r="ER35" s="378">
        <f t="shared" si="235"/>
        <v>0</v>
      </c>
      <c r="ES35" s="379">
        <f t="shared" si="236"/>
        <v>0</v>
      </c>
      <c r="ET35" s="378">
        <f t="shared" si="237"/>
        <v>0</v>
      </c>
      <c r="EU35" s="379">
        <f t="shared" si="238"/>
        <v>0</v>
      </c>
      <c r="EV35" s="378">
        <f t="shared" si="239"/>
        <v>0</v>
      </c>
      <c r="EW35" s="379">
        <f t="shared" si="240"/>
        <v>0</v>
      </c>
      <c r="EX35" s="378">
        <f t="shared" si="241"/>
        <v>0</v>
      </c>
      <c r="EY35" s="379">
        <f t="shared" si="242"/>
        <v>0</v>
      </c>
      <c r="EZ35" s="378">
        <f t="shared" si="243"/>
        <v>0</v>
      </c>
      <c r="FA35" s="379">
        <f t="shared" si="244"/>
        <v>0</v>
      </c>
      <c r="FB35" s="378">
        <f t="shared" si="245"/>
        <v>0</v>
      </c>
      <c r="FC35" s="379">
        <f t="shared" si="246"/>
        <v>0</v>
      </c>
      <c r="FD35" s="378">
        <f t="shared" si="247"/>
        <v>0</v>
      </c>
      <c r="FE35" s="379">
        <f t="shared" si="248"/>
        <v>0</v>
      </c>
      <c r="FG35" s="523" t="s">
        <v>1310</v>
      </c>
      <c r="FH35" s="523" t="s">
        <v>1310</v>
      </c>
      <c r="FI35" s="522">
        <v>30</v>
      </c>
      <c r="FJ35" s="345" t="str">
        <f t="shared" si="76"/>
        <v>Сортавала</v>
      </c>
      <c r="FK35" s="346" t="str">
        <f t="shared" si="331"/>
        <v>· *</v>
      </c>
      <c r="FL35" s="347" t="str">
        <f t="shared" si="331"/>
        <v>· *</v>
      </c>
      <c r="FM35" s="347" t="str">
        <f t="shared" si="331"/>
        <v>· *</v>
      </c>
      <c r="FN35" s="347" t="str">
        <f t="shared" si="331"/>
        <v>**</v>
      </c>
      <c r="FO35" s="347" t="str">
        <f t="shared" si="331"/>
        <v/>
      </c>
      <c r="FP35" s="347" t="str">
        <f t="shared" si="331"/>
        <v>· *</v>
      </c>
      <c r="FQ35" s="347" t="str">
        <f t="shared" si="331"/>
        <v>·</v>
      </c>
      <c r="FR35" s="347" t="str">
        <f t="shared" si="331"/>
        <v>·</v>
      </c>
      <c r="FS35" s="347" t="str">
        <f t="shared" si="331"/>
        <v>·</v>
      </c>
      <c r="FT35" s="348" t="str">
        <f t="shared" si="331"/>
        <v/>
      </c>
      <c r="FU35" s="251">
        <f t="shared" si="249"/>
        <v>6</v>
      </c>
      <c r="FV35" s="247">
        <f t="shared" si="250"/>
        <v>21</v>
      </c>
      <c r="FW35" s="247">
        <f t="shared" si="251"/>
        <v>6</v>
      </c>
      <c r="FX35" s="247">
        <f t="shared" si="252"/>
        <v>4</v>
      </c>
      <c r="FY35" s="247">
        <f t="shared" si="253"/>
        <v>0</v>
      </c>
      <c r="FZ35" s="247">
        <f t="shared" si="254"/>
        <v>15</v>
      </c>
      <c r="GA35" s="247">
        <f t="shared" si="255"/>
        <v>2</v>
      </c>
      <c r="GB35" s="247">
        <f t="shared" si="256"/>
        <v>1</v>
      </c>
      <c r="GC35" s="247">
        <f t="shared" si="257"/>
        <v>1</v>
      </c>
      <c r="GD35" s="252">
        <f t="shared" si="258"/>
        <v>0</v>
      </c>
      <c r="GE35" s="349">
        <f t="shared" si="259"/>
        <v>2.4</v>
      </c>
      <c r="GF35" s="350">
        <f t="shared" si="260"/>
        <v>3.1</v>
      </c>
      <c r="GG35" s="350">
        <f t="shared" si="261"/>
        <v>1.3</v>
      </c>
      <c r="GH35" s="350">
        <f t="shared" si="262"/>
        <v>0.3</v>
      </c>
      <c r="GI35" s="350">
        <f t="shared" si="263"/>
        <v>-2.4</v>
      </c>
      <c r="GJ35" s="350">
        <f t="shared" si="264"/>
        <v>2.7</v>
      </c>
      <c r="GK35" s="350">
        <f t="shared" si="265"/>
        <v>5.3</v>
      </c>
      <c r="GL35" s="350">
        <f t="shared" si="266"/>
        <v>5.2</v>
      </c>
      <c r="GM35" s="350">
        <f t="shared" si="267"/>
        <v>4.0999999999999996</v>
      </c>
      <c r="GN35" s="351">
        <f t="shared" si="268"/>
        <v>3.8</v>
      </c>
      <c r="GO35" s="352">
        <f t="shared" si="269"/>
        <v>0.7</v>
      </c>
      <c r="GP35" s="353">
        <f t="shared" si="270"/>
        <v>0.5</v>
      </c>
      <c r="GQ35" s="353">
        <f t="shared" si="271"/>
        <v>-0.9</v>
      </c>
      <c r="GR35" s="353">
        <f t="shared" si="272"/>
        <v>-1.7</v>
      </c>
      <c r="GS35" s="353">
        <f t="shared" si="273"/>
        <v>-7</v>
      </c>
      <c r="GT35" s="353">
        <f t="shared" si="274"/>
        <v>-4.7</v>
      </c>
      <c r="GU35" s="353">
        <f t="shared" si="275"/>
        <v>2.8</v>
      </c>
      <c r="GV35" s="353">
        <f t="shared" si="276"/>
        <v>4.0999999999999996</v>
      </c>
      <c r="GW35" s="353">
        <f t="shared" si="277"/>
        <v>3.5</v>
      </c>
      <c r="GX35" s="354">
        <f t="shared" si="278"/>
        <v>3</v>
      </c>
      <c r="GY35" s="349">
        <f t="shared" si="279"/>
        <v>8.4</v>
      </c>
      <c r="GZ35" s="350">
        <f t="shared" si="280"/>
        <v>11.9</v>
      </c>
      <c r="HA35" s="350">
        <f t="shared" si="281"/>
        <v>10.3</v>
      </c>
      <c r="HB35" s="350">
        <f t="shared" si="282"/>
        <v>13.7</v>
      </c>
      <c r="HC35" s="350">
        <f t="shared" si="283"/>
        <v>14.6</v>
      </c>
      <c r="HD35" s="350">
        <f t="shared" si="284"/>
        <v>8.3000000000000007</v>
      </c>
      <c r="HE35" s="350">
        <f t="shared" si="285"/>
        <v>14.3</v>
      </c>
      <c r="HF35" s="350">
        <f t="shared" si="286"/>
        <v>13.6</v>
      </c>
      <c r="HG35" s="350">
        <f t="shared" si="287"/>
        <v>10.1</v>
      </c>
      <c r="HH35" s="351">
        <f t="shared" si="288"/>
        <v>16.7</v>
      </c>
      <c r="HI35" s="352">
        <f t="shared" si="289"/>
        <v>-1.3</v>
      </c>
      <c r="HJ35" s="353">
        <f t="shared" si="290"/>
        <v>-1.5</v>
      </c>
      <c r="HK35" s="353">
        <f t="shared" si="291"/>
        <v>-2.9</v>
      </c>
      <c r="HL35" s="353">
        <f t="shared" si="292"/>
        <v>-3.7</v>
      </c>
      <c r="HM35" s="353">
        <f t="shared" si="293"/>
        <v>-9</v>
      </c>
      <c r="HN35" s="353">
        <f t="shared" si="294"/>
        <v>-6.7</v>
      </c>
      <c r="HO35" s="353">
        <f t="shared" si="295"/>
        <v>0.79999999999999982</v>
      </c>
      <c r="HP35" s="353">
        <f t="shared" si="296"/>
        <v>2.0999999999999996</v>
      </c>
      <c r="HQ35" s="353">
        <f t="shared" si="297"/>
        <v>1.5</v>
      </c>
      <c r="HR35" s="354">
        <f t="shared" si="298"/>
        <v>1</v>
      </c>
      <c r="HS35" s="275">
        <f t="shared" si="299"/>
        <v>17</v>
      </c>
      <c r="HT35" s="49">
        <f t="shared" si="300"/>
        <v>13</v>
      </c>
      <c r="HU35" s="49">
        <f t="shared" si="301"/>
        <v>15</v>
      </c>
      <c r="HV35" s="49">
        <f t="shared" si="302"/>
        <v>11</v>
      </c>
      <c r="HW35" s="49">
        <f t="shared" si="303"/>
        <v>7</v>
      </c>
      <c r="HX35" s="49">
        <f t="shared" si="304"/>
        <v>17</v>
      </c>
      <c r="HY35" s="49">
        <f t="shared" si="305"/>
        <v>16</v>
      </c>
      <c r="HZ35" s="49">
        <f t="shared" si="306"/>
        <v>13</v>
      </c>
      <c r="IA35" s="49">
        <f t="shared" si="307"/>
        <v>4</v>
      </c>
      <c r="IB35" s="276">
        <f t="shared" si="308"/>
        <v>3</v>
      </c>
      <c r="IC35" s="355">
        <f t="shared" si="309"/>
        <v>0</v>
      </c>
      <c r="ID35" s="42">
        <f t="shared" si="310"/>
        <v>0</v>
      </c>
      <c r="IE35" s="42">
        <f t="shared" si="311"/>
        <v>0</v>
      </c>
      <c r="IF35" s="42">
        <f t="shared" si="312"/>
        <v>0</v>
      </c>
      <c r="IG35" s="42">
        <f t="shared" si="313"/>
        <v>0</v>
      </c>
      <c r="IH35" s="42">
        <f t="shared" si="314"/>
        <v>0</v>
      </c>
      <c r="II35" s="42">
        <f t="shared" si="315"/>
        <v>0</v>
      </c>
      <c r="IJ35" s="42">
        <f t="shared" si="316"/>
        <v>0</v>
      </c>
      <c r="IK35" s="42">
        <f t="shared" si="317"/>
        <v>0</v>
      </c>
      <c r="IL35" s="65">
        <f t="shared" si="318"/>
        <v>0</v>
      </c>
      <c r="IM35" s="388">
        <f t="shared" si="319"/>
        <v>0</v>
      </c>
      <c r="IN35" s="389">
        <f t="shared" si="320"/>
        <v>0</v>
      </c>
      <c r="IO35" s="389">
        <f t="shared" si="321"/>
        <v>0</v>
      </c>
      <c r="IP35" s="389">
        <f t="shared" si="322"/>
        <v>0</v>
      </c>
      <c r="IQ35" s="389">
        <f t="shared" si="323"/>
        <v>0</v>
      </c>
      <c r="IR35" s="389">
        <f t="shared" si="324"/>
        <v>0</v>
      </c>
      <c r="IS35" s="389">
        <f t="shared" si="325"/>
        <v>0</v>
      </c>
      <c r="IT35" s="389">
        <f t="shared" si="326"/>
        <v>0</v>
      </c>
      <c r="IU35" s="389">
        <f t="shared" si="327"/>
        <v>0</v>
      </c>
      <c r="IV35" s="390">
        <f t="shared" si="328"/>
        <v>0</v>
      </c>
    </row>
    <row r="36" spans="1:256" ht="13.5" customHeight="1" x14ac:dyDescent="0.2">
      <c r="A36" s="109" t="s">
        <v>152</v>
      </c>
      <c r="B36" s="117" t="s">
        <v>88</v>
      </c>
      <c r="C36" s="118">
        <v>45616.375</v>
      </c>
      <c r="D36" s="119">
        <v>45616.875</v>
      </c>
      <c r="E36" s="120">
        <v>45617.375</v>
      </c>
      <c r="F36" s="119">
        <v>45617.875</v>
      </c>
      <c r="G36" s="120">
        <v>45618.375</v>
      </c>
      <c r="H36" s="119">
        <v>45618.875</v>
      </c>
      <c r="I36" s="121">
        <v>45619.375</v>
      </c>
      <c r="J36" s="119">
        <v>45619.875</v>
      </c>
      <c r="K36" s="120">
        <v>45620.375</v>
      </c>
      <c r="L36" s="119">
        <v>45620.875</v>
      </c>
      <c r="M36" s="120">
        <v>45621.375</v>
      </c>
      <c r="N36" s="119">
        <v>45621.875</v>
      </c>
      <c r="O36" s="121">
        <v>45622.375</v>
      </c>
      <c r="P36" s="119">
        <v>45622.875</v>
      </c>
      <c r="Q36" s="120">
        <v>45623.375</v>
      </c>
      <c r="R36" s="119">
        <v>45623.875</v>
      </c>
      <c r="S36" s="120">
        <v>45624.375</v>
      </c>
      <c r="T36" s="119">
        <v>45624.875</v>
      </c>
      <c r="U36" s="120">
        <v>45625.375</v>
      </c>
      <c r="V36" s="122">
        <v>45625.875</v>
      </c>
      <c r="X36" s="109" t="s">
        <v>153</v>
      </c>
      <c r="Y36" s="123"/>
      <c r="Z36" s="124">
        <v>45616.875</v>
      </c>
      <c r="AA36" s="125">
        <v>45617.875</v>
      </c>
      <c r="AB36" s="125">
        <v>45618.875</v>
      </c>
      <c r="AC36" s="125">
        <v>45619.875</v>
      </c>
      <c r="AD36" s="125">
        <v>45620.875</v>
      </c>
      <c r="AE36" s="125">
        <v>45621.875</v>
      </c>
      <c r="AF36" s="125">
        <v>45622.875</v>
      </c>
      <c r="AG36" s="125">
        <v>45623.875</v>
      </c>
      <c r="AH36" s="125">
        <v>45624.875</v>
      </c>
      <c r="AI36" s="125">
        <v>45625.875</v>
      </c>
      <c r="AM36" s="519">
        <v>36</v>
      </c>
      <c r="AN36" s="518">
        <v>31</v>
      </c>
      <c r="AO36" s="708" t="s">
        <v>456</v>
      </c>
      <c r="AP36" s="369" t="str">
        <f t="shared" si="155"/>
        <v/>
      </c>
      <c r="AQ36" s="370" t="str">
        <f t="shared" si="155"/>
        <v/>
      </c>
      <c r="AR36" s="371" t="str">
        <f t="shared" si="155"/>
        <v/>
      </c>
      <c r="AS36" s="370" t="str">
        <f t="shared" si="155"/>
        <v>***</v>
      </c>
      <c r="AT36" s="371" t="str">
        <f t="shared" si="155"/>
        <v>**</v>
      </c>
      <c r="AU36" s="370" t="str">
        <f t="shared" si="155"/>
        <v>**</v>
      </c>
      <c r="AV36" s="371" t="str">
        <f t="shared" si="155"/>
        <v>**</v>
      </c>
      <c r="AW36" s="370" t="str">
        <f t="shared" si="155"/>
        <v/>
      </c>
      <c r="AX36" s="371" t="str">
        <f t="shared" si="155"/>
        <v>*</v>
      </c>
      <c r="AY36" s="370" t="str">
        <f t="shared" si="155"/>
        <v/>
      </c>
      <c r="AZ36" s="371" t="str">
        <f t="shared" si="155"/>
        <v/>
      </c>
      <c r="BA36" s="370" t="str">
        <f t="shared" si="155"/>
        <v>· *</v>
      </c>
      <c r="BB36" s="371" t="str">
        <f t="shared" si="155"/>
        <v>***</v>
      </c>
      <c r="BC36" s="370" t="str">
        <f t="shared" si="155"/>
        <v>· *</v>
      </c>
      <c r="BD36" s="371" t="str">
        <f t="shared" si="155"/>
        <v>· *</v>
      </c>
      <c r="BE36" s="370" t="str">
        <f t="shared" si="155"/>
        <v>· *</v>
      </c>
      <c r="BF36" s="371" t="str">
        <f t="shared" ref="BF36:BF41" si="332">VLOOKUP(18&amp;$AO36,$A$6:$V$3000,BF$3,0)</f>
        <v/>
      </c>
      <c r="BG36" s="370" t="str">
        <f t="shared" si="329"/>
        <v/>
      </c>
      <c r="BH36" s="371" t="str">
        <f t="shared" si="329"/>
        <v/>
      </c>
      <c r="BI36" s="372" t="str">
        <f t="shared" si="152"/>
        <v/>
      </c>
      <c r="BJ36" s="374">
        <f t="shared" si="157"/>
        <v>0</v>
      </c>
      <c r="BK36" s="373">
        <f t="shared" si="157"/>
        <v>0</v>
      </c>
      <c r="BL36" s="374">
        <f t="shared" si="157"/>
        <v>0</v>
      </c>
      <c r="BM36" s="373">
        <f t="shared" si="157"/>
        <v>6</v>
      </c>
      <c r="BN36" s="374">
        <f t="shared" si="157"/>
        <v>3</v>
      </c>
      <c r="BO36" s="373">
        <f t="shared" si="158"/>
        <v>3</v>
      </c>
      <c r="BP36" s="374">
        <f t="shared" si="159"/>
        <v>2</v>
      </c>
      <c r="BQ36" s="373">
        <f t="shared" si="160"/>
        <v>0</v>
      </c>
      <c r="BR36" s="374">
        <f t="shared" si="161"/>
        <v>1</v>
      </c>
      <c r="BS36" s="373">
        <f t="shared" si="162"/>
        <v>0</v>
      </c>
      <c r="BT36" s="374">
        <f t="shared" si="163"/>
        <v>0</v>
      </c>
      <c r="BU36" s="373">
        <f t="shared" si="164"/>
        <v>4</v>
      </c>
      <c r="BV36" s="374">
        <f t="shared" si="165"/>
        <v>6</v>
      </c>
      <c r="BW36" s="373">
        <f t="shared" si="166"/>
        <v>3</v>
      </c>
      <c r="BX36" s="374">
        <f t="shared" si="167"/>
        <v>12</v>
      </c>
      <c r="BY36" s="373">
        <f t="shared" si="168"/>
        <v>2</v>
      </c>
      <c r="BZ36" s="374">
        <f t="shared" si="169"/>
        <v>0</v>
      </c>
      <c r="CA36" s="373">
        <f t="shared" si="170"/>
        <v>0</v>
      </c>
      <c r="CB36" s="374">
        <f t="shared" si="171"/>
        <v>0</v>
      </c>
      <c r="CC36" s="375">
        <f t="shared" si="172"/>
        <v>0</v>
      </c>
      <c r="CD36" s="376">
        <f t="shared" si="173"/>
        <v>-5.6</v>
      </c>
      <c r="CE36" s="377">
        <f t="shared" si="174"/>
        <v>-3.5</v>
      </c>
      <c r="CF36" s="376">
        <f t="shared" si="173"/>
        <v>-9</v>
      </c>
      <c r="CG36" s="377">
        <f t="shared" si="175"/>
        <v>-4.5</v>
      </c>
      <c r="CH36" s="376">
        <f t="shared" si="176"/>
        <v>-7.3</v>
      </c>
      <c r="CI36" s="377">
        <f t="shared" si="177"/>
        <v>-1.7</v>
      </c>
      <c r="CJ36" s="376">
        <f t="shared" si="178"/>
        <v>-4.3</v>
      </c>
      <c r="CK36" s="377">
        <f t="shared" si="179"/>
        <v>-1.6</v>
      </c>
      <c r="CL36" s="376">
        <f t="shared" si="180"/>
        <v>-6.7</v>
      </c>
      <c r="CM36" s="377">
        <f t="shared" si="181"/>
        <v>-1.7</v>
      </c>
      <c r="CN36" s="376">
        <f t="shared" si="182"/>
        <v>-9.3000000000000007</v>
      </c>
      <c r="CO36" s="377">
        <f t="shared" si="183"/>
        <v>-0.9</v>
      </c>
      <c r="CP36" s="376">
        <f t="shared" si="184"/>
        <v>-3.2</v>
      </c>
      <c r="CQ36" s="377">
        <f t="shared" si="185"/>
        <v>3.5</v>
      </c>
      <c r="CR36" s="376">
        <f t="shared" si="186"/>
        <v>-2</v>
      </c>
      <c r="CS36" s="377">
        <f t="shared" si="187"/>
        <v>0.6</v>
      </c>
      <c r="CT36" s="376">
        <f t="shared" si="188"/>
        <v>-8.4</v>
      </c>
      <c r="CU36" s="377">
        <f t="shared" si="189"/>
        <v>-5.8</v>
      </c>
      <c r="CV36" s="376">
        <f t="shared" si="190"/>
        <v>-10</v>
      </c>
      <c r="CW36" s="377">
        <f t="shared" si="191"/>
        <v>-5</v>
      </c>
      <c r="CX36" s="376">
        <f t="shared" si="192"/>
        <v>-7.6</v>
      </c>
      <c r="CY36" s="377">
        <f t="shared" si="193"/>
        <v>10.1</v>
      </c>
      <c r="CZ36" s="376">
        <f t="shared" si="194"/>
        <v>-11</v>
      </c>
      <c r="DA36" s="377">
        <f t="shared" si="195"/>
        <v>1.4000000000000004</v>
      </c>
      <c r="DB36" s="376">
        <f t="shared" si="196"/>
        <v>-9.3000000000000007</v>
      </c>
      <c r="DC36" s="377">
        <f t="shared" si="197"/>
        <v>1.4000000000000004</v>
      </c>
      <c r="DD36" s="376">
        <f t="shared" si="198"/>
        <v>-6.3</v>
      </c>
      <c r="DE36" s="377">
        <f t="shared" si="199"/>
        <v>9.6</v>
      </c>
      <c r="DF36" s="376">
        <f t="shared" si="200"/>
        <v>-8.6999999999999993</v>
      </c>
      <c r="DG36" s="377">
        <f t="shared" si="201"/>
        <v>14.3</v>
      </c>
      <c r="DH36" s="376">
        <f t="shared" si="202"/>
        <v>-11.3</v>
      </c>
      <c r="DI36" s="377">
        <f t="shared" si="203"/>
        <v>5.9</v>
      </c>
      <c r="DJ36" s="376">
        <f t="shared" si="204"/>
        <v>-5.2</v>
      </c>
      <c r="DK36" s="377">
        <f t="shared" si="205"/>
        <v>9.5</v>
      </c>
      <c r="DL36" s="376">
        <f t="shared" si="206"/>
        <v>-4</v>
      </c>
      <c r="DM36" s="377">
        <f t="shared" si="207"/>
        <v>13.2</v>
      </c>
      <c r="DN36" s="376">
        <f t="shared" si="208"/>
        <v>-10.4</v>
      </c>
      <c r="DO36" s="377">
        <f t="shared" si="209"/>
        <v>10.4</v>
      </c>
      <c r="DP36" s="376">
        <f t="shared" si="210"/>
        <v>-12</v>
      </c>
      <c r="DQ36" s="377">
        <f t="shared" si="211"/>
        <v>11.6</v>
      </c>
      <c r="DR36" s="378">
        <f t="shared" si="212"/>
        <v>4</v>
      </c>
      <c r="DS36" s="379">
        <f t="shared" si="213"/>
        <v>4</v>
      </c>
      <c r="DT36" s="378">
        <f t="shared" si="213"/>
        <v>15</v>
      </c>
      <c r="DU36" s="379">
        <f t="shared" si="213"/>
        <v>22</v>
      </c>
      <c r="DV36" s="378">
        <f t="shared" si="213"/>
        <v>6</v>
      </c>
      <c r="DW36" s="379">
        <f t="shared" si="214"/>
        <v>13</v>
      </c>
      <c r="DX36" s="378">
        <f t="shared" si="215"/>
        <v>12</v>
      </c>
      <c r="DY36" s="379">
        <f t="shared" si="216"/>
        <v>10</v>
      </c>
      <c r="DZ36" s="378">
        <f t="shared" si="217"/>
        <v>9</v>
      </c>
      <c r="EA36" s="379">
        <f t="shared" si="218"/>
        <v>5</v>
      </c>
      <c r="EB36" s="378">
        <f t="shared" si="219"/>
        <v>2</v>
      </c>
      <c r="EC36" s="379">
        <f t="shared" si="220"/>
        <v>12</v>
      </c>
      <c r="ED36" s="378">
        <f t="shared" si="221"/>
        <v>10</v>
      </c>
      <c r="EE36" s="379">
        <f t="shared" si="222"/>
        <v>5</v>
      </c>
      <c r="EF36" s="378">
        <f t="shared" si="223"/>
        <v>1</v>
      </c>
      <c r="EG36" s="379">
        <f t="shared" si="224"/>
        <v>3</v>
      </c>
      <c r="EH36" s="378">
        <f t="shared" si="225"/>
        <v>2</v>
      </c>
      <c r="EI36" s="379">
        <f t="shared" si="226"/>
        <v>3</v>
      </c>
      <c r="EJ36" s="378">
        <f t="shared" si="227"/>
        <v>4</v>
      </c>
      <c r="EK36" s="379">
        <f t="shared" si="228"/>
        <v>2</v>
      </c>
      <c r="EL36" s="378">
        <f t="shared" si="229"/>
        <v>0</v>
      </c>
      <c r="EM36" s="379">
        <f t="shared" si="230"/>
        <v>0</v>
      </c>
      <c r="EN36" s="378">
        <f t="shared" si="231"/>
        <v>0</v>
      </c>
      <c r="EO36" s="379">
        <f t="shared" si="232"/>
        <v>0</v>
      </c>
      <c r="EP36" s="378">
        <f t="shared" si="233"/>
        <v>0</v>
      </c>
      <c r="EQ36" s="379">
        <f t="shared" si="234"/>
        <v>0</v>
      </c>
      <c r="ER36" s="378">
        <f t="shared" si="235"/>
        <v>0</v>
      </c>
      <c r="ES36" s="379">
        <f t="shared" si="236"/>
        <v>0</v>
      </c>
      <c r="ET36" s="378">
        <f t="shared" si="237"/>
        <v>0</v>
      </c>
      <c r="EU36" s="379">
        <f t="shared" si="238"/>
        <v>0</v>
      </c>
      <c r="EV36" s="378">
        <f t="shared" si="239"/>
        <v>0</v>
      </c>
      <c r="EW36" s="379">
        <f t="shared" si="240"/>
        <v>0</v>
      </c>
      <c r="EX36" s="378">
        <f t="shared" si="241"/>
        <v>0</v>
      </c>
      <c r="EY36" s="379">
        <f t="shared" si="242"/>
        <v>0</v>
      </c>
      <c r="EZ36" s="378">
        <f t="shared" si="243"/>
        <v>0</v>
      </c>
      <c r="FA36" s="379">
        <f t="shared" si="244"/>
        <v>0</v>
      </c>
      <c r="FB36" s="378">
        <f t="shared" si="245"/>
        <v>0</v>
      </c>
      <c r="FC36" s="379">
        <f t="shared" si="246"/>
        <v>0</v>
      </c>
      <c r="FD36" s="378">
        <f t="shared" si="247"/>
        <v>0</v>
      </c>
      <c r="FE36" s="379">
        <f t="shared" si="248"/>
        <v>0</v>
      </c>
      <c r="FG36" s="523" t="s">
        <v>1311</v>
      </c>
      <c r="FH36" s="523" t="s">
        <v>1311</v>
      </c>
      <c r="FI36" s="521">
        <v>31</v>
      </c>
      <c r="FJ36" s="345" t="str">
        <f t="shared" si="76"/>
        <v>Кандалакша</v>
      </c>
      <c r="FK36" s="346" t="str">
        <f t="shared" si="331"/>
        <v/>
      </c>
      <c r="FL36" s="347" t="str">
        <f t="shared" si="331"/>
        <v>***</v>
      </c>
      <c r="FM36" s="347" t="str">
        <f t="shared" si="331"/>
        <v>***</v>
      </c>
      <c r="FN36" s="347" t="str">
        <f t="shared" si="331"/>
        <v>**</v>
      </c>
      <c r="FO36" s="347" t="str">
        <f t="shared" si="331"/>
        <v>*</v>
      </c>
      <c r="FP36" s="347" t="str">
        <f t="shared" si="331"/>
        <v>· *</v>
      </c>
      <c r="FQ36" s="347" t="str">
        <f t="shared" si="331"/>
        <v>· *</v>
      </c>
      <c r="FR36" s="347" t="str">
        <f t="shared" si="331"/>
        <v>· *</v>
      </c>
      <c r="FS36" s="347" t="str">
        <f t="shared" si="331"/>
        <v/>
      </c>
      <c r="FT36" s="348" t="str">
        <f t="shared" si="331"/>
        <v/>
      </c>
      <c r="FU36" s="251">
        <f t="shared" si="249"/>
        <v>0</v>
      </c>
      <c r="FV36" s="247">
        <f t="shared" si="250"/>
        <v>6</v>
      </c>
      <c r="FW36" s="247">
        <f t="shared" si="251"/>
        <v>6</v>
      </c>
      <c r="FX36" s="247">
        <f t="shared" si="252"/>
        <v>2</v>
      </c>
      <c r="FY36" s="247">
        <f t="shared" si="253"/>
        <v>1</v>
      </c>
      <c r="FZ36" s="247">
        <f t="shared" si="254"/>
        <v>4</v>
      </c>
      <c r="GA36" s="247">
        <f t="shared" si="255"/>
        <v>10</v>
      </c>
      <c r="GB36" s="247">
        <f t="shared" si="256"/>
        <v>12</v>
      </c>
      <c r="GC36" s="247">
        <f t="shared" si="257"/>
        <v>0</v>
      </c>
      <c r="GD36" s="252">
        <f t="shared" si="258"/>
        <v>0</v>
      </c>
      <c r="GE36" s="349">
        <f t="shared" si="259"/>
        <v>-3.5</v>
      </c>
      <c r="GF36" s="350">
        <f t="shared" si="260"/>
        <v>-4.5</v>
      </c>
      <c r="GG36" s="350">
        <f t="shared" si="261"/>
        <v>-1.7</v>
      </c>
      <c r="GH36" s="350">
        <f t="shared" si="262"/>
        <v>-1.6</v>
      </c>
      <c r="GI36" s="350">
        <f t="shared" si="263"/>
        <v>-1.7</v>
      </c>
      <c r="GJ36" s="350">
        <f t="shared" si="264"/>
        <v>-0.9</v>
      </c>
      <c r="GK36" s="350">
        <f t="shared" si="265"/>
        <v>3.5</v>
      </c>
      <c r="GL36" s="350">
        <f t="shared" si="266"/>
        <v>0.6</v>
      </c>
      <c r="GM36" s="350">
        <f t="shared" si="267"/>
        <v>-5.8</v>
      </c>
      <c r="GN36" s="351">
        <f t="shared" si="268"/>
        <v>-5</v>
      </c>
      <c r="GO36" s="352">
        <f t="shared" si="269"/>
        <v>-5.6</v>
      </c>
      <c r="GP36" s="353">
        <f t="shared" si="270"/>
        <v>-7</v>
      </c>
      <c r="GQ36" s="353">
        <f t="shared" si="271"/>
        <v>-5.3</v>
      </c>
      <c r="GR36" s="353">
        <f t="shared" si="272"/>
        <v>-2.8</v>
      </c>
      <c r="GS36" s="353">
        <f t="shared" si="273"/>
        <v>-4.7</v>
      </c>
      <c r="GT36" s="353">
        <f t="shared" si="274"/>
        <v>-7.3</v>
      </c>
      <c r="GU36" s="353">
        <f t="shared" si="275"/>
        <v>-1.2</v>
      </c>
      <c r="GV36" s="353">
        <f t="shared" si="276"/>
        <v>-2</v>
      </c>
      <c r="GW36" s="353">
        <f t="shared" si="277"/>
        <v>-6.6</v>
      </c>
      <c r="GX36" s="354">
        <f t="shared" si="278"/>
        <v>-8</v>
      </c>
      <c r="GY36" s="349">
        <f t="shared" si="279"/>
        <v>10.1</v>
      </c>
      <c r="GZ36" s="350">
        <f t="shared" si="280"/>
        <v>1.4000000000000004</v>
      </c>
      <c r="HA36" s="350">
        <f t="shared" si="281"/>
        <v>1.4000000000000004</v>
      </c>
      <c r="HB36" s="350">
        <f t="shared" si="282"/>
        <v>9.6</v>
      </c>
      <c r="HC36" s="350">
        <f t="shared" si="283"/>
        <v>14.3</v>
      </c>
      <c r="HD36" s="350">
        <f t="shared" si="284"/>
        <v>5.9</v>
      </c>
      <c r="HE36" s="350">
        <f t="shared" si="285"/>
        <v>9.5</v>
      </c>
      <c r="HF36" s="350">
        <f t="shared" si="286"/>
        <v>13.2</v>
      </c>
      <c r="HG36" s="350">
        <f t="shared" si="287"/>
        <v>10.4</v>
      </c>
      <c r="HH36" s="351">
        <f t="shared" si="288"/>
        <v>11.6</v>
      </c>
      <c r="HI36" s="352">
        <f t="shared" si="289"/>
        <v>-7.6</v>
      </c>
      <c r="HJ36" s="353">
        <f t="shared" si="290"/>
        <v>-9</v>
      </c>
      <c r="HK36" s="353">
        <f t="shared" si="291"/>
        <v>-7.3</v>
      </c>
      <c r="HL36" s="353">
        <f t="shared" si="292"/>
        <v>-4.8</v>
      </c>
      <c r="HM36" s="353">
        <f t="shared" si="293"/>
        <v>-6.7</v>
      </c>
      <c r="HN36" s="353">
        <f t="shared" si="294"/>
        <v>-9.3000000000000007</v>
      </c>
      <c r="HO36" s="353">
        <f t="shared" si="295"/>
        <v>-3.2</v>
      </c>
      <c r="HP36" s="353">
        <f t="shared" si="296"/>
        <v>-4</v>
      </c>
      <c r="HQ36" s="353">
        <f t="shared" si="297"/>
        <v>-8.6</v>
      </c>
      <c r="HR36" s="354">
        <f t="shared" si="298"/>
        <v>-10</v>
      </c>
      <c r="HS36" s="275">
        <f t="shared" si="299"/>
        <v>4</v>
      </c>
      <c r="HT36" s="49">
        <f t="shared" si="300"/>
        <v>22</v>
      </c>
      <c r="HU36" s="49">
        <f t="shared" si="301"/>
        <v>13</v>
      </c>
      <c r="HV36" s="49">
        <f t="shared" si="302"/>
        <v>12</v>
      </c>
      <c r="HW36" s="49">
        <f t="shared" si="303"/>
        <v>9</v>
      </c>
      <c r="HX36" s="49">
        <f t="shared" si="304"/>
        <v>12</v>
      </c>
      <c r="HY36" s="49">
        <f t="shared" si="305"/>
        <v>10</v>
      </c>
      <c r="HZ36" s="49">
        <f t="shared" si="306"/>
        <v>3</v>
      </c>
      <c r="IA36" s="49">
        <f t="shared" si="307"/>
        <v>3</v>
      </c>
      <c r="IB36" s="276">
        <f t="shared" si="308"/>
        <v>4</v>
      </c>
      <c r="IC36" s="355">
        <f t="shared" si="309"/>
        <v>0</v>
      </c>
      <c r="ID36" s="42">
        <f t="shared" si="310"/>
        <v>0</v>
      </c>
      <c r="IE36" s="42">
        <f t="shared" si="311"/>
        <v>0</v>
      </c>
      <c r="IF36" s="42">
        <f t="shared" si="312"/>
        <v>0</v>
      </c>
      <c r="IG36" s="42">
        <f t="shared" si="313"/>
        <v>0</v>
      </c>
      <c r="IH36" s="42">
        <f t="shared" si="314"/>
        <v>0</v>
      </c>
      <c r="II36" s="42">
        <f t="shared" si="315"/>
        <v>0</v>
      </c>
      <c r="IJ36" s="42">
        <f t="shared" si="316"/>
        <v>0</v>
      </c>
      <c r="IK36" s="42">
        <f t="shared" si="317"/>
        <v>0</v>
      </c>
      <c r="IL36" s="65">
        <f t="shared" si="318"/>
        <v>0</v>
      </c>
      <c r="IM36" s="388">
        <f t="shared" si="319"/>
        <v>0</v>
      </c>
      <c r="IN36" s="389">
        <f t="shared" si="320"/>
        <v>0</v>
      </c>
      <c r="IO36" s="389">
        <f t="shared" si="321"/>
        <v>0</v>
      </c>
      <c r="IP36" s="389">
        <f t="shared" si="322"/>
        <v>0</v>
      </c>
      <c r="IQ36" s="389">
        <f t="shared" si="323"/>
        <v>0</v>
      </c>
      <c r="IR36" s="389">
        <f t="shared" si="324"/>
        <v>0</v>
      </c>
      <c r="IS36" s="389">
        <f t="shared" si="325"/>
        <v>0</v>
      </c>
      <c r="IT36" s="389">
        <f t="shared" si="326"/>
        <v>0</v>
      </c>
      <c r="IU36" s="389">
        <f t="shared" si="327"/>
        <v>0</v>
      </c>
      <c r="IV36" s="390">
        <f t="shared" si="328"/>
        <v>0</v>
      </c>
    </row>
    <row r="37" spans="1:256" s="2" customFormat="1" ht="13.5" customHeight="1" x14ac:dyDescent="0.2">
      <c r="A37" s="109" t="s">
        <v>154</v>
      </c>
      <c r="B37" s="126" t="s">
        <v>89</v>
      </c>
      <c r="C37" s="127" t="e">
        <v>#N/A</v>
      </c>
      <c r="D37" s="128">
        <v>4.5999999999999996</v>
      </c>
      <c r="E37" s="128" t="e">
        <v>#N/A</v>
      </c>
      <c r="F37" s="128">
        <v>7</v>
      </c>
      <c r="G37" s="128" t="e">
        <v>#N/A</v>
      </c>
      <c r="H37" s="128">
        <v>0</v>
      </c>
      <c r="I37" s="128" t="e">
        <v>#N/A</v>
      </c>
      <c r="J37" s="128">
        <v>0.2</v>
      </c>
      <c r="K37" s="128" t="e">
        <v>#N/A</v>
      </c>
      <c r="L37" s="128">
        <v>-0.2</v>
      </c>
      <c r="M37" s="128" t="e">
        <v>#N/A</v>
      </c>
      <c r="N37" s="128">
        <v>-1.3</v>
      </c>
      <c r="O37" s="128" t="e">
        <v>#N/A</v>
      </c>
      <c r="P37" s="128">
        <v>1.1000000000000001</v>
      </c>
      <c r="Q37" s="128" t="e">
        <v>#N/A</v>
      </c>
      <c r="R37" s="128">
        <v>-1.5</v>
      </c>
      <c r="S37" s="128" t="e">
        <v>#N/A</v>
      </c>
      <c r="T37" s="128">
        <v>0.1</v>
      </c>
      <c r="U37" s="128" t="e">
        <v>#N/A</v>
      </c>
      <c r="V37" s="129">
        <v>0</v>
      </c>
      <c r="W37" s="1"/>
      <c r="X37" s="109" t="s">
        <v>155</v>
      </c>
      <c r="Y37" s="489" t="s">
        <v>89</v>
      </c>
      <c r="Z37" s="131">
        <v>4.5999999999999996</v>
      </c>
      <c r="AA37" s="131">
        <v>7</v>
      </c>
      <c r="AB37" s="131">
        <v>0</v>
      </c>
      <c r="AC37" s="131">
        <v>0.2</v>
      </c>
      <c r="AD37" s="131">
        <v>-0.2</v>
      </c>
      <c r="AE37" s="131">
        <v>-1.3</v>
      </c>
      <c r="AF37" s="131">
        <v>1.1000000000000001</v>
      </c>
      <c r="AG37" s="131">
        <v>-1.5</v>
      </c>
      <c r="AH37" s="131">
        <v>0.1</v>
      </c>
      <c r="AI37" s="131">
        <v>0</v>
      </c>
      <c r="AJ37" s="516"/>
      <c r="AK37" s="232"/>
      <c r="AL37" s="5"/>
      <c r="AM37" s="340">
        <v>37</v>
      </c>
      <c r="AN37" s="413">
        <v>32</v>
      </c>
      <c r="AO37" s="708" t="s">
        <v>481</v>
      </c>
      <c r="AP37" s="369" t="str">
        <f t="shared" si="155"/>
        <v/>
      </c>
      <c r="AQ37" s="370" t="str">
        <f t="shared" si="155"/>
        <v/>
      </c>
      <c r="AR37" s="371" t="str">
        <f t="shared" si="155"/>
        <v/>
      </c>
      <c r="AS37" s="370" t="str">
        <f t="shared" si="155"/>
        <v>***</v>
      </c>
      <c r="AT37" s="371" t="str">
        <f t="shared" si="155"/>
        <v>**</v>
      </c>
      <c r="AU37" s="370" t="str">
        <f t="shared" si="155"/>
        <v>***</v>
      </c>
      <c r="AV37" s="371" t="str">
        <f t="shared" si="155"/>
        <v>**</v>
      </c>
      <c r="AW37" s="370" t="str">
        <f t="shared" si="155"/>
        <v>**</v>
      </c>
      <c r="AX37" s="371" t="str">
        <f t="shared" si="155"/>
        <v>**</v>
      </c>
      <c r="AY37" s="370" t="str">
        <f t="shared" si="155"/>
        <v>*</v>
      </c>
      <c r="AZ37" s="371" t="str">
        <f t="shared" si="155"/>
        <v/>
      </c>
      <c r="BA37" s="370" t="str">
        <f t="shared" si="155"/>
        <v>**</v>
      </c>
      <c r="BB37" s="371" t="str">
        <f t="shared" si="155"/>
        <v>***</v>
      </c>
      <c r="BC37" s="370" t="str">
        <f t="shared" si="155"/>
        <v>· *</v>
      </c>
      <c r="BD37" s="371" t="str">
        <f>VLOOKUP(18&amp;$AO37,$A$6:$V$3000,BD$3,0)</f>
        <v>· *</v>
      </c>
      <c r="BE37" s="370" t="str">
        <f>VLOOKUP(18&amp;$AO37,$A$6:$V$3000,BE$3,0)</f>
        <v>**</v>
      </c>
      <c r="BF37" s="371" t="str">
        <f t="shared" si="332"/>
        <v/>
      </c>
      <c r="BG37" s="370" t="str">
        <f t="shared" ref="BG37:BH41" si="333">VLOOKUP(18&amp;$AO37,$A$6:$V$3000,BG$3,0)</f>
        <v/>
      </c>
      <c r="BH37" s="371" t="str">
        <f t="shared" si="333"/>
        <v/>
      </c>
      <c r="BI37" s="372" t="str">
        <f t="shared" si="152"/>
        <v/>
      </c>
      <c r="BJ37" s="374">
        <f t="shared" si="157"/>
        <v>0</v>
      </c>
      <c r="BK37" s="373">
        <f t="shared" si="157"/>
        <v>0</v>
      </c>
      <c r="BL37" s="374">
        <f t="shared" si="157"/>
        <v>0</v>
      </c>
      <c r="BM37" s="373">
        <f t="shared" si="157"/>
        <v>6</v>
      </c>
      <c r="BN37" s="374">
        <f t="shared" si="157"/>
        <v>4</v>
      </c>
      <c r="BO37" s="373">
        <f t="shared" si="158"/>
        <v>6</v>
      </c>
      <c r="BP37" s="374">
        <f t="shared" si="159"/>
        <v>4</v>
      </c>
      <c r="BQ37" s="373">
        <f t="shared" si="160"/>
        <v>3</v>
      </c>
      <c r="BR37" s="374">
        <f t="shared" si="161"/>
        <v>2</v>
      </c>
      <c r="BS37" s="373">
        <f t="shared" si="162"/>
        <v>1</v>
      </c>
      <c r="BT37" s="374">
        <f t="shared" si="163"/>
        <v>0</v>
      </c>
      <c r="BU37" s="373">
        <f t="shared" si="164"/>
        <v>3</v>
      </c>
      <c r="BV37" s="374">
        <f t="shared" si="165"/>
        <v>6</v>
      </c>
      <c r="BW37" s="373">
        <f t="shared" si="166"/>
        <v>1</v>
      </c>
      <c r="BX37" s="374">
        <f t="shared" si="167"/>
        <v>10</v>
      </c>
      <c r="BY37" s="373">
        <f t="shared" si="168"/>
        <v>2</v>
      </c>
      <c r="BZ37" s="374">
        <f t="shared" si="169"/>
        <v>0</v>
      </c>
      <c r="CA37" s="373">
        <f t="shared" si="170"/>
        <v>0</v>
      </c>
      <c r="CB37" s="374">
        <f t="shared" si="171"/>
        <v>0</v>
      </c>
      <c r="CC37" s="375">
        <f t="shared" si="172"/>
        <v>0</v>
      </c>
      <c r="CD37" s="376">
        <f t="shared" si="173"/>
        <v>-8.9</v>
      </c>
      <c r="CE37" s="377">
        <f t="shared" si="174"/>
        <v>-6.9</v>
      </c>
      <c r="CF37" s="376">
        <f t="shared" si="173"/>
        <v>-12.6</v>
      </c>
      <c r="CG37" s="377">
        <f t="shared" si="175"/>
        <v>-6.4</v>
      </c>
      <c r="CH37" s="376">
        <f t="shared" si="176"/>
        <v>-9.1</v>
      </c>
      <c r="CI37" s="377">
        <f t="shared" si="177"/>
        <v>-3.4</v>
      </c>
      <c r="CJ37" s="376">
        <f t="shared" si="178"/>
        <v>-6.2</v>
      </c>
      <c r="CK37" s="377">
        <f t="shared" si="179"/>
        <v>-3.2</v>
      </c>
      <c r="CL37" s="376">
        <f t="shared" si="180"/>
        <v>-12.6</v>
      </c>
      <c r="CM37" s="377">
        <f t="shared" si="181"/>
        <v>-1.3</v>
      </c>
      <c r="CN37" s="376">
        <f t="shared" si="182"/>
        <v>-12.3</v>
      </c>
      <c r="CO37" s="377">
        <f t="shared" si="183"/>
        <v>-2.2000000000000002</v>
      </c>
      <c r="CP37" s="376">
        <f t="shared" si="184"/>
        <v>-4.7</v>
      </c>
      <c r="CQ37" s="377">
        <f t="shared" si="185"/>
        <v>2.8</v>
      </c>
      <c r="CR37" s="376">
        <f t="shared" si="186"/>
        <v>-2.1</v>
      </c>
      <c r="CS37" s="377">
        <f t="shared" si="187"/>
        <v>0</v>
      </c>
      <c r="CT37" s="376">
        <f t="shared" si="188"/>
        <v>-8.5</v>
      </c>
      <c r="CU37" s="377">
        <f t="shared" si="189"/>
        <v>-6.5</v>
      </c>
      <c r="CV37" s="376">
        <f t="shared" si="190"/>
        <v>-13.1</v>
      </c>
      <c r="CW37" s="377">
        <f t="shared" si="191"/>
        <v>-6.3</v>
      </c>
      <c r="CX37" s="376">
        <f t="shared" si="192"/>
        <v>-10.9</v>
      </c>
      <c r="CY37" s="377">
        <f t="shared" si="193"/>
        <v>4.3</v>
      </c>
      <c r="CZ37" s="376">
        <f t="shared" si="194"/>
        <v>-14.6</v>
      </c>
      <c r="DA37" s="377">
        <f t="shared" si="195"/>
        <v>2.5999999999999996</v>
      </c>
      <c r="DB37" s="376">
        <f t="shared" si="196"/>
        <v>-11.1</v>
      </c>
      <c r="DC37" s="377">
        <f t="shared" si="197"/>
        <v>0.90000000000000036</v>
      </c>
      <c r="DD37" s="376">
        <f t="shared" si="198"/>
        <v>-8.1999999999999993</v>
      </c>
      <c r="DE37" s="377">
        <f t="shared" si="199"/>
        <v>4.5</v>
      </c>
      <c r="DF37" s="376">
        <f t="shared" si="200"/>
        <v>-14.6</v>
      </c>
      <c r="DG37" s="377">
        <f t="shared" si="201"/>
        <v>7.7</v>
      </c>
      <c r="DH37" s="376">
        <f t="shared" si="202"/>
        <v>-14.3</v>
      </c>
      <c r="DI37" s="377">
        <f t="shared" si="203"/>
        <v>2.5</v>
      </c>
      <c r="DJ37" s="376">
        <f t="shared" si="204"/>
        <v>-6.7</v>
      </c>
      <c r="DK37" s="377">
        <f t="shared" si="205"/>
        <v>8.8000000000000007</v>
      </c>
      <c r="DL37" s="376">
        <f t="shared" si="206"/>
        <v>-4.0999999999999996</v>
      </c>
      <c r="DM37" s="377">
        <f t="shared" si="207"/>
        <v>10.199999999999999</v>
      </c>
      <c r="DN37" s="376">
        <f t="shared" si="208"/>
        <v>-10.5</v>
      </c>
      <c r="DO37" s="377">
        <f t="shared" si="209"/>
        <v>7.6</v>
      </c>
      <c r="DP37" s="376">
        <f t="shared" si="210"/>
        <v>-15.1</v>
      </c>
      <c r="DQ37" s="377">
        <f t="shared" si="211"/>
        <v>10.7</v>
      </c>
      <c r="DR37" s="378">
        <f t="shared" si="212"/>
        <v>5</v>
      </c>
      <c r="DS37" s="379">
        <f t="shared" si="213"/>
        <v>1</v>
      </c>
      <c r="DT37" s="378">
        <f t="shared" si="213"/>
        <v>13</v>
      </c>
      <c r="DU37" s="379">
        <f t="shared" si="213"/>
        <v>20</v>
      </c>
      <c r="DV37" s="378">
        <f t="shared" si="213"/>
        <v>7</v>
      </c>
      <c r="DW37" s="379">
        <f t="shared" si="214"/>
        <v>12</v>
      </c>
      <c r="DX37" s="378">
        <f t="shared" si="215"/>
        <v>11</v>
      </c>
      <c r="DY37" s="379">
        <f t="shared" si="216"/>
        <v>10</v>
      </c>
      <c r="DZ37" s="378">
        <f t="shared" si="217"/>
        <v>10</v>
      </c>
      <c r="EA37" s="379">
        <f t="shared" si="218"/>
        <v>9</v>
      </c>
      <c r="EB37" s="378">
        <f t="shared" si="219"/>
        <v>1</v>
      </c>
      <c r="EC37" s="379">
        <f t="shared" si="220"/>
        <v>10</v>
      </c>
      <c r="ED37" s="378">
        <f t="shared" si="221"/>
        <v>9</v>
      </c>
      <c r="EE37" s="379">
        <f t="shared" si="222"/>
        <v>5</v>
      </c>
      <c r="EF37" s="378">
        <f t="shared" si="223"/>
        <v>1</v>
      </c>
      <c r="EG37" s="379">
        <f t="shared" si="224"/>
        <v>4</v>
      </c>
      <c r="EH37" s="378">
        <f t="shared" si="225"/>
        <v>5</v>
      </c>
      <c r="EI37" s="379">
        <f t="shared" si="226"/>
        <v>2</v>
      </c>
      <c r="EJ37" s="378">
        <f t="shared" si="227"/>
        <v>5</v>
      </c>
      <c r="EK37" s="379">
        <f t="shared" si="228"/>
        <v>4</v>
      </c>
      <c r="EL37" s="378">
        <f t="shared" si="229"/>
        <v>0</v>
      </c>
      <c r="EM37" s="379">
        <f t="shared" si="230"/>
        <v>0</v>
      </c>
      <c r="EN37" s="378">
        <f t="shared" si="231"/>
        <v>0</v>
      </c>
      <c r="EO37" s="379">
        <f t="shared" si="232"/>
        <v>0</v>
      </c>
      <c r="EP37" s="378">
        <f t="shared" si="233"/>
        <v>0</v>
      </c>
      <c r="EQ37" s="379">
        <f t="shared" si="234"/>
        <v>0</v>
      </c>
      <c r="ER37" s="378">
        <f t="shared" si="235"/>
        <v>0</v>
      </c>
      <c r="ES37" s="379">
        <f t="shared" si="236"/>
        <v>0</v>
      </c>
      <c r="ET37" s="378">
        <f t="shared" si="237"/>
        <v>0</v>
      </c>
      <c r="EU37" s="379">
        <f t="shared" si="238"/>
        <v>0</v>
      </c>
      <c r="EV37" s="378">
        <f t="shared" si="239"/>
        <v>0</v>
      </c>
      <c r="EW37" s="379">
        <f t="shared" si="240"/>
        <v>0</v>
      </c>
      <c r="EX37" s="378">
        <f t="shared" si="241"/>
        <v>0</v>
      </c>
      <c r="EY37" s="379">
        <f t="shared" si="242"/>
        <v>0</v>
      </c>
      <c r="EZ37" s="378">
        <f t="shared" si="243"/>
        <v>0</v>
      </c>
      <c r="FA37" s="379">
        <f t="shared" si="244"/>
        <v>0</v>
      </c>
      <c r="FB37" s="378">
        <f t="shared" si="245"/>
        <v>0</v>
      </c>
      <c r="FC37" s="379">
        <f t="shared" si="246"/>
        <v>0</v>
      </c>
      <c r="FD37" s="378">
        <f t="shared" si="247"/>
        <v>0</v>
      </c>
      <c r="FE37" s="379">
        <f t="shared" si="248"/>
        <v>0</v>
      </c>
      <c r="FG37" s="525" t="s">
        <v>1312</v>
      </c>
      <c r="FH37" s="525" t="s">
        <v>1312</v>
      </c>
      <c r="FI37" s="522">
        <v>32</v>
      </c>
      <c r="FJ37" s="345" t="str">
        <f t="shared" si="76"/>
        <v>Апатиты</v>
      </c>
      <c r="FK37" s="346" t="str">
        <f t="shared" si="331"/>
        <v/>
      </c>
      <c r="FL37" s="347" t="str">
        <f t="shared" si="331"/>
        <v>***</v>
      </c>
      <c r="FM37" s="347" t="str">
        <f t="shared" si="331"/>
        <v>***</v>
      </c>
      <c r="FN37" s="347" t="str">
        <f t="shared" si="331"/>
        <v>***</v>
      </c>
      <c r="FO37" s="347" t="str">
        <f t="shared" si="331"/>
        <v>**</v>
      </c>
      <c r="FP37" s="347" t="str">
        <f t="shared" si="331"/>
        <v>**</v>
      </c>
      <c r="FQ37" s="347" t="str">
        <f t="shared" si="331"/>
        <v>· *</v>
      </c>
      <c r="FR37" s="347" t="str">
        <f t="shared" si="331"/>
        <v>· *</v>
      </c>
      <c r="FS37" s="347" t="str">
        <f t="shared" si="331"/>
        <v/>
      </c>
      <c r="FT37" s="348" t="str">
        <f t="shared" si="331"/>
        <v/>
      </c>
      <c r="FU37" s="251">
        <f t="shared" si="249"/>
        <v>0</v>
      </c>
      <c r="FV37" s="247">
        <f t="shared" si="250"/>
        <v>6</v>
      </c>
      <c r="FW37" s="247">
        <f t="shared" si="251"/>
        <v>12</v>
      </c>
      <c r="FX37" s="247">
        <f t="shared" si="252"/>
        <v>6</v>
      </c>
      <c r="FY37" s="247">
        <f t="shared" si="253"/>
        <v>3</v>
      </c>
      <c r="FZ37" s="247">
        <f t="shared" si="254"/>
        <v>3</v>
      </c>
      <c r="GA37" s="247">
        <f t="shared" si="255"/>
        <v>6</v>
      </c>
      <c r="GB37" s="247">
        <f t="shared" si="256"/>
        <v>12</v>
      </c>
      <c r="GC37" s="247">
        <f t="shared" si="257"/>
        <v>0</v>
      </c>
      <c r="GD37" s="252">
        <f t="shared" si="258"/>
        <v>0</v>
      </c>
      <c r="GE37" s="349">
        <f t="shared" si="259"/>
        <v>-6.8</v>
      </c>
      <c r="GF37" s="350">
        <f t="shared" si="260"/>
        <v>-6.4</v>
      </c>
      <c r="GG37" s="350">
        <f t="shared" si="261"/>
        <v>-3.4</v>
      </c>
      <c r="GH37" s="350">
        <f t="shared" si="262"/>
        <v>-3.2</v>
      </c>
      <c r="GI37" s="350">
        <f t="shared" si="263"/>
        <v>-1.3</v>
      </c>
      <c r="GJ37" s="350">
        <f t="shared" si="264"/>
        <v>-2.2000000000000002</v>
      </c>
      <c r="GK37" s="350">
        <f t="shared" si="265"/>
        <v>2.8</v>
      </c>
      <c r="GL37" s="350">
        <f t="shared" si="266"/>
        <v>0</v>
      </c>
      <c r="GM37" s="350">
        <f t="shared" si="267"/>
        <v>-6.5</v>
      </c>
      <c r="GN37" s="351">
        <f t="shared" si="268"/>
        <v>-6.3</v>
      </c>
      <c r="GO37" s="352">
        <f t="shared" si="269"/>
        <v>-9</v>
      </c>
      <c r="GP37" s="353">
        <f t="shared" si="270"/>
        <v>-10.6</v>
      </c>
      <c r="GQ37" s="353">
        <f t="shared" si="271"/>
        <v>-7.1</v>
      </c>
      <c r="GR37" s="353">
        <f t="shared" si="272"/>
        <v>-4.5</v>
      </c>
      <c r="GS37" s="353">
        <f t="shared" si="273"/>
        <v>-10.6</v>
      </c>
      <c r="GT37" s="353">
        <f t="shared" si="274"/>
        <v>-10.3</v>
      </c>
      <c r="GU37" s="353">
        <f t="shared" si="275"/>
        <v>-2.7</v>
      </c>
      <c r="GV37" s="353">
        <f t="shared" si="276"/>
        <v>-2.8</v>
      </c>
      <c r="GW37" s="353">
        <f t="shared" si="277"/>
        <v>-9.4</v>
      </c>
      <c r="GX37" s="354">
        <f t="shared" si="278"/>
        <v>-11.1</v>
      </c>
      <c r="GY37" s="349">
        <f t="shared" si="279"/>
        <v>4.3</v>
      </c>
      <c r="GZ37" s="350">
        <f t="shared" si="280"/>
        <v>2.5999999999999996</v>
      </c>
      <c r="HA37" s="350">
        <f t="shared" si="281"/>
        <v>0.90000000000000036</v>
      </c>
      <c r="HB37" s="350">
        <f t="shared" si="282"/>
        <v>4.5</v>
      </c>
      <c r="HC37" s="350">
        <f t="shared" si="283"/>
        <v>7.7</v>
      </c>
      <c r="HD37" s="350">
        <f t="shared" si="284"/>
        <v>2.5</v>
      </c>
      <c r="HE37" s="350">
        <f t="shared" si="285"/>
        <v>8.8000000000000007</v>
      </c>
      <c r="HF37" s="350">
        <f t="shared" si="286"/>
        <v>10.199999999999999</v>
      </c>
      <c r="HG37" s="350">
        <f t="shared" si="287"/>
        <v>7.6</v>
      </c>
      <c r="HH37" s="351">
        <f t="shared" si="288"/>
        <v>10.7</v>
      </c>
      <c r="HI37" s="352">
        <f t="shared" si="289"/>
        <v>-11</v>
      </c>
      <c r="HJ37" s="353">
        <f t="shared" si="290"/>
        <v>-12.6</v>
      </c>
      <c r="HK37" s="353">
        <f t="shared" si="291"/>
        <v>-9.1</v>
      </c>
      <c r="HL37" s="353">
        <f t="shared" si="292"/>
        <v>-6.5</v>
      </c>
      <c r="HM37" s="353">
        <f t="shared" si="293"/>
        <v>-12.6</v>
      </c>
      <c r="HN37" s="353">
        <f t="shared" si="294"/>
        <v>-12.3</v>
      </c>
      <c r="HO37" s="353">
        <f t="shared" si="295"/>
        <v>-4.7</v>
      </c>
      <c r="HP37" s="353">
        <f t="shared" si="296"/>
        <v>-4.8</v>
      </c>
      <c r="HQ37" s="353">
        <f t="shared" si="297"/>
        <v>-11.4</v>
      </c>
      <c r="HR37" s="354">
        <f t="shared" si="298"/>
        <v>-13.1</v>
      </c>
      <c r="HS37" s="275">
        <f t="shared" si="299"/>
        <v>5</v>
      </c>
      <c r="HT37" s="49">
        <f t="shared" si="300"/>
        <v>20</v>
      </c>
      <c r="HU37" s="49">
        <f t="shared" si="301"/>
        <v>12</v>
      </c>
      <c r="HV37" s="49">
        <f t="shared" si="302"/>
        <v>11</v>
      </c>
      <c r="HW37" s="49">
        <f t="shared" si="303"/>
        <v>10</v>
      </c>
      <c r="HX37" s="49">
        <f t="shared" si="304"/>
        <v>10</v>
      </c>
      <c r="HY37" s="49">
        <f t="shared" si="305"/>
        <v>9</v>
      </c>
      <c r="HZ37" s="49">
        <f t="shared" si="306"/>
        <v>4</v>
      </c>
      <c r="IA37" s="49">
        <f t="shared" si="307"/>
        <v>5</v>
      </c>
      <c r="IB37" s="276">
        <f t="shared" si="308"/>
        <v>5</v>
      </c>
      <c r="IC37" s="355">
        <f t="shared" si="309"/>
        <v>0</v>
      </c>
      <c r="ID37" s="42">
        <f t="shared" si="310"/>
        <v>0</v>
      </c>
      <c r="IE37" s="42">
        <f t="shared" si="311"/>
        <v>0</v>
      </c>
      <c r="IF37" s="42">
        <f t="shared" si="312"/>
        <v>0</v>
      </c>
      <c r="IG37" s="42">
        <f t="shared" si="313"/>
        <v>0</v>
      </c>
      <c r="IH37" s="42">
        <f t="shared" si="314"/>
        <v>0</v>
      </c>
      <c r="II37" s="42">
        <f t="shared" si="315"/>
        <v>0</v>
      </c>
      <c r="IJ37" s="42">
        <f t="shared" si="316"/>
        <v>0</v>
      </c>
      <c r="IK37" s="42">
        <f t="shared" si="317"/>
        <v>0</v>
      </c>
      <c r="IL37" s="65">
        <f t="shared" si="318"/>
        <v>0</v>
      </c>
      <c r="IM37" s="388">
        <f t="shared" si="319"/>
        <v>0</v>
      </c>
      <c r="IN37" s="389">
        <f t="shared" si="320"/>
        <v>0</v>
      </c>
      <c r="IO37" s="389">
        <f t="shared" si="321"/>
        <v>0</v>
      </c>
      <c r="IP37" s="389">
        <f t="shared" si="322"/>
        <v>0</v>
      </c>
      <c r="IQ37" s="389">
        <f t="shared" si="323"/>
        <v>0</v>
      </c>
      <c r="IR37" s="389">
        <f t="shared" si="324"/>
        <v>0</v>
      </c>
      <c r="IS37" s="389">
        <f t="shared" si="325"/>
        <v>0</v>
      </c>
      <c r="IT37" s="389">
        <f t="shared" si="326"/>
        <v>0</v>
      </c>
      <c r="IU37" s="389">
        <f t="shared" si="327"/>
        <v>0</v>
      </c>
      <c r="IV37" s="390">
        <f t="shared" si="328"/>
        <v>0</v>
      </c>
    </row>
    <row r="38" spans="1:256" s="3" customFormat="1" ht="13.5" customHeight="1" x14ac:dyDescent="0.2">
      <c r="A38" s="109" t="s">
        <v>156</v>
      </c>
      <c r="B38" s="132" t="s">
        <v>90</v>
      </c>
      <c r="C38" s="133">
        <v>-0.7</v>
      </c>
      <c r="D38" s="134" t="e">
        <v>#N/A</v>
      </c>
      <c r="E38" s="133">
        <v>2.4000000000000004</v>
      </c>
      <c r="F38" s="134" t="e">
        <v>#N/A</v>
      </c>
      <c r="G38" s="133">
        <v>-2.6</v>
      </c>
      <c r="H38" s="134" t="e">
        <v>#N/A</v>
      </c>
      <c r="I38" s="133">
        <v>-3.3</v>
      </c>
      <c r="J38" s="134" t="e">
        <v>#N/A</v>
      </c>
      <c r="K38" s="133">
        <v>-9.8000000000000007</v>
      </c>
      <c r="L38" s="134" t="e">
        <v>#N/A</v>
      </c>
      <c r="M38" s="133">
        <v>-10.5</v>
      </c>
      <c r="N38" s="134" t="e">
        <v>#N/A</v>
      </c>
      <c r="O38" s="133">
        <v>-3.3</v>
      </c>
      <c r="P38" s="134" t="e">
        <v>#N/A</v>
      </c>
      <c r="Q38" s="133">
        <v>-6.2</v>
      </c>
      <c r="R38" s="134" t="e">
        <v>#N/A</v>
      </c>
      <c r="S38" s="133">
        <v>-8.9</v>
      </c>
      <c r="T38" s="134" t="e">
        <v>#N/A</v>
      </c>
      <c r="U38" s="133">
        <v>-2.4</v>
      </c>
      <c r="V38" s="135" t="e">
        <v>#N/A</v>
      </c>
      <c r="W38" s="1"/>
      <c r="X38" s="109" t="s">
        <v>157</v>
      </c>
      <c r="Y38" s="490" t="s">
        <v>90</v>
      </c>
      <c r="Z38" s="137">
        <v>1.3</v>
      </c>
      <c r="AA38" s="137">
        <v>1.6</v>
      </c>
      <c r="AB38" s="137">
        <v>-1.2</v>
      </c>
      <c r="AC38" s="137">
        <v>-1.3</v>
      </c>
      <c r="AD38" s="137">
        <v>-7.8</v>
      </c>
      <c r="AE38" s="137">
        <v>-8.5</v>
      </c>
      <c r="AF38" s="137">
        <v>-1.3</v>
      </c>
      <c r="AG38" s="137">
        <v>-4.2</v>
      </c>
      <c r="AH38" s="137">
        <v>-6.9</v>
      </c>
      <c r="AI38" s="137">
        <v>-0.4</v>
      </c>
      <c r="AJ38" s="517"/>
      <c r="AK38" s="233"/>
      <c r="AL38" s="5"/>
      <c r="AM38" s="340">
        <v>38</v>
      </c>
      <c r="AN38" s="518">
        <v>33</v>
      </c>
      <c r="AO38" s="708" t="s">
        <v>1188</v>
      </c>
      <c r="AP38" s="369" t="str">
        <f t="shared" ref="AP38:BE41" si="334">VLOOKUP(18&amp;$AO38,$A$6:$V$3000,AP$3,0)</f>
        <v/>
      </c>
      <c r="AQ38" s="370" t="str">
        <f t="shared" si="334"/>
        <v/>
      </c>
      <c r="AR38" s="371" t="str">
        <f t="shared" si="334"/>
        <v/>
      </c>
      <c r="AS38" s="370" t="str">
        <f t="shared" si="334"/>
        <v>**</v>
      </c>
      <c r="AT38" s="371" t="str">
        <f t="shared" si="334"/>
        <v>***</v>
      </c>
      <c r="AU38" s="370" t="str">
        <f t="shared" si="334"/>
        <v>***</v>
      </c>
      <c r="AV38" s="371" t="str">
        <f t="shared" si="334"/>
        <v>**</v>
      </c>
      <c r="AW38" s="370" t="str">
        <f t="shared" si="334"/>
        <v>*</v>
      </c>
      <c r="AX38" s="371" t="str">
        <f t="shared" si="334"/>
        <v>*</v>
      </c>
      <c r="AY38" s="370" t="str">
        <f t="shared" si="334"/>
        <v/>
      </c>
      <c r="AZ38" s="371" t="str">
        <f t="shared" si="334"/>
        <v/>
      </c>
      <c r="BA38" s="370" t="str">
        <f t="shared" si="334"/>
        <v>*</v>
      </c>
      <c r="BB38" s="371" t="str">
        <f t="shared" si="334"/>
        <v>**</v>
      </c>
      <c r="BC38" s="370" t="str">
        <f t="shared" si="334"/>
        <v>· *</v>
      </c>
      <c r="BD38" s="371" t="str">
        <f t="shared" si="334"/>
        <v>**</v>
      </c>
      <c r="BE38" s="370" t="str">
        <f t="shared" si="334"/>
        <v>*</v>
      </c>
      <c r="BF38" s="371" t="str">
        <f t="shared" si="332"/>
        <v/>
      </c>
      <c r="BG38" s="370" t="str">
        <f t="shared" si="333"/>
        <v/>
      </c>
      <c r="BH38" s="371" t="str">
        <f t="shared" si="333"/>
        <v/>
      </c>
      <c r="BI38" s="372" t="str">
        <f t="shared" si="152"/>
        <v/>
      </c>
      <c r="BJ38" s="374">
        <f t="shared" si="157"/>
        <v>0</v>
      </c>
      <c r="BK38" s="373">
        <f t="shared" si="157"/>
        <v>0</v>
      </c>
      <c r="BL38" s="374">
        <f t="shared" si="157"/>
        <v>0</v>
      </c>
      <c r="BM38" s="373">
        <f t="shared" si="157"/>
        <v>3</v>
      </c>
      <c r="BN38" s="374">
        <f t="shared" si="157"/>
        <v>6</v>
      </c>
      <c r="BO38" s="373">
        <f t="shared" si="158"/>
        <v>6</v>
      </c>
      <c r="BP38" s="374">
        <f t="shared" si="159"/>
        <v>2</v>
      </c>
      <c r="BQ38" s="373">
        <f t="shared" si="160"/>
        <v>1</v>
      </c>
      <c r="BR38" s="374">
        <f t="shared" si="161"/>
        <v>1</v>
      </c>
      <c r="BS38" s="373">
        <f t="shared" si="162"/>
        <v>0</v>
      </c>
      <c r="BT38" s="374">
        <f t="shared" si="163"/>
        <v>0</v>
      </c>
      <c r="BU38" s="373">
        <f t="shared" si="164"/>
        <v>1</v>
      </c>
      <c r="BV38" s="374">
        <f t="shared" si="165"/>
        <v>2</v>
      </c>
      <c r="BW38" s="373">
        <f t="shared" si="166"/>
        <v>2</v>
      </c>
      <c r="BX38" s="374">
        <f t="shared" si="167"/>
        <v>2</v>
      </c>
      <c r="BY38" s="373">
        <f t="shared" si="168"/>
        <v>1</v>
      </c>
      <c r="BZ38" s="374">
        <f t="shared" si="169"/>
        <v>0</v>
      </c>
      <c r="CA38" s="373">
        <f t="shared" si="170"/>
        <v>0</v>
      </c>
      <c r="CB38" s="374">
        <f t="shared" si="171"/>
        <v>0</v>
      </c>
      <c r="CC38" s="375">
        <f t="shared" si="172"/>
        <v>0</v>
      </c>
      <c r="CD38" s="376">
        <f t="shared" si="173"/>
        <v>-10.199999999999999</v>
      </c>
      <c r="CE38" s="377">
        <f t="shared" si="174"/>
        <v>-8.1999999999999993</v>
      </c>
      <c r="CF38" s="376">
        <f t="shared" si="173"/>
        <v>-17.3</v>
      </c>
      <c r="CG38" s="377">
        <f t="shared" si="175"/>
        <v>-6.3</v>
      </c>
      <c r="CH38" s="376">
        <f t="shared" si="176"/>
        <v>-9.6</v>
      </c>
      <c r="CI38" s="377">
        <f t="shared" si="177"/>
        <v>-4.5999999999999996</v>
      </c>
      <c r="CJ38" s="376">
        <f t="shared" si="178"/>
        <v>-6.9</v>
      </c>
      <c r="CK38" s="377">
        <f t="shared" si="179"/>
        <v>-4</v>
      </c>
      <c r="CL38" s="376">
        <f t="shared" si="180"/>
        <v>-8.3000000000000007</v>
      </c>
      <c r="CM38" s="377">
        <f t="shared" si="181"/>
        <v>-2.1</v>
      </c>
      <c r="CN38" s="376">
        <f t="shared" si="182"/>
        <v>-13.1</v>
      </c>
      <c r="CO38" s="377">
        <f t="shared" si="183"/>
        <v>-4.9000000000000004</v>
      </c>
      <c r="CP38" s="376">
        <f t="shared" si="184"/>
        <v>-8.6999999999999993</v>
      </c>
      <c r="CQ38" s="377">
        <f t="shared" si="185"/>
        <v>1.1000000000000001</v>
      </c>
      <c r="CR38" s="376">
        <f t="shared" si="186"/>
        <v>-5.4</v>
      </c>
      <c r="CS38" s="377">
        <f t="shared" si="187"/>
        <v>-3.2</v>
      </c>
      <c r="CT38" s="376">
        <f t="shared" si="188"/>
        <v>-12.9</v>
      </c>
      <c r="CU38" s="377">
        <f t="shared" si="189"/>
        <v>-8.6</v>
      </c>
      <c r="CV38" s="376">
        <f t="shared" si="190"/>
        <v>-13.6</v>
      </c>
      <c r="CW38" s="377">
        <f t="shared" si="191"/>
        <v>-5.8</v>
      </c>
      <c r="CX38" s="376">
        <f t="shared" si="192"/>
        <v>-12.2</v>
      </c>
      <c r="CY38" s="377">
        <f t="shared" si="193"/>
        <v>3.9000000000000004</v>
      </c>
      <c r="CZ38" s="376">
        <f t="shared" si="194"/>
        <v>-19.3</v>
      </c>
      <c r="DA38" s="377">
        <f t="shared" si="195"/>
        <v>1.7999999999999998</v>
      </c>
      <c r="DB38" s="376">
        <f t="shared" si="196"/>
        <v>-11.6</v>
      </c>
      <c r="DC38" s="377">
        <f t="shared" si="197"/>
        <v>1.2999999999999998</v>
      </c>
      <c r="DD38" s="376">
        <f t="shared" si="198"/>
        <v>-8.9</v>
      </c>
      <c r="DE38" s="377">
        <f t="shared" si="199"/>
        <v>5.7</v>
      </c>
      <c r="DF38" s="376">
        <f t="shared" si="200"/>
        <v>-10.3</v>
      </c>
      <c r="DG38" s="377">
        <f t="shared" si="201"/>
        <v>9.9</v>
      </c>
      <c r="DH38" s="376">
        <f t="shared" si="202"/>
        <v>-15.1</v>
      </c>
      <c r="DI38" s="377">
        <f t="shared" si="203"/>
        <v>3.2</v>
      </c>
      <c r="DJ38" s="376">
        <f t="shared" si="204"/>
        <v>-10.7</v>
      </c>
      <c r="DK38" s="377">
        <f t="shared" si="205"/>
        <v>7.1</v>
      </c>
      <c r="DL38" s="376">
        <f t="shared" si="206"/>
        <v>-7.4</v>
      </c>
      <c r="DM38" s="377">
        <f t="shared" si="207"/>
        <v>2</v>
      </c>
      <c r="DN38" s="376">
        <f t="shared" si="208"/>
        <v>-14.9</v>
      </c>
      <c r="DO38" s="377">
        <f t="shared" si="209"/>
        <v>8.4</v>
      </c>
      <c r="DP38" s="376">
        <f t="shared" si="210"/>
        <v>-15.6</v>
      </c>
      <c r="DQ38" s="377">
        <f t="shared" si="211"/>
        <v>5.6999999999999993</v>
      </c>
      <c r="DR38" s="378">
        <f t="shared" si="212"/>
        <v>0</v>
      </c>
      <c r="DS38" s="379">
        <f t="shared" si="213"/>
        <v>0</v>
      </c>
      <c r="DT38" s="378">
        <f t="shared" si="213"/>
        <v>6</v>
      </c>
      <c r="DU38" s="379">
        <f t="shared" si="213"/>
        <v>17</v>
      </c>
      <c r="DV38" s="378">
        <f t="shared" si="213"/>
        <v>8</v>
      </c>
      <c r="DW38" s="379">
        <f t="shared" si="214"/>
        <v>16</v>
      </c>
      <c r="DX38" s="378">
        <f t="shared" si="215"/>
        <v>13</v>
      </c>
      <c r="DY38" s="379">
        <f t="shared" si="216"/>
        <v>13</v>
      </c>
      <c r="DZ38" s="378">
        <f t="shared" si="217"/>
        <v>13</v>
      </c>
      <c r="EA38" s="379">
        <f t="shared" si="218"/>
        <v>10</v>
      </c>
      <c r="EB38" s="378">
        <f t="shared" si="219"/>
        <v>6</v>
      </c>
      <c r="EC38" s="379">
        <f t="shared" si="220"/>
        <v>5</v>
      </c>
      <c r="ED38" s="378">
        <f t="shared" si="221"/>
        <v>3</v>
      </c>
      <c r="EE38" s="379">
        <f t="shared" si="222"/>
        <v>2</v>
      </c>
      <c r="EF38" s="378">
        <f t="shared" si="223"/>
        <v>3</v>
      </c>
      <c r="EG38" s="379">
        <f t="shared" si="224"/>
        <v>1</v>
      </c>
      <c r="EH38" s="378">
        <f t="shared" si="225"/>
        <v>1</v>
      </c>
      <c r="EI38" s="379">
        <f t="shared" si="226"/>
        <v>3</v>
      </c>
      <c r="EJ38" s="378">
        <f t="shared" si="227"/>
        <v>1</v>
      </c>
      <c r="EK38" s="379">
        <f t="shared" si="228"/>
        <v>1</v>
      </c>
      <c r="EL38" s="378">
        <f t="shared" si="229"/>
        <v>0</v>
      </c>
      <c r="EM38" s="379">
        <f t="shared" si="230"/>
        <v>0</v>
      </c>
      <c r="EN38" s="378">
        <f t="shared" si="231"/>
        <v>0</v>
      </c>
      <c r="EO38" s="379">
        <f t="shared" si="232"/>
        <v>0</v>
      </c>
      <c r="EP38" s="378">
        <f t="shared" si="233"/>
        <v>0</v>
      </c>
      <c r="EQ38" s="379">
        <f t="shared" si="234"/>
        <v>0</v>
      </c>
      <c r="ER38" s="378">
        <f t="shared" si="235"/>
        <v>0</v>
      </c>
      <c r="ES38" s="379">
        <f t="shared" si="236"/>
        <v>0</v>
      </c>
      <c r="ET38" s="378">
        <f t="shared" si="237"/>
        <v>0</v>
      </c>
      <c r="EU38" s="379">
        <f t="shared" si="238"/>
        <v>0</v>
      </c>
      <c r="EV38" s="378">
        <f t="shared" si="239"/>
        <v>0</v>
      </c>
      <c r="EW38" s="379">
        <f t="shared" si="240"/>
        <v>0</v>
      </c>
      <c r="EX38" s="378">
        <f t="shared" si="241"/>
        <v>0</v>
      </c>
      <c r="EY38" s="379">
        <f t="shared" si="242"/>
        <v>0</v>
      </c>
      <c r="EZ38" s="378">
        <f t="shared" si="243"/>
        <v>0</v>
      </c>
      <c r="FA38" s="379">
        <f t="shared" si="244"/>
        <v>0</v>
      </c>
      <c r="FB38" s="378">
        <f t="shared" si="245"/>
        <v>0</v>
      </c>
      <c r="FC38" s="379">
        <f t="shared" si="246"/>
        <v>0</v>
      </c>
      <c r="FD38" s="378">
        <f t="shared" si="247"/>
        <v>0</v>
      </c>
      <c r="FE38" s="379">
        <f t="shared" si="248"/>
        <v>0</v>
      </c>
      <c r="FG38" s="526" t="s">
        <v>1313</v>
      </c>
      <c r="FH38" s="526" t="s">
        <v>1313</v>
      </c>
      <c r="FI38" s="521">
        <v>33</v>
      </c>
      <c r="FJ38" s="345" t="str">
        <f t="shared" si="76"/>
        <v>Оленегорск</v>
      </c>
      <c r="FK38" s="346" t="str">
        <f t="shared" si="331"/>
        <v/>
      </c>
      <c r="FL38" s="347" t="str">
        <f t="shared" si="331"/>
        <v>**</v>
      </c>
      <c r="FM38" s="347" t="str">
        <f t="shared" si="331"/>
        <v>***</v>
      </c>
      <c r="FN38" s="347" t="str">
        <f t="shared" si="331"/>
        <v>**</v>
      </c>
      <c r="FO38" s="347" t="str">
        <f t="shared" si="331"/>
        <v>*</v>
      </c>
      <c r="FP38" s="347" t="str">
        <f t="shared" si="331"/>
        <v>*</v>
      </c>
      <c r="FQ38" s="347" t="str">
        <f t="shared" si="331"/>
        <v>· *</v>
      </c>
      <c r="FR38" s="347" t="str">
        <f t="shared" si="331"/>
        <v>**</v>
      </c>
      <c r="FS38" s="347" t="str">
        <f t="shared" si="331"/>
        <v/>
      </c>
      <c r="FT38" s="348" t="str">
        <f t="shared" si="331"/>
        <v/>
      </c>
      <c r="FU38" s="251">
        <f t="shared" si="249"/>
        <v>0</v>
      </c>
      <c r="FV38" s="247">
        <f t="shared" si="250"/>
        <v>3</v>
      </c>
      <c r="FW38" s="247">
        <f t="shared" si="251"/>
        <v>12</v>
      </c>
      <c r="FX38" s="247">
        <f t="shared" si="252"/>
        <v>2</v>
      </c>
      <c r="FY38" s="247">
        <f t="shared" si="253"/>
        <v>1</v>
      </c>
      <c r="FZ38" s="247">
        <f t="shared" si="254"/>
        <v>1</v>
      </c>
      <c r="GA38" s="247">
        <f t="shared" si="255"/>
        <v>4</v>
      </c>
      <c r="GB38" s="247">
        <f t="shared" si="256"/>
        <v>3</v>
      </c>
      <c r="GC38" s="247">
        <f t="shared" si="257"/>
        <v>0</v>
      </c>
      <c r="GD38" s="252">
        <f t="shared" si="258"/>
        <v>0</v>
      </c>
      <c r="GE38" s="349">
        <f t="shared" si="259"/>
        <v>-7.9</v>
      </c>
      <c r="GF38" s="350">
        <f t="shared" si="260"/>
        <v>-6.3</v>
      </c>
      <c r="GG38" s="350">
        <f t="shared" si="261"/>
        <v>-4.5999999999999996</v>
      </c>
      <c r="GH38" s="350">
        <f t="shared" si="262"/>
        <v>-4</v>
      </c>
      <c r="GI38" s="350">
        <f t="shared" si="263"/>
        <v>-2.1</v>
      </c>
      <c r="GJ38" s="350">
        <f t="shared" si="264"/>
        <v>-4.9000000000000004</v>
      </c>
      <c r="GK38" s="350">
        <f t="shared" si="265"/>
        <v>1.1000000000000001</v>
      </c>
      <c r="GL38" s="350">
        <f t="shared" si="266"/>
        <v>-3.2</v>
      </c>
      <c r="GM38" s="350">
        <f t="shared" si="267"/>
        <v>-8.6</v>
      </c>
      <c r="GN38" s="351">
        <f t="shared" si="268"/>
        <v>-5.8</v>
      </c>
      <c r="GO38" s="352">
        <f t="shared" si="269"/>
        <v>-11.7</v>
      </c>
      <c r="GP38" s="353">
        <f t="shared" si="270"/>
        <v>-15.3</v>
      </c>
      <c r="GQ38" s="353">
        <f t="shared" si="271"/>
        <v>-7.6</v>
      </c>
      <c r="GR38" s="353">
        <f t="shared" si="272"/>
        <v>-5.3</v>
      </c>
      <c r="GS38" s="353">
        <f t="shared" si="273"/>
        <v>-6.3</v>
      </c>
      <c r="GT38" s="353">
        <f t="shared" si="274"/>
        <v>-11.1</v>
      </c>
      <c r="GU38" s="353">
        <f t="shared" si="275"/>
        <v>-6.7</v>
      </c>
      <c r="GV38" s="353">
        <f t="shared" si="276"/>
        <v>-4</v>
      </c>
      <c r="GW38" s="353">
        <f t="shared" si="277"/>
        <v>-10.9</v>
      </c>
      <c r="GX38" s="354">
        <f t="shared" si="278"/>
        <v>-11.6</v>
      </c>
      <c r="GY38" s="349">
        <f t="shared" si="279"/>
        <v>3.9000000000000004</v>
      </c>
      <c r="GZ38" s="350">
        <f t="shared" si="280"/>
        <v>1.7999999999999998</v>
      </c>
      <c r="HA38" s="350">
        <f t="shared" si="281"/>
        <v>1.2999999999999998</v>
      </c>
      <c r="HB38" s="350">
        <f t="shared" si="282"/>
        <v>5.7</v>
      </c>
      <c r="HC38" s="350">
        <f t="shared" si="283"/>
        <v>9.9</v>
      </c>
      <c r="HD38" s="350">
        <f t="shared" si="284"/>
        <v>3.2</v>
      </c>
      <c r="HE38" s="350">
        <f t="shared" si="285"/>
        <v>7.1</v>
      </c>
      <c r="HF38" s="350">
        <f t="shared" si="286"/>
        <v>2</v>
      </c>
      <c r="HG38" s="350">
        <f t="shared" si="287"/>
        <v>8.4</v>
      </c>
      <c r="HH38" s="351">
        <f t="shared" si="288"/>
        <v>5.6999999999999993</v>
      </c>
      <c r="HI38" s="352">
        <f t="shared" si="289"/>
        <v>-13.7</v>
      </c>
      <c r="HJ38" s="353">
        <f t="shared" si="290"/>
        <v>-17.3</v>
      </c>
      <c r="HK38" s="353">
        <f t="shared" si="291"/>
        <v>-9.6</v>
      </c>
      <c r="HL38" s="353">
        <f t="shared" si="292"/>
        <v>-7.3</v>
      </c>
      <c r="HM38" s="353">
        <f t="shared" si="293"/>
        <v>-8.3000000000000007</v>
      </c>
      <c r="HN38" s="353">
        <f t="shared" si="294"/>
        <v>-13.1</v>
      </c>
      <c r="HO38" s="353">
        <f t="shared" si="295"/>
        <v>-8.6999999999999993</v>
      </c>
      <c r="HP38" s="353">
        <f t="shared" si="296"/>
        <v>-6</v>
      </c>
      <c r="HQ38" s="353">
        <f t="shared" si="297"/>
        <v>-12.9</v>
      </c>
      <c r="HR38" s="354">
        <f t="shared" si="298"/>
        <v>-13.6</v>
      </c>
      <c r="HS38" s="275">
        <f t="shared" si="299"/>
        <v>0</v>
      </c>
      <c r="HT38" s="49">
        <f t="shared" si="300"/>
        <v>17</v>
      </c>
      <c r="HU38" s="49">
        <f t="shared" si="301"/>
        <v>16</v>
      </c>
      <c r="HV38" s="49">
        <f t="shared" si="302"/>
        <v>13</v>
      </c>
      <c r="HW38" s="49">
        <f t="shared" si="303"/>
        <v>13</v>
      </c>
      <c r="HX38" s="49">
        <f t="shared" si="304"/>
        <v>6</v>
      </c>
      <c r="HY38" s="49">
        <f t="shared" si="305"/>
        <v>3</v>
      </c>
      <c r="HZ38" s="49">
        <f t="shared" si="306"/>
        <v>3</v>
      </c>
      <c r="IA38" s="49">
        <f t="shared" si="307"/>
        <v>3</v>
      </c>
      <c r="IB38" s="276">
        <f t="shared" si="308"/>
        <v>1</v>
      </c>
      <c r="IC38" s="355">
        <f t="shared" si="309"/>
        <v>0</v>
      </c>
      <c r="ID38" s="42">
        <f t="shared" si="310"/>
        <v>0</v>
      </c>
      <c r="IE38" s="42">
        <f t="shared" si="311"/>
        <v>0</v>
      </c>
      <c r="IF38" s="42">
        <f t="shared" si="312"/>
        <v>0</v>
      </c>
      <c r="IG38" s="42">
        <f t="shared" si="313"/>
        <v>0</v>
      </c>
      <c r="IH38" s="42">
        <f t="shared" si="314"/>
        <v>0</v>
      </c>
      <c r="II38" s="42">
        <f t="shared" si="315"/>
        <v>0</v>
      </c>
      <c r="IJ38" s="42">
        <f t="shared" si="316"/>
        <v>0</v>
      </c>
      <c r="IK38" s="42">
        <f t="shared" si="317"/>
        <v>0</v>
      </c>
      <c r="IL38" s="65">
        <f t="shared" si="318"/>
        <v>0</v>
      </c>
      <c r="IM38" s="388">
        <f t="shared" si="319"/>
        <v>0</v>
      </c>
      <c r="IN38" s="389">
        <f t="shared" si="320"/>
        <v>0</v>
      </c>
      <c r="IO38" s="389">
        <f t="shared" si="321"/>
        <v>0</v>
      </c>
      <c r="IP38" s="389">
        <f t="shared" si="322"/>
        <v>0</v>
      </c>
      <c r="IQ38" s="389">
        <f t="shared" si="323"/>
        <v>0</v>
      </c>
      <c r="IR38" s="389">
        <f t="shared" si="324"/>
        <v>0</v>
      </c>
      <c r="IS38" s="389">
        <f t="shared" si="325"/>
        <v>0</v>
      </c>
      <c r="IT38" s="389">
        <f t="shared" si="326"/>
        <v>0</v>
      </c>
      <c r="IU38" s="389">
        <f t="shared" si="327"/>
        <v>0</v>
      </c>
      <c r="IV38" s="390">
        <f t="shared" si="328"/>
        <v>0</v>
      </c>
    </row>
    <row r="39" spans="1:256" ht="13.5" customHeight="1" x14ac:dyDescent="0.2">
      <c r="A39" s="109" t="s">
        <v>158</v>
      </c>
      <c r="B39" s="491" t="s">
        <v>91</v>
      </c>
      <c r="C39" s="492" t="e">
        <v>#N/A</v>
      </c>
      <c r="D39" s="493">
        <v>9.1999999999999993</v>
      </c>
      <c r="E39" s="493" t="e">
        <v>#N/A</v>
      </c>
      <c r="F39" s="493">
        <v>13</v>
      </c>
      <c r="G39" s="493" t="e">
        <v>#N/A</v>
      </c>
      <c r="H39" s="493">
        <v>11</v>
      </c>
      <c r="I39" s="493" t="e">
        <v>#N/A</v>
      </c>
      <c r="J39" s="493">
        <v>6.2</v>
      </c>
      <c r="K39" s="493" t="e">
        <v>#N/A</v>
      </c>
      <c r="L39" s="493">
        <v>8.8000000000000007</v>
      </c>
      <c r="M39" s="493" t="e">
        <v>#N/A</v>
      </c>
      <c r="N39" s="493">
        <v>7.7</v>
      </c>
      <c r="O39" s="493" t="e">
        <v>#N/A</v>
      </c>
      <c r="P39" s="493">
        <v>10.1</v>
      </c>
      <c r="Q39" s="493" t="e">
        <v>#N/A</v>
      </c>
      <c r="R39" s="493">
        <v>6.9</v>
      </c>
      <c r="S39" s="493" t="e">
        <v>#N/A</v>
      </c>
      <c r="T39" s="493">
        <v>6.1</v>
      </c>
      <c r="U39" s="493" t="e">
        <v>#N/A</v>
      </c>
      <c r="V39" s="494">
        <v>12.9</v>
      </c>
      <c r="X39" s="109" t="s">
        <v>159</v>
      </c>
      <c r="Y39" s="495" t="s">
        <v>91</v>
      </c>
      <c r="Z39" s="511">
        <v>9.1999999999999993</v>
      </c>
      <c r="AA39" s="512">
        <v>13</v>
      </c>
      <c r="AB39" s="512">
        <v>11</v>
      </c>
      <c r="AC39" s="512">
        <v>6.2</v>
      </c>
      <c r="AD39" s="512">
        <v>8.8000000000000007</v>
      </c>
      <c r="AE39" s="512">
        <v>7.7</v>
      </c>
      <c r="AF39" s="512">
        <v>10.1</v>
      </c>
      <c r="AG39" s="512">
        <v>6.9</v>
      </c>
      <c r="AH39" s="512">
        <v>6.1</v>
      </c>
      <c r="AI39" s="513">
        <v>12.9</v>
      </c>
      <c r="AM39" s="340">
        <v>39</v>
      </c>
      <c r="AN39" s="413">
        <v>34</v>
      </c>
      <c r="AO39" s="708" t="s">
        <v>1219</v>
      </c>
      <c r="AP39" s="369" t="str">
        <f t="shared" si="334"/>
        <v/>
      </c>
      <c r="AQ39" s="370" t="str">
        <f t="shared" si="334"/>
        <v>*</v>
      </c>
      <c r="AR39" s="371" t="str">
        <f t="shared" si="334"/>
        <v/>
      </c>
      <c r="AS39" s="370" t="str">
        <f t="shared" si="334"/>
        <v>***</v>
      </c>
      <c r="AT39" s="371" t="str">
        <f t="shared" si="334"/>
        <v>**</v>
      </c>
      <c r="AU39" s="370" t="str">
        <f t="shared" si="334"/>
        <v>**</v>
      </c>
      <c r="AV39" s="371" t="str">
        <f t="shared" si="334"/>
        <v>**</v>
      </c>
      <c r="AW39" s="370" t="str">
        <f t="shared" si="334"/>
        <v>*</v>
      </c>
      <c r="AX39" s="371" t="str">
        <f t="shared" si="334"/>
        <v/>
      </c>
      <c r="AY39" s="370" t="str">
        <f t="shared" si="334"/>
        <v>*</v>
      </c>
      <c r="AZ39" s="371" t="str">
        <f t="shared" si="334"/>
        <v/>
      </c>
      <c r="BA39" s="370" t="str">
        <f t="shared" si="334"/>
        <v>· *</v>
      </c>
      <c r="BB39" s="371" t="str">
        <f t="shared" si="334"/>
        <v>***</v>
      </c>
      <c r="BC39" s="370" t="str">
        <f t="shared" si="334"/>
        <v>· *</v>
      </c>
      <c r="BD39" s="371" t="str">
        <f t="shared" si="334"/>
        <v>· *</v>
      </c>
      <c r="BE39" s="370" t="str">
        <f t="shared" si="334"/>
        <v>· *</v>
      </c>
      <c r="BF39" s="371" t="str">
        <f t="shared" si="332"/>
        <v/>
      </c>
      <c r="BG39" s="370" t="str">
        <f t="shared" si="333"/>
        <v/>
      </c>
      <c r="BH39" s="371" t="str">
        <f t="shared" si="333"/>
        <v/>
      </c>
      <c r="BI39" s="372" t="str">
        <f t="shared" si="152"/>
        <v/>
      </c>
      <c r="BJ39" s="374">
        <f t="shared" si="157"/>
        <v>0</v>
      </c>
      <c r="BK39" s="373">
        <f t="shared" si="157"/>
        <v>1</v>
      </c>
      <c r="BL39" s="374">
        <f t="shared" si="157"/>
        <v>0</v>
      </c>
      <c r="BM39" s="373">
        <f t="shared" si="157"/>
        <v>8</v>
      </c>
      <c r="BN39" s="374">
        <f t="shared" si="157"/>
        <v>4</v>
      </c>
      <c r="BO39" s="373">
        <f t="shared" si="158"/>
        <v>4</v>
      </c>
      <c r="BP39" s="374">
        <f t="shared" si="159"/>
        <v>2</v>
      </c>
      <c r="BQ39" s="373">
        <f t="shared" si="160"/>
        <v>1</v>
      </c>
      <c r="BR39" s="374">
        <f t="shared" si="161"/>
        <v>0</v>
      </c>
      <c r="BS39" s="373">
        <f t="shared" si="162"/>
        <v>1</v>
      </c>
      <c r="BT39" s="374">
        <f t="shared" si="163"/>
        <v>0</v>
      </c>
      <c r="BU39" s="373">
        <f t="shared" si="164"/>
        <v>4</v>
      </c>
      <c r="BV39" s="374">
        <f t="shared" si="165"/>
        <v>6</v>
      </c>
      <c r="BW39" s="373">
        <f t="shared" si="166"/>
        <v>6</v>
      </c>
      <c r="BX39" s="374">
        <f t="shared" si="167"/>
        <v>10</v>
      </c>
      <c r="BY39" s="373">
        <f t="shared" si="168"/>
        <v>2</v>
      </c>
      <c r="BZ39" s="374">
        <f t="shared" si="169"/>
        <v>0</v>
      </c>
      <c r="CA39" s="373">
        <f t="shared" si="170"/>
        <v>0</v>
      </c>
      <c r="CB39" s="374">
        <f t="shared" si="171"/>
        <v>0</v>
      </c>
      <c r="CC39" s="375">
        <f t="shared" si="172"/>
        <v>0</v>
      </c>
      <c r="CD39" s="376">
        <f t="shared" si="173"/>
        <v>-5.2</v>
      </c>
      <c r="CE39" s="377">
        <f t="shared" si="174"/>
        <v>-3.2</v>
      </c>
      <c r="CF39" s="376">
        <f t="shared" si="173"/>
        <v>-7.7</v>
      </c>
      <c r="CG39" s="377">
        <f t="shared" si="175"/>
        <v>-3.6</v>
      </c>
      <c r="CH39" s="376">
        <f t="shared" si="176"/>
        <v>-6.5</v>
      </c>
      <c r="CI39" s="377">
        <f t="shared" si="177"/>
        <v>-1.4</v>
      </c>
      <c r="CJ39" s="376">
        <f t="shared" si="178"/>
        <v>-4.0999999999999996</v>
      </c>
      <c r="CK39" s="377">
        <f t="shared" si="179"/>
        <v>-1.3</v>
      </c>
      <c r="CL39" s="376">
        <f t="shared" si="180"/>
        <v>-7</v>
      </c>
      <c r="CM39" s="377">
        <f t="shared" si="181"/>
        <v>-2.2000000000000002</v>
      </c>
      <c r="CN39" s="376">
        <f t="shared" si="182"/>
        <v>-7.8</v>
      </c>
      <c r="CO39" s="377">
        <f t="shared" si="183"/>
        <v>-0.7</v>
      </c>
      <c r="CP39" s="376">
        <f t="shared" si="184"/>
        <v>-3.1</v>
      </c>
      <c r="CQ39" s="377">
        <f t="shared" si="185"/>
        <v>3.7</v>
      </c>
      <c r="CR39" s="376">
        <f t="shared" si="186"/>
        <v>-1.6</v>
      </c>
      <c r="CS39" s="377">
        <f t="shared" si="187"/>
        <v>1.2</v>
      </c>
      <c r="CT39" s="376">
        <f t="shared" si="188"/>
        <v>-6.2</v>
      </c>
      <c r="CU39" s="377">
        <f t="shared" si="189"/>
        <v>-3.1</v>
      </c>
      <c r="CV39" s="376">
        <f t="shared" si="190"/>
        <v>-7.2</v>
      </c>
      <c r="CW39" s="377">
        <f t="shared" si="191"/>
        <v>-3</v>
      </c>
      <c r="CX39" s="376">
        <f t="shared" si="192"/>
        <v>-7.2</v>
      </c>
      <c r="CY39" s="377">
        <f t="shared" si="193"/>
        <v>8.8000000000000007</v>
      </c>
      <c r="CZ39" s="376">
        <f t="shared" si="194"/>
        <v>-9.6999999999999993</v>
      </c>
      <c r="DA39" s="377">
        <f t="shared" si="195"/>
        <v>1.2000000000000002</v>
      </c>
      <c r="DB39" s="376">
        <f t="shared" si="196"/>
        <v>-8.5</v>
      </c>
      <c r="DC39" s="377">
        <f t="shared" si="197"/>
        <v>2.2999999999999998</v>
      </c>
      <c r="DD39" s="376">
        <f t="shared" si="198"/>
        <v>-6.1</v>
      </c>
      <c r="DE39" s="377">
        <f t="shared" si="199"/>
        <v>9</v>
      </c>
      <c r="DF39" s="376">
        <f t="shared" si="200"/>
        <v>-9</v>
      </c>
      <c r="DG39" s="377">
        <f t="shared" si="201"/>
        <v>12.8</v>
      </c>
      <c r="DH39" s="376">
        <f t="shared" si="202"/>
        <v>-9.8000000000000007</v>
      </c>
      <c r="DI39" s="377">
        <f t="shared" si="203"/>
        <v>6.5</v>
      </c>
      <c r="DJ39" s="376">
        <f t="shared" si="204"/>
        <v>-5.0999999999999996</v>
      </c>
      <c r="DK39" s="377">
        <f t="shared" si="205"/>
        <v>9.6999999999999993</v>
      </c>
      <c r="DL39" s="376">
        <f t="shared" si="206"/>
        <v>-3.6</v>
      </c>
      <c r="DM39" s="377">
        <f t="shared" si="207"/>
        <v>11.8</v>
      </c>
      <c r="DN39" s="376">
        <f t="shared" si="208"/>
        <v>-8.1999999999999993</v>
      </c>
      <c r="DO39" s="377">
        <f t="shared" si="209"/>
        <v>13.6</v>
      </c>
      <c r="DP39" s="376">
        <f t="shared" si="210"/>
        <v>-9.1999999999999993</v>
      </c>
      <c r="DQ39" s="377">
        <f t="shared" si="211"/>
        <v>13.6</v>
      </c>
      <c r="DR39" s="378">
        <f t="shared" si="212"/>
        <v>5</v>
      </c>
      <c r="DS39" s="379">
        <f t="shared" si="213"/>
        <v>7</v>
      </c>
      <c r="DT39" s="378">
        <f t="shared" si="213"/>
        <v>15</v>
      </c>
      <c r="DU39" s="379">
        <f t="shared" si="213"/>
        <v>21</v>
      </c>
      <c r="DV39" s="378">
        <f t="shared" si="213"/>
        <v>9</v>
      </c>
      <c r="DW39" s="379">
        <f t="shared" si="214"/>
        <v>12</v>
      </c>
      <c r="DX39" s="378">
        <f t="shared" si="215"/>
        <v>13</v>
      </c>
      <c r="DY39" s="379">
        <f t="shared" si="216"/>
        <v>10</v>
      </c>
      <c r="DZ39" s="378">
        <f t="shared" si="217"/>
        <v>9</v>
      </c>
      <c r="EA39" s="379">
        <f t="shared" si="218"/>
        <v>7</v>
      </c>
      <c r="EB39" s="378">
        <f t="shared" si="219"/>
        <v>5</v>
      </c>
      <c r="EC39" s="379">
        <f t="shared" si="220"/>
        <v>12</v>
      </c>
      <c r="ED39" s="378">
        <f t="shared" si="221"/>
        <v>12</v>
      </c>
      <c r="EE39" s="379">
        <f t="shared" si="222"/>
        <v>8</v>
      </c>
      <c r="EF39" s="378">
        <f t="shared" si="223"/>
        <v>5</v>
      </c>
      <c r="EG39" s="379">
        <f t="shared" si="224"/>
        <v>4</v>
      </c>
      <c r="EH39" s="378">
        <f t="shared" si="225"/>
        <v>4</v>
      </c>
      <c r="EI39" s="379">
        <f t="shared" si="226"/>
        <v>7</v>
      </c>
      <c r="EJ39" s="378">
        <f t="shared" si="227"/>
        <v>7</v>
      </c>
      <c r="EK39" s="379">
        <f t="shared" si="228"/>
        <v>3</v>
      </c>
      <c r="EL39" s="378">
        <f t="shared" si="229"/>
        <v>0</v>
      </c>
      <c r="EM39" s="379">
        <f t="shared" si="230"/>
        <v>0</v>
      </c>
      <c r="EN39" s="378">
        <f t="shared" si="231"/>
        <v>0</v>
      </c>
      <c r="EO39" s="379">
        <f t="shared" si="232"/>
        <v>0</v>
      </c>
      <c r="EP39" s="378">
        <f t="shared" si="233"/>
        <v>0</v>
      </c>
      <c r="EQ39" s="379">
        <f t="shared" si="234"/>
        <v>0</v>
      </c>
      <c r="ER39" s="378">
        <f t="shared" si="235"/>
        <v>0</v>
      </c>
      <c r="ES39" s="379">
        <f t="shared" si="236"/>
        <v>0</v>
      </c>
      <c r="ET39" s="378">
        <f t="shared" si="237"/>
        <v>0</v>
      </c>
      <c r="EU39" s="379">
        <f t="shared" si="238"/>
        <v>0</v>
      </c>
      <c r="EV39" s="378">
        <f t="shared" si="239"/>
        <v>0</v>
      </c>
      <c r="EW39" s="379">
        <f t="shared" si="240"/>
        <v>0</v>
      </c>
      <c r="EX39" s="378">
        <f t="shared" si="241"/>
        <v>0</v>
      </c>
      <c r="EY39" s="379">
        <f t="shared" si="242"/>
        <v>0</v>
      </c>
      <c r="EZ39" s="378">
        <f t="shared" si="243"/>
        <v>0</v>
      </c>
      <c r="FA39" s="379">
        <f t="shared" si="244"/>
        <v>0</v>
      </c>
      <c r="FB39" s="378">
        <f t="shared" si="245"/>
        <v>0</v>
      </c>
      <c r="FC39" s="379">
        <f t="shared" si="246"/>
        <v>0</v>
      </c>
      <c r="FD39" s="378">
        <f t="shared" si="247"/>
        <v>0</v>
      </c>
      <c r="FE39" s="379">
        <f t="shared" si="248"/>
        <v>0</v>
      </c>
      <c r="FG39" s="523" t="s">
        <v>1314</v>
      </c>
      <c r="FH39" s="523" t="s">
        <v>1314</v>
      </c>
      <c r="FI39" s="522">
        <v>34</v>
      </c>
      <c r="FJ39" s="345" t="str">
        <f t="shared" si="76"/>
        <v>Полярный Круг</v>
      </c>
      <c r="FK39" s="346" t="str">
        <f t="shared" si="331"/>
        <v>*</v>
      </c>
      <c r="FL39" s="347" t="str">
        <f t="shared" si="331"/>
        <v>***</v>
      </c>
      <c r="FM39" s="347" t="str">
        <f t="shared" si="331"/>
        <v>***</v>
      </c>
      <c r="FN39" s="347" t="str">
        <f t="shared" si="331"/>
        <v>**</v>
      </c>
      <c r="FO39" s="347" t="str">
        <f t="shared" si="331"/>
        <v>*</v>
      </c>
      <c r="FP39" s="347" t="str">
        <f t="shared" si="331"/>
        <v>· *</v>
      </c>
      <c r="FQ39" s="347" t="str">
        <f t="shared" si="331"/>
        <v>· *</v>
      </c>
      <c r="FR39" s="347" t="str">
        <f t="shared" si="331"/>
        <v>· *</v>
      </c>
      <c r="FS39" s="347" t="str">
        <f t="shared" si="331"/>
        <v/>
      </c>
      <c r="FT39" s="348" t="str">
        <f t="shared" si="331"/>
        <v/>
      </c>
      <c r="FU39" s="251">
        <f t="shared" si="249"/>
        <v>1</v>
      </c>
      <c r="FV39" s="247">
        <f t="shared" si="250"/>
        <v>8</v>
      </c>
      <c r="FW39" s="247">
        <f t="shared" si="251"/>
        <v>8</v>
      </c>
      <c r="FX39" s="247">
        <f t="shared" si="252"/>
        <v>2</v>
      </c>
      <c r="FY39" s="247">
        <f t="shared" si="253"/>
        <v>1</v>
      </c>
      <c r="FZ39" s="247">
        <f t="shared" si="254"/>
        <v>4</v>
      </c>
      <c r="GA39" s="247">
        <f t="shared" si="255"/>
        <v>10</v>
      </c>
      <c r="GB39" s="247">
        <f t="shared" si="256"/>
        <v>12</v>
      </c>
      <c r="GC39" s="247">
        <f t="shared" si="257"/>
        <v>0</v>
      </c>
      <c r="GD39" s="252">
        <f t="shared" si="258"/>
        <v>0</v>
      </c>
      <c r="GE39" s="349">
        <f t="shared" si="259"/>
        <v>-3.2</v>
      </c>
      <c r="GF39" s="350">
        <f t="shared" si="260"/>
        <v>-3.6</v>
      </c>
      <c r="GG39" s="350">
        <f t="shared" si="261"/>
        <v>-1.4</v>
      </c>
      <c r="GH39" s="350">
        <f t="shared" si="262"/>
        <v>-1.3</v>
      </c>
      <c r="GI39" s="350">
        <f t="shared" si="263"/>
        <v>-2.2000000000000002</v>
      </c>
      <c r="GJ39" s="350">
        <f t="shared" si="264"/>
        <v>-0.7</v>
      </c>
      <c r="GK39" s="350">
        <f t="shared" si="265"/>
        <v>3.7</v>
      </c>
      <c r="GL39" s="350">
        <f t="shared" si="266"/>
        <v>1.2</v>
      </c>
      <c r="GM39" s="350">
        <f t="shared" si="267"/>
        <v>-3.1</v>
      </c>
      <c r="GN39" s="351">
        <f t="shared" si="268"/>
        <v>-3</v>
      </c>
      <c r="GO39" s="352">
        <f t="shared" si="269"/>
        <v>-4.3</v>
      </c>
      <c r="GP39" s="353">
        <f t="shared" si="270"/>
        <v>-5.7</v>
      </c>
      <c r="GQ39" s="353">
        <f t="shared" si="271"/>
        <v>-4.5</v>
      </c>
      <c r="GR39" s="353">
        <f t="shared" si="272"/>
        <v>-2.9</v>
      </c>
      <c r="GS39" s="353">
        <f t="shared" si="273"/>
        <v>-5</v>
      </c>
      <c r="GT39" s="353">
        <f t="shared" si="274"/>
        <v>-5.8</v>
      </c>
      <c r="GU39" s="353">
        <f t="shared" si="275"/>
        <v>-1.1000000000000001</v>
      </c>
      <c r="GV39" s="353">
        <f t="shared" si="276"/>
        <v>-0.2</v>
      </c>
      <c r="GW39" s="353">
        <f t="shared" si="277"/>
        <v>-4.2</v>
      </c>
      <c r="GX39" s="354">
        <f t="shared" si="278"/>
        <v>-5.2</v>
      </c>
      <c r="GY39" s="349">
        <f t="shared" si="279"/>
        <v>8.8000000000000007</v>
      </c>
      <c r="GZ39" s="350">
        <f t="shared" si="280"/>
        <v>1.2000000000000002</v>
      </c>
      <c r="HA39" s="350">
        <f t="shared" si="281"/>
        <v>2.2999999999999998</v>
      </c>
      <c r="HB39" s="350">
        <f t="shared" si="282"/>
        <v>9</v>
      </c>
      <c r="HC39" s="350">
        <f t="shared" si="283"/>
        <v>12.8</v>
      </c>
      <c r="HD39" s="350">
        <f t="shared" si="284"/>
        <v>6.5</v>
      </c>
      <c r="HE39" s="350">
        <f t="shared" si="285"/>
        <v>9.6999999999999993</v>
      </c>
      <c r="HF39" s="350">
        <f t="shared" si="286"/>
        <v>11.8</v>
      </c>
      <c r="HG39" s="350">
        <f t="shared" si="287"/>
        <v>13.6</v>
      </c>
      <c r="HH39" s="351">
        <f t="shared" si="288"/>
        <v>13.6</v>
      </c>
      <c r="HI39" s="352">
        <f t="shared" si="289"/>
        <v>-6.3</v>
      </c>
      <c r="HJ39" s="353">
        <f t="shared" si="290"/>
        <v>-7.7</v>
      </c>
      <c r="HK39" s="353">
        <f t="shared" si="291"/>
        <v>-6.5</v>
      </c>
      <c r="HL39" s="353">
        <f t="shared" si="292"/>
        <v>-4.9000000000000004</v>
      </c>
      <c r="HM39" s="353">
        <f t="shared" si="293"/>
        <v>-7</v>
      </c>
      <c r="HN39" s="353">
        <f t="shared" si="294"/>
        <v>-7.8</v>
      </c>
      <c r="HO39" s="353">
        <f t="shared" si="295"/>
        <v>-3.1</v>
      </c>
      <c r="HP39" s="353">
        <f t="shared" si="296"/>
        <v>-2.2000000000000002</v>
      </c>
      <c r="HQ39" s="353">
        <f t="shared" si="297"/>
        <v>-6.2</v>
      </c>
      <c r="HR39" s="354">
        <f t="shared" si="298"/>
        <v>-7.2</v>
      </c>
      <c r="HS39" s="275">
        <f t="shared" si="299"/>
        <v>7</v>
      </c>
      <c r="HT39" s="49">
        <f t="shared" si="300"/>
        <v>21</v>
      </c>
      <c r="HU39" s="49">
        <f t="shared" si="301"/>
        <v>12</v>
      </c>
      <c r="HV39" s="49">
        <f t="shared" si="302"/>
        <v>13</v>
      </c>
      <c r="HW39" s="49">
        <f t="shared" si="303"/>
        <v>9</v>
      </c>
      <c r="HX39" s="49">
        <f t="shared" si="304"/>
        <v>12</v>
      </c>
      <c r="HY39" s="49">
        <f t="shared" si="305"/>
        <v>12</v>
      </c>
      <c r="HZ39" s="49">
        <f t="shared" si="306"/>
        <v>5</v>
      </c>
      <c r="IA39" s="49">
        <f t="shared" si="307"/>
        <v>7</v>
      </c>
      <c r="IB39" s="276">
        <f t="shared" si="308"/>
        <v>7</v>
      </c>
      <c r="IC39" s="355">
        <f t="shared" si="309"/>
        <v>0</v>
      </c>
      <c r="ID39" s="42">
        <f t="shared" si="310"/>
        <v>0</v>
      </c>
      <c r="IE39" s="42">
        <f t="shared" si="311"/>
        <v>0</v>
      </c>
      <c r="IF39" s="42">
        <f t="shared" si="312"/>
        <v>0</v>
      </c>
      <c r="IG39" s="42">
        <f t="shared" si="313"/>
        <v>0</v>
      </c>
      <c r="IH39" s="42">
        <f t="shared" si="314"/>
        <v>0</v>
      </c>
      <c r="II39" s="42">
        <f t="shared" si="315"/>
        <v>0</v>
      </c>
      <c r="IJ39" s="42">
        <f t="shared" si="316"/>
        <v>0</v>
      </c>
      <c r="IK39" s="42">
        <f t="shared" si="317"/>
        <v>0</v>
      </c>
      <c r="IL39" s="65">
        <f t="shared" si="318"/>
        <v>0</v>
      </c>
      <c r="IM39" s="388">
        <f t="shared" si="319"/>
        <v>0</v>
      </c>
      <c r="IN39" s="389">
        <f t="shared" si="320"/>
        <v>0</v>
      </c>
      <c r="IO39" s="389">
        <f t="shared" si="321"/>
        <v>0</v>
      </c>
      <c r="IP39" s="389">
        <f t="shared" si="322"/>
        <v>0</v>
      </c>
      <c r="IQ39" s="389">
        <f t="shared" si="323"/>
        <v>0</v>
      </c>
      <c r="IR39" s="389">
        <f t="shared" si="324"/>
        <v>0</v>
      </c>
      <c r="IS39" s="389">
        <f t="shared" si="325"/>
        <v>0</v>
      </c>
      <c r="IT39" s="389">
        <f t="shared" si="326"/>
        <v>0</v>
      </c>
      <c r="IU39" s="389">
        <f t="shared" si="327"/>
        <v>0</v>
      </c>
      <c r="IV39" s="390">
        <f t="shared" si="328"/>
        <v>0</v>
      </c>
    </row>
    <row r="40" spans="1:256" ht="13.5" customHeight="1" x14ac:dyDescent="0.2">
      <c r="A40" s="109" t="s">
        <v>160</v>
      </c>
      <c r="B40" s="139" t="s">
        <v>92</v>
      </c>
      <c r="C40" s="140">
        <v>12</v>
      </c>
      <c r="D40" s="141">
        <v>14</v>
      </c>
      <c r="E40" s="141">
        <v>16</v>
      </c>
      <c r="F40" s="141">
        <v>10</v>
      </c>
      <c r="G40" s="141">
        <v>11</v>
      </c>
      <c r="H40" s="141">
        <v>13</v>
      </c>
      <c r="I40" s="141">
        <v>13</v>
      </c>
      <c r="J40" s="141">
        <v>11</v>
      </c>
      <c r="K40" s="141">
        <v>9</v>
      </c>
      <c r="L40" s="141">
        <v>7</v>
      </c>
      <c r="M40" s="141">
        <v>5</v>
      </c>
      <c r="N40" s="141">
        <v>14</v>
      </c>
      <c r="O40" s="141">
        <v>13</v>
      </c>
      <c r="P40" s="141">
        <v>13</v>
      </c>
      <c r="Q40" s="141">
        <v>13</v>
      </c>
      <c r="R40" s="141">
        <v>8</v>
      </c>
      <c r="S40" s="141">
        <v>3</v>
      </c>
      <c r="T40" s="141">
        <v>2</v>
      </c>
      <c r="U40" s="141">
        <v>3</v>
      </c>
      <c r="V40" s="142">
        <v>7</v>
      </c>
      <c r="X40" s="109" t="s">
        <v>161</v>
      </c>
      <c r="Y40" s="496" t="s">
        <v>92</v>
      </c>
      <c r="Z40" s="144">
        <v>14</v>
      </c>
      <c r="AA40" s="144">
        <v>16</v>
      </c>
      <c r="AB40" s="144">
        <v>13</v>
      </c>
      <c r="AC40" s="144">
        <v>13</v>
      </c>
      <c r="AD40" s="144">
        <v>9</v>
      </c>
      <c r="AE40" s="144">
        <v>14</v>
      </c>
      <c r="AF40" s="144">
        <v>13</v>
      </c>
      <c r="AG40" s="144">
        <v>13</v>
      </c>
      <c r="AH40" s="144">
        <v>3</v>
      </c>
      <c r="AI40" s="144">
        <v>7</v>
      </c>
      <c r="AM40" s="519">
        <v>40</v>
      </c>
      <c r="AN40" s="518">
        <v>35</v>
      </c>
      <c r="AO40" s="708" t="s">
        <v>506</v>
      </c>
      <c r="AP40" s="369" t="str">
        <f t="shared" si="334"/>
        <v>*</v>
      </c>
      <c r="AQ40" s="370" t="str">
        <f t="shared" si="334"/>
        <v>*</v>
      </c>
      <c r="AR40" s="371" t="str">
        <f t="shared" si="334"/>
        <v/>
      </c>
      <c r="AS40" s="370" t="str">
        <f t="shared" si="334"/>
        <v>*</v>
      </c>
      <c r="AT40" s="371" t="str">
        <f t="shared" si="334"/>
        <v>***</v>
      </c>
      <c r="AU40" s="370" t="str">
        <f t="shared" si="334"/>
        <v>***</v>
      </c>
      <c r="AV40" s="371" t="str">
        <f t="shared" si="334"/>
        <v/>
      </c>
      <c r="AW40" s="370" t="str">
        <f t="shared" si="334"/>
        <v/>
      </c>
      <c r="AX40" s="371" t="str">
        <f t="shared" si="334"/>
        <v>**</v>
      </c>
      <c r="AY40" s="370" t="str">
        <f t="shared" si="334"/>
        <v/>
      </c>
      <c r="AZ40" s="371" t="str">
        <f t="shared" si="334"/>
        <v/>
      </c>
      <c r="BA40" s="370" t="str">
        <f t="shared" si="334"/>
        <v/>
      </c>
      <c r="BB40" s="371" t="str">
        <f t="shared" si="334"/>
        <v/>
      </c>
      <c r="BC40" s="370" t="str">
        <f t="shared" si="334"/>
        <v>*</v>
      </c>
      <c r="BD40" s="371" t="str">
        <f t="shared" si="334"/>
        <v/>
      </c>
      <c r="BE40" s="370" t="str">
        <f t="shared" si="334"/>
        <v/>
      </c>
      <c r="BF40" s="371" t="str">
        <f t="shared" si="332"/>
        <v/>
      </c>
      <c r="BG40" s="370" t="str">
        <f t="shared" si="333"/>
        <v/>
      </c>
      <c r="BH40" s="371" t="str">
        <f t="shared" si="333"/>
        <v>*</v>
      </c>
      <c r="BI40" s="372" t="str">
        <f t="shared" si="152"/>
        <v/>
      </c>
      <c r="BJ40" s="374">
        <f t="shared" si="157"/>
        <v>1</v>
      </c>
      <c r="BK40" s="373">
        <f t="shared" si="157"/>
        <v>1</v>
      </c>
      <c r="BL40" s="374">
        <f t="shared" si="157"/>
        <v>0</v>
      </c>
      <c r="BM40" s="373">
        <f t="shared" si="157"/>
        <v>1</v>
      </c>
      <c r="BN40" s="374">
        <f t="shared" si="157"/>
        <v>10</v>
      </c>
      <c r="BO40" s="373">
        <f t="shared" si="158"/>
        <v>10</v>
      </c>
      <c r="BP40" s="374">
        <f t="shared" si="159"/>
        <v>0</v>
      </c>
      <c r="BQ40" s="373">
        <f t="shared" si="160"/>
        <v>0</v>
      </c>
      <c r="BR40" s="374">
        <f t="shared" si="161"/>
        <v>2</v>
      </c>
      <c r="BS40" s="373">
        <f t="shared" si="162"/>
        <v>0</v>
      </c>
      <c r="BT40" s="374">
        <f t="shared" si="163"/>
        <v>0</v>
      </c>
      <c r="BU40" s="373">
        <f t="shared" si="164"/>
        <v>0</v>
      </c>
      <c r="BV40" s="374">
        <f t="shared" si="165"/>
        <v>0</v>
      </c>
      <c r="BW40" s="373">
        <f t="shared" si="166"/>
        <v>1</v>
      </c>
      <c r="BX40" s="374">
        <f t="shared" si="167"/>
        <v>0</v>
      </c>
      <c r="BY40" s="373">
        <f t="shared" si="168"/>
        <v>0</v>
      </c>
      <c r="BZ40" s="374">
        <f t="shared" si="169"/>
        <v>0</v>
      </c>
      <c r="CA40" s="373">
        <f t="shared" si="170"/>
        <v>0</v>
      </c>
      <c r="CB40" s="374">
        <f t="shared" si="171"/>
        <v>1</v>
      </c>
      <c r="CC40" s="375">
        <f t="shared" si="172"/>
        <v>0</v>
      </c>
      <c r="CD40" s="376">
        <f t="shared" si="173"/>
        <v>-5.8</v>
      </c>
      <c r="CE40" s="377">
        <f t="shared" si="174"/>
        <v>-3.6</v>
      </c>
      <c r="CF40" s="376">
        <f t="shared" si="173"/>
        <v>-13</v>
      </c>
      <c r="CG40" s="377">
        <f t="shared" si="175"/>
        <v>-3.7</v>
      </c>
      <c r="CH40" s="376">
        <f t="shared" si="176"/>
        <v>-6.8</v>
      </c>
      <c r="CI40" s="377">
        <f t="shared" si="177"/>
        <v>-1.4</v>
      </c>
      <c r="CJ40" s="376">
        <f t="shared" si="178"/>
        <v>-7.3</v>
      </c>
      <c r="CK40" s="377">
        <f t="shared" si="179"/>
        <v>-3.6</v>
      </c>
      <c r="CL40" s="376">
        <f t="shared" si="180"/>
        <v>-6.3</v>
      </c>
      <c r="CM40" s="377">
        <f t="shared" si="181"/>
        <v>0.9</v>
      </c>
      <c r="CN40" s="376">
        <f t="shared" si="182"/>
        <v>-10.5</v>
      </c>
      <c r="CO40" s="377">
        <f t="shared" si="183"/>
        <v>-5.3</v>
      </c>
      <c r="CP40" s="376">
        <f t="shared" si="184"/>
        <v>-9.9</v>
      </c>
      <c r="CQ40" s="377">
        <f t="shared" si="185"/>
        <v>-3.9</v>
      </c>
      <c r="CR40" s="376">
        <f t="shared" si="186"/>
        <v>-9.9</v>
      </c>
      <c r="CS40" s="377">
        <f t="shared" si="187"/>
        <v>-4.5999999999999996</v>
      </c>
      <c r="CT40" s="376">
        <f t="shared" si="188"/>
        <v>-11.8</v>
      </c>
      <c r="CU40" s="377">
        <f t="shared" si="189"/>
        <v>-4.5999999999999996</v>
      </c>
      <c r="CV40" s="376">
        <f t="shared" si="190"/>
        <v>-7.5</v>
      </c>
      <c r="CW40" s="377">
        <f t="shared" si="191"/>
        <v>-4.5</v>
      </c>
      <c r="CX40" s="376">
        <f t="shared" si="192"/>
        <v>-7.8</v>
      </c>
      <c r="CY40" s="377">
        <f t="shared" si="193"/>
        <v>0.20000000000000018</v>
      </c>
      <c r="CZ40" s="376">
        <f t="shared" si="194"/>
        <v>-15</v>
      </c>
      <c r="DA40" s="377">
        <f t="shared" si="195"/>
        <v>1.5</v>
      </c>
      <c r="DB40" s="376">
        <f t="shared" si="196"/>
        <v>-8.8000000000000007</v>
      </c>
      <c r="DC40" s="377">
        <f t="shared" si="197"/>
        <v>4.5999999999999996</v>
      </c>
      <c r="DD40" s="376">
        <f t="shared" si="198"/>
        <v>-9.3000000000000007</v>
      </c>
      <c r="DE40" s="377">
        <f t="shared" si="199"/>
        <v>7</v>
      </c>
      <c r="DF40" s="376">
        <f t="shared" si="200"/>
        <v>-8.3000000000000007</v>
      </c>
      <c r="DG40" s="377">
        <f t="shared" si="201"/>
        <v>8.8000000000000007</v>
      </c>
      <c r="DH40" s="376">
        <f t="shared" si="202"/>
        <v>-12.5</v>
      </c>
      <c r="DI40" s="377">
        <f t="shared" si="203"/>
        <v>0.80000000000000071</v>
      </c>
      <c r="DJ40" s="376">
        <f t="shared" si="204"/>
        <v>-11.9</v>
      </c>
      <c r="DK40" s="377">
        <f t="shared" si="205"/>
        <v>10</v>
      </c>
      <c r="DL40" s="376">
        <f t="shared" si="206"/>
        <v>-11.9</v>
      </c>
      <c r="DM40" s="377">
        <f t="shared" si="207"/>
        <v>6.6</v>
      </c>
      <c r="DN40" s="376">
        <f t="shared" si="208"/>
        <v>-13.8</v>
      </c>
      <c r="DO40" s="377">
        <f t="shared" si="209"/>
        <v>2.4000000000000004</v>
      </c>
      <c r="DP40" s="376">
        <f t="shared" si="210"/>
        <v>-9.5</v>
      </c>
      <c r="DQ40" s="377">
        <f t="shared" si="211"/>
        <v>11.1</v>
      </c>
      <c r="DR40" s="378">
        <f t="shared" si="212"/>
        <v>9</v>
      </c>
      <c r="DS40" s="379">
        <f t="shared" si="213"/>
        <v>-1</v>
      </c>
      <c r="DT40" s="378">
        <f t="shared" si="213"/>
        <v>1</v>
      </c>
      <c r="DU40" s="379">
        <f t="shared" si="213"/>
        <v>17</v>
      </c>
      <c r="DV40" s="378">
        <f t="shared" si="213"/>
        <v>14</v>
      </c>
      <c r="DW40" s="379">
        <f t="shared" si="214"/>
        <v>17</v>
      </c>
      <c r="DX40" s="378">
        <f t="shared" si="215"/>
        <v>18</v>
      </c>
      <c r="DY40" s="379">
        <f t="shared" si="216"/>
        <v>18</v>
      </c>
      <c r="DZ40" s="378">
        <f t="shared" si="217"/>
        <v>18</v>
      </c>
      <c r="EA40" s="379">
        <f t="shared" si="218"/>
        <v>17</v>
      </c>
      <c r="EB40" s="378">
        <f t="shared" si="219"/>
        <v>4</v>
      </c>
      <c r="EC40" s="379">
        <f t="shared" si="220"/>
        <v>7</v>
      </c>
      <c r="ED40" s="378">
        <f t="shared" si="221"/>
        <v>2</v>
      </c>
      <c r="EE40" s="379">
        <f t="shared" si="222"/>
        <v>1</v>
      </c>
      <c r="EF40" s="378">
        <f t="shared" si="223"/>
        <v>1</v>
      </c>
      <c r="EG40" s="379">
        <f t="shared" si="224"/>
        <v>14</v>
      </c>
      <c r="EH40" s="378">
        <f t="shared" si="225"/>
        <v>6</v>
      </c>
      <c r="EI40" s="379">
        <f t="shared" si="226"/>
        <v>15</v>
      </c>
      <c r="EJ40" s="378">
        <f t="shared" si="227"/>
        <v>13</v>
      </c>
      <c r="EK40" s="379">
        <f t="shared" si="228"/>
        <v>9</v>
      </c>
      <c r="EL40" s="378">
        <f t="shared" si="229"/>
        <v>0</v>
      </c>
      <c r="EM40" s="379">
        <f t="shared" si="230"/>
        <v>0</v>
      </c>
      <c r="EN40" s="378">
        <f t="shared" si="231"/>
        <v>0</v>
      </c>
      <c r="EO40" s="379">
        <f t="shared" si="232"/>
        <v>0</v>
      </c>
      <c r="EP40" s="378">
        <f t="shared" si="233"/>
        <v>0</v>
      </c>
      <c r="EQ40" s="379">
        <f t="shared" si="234"/>
        <v>0</v>
      </c>
      <c r="ER40" s="378">
        <f t="shared" si="235"/>
        <v>0</v>
      </c>
      <c r="ES40" s="379">
        <f t="shared" si="236"/>
        <v>0</v>
      </c>
      <c r="ET40" s="378">
        <f t="shared" si="237"/>
        <v>0</v>
      </c>
      <c r="EU40" s="379">
        <f t="shared" si="238"/>
        <v>0</v>
      </c>
      <c r="EV40" s="378">
        <f t="shared" si="239"/>
        <v>0</v>
      </c>
      <c r="EW40" s="379">
        <f t="shared" si="240"/>
        <v>0</v>
      </c>
      <c r="EX40" s="378">
        <f t="shared" si="241"/>
        <v>0</v>
      </c>
      <c r="EY40" s="379">
        <f t="shared" si="242"/>
        <v>0</v>
      </c>
      <c r="EZ40" s="378">
        <f t="shared" si="243"/>
        <v>0</v>
      </c>
      <c r="FA40" s="379">
        <f t="shared" si="244"/>
        <v>0</v>
      </c>
      <c r="FB40" s="378">
        <f t="shared" si="245"/>
        <v>0</v>
      </c>
      <c r="FC40" s="379">
        <f t="shared" si="246"/>
        <v>0</v>
      </c>
      <c r="FD40" s="378">
        <f t="shared" si="247"/>
        <v>0</v>
      </c>
      <c r="FE40" s="379">
        <f t="shared" si="248"/>
        <v>0</v>
      </c>
      <c r="FG40" s="523" t="s">
        <v>1315</v>
      </c>
      <c r="FH40" s="523" t="s">
        <v>1315</v>
      </c>
      <c r="FI40" s="521">
        <v>35</v>
      </c>
      <c r="FJ40" s="345" t="str">
        <f t="shared" si="76"/>
        <v>Мурманск</v>
      </c>
      <c r="FK40" s="346" t="str">
        <f t="shared" si="331"/>
        <v>**</v>
      </c>
      <c r="FL40" s="347" t="str">
        <f t="shared" si="331"/>
        <v>*</v>
      </c>
      <c r="FM40" s="347" t="str">
        <f t="shared" si="331"/>
        <v>***</v>
      </c>
      <c r="FN40" s="347" t="str">
        <f t="shared" si="331"/>
        <v/>
      </c>
      <c r="FO40" s="347" t="str">
        <f t="shared" si="331"/>
        <v>· *</v>
      </c>
      <c r="FP40" s="347" t="str">
        <f t="shared" si="331"/>
        <v/>
      </c>
      <c r="FQ40" s="347" t="str">
        <f t="shared" si="331"/>
        <v>*</v>
      </c>
      <c r="FR40" s="347" t="str">
        <f t="shared" si="331"/>
        <v/>
      </c>
      <c r="FS40" s="347" t="str">
        <f t="shared" si="331"/>
        <v/>
      </c>
      <c r="FT40" s="348" t="str">
        <f t="shared" si="331"/>
        <v>*</v>
      </c>
      <c r="FU40" s="251">
        <f t="shared" si="249"/>
        <v>2</v>
      </c>
      <c r="FV40" s="247">
        <f t="shared" si="250"/>
        <v>1</v>
      </c>
      <c r="FW40" s="247">
        <f t="shared" si="251"/>
        <v>18</v>
      </c>
      <c r="FX40" s="247">
        <f t="shared" si="252"/>
        <v>0</v>
      </c>
      <c r="FY40" s="247">
        <f t="shared" si="253"/>
        <v>2</v>
      </c>
      <c r="FZ40" s="247">
        <f t="shared" si="254"/>
        <v>0</v>
      </c>
      <c r="GA40" s="247">
        <f t="shared" si="255"/>
        <v>1</v>
      </c>
      <c r="GB40" s="247">
        <f t="shared" si="256"/>
        <v>0</v>
      </c>
      <c r="GC40" s="247">
        <f t="shared" si="257"/>
        <v>0</v>
      </c>
      <c r="GD40" s="252">
        <f t="shared" si="258"/>
        <v>1</v>
      </c>
      <c r="GE40" s="349">
        <f t="shared" si="259"/>
        <v>-3.6</v>
      </c>
      <c r="GF40" s="350">
        <f t="shared" si="260"/>
        <v>-3.7</v>
      </c>
      <c r="GG40" s="350">
        <f t="shared" si="261"/>
        <v>-1.4</v>
      </c>
      <c r="GH40" s="350">
        <f t="shared" si="262"/>
        <v>-3.6</v>
      </c>
      <c r="GI40" s="350">
        <f t="shared" si="263"/>
        <v>0.9</v>
      </c>
      <c r="GJ40" s="350">
        <f t="shared" si="264"/>
        <v>-5.3</v>
      </c>
      <c r="GK40" s="350">
        <f t="shared" si="265"/>
        <v>-3.9</v>
      </c>
      <c r="GL40" s="350">
        <f t="shared" si="266"/>
        <v>-4.5999999999999996</v>
      </c>
      <c r="GM40" s="350">
        <f t="shared" si="267"/>
        <v>-4.5999999999999996</v>
      </c>
      <c r="GN40" s="351">
        <f t="shared" si="268"/>
        <v>-4.5</v>
      </c>
      <c r="GO40" s="352">
        <f t="shared" si="269"/>
        <v>-5.9</v>
      </c>
      <c r="GP40" s="353">
        <f t="shared" si="270"/>
        <v>-11</v>
      </c>
      <c r="GQ40" s="353">
        <f t="shared" si="271"/>
        <v>-4.8</v>
      </c>
      <c r="GR40" s="353">
        <f t="shared" si="272"/>
        <v>-5.3</v>
      </c>
      <c r="GS40" s="353">
        <f t="shared" si="273"/>
        <v>-4.3</v>
      </c>
      <c r="GT40" s="353">
        <f t="shared" si="274"/>
        <v>-8.5</v>
      </c>
      <c r="GU40" s="353">
        <f t="shared" si="275"/>
        <v>-7.9</v>
      </c>
      <c r="GV40" s="353">
        <f t="shared" si="276"/>
        <v>-7.9</v>
      </c>
      <c r="GW40" s="353">
        <f t="shared" si="277"/>
        <v>-9.8000000000000007</v>
      </c>
      <c r="GX40" s="354">
        <f t="shared" si="278"/>
        <v>-7.6</v>
      </c>
      <c r="GY40" s="349">
        <f t="shared" si="279"/>
        <v>0.20000000000000018</v>
      </c>
      <c r="GZ40" s="350">
        <f t="shared" si="280"/>
        <v>1.5</v>
      </c>
      <c r="HA40" s="350">
        <f t="shared" si="281"/>
        <v>4.5999999999999996</v>
      </c>
      <c r="HB40" s="350">
        <f t="shared" si="282"/>
        <v>7</v>
      </c>
      <c r="HC40" s="350">
        <f t="shared" si="283"/>
        <v>8.8000000000000007</v>
      </c>
      <c r="HD40" s="350">
        <f t="shared" si="284"/>
        <v>0.80000000000000071</v>
      </c>
      <c r="HE40" s="350">
        <f t="shared" si="285"/>
        <v>10</v>
      </c>
      <c r="HF40" s="350">
        <f t="shared" si="286"/>
        <v>6.6</v>
      </c>
      <c r="HG40" s="350">
        <f t="shared" si="287"/>
        <v>2.4000000000000004</v>
      </c>
      <c r="HH40" s="351">
        <f t="shared" si="288"/>
        <v>11.1</v>
      </c>
      <c r="HI40" s="352">
        <f t="shared" si="289"/>
        <v>-7.9</v>
      </c>
      <c r="HJ40" s="353">
        <f t="shared" si="290"/>
        <v>-13</v>
      </c>
      <c r="HK40" s="353">
        <f t="shared" si="291"/>
        <v>-6.8</v>
      </c>
      <c r="HL40" s="353">
        <f t="shared" si="292"/>
        <v>-7.3</v>
      </c>
      <c r="HM40" s="353">
        <f t="shared" si="293"/>
        <v>-6.3</v>
      </c>
      <c r="HN40" s="353">
        <f t="shared" si="294"/>
        <v>-10.5</v>
      </c>
      <c r="HO40" s="353">
        <f t="shared" si="295"/>
        <v>-9.9</v>
      </c>
      <c r="HP40" s="353">
        <f t="shared" si="296"/>
        <v>-9.9</v>
      </c>
      <c r="HQ40" s="353">
        <f t="shared" si="297"/>
        <v>-11.8</v>
      </c>
      <c r="HR40" s="354">
        <f t="shared" si="298"/>
        <v>-9.6</v>
      </c>
      <c r="HS40" s="275">
        <f t="shared" si="299"/>
        <v>9</v>
      </c>
      <c r="HT40" s="49">
        <f t="shared" si="300"/>
        <v>17</v>
      </c>
      <c r="HU40" s="49">
        <f t="shared" si="301"/>
        <v>17</v>
      </c>
      <c r="HV40" s="49">
        <f t="shared" si="302"/>
        <v>18</v>
      </c>
      <c r="HW40" s="49">
        <f t="shared" si="303"/>
        <v>18</v>
      </c>
      <c r="HX40" s="49">
        <f t="shared" si="304"/>
        <v>7</v>
      </c>
      <c r="HY40" s="49">
        <f t="shared" si="305"/>
        <v>2</v>
      </c>
      <c r="HZ40" s="49">
        <f t="shared" si="306"/>
        <v>14</v>
      </c>
      <c r="IA40" s="49">
        <f t="shared" si="307"/>
        <v>15</v>
      </c>
      <c r="IB40" s="276">
        <f t="shared" si="308"/>
        <v>13</v>
      </c>
      <c r="IC40" s="355">
        <f t="shared" si="309"/>
        <v>0</v>
      </c>
      <c r="ID40" s="42">
        <f t="shared" si="310"/>
        <v>0</v>
      </c>
      <c r="IE40" s="42">
        <f t="shared" si="311"/>
        <v>0</v>
      </c>
      <c r="IF40" s="42">
        <f t="shared" si="312"/>
        <v>0</v>
      </c>
      <c r="IG40" s="42">
        <f t="shared" si="313"/>
        <v>0</v>
      </c>
      <c r="IH40" s="42">
        <f t="shared" si="314"/>
        <v>0</v>
      </c>
      <c r="II40" s="42">
        <f t="shared" si="315"/>
        <v>0</v>
      </c>
      <c r="IJ40" s="42">
        <f t="shared" si="316"/>
        <v>0</v>
      </c>
      <c r="IK40" s="42">
        <f t="shared" si="317"/>
        <v>0</v>
      </c>
      <c r="IL40" s="65">
        <f t="shared" si="318"/>
        <v>0</v>
      </c>
      <c r="IM40" s="388">
        <f t="shared" si="319"/>
        <v>0</v>
      </c>
      <c r="IN40" s="389">
        <f t="shared" si="320"/>
        <v>0</v>
      </c>
      <c r="IO40" s="389">
        <f t="shared" si="321"/>
        <v>0</v>
      </c>
      <c r="IP40" s="389">
        <f t="shared" si="322"/>
        <v>0</v>
      </c>
      <c r="IQ40" s="389">
        <f t="shared" si="323"/>
        <v>0</v>
      </c>
      <c r="IR40" s="389">
        <f t="shared" si="324"/>
        <v>0</v>
      </c>
      <c r="IS40" s="389">
        <f t="shared" si="325"/>
        <v>0</v>
      </c>
      <c r="IT40" s="389">
        <f t="shared" si="326"/>
        <v>0</v>
      </c>
      <c r="IU40" s="389">
        <f t="shared" si="327"/>
        <v>0</v>
      </c>
      <c r="IV40" s="390">
        <f t="shared" si="328"/>
        <v>0</v>
      </c>
    </row>
    <row r="41" spans="1:256" ht="13.5" customHeight="1" x14ac:dyDescent="0.2">
      <c r="A41" s="109" t="s">
        <v>162</v>
      </c>
      <c r="B41" s="145" t="s">
        <v>93</v>
      </c>
      <c r="C41" s="146" t="s">
        <v>79</v>
      </c>
      <c r="D41" s="147" t="s">
        <v>79</v>
      </c>
      <c r="E41" s="147">
        <v>16</v>
      </c>
      <c r="F41" s="147" t="s">
        <v>79</v>
      </c>
      <c r="G41" s="147" t="s">
        <v>79</v>
      </c>
      <c r="H41" s="147" t="s">
        <v>79</v>
      </c>
      <c r="I41" s="147" t="s">
        <v>79</v>
      </c>
      <c r="J41" s="147" t="s">
        <v>79</v>
      </c>
      <c r="K41" s="147" t="s">
        <v>79</v>
      </c>
      <c r="L41" s="147" t="s">
        <v>79</v>
      </c>
      <c r="M41" s="147" t="s">
        <v>79</v>
      </c>
      <c r="N41" s="147" t="s">
        <v>79</v>
      </c>
      <c r="O41" s="147" t="s">
        <v>79</v>
      </c>
      <c r="P41" s="147" t="s">
        <v>79</v>
      </c>
      <c r="Q41" s="147" t="s">
        <v>79</v>
      </c>
      <c r="R41" s="147" t="s">
        <v>79</v>
      </c>
      <c r="S41" s="147" t="s">
        <v>79</v>
      </c>
      <c r="T41" s="147" t="s">
        <v>79</v>
      </c>
      <c r="U41" s="147" t="s">
        <v>79</v>
      </c>
      <c r="V41" s="148" t="s">
        <v>79</v>
      </c>
      <c r="X41" s="109" t="s">
        <v>163</v>
      </c>
      <c r="Y41" s="496" t="s">
        <v>103</v>
      </c>
      <c r="Z41" s="150">
        <v>0</v>
      </c>
      <c r="AA41" s="150">
        <v>0</v>
      </c>
      <c r="AB41" s="150">
        <v>0</v>
      </c>
      <c r="AC41" s="150">
        <v>0</v>
      </c>
      <c r="AD41" s="150">
        <v>0</v>
      </c>
      <c r="AE41" s="150">
        <v>0</v>
      </c>
      <c r="AF41" s="150">
        <v>0</v>
      </c>
      <c r="AG41" s="150">
        <v>0</v>
      </c>
      <c r="AH41" s="150">
        <v>0</v>
      </c>
      <c r="AI41" s="150">
        <v>0</v>
      </c>
      <c r="AM41" s="340">
        <v>41</v>
      </c>
      <c r="AN41" s="413">
        <v>36</v>
      </c>
      <c r="AO41" s="708" t="s">
        <v>1256</v>
      </c>
      <c r="AP41" s="715" t="str">
        <f t="shared" si="334"/>
        <v>*</v>
      </c>
      <c r="AQ41" s="716" t="str">
        <f t="shared" si="334"/>
        <v>*</v>
      </c>
      <c r="AR41" s="717" t="str">
        <f t="shared" si="334"/>
        <v/>
      </c>
      <c r="AS41" s="716" t="str">
        <f t="shared" si="334"/>
        <v>*</v>
      </c>
      <c r="AT41" s="717" t="str">
        <f t="shared" si="334"/>
        <v>***</v>
      </c>
      <c r="AU41" s="716" t="str">
        <f t="shared" si="334"/>
        <v>***</v>
      </c>
      <c r="AV41" s="717" t="str">
        <f t="shared" si="334"/>
        <v/>
      </c>
      <c r="AW41" s="716" t="str">
        <f t="shared" si="334"/>
        <v>*</v>
      </c>
      <c r="AX41" s="717" t="str">
        <f t="shared" si="334"/>
        <v>**</v>
      </c>
      <c r="AY41" s="716" t="str">
        <f t="shared" si="334"/>
        <v/>
      </c>
      <c r="AZ41" s="717" t="str">
        <f t="shared" si="334"/>
        <v/>
      </c>
      <c r="BA41" s="716" t="str">
        <f t="shared" si="334"/>
        <v/>
      </c>
      <c r="BB41" s="717" t="str">
        <f t="shared" si="334"/>
        <v>*</v>
      </c>
      <c r="BC41" s="716" t="str">
        <f t="shared" si="334"/>
        <v>*</v>
      </c>
      <c r="BD41" s="717" t="str">
        <f t="shared" si="334"/>
        <v/>
      </c>
      <c r="BE41" s="716" t="str">
        <f t="shared" si="334"/>
        <v/>
      </c>
      <c r="BF41" s="717" t="str">
        <f t="shared" si="332"/>
        <v/>
      </c>
      <c r="BG41" s="716" t="str">
        <f t="shared" si="333"/>
        <v/>
      </c>
      <c r="BH41" s="717" t="str">
        <f t="shared" si="333"/>
        <v>*</v>
      </c>
      <c r="BI41" s="718" t="str">
        <f t="shared" si="152"/>
        <v/>
      </c>
      <c r="BJ41" s="720">
        <f t="shared" si="157"/>
        <v>1</v>
      </c>
      <c r="BK41" s="719">
        <f t="shared" si="157"/>
        <v>1</v>
      </c>
      <c r="BL41" s="720">
        <f t="shared" si="157"/>
        <v>0</v>
      </c>
      <c r="BM41" s="719">
        <f t="shared" si="157"/>
        <v>1</v>
      </c>
      <c r="BN41" s="720">
        <f t="shared" si="157"/>
        <v>10</v>
      </c>
      <c r="BO41" s="719">
        <f t="shared" si="158"/>
        <v>8</v>
      </c>
      <c r="BP41" s="720">
        <f t="shared" si="159"/>
        <v>0</v>
      </c>
      <c r="BQ41" s="719">
        <f t="shared" si="160"/>
        <v>1</v>
      </c>
      <c r="BR41" s="720">
        <f t="shared" si="161"/>
        <v>2</v>
      </c>
      <c r="BS41" s="719">
        <f t="shared" si="162"/>
        <v>0</v>
      </c>
      <c r="BT41" s="720">
        <f t="shared" si="163"/>
        <v>0</v>
      </c>
      <c r="BU41" s="719">
        <f t="shared" si="164"/>
        <v>0</v>
      </c>
      <c r="BV41" s="720">
        <f t="shared" si="165"/>
        <v>1</v>
      </c>
      <c r="BW41" s="719">
        <f t="shared" si="166"/>
        <v>1</v>
      </c>
      <c r="BX41" s="720">
        <f t="shared" si="167"/>
        <v>0</v>
      </c>
      <c r="BY41" s="719">
        <f t="shared" si="168"/>
        <v>0</v>
      </c>
      <c r="BZ41" s="720">
        <f t="shared" si="169"/>
        <v>0</v>
      </c>
      <c r="CA41" s="719">
        <f t="shared" si="170"/>
        <v>0</v>
      </c>
      <c r="CB41" s="720">
        <f t="shared" si="171"/>
        <v>1</v>
      </c>
      <c r="CC41" s="721">
        <f t="shared" si="172"/>
        <v>0</v>
      </c>
      <c r="CD41" s="722">
        <f t="shared" si="173"/>
        <v>-7.6</v>
      </c>
      <c r="CE41" s="723">
        <f t="shared" si="174"/>
        <v>-5.5</v>
      </c>
      <c r="CF41" s="722">
        <f t="shared" si="173"/>
        <v>-14</v>
      </c>
      <c r="CG41" s="723">
        <f t="shared" si="175"/>
        <v>-4.0999999999999996</v>
      </c>
      <c r="CH41" s="722">
        <f t="shared" si="176"/>
        <v>-7.2</v>
      </c>
      <c r="CI41" s="723">
        <f t="shared" si="177"/>
        <v>-2</v>
      </c>
      <c r="CJ41" s="722">
        <f t="shared" si="178"/>
        <v>-7.4</v>
      </c>
      <c r="CK41" s="723">
        <f t="shared" si="179"/>
        <v>-3.7</v>
      </c>
      <c r="CL41" s="722">
        <f t="shared" si="180"/>
        <v>-6.5</v>
      </c>
      <c r="CM41" s="723">
        <f t="shared" si="181"/>
        <v>0.2</v>
      </c>
      <c r="CN41" s="722">
        <f t="shared" si="182"/>
        <v>-11.4</v>
      </c>
      <c r="CO41" s="723">
        <f t="shared" si="183"/>
        <v>-5.3</v>
      </c>
      <c r="CP41" s="722">
        <f t="shared" si="184"/>
        <v>-10.1</v>
      </c>
      <c r="CQ41" s="723">
        <f t="shared" si="185"/>
        <v>-3.6</v>
      </c>
      <c r="CR41" s="722">
        <f t="shared" si="186"/>
        <v>-9.9</v>
      </c>
      <c r="CS41" s="723">
        <f t="shared" si="187"/>
        <v>-4.8</v>
      </c>
      <c r="CT41" s="722">
        <f t="shared" si="188"/>
        <v>-12.7</v>
      </c>
      <c r="CU41" s="723">
        <f t="shared" si="189"/>
        <v>-5.6</v>
      </c>
      <c r="CV41" s="722">
        <f t="shared" si="190"/>
        <v>-9</v>
      </c>
      <c r="CW41" s="723">
        <f t="shared" si="191"/>
        <v>-4.7</v>
      </c>
      <c r="CX41" s="722">
        <f t="shared" si="192"/>
        <v>-9.6</v>
      </c>
      <c r="CY41" s="723">
        <f t="shared" si="193"/>
        <v>2.2999999999999998</v>
      </c>
      <c r="CZ41" s="722">
        <f t="shared" si="194"/>
        <v>-16</v>
      </c>
      <c r="DA41" s="723">
        <f t="shared" si="195"/>
        <v>1.5</v>
      </c>
      <c r="DB41" s="722">
        <f t="shared" si="196"/>
        <v>-9.1999999999999993</v>
      </c>
      <c r="DC41" s="723">
        <f t="shared" si="197"/>
        <v>4</v>
      </c>
      <c r="DD41" s="722">
        <f t="shared" si="198"/>
        <v>-9.4</v>
      </c>
      <c r="DE41" s="723">
        <f t="shared" si="199"/>
        <v>6</v>
      </c>
      <c r="DF41" s="722">
        <f t="shared" si="200"/>
        <v>-8.5</v>
      </c>
      <c r="DG41" s="723">
        <f t="shared" si="201"/>
        <v>11.9</v>
      </c>
      <c r="DH41" s="722">
        <f t="shared" si="202"/>
        <v>-13.4</v>
      </c>
      <c r="DI41" s="723">
        <f t="shared" si="203"/>
        <v>1</v>
      </c>
      <c r="DJ41" s="722">
        <f t="shared" si="204"/>
        <v>-12.1</v>
      </c>
      <c r="DK41" s="723">
        <f t="shared" si="205"/>
        <v>9.4</v>
      </c>
      <c r="DL41" s="722">
        <f t="shared" si="206"/>
        <v>-11.9</v>
      </c>
      <c r="DM41" s="723">
        <f t="shared" si="207"/>
        <v>6.8</v>
      </c>
      <c r="DN41" s="722">
        <f t="shared" si="208"/>
        <v>-14.7</v>
      </c>
      <c r="DO41" s="723">
        <f t="shared" si="209"/>
        <v>1</v>
      </c>
      <c r="DP41" s="722">
        <f t="shared" si="210"/>
        <v>-11</v>
      </c>
      <c r="DQ41" s="723">
        <f t="shared" si="211"/>
        <v>9.5</v>
      </c>
      <c r="DR41" s="724">
        <f t="shared" si="212"/>
        <v>7</v>
      </c>
      <c r="DS41" s="725">
        <f t="shared" si="213"/>
        <v>-1</v>
      </c>
      <c r="DT41" s="724">
        <f t="shared" si="213"/>
        <v>0</v>
      </c>
      <c r="DU41" s="725">
        <f t="shared" si="213"/>
        <v>18</v>
      </c>
      <c r="DV41" s="724">
        <f t="shared" si="213"/>
        <v>13</v>
      </c>
      <c r="DW41" s="725">
        <f t="shared" si="214"/>
        <v>16</v>
      </c>
      <c r="DX41" s="724">
        <f t="shared" si="215"/>
        <v>17</v>
      </c>
      <c r="DY41" s="725">
        <f t="shared" si="216"/>
        <v>17</v>
      </c>
      <c r="DZ41" s="724">
        <f t="shared" si="217"/>
        <v>17</v>
      </c>
      <c r="EA41" s="725">
        <f t="shared" si="218"/>
        <v>16</v>
      </c>
      <c r="EB41" s="724">
        <f t="shared" si="219"/>
        <v>4</v>
      </c>
      <c r="EC41" s="725">
        <f t="shared" si="220"/>
        <v>7</v>
      </c>
      <c r="ED41" s="724">
        <f t="shared" si="221"/>
        <v>3</v>
      </c>
      <c r="EE41" s="725">
        <f t="shared" si="222"/>
        <v>1</v>
      </c>
      <c r="EF41" s="724">
        <f t="shared" si="223"/>
        <v>1</v>
      </c>
      <c r="EG41" s="725">
        <f t="shared" si="224"/>
        <v>11</v>
      </c>
      <c r="EH41" s="724">
        <f t="shared" si="225"/>
        <v>4</v>
      </c>
      <c r="EI41" s="725">
        <f t="shared" si="226"/>
        <v>13</v>
      </c>
      <c r="EJ41" s="724">
        <f t="shared" si="227"/>
        <v>10</v>
      </c>
      <c r="EK41" s="725">
        <f t="shared" si="228"/>
        <v>6</v>
      </c>
      <c r="EL41" s="724">
        <f t="shared" si="229"/>
        <v>0</v>
      </c>
      <c r="EM41" s="725">
        <f t="shared" si="230"/>
        <v>0</v>
      </c>
      <c r="EN41" s="724">
        <f t="shared" si="231"/>
        <v>0</v>
      </c>
      <c r="EO41" s="725">
        <f t="shared" si="232"/>
        <v>0</v>
      </c>
      <c r="EP41" s="724">
        <f t="shared" si="233"/>
        <v>0</v>
      </c>
      <c r="EQ41" s="725">
        <f t="shared" si="234"/>
        <v>0</v>
      </c>
      <c r="ER41" s="724">
        <f t="shared" si="235"/>
        <v>0</v>
      </c>
      <c r="ES41" s="725">
        <f t="shared" si="236"/>
        <v>0</v>
      </c>
      <c r="ET41" s="724">
        <f t="shared" si="237"/>
        <v>0</v>
      </c>
      <c r="EU41" s="725">
        <f t="shared" si="238"/>
        <v>0</v>
      </c>
      <c r="EV41" s="724">
        <f t="shared" si="239"/>
        <v>0</v>
      </c>
      <c r="EW41" s="725">
        <f t="shared" si="240"/>
        <v>0</v>
      </c>
      <c r="EX41" s="724">
        <f t="shared" si="241"/>
        <v>0</v>
      </c>
      <c r="EY41" s="725">
        <f t="shared" si="242"/>
        <v>0</v>
      </c>
      <c r="EZ41" s="724">
        <f t="shared" si="243"/>
        <v>0</v>
      </c>
      <c r="FA41" s="725">
        <f t="shared" si="244"/>
        <v>0</v>
      </c>
      <c r="FB41" s="724">
        <f t="shared" si="245"/>
        <v>0</v>
      </c>
      <c r="FC41" s="725">
        <f t="shared" si="246"/>
        <v>0</v>
      </c>
      <c r="FD41" s="724">
        <f t="shared" si="247"/>
        <v>0</v>
      </c>
      <c r="FE41" s="725">
        <f t="shared" si="248"/>
        <v>0</v>
      </c>
      <c r="FG41" s="523" t="s">
        <v>1316</v>
      </c>
      <c r="FH41" s="523" t="s">
        <v>1316</v>
      </c>
      <c r="FI41" s="522">
        <v>36</v>
      </c>
      <c r="FJ41" s="345" t="str">
        <f t="shared" si="76"/>
        <v>Магнетиты</v>
      </c>
      <c r="FK41" s="346" t="str">
        <f t="shared" si="331"/>
        <v>**</v>
      </c>
      <c r="FL41" s="347" t="str">
        <f t="shared" si="331"/>
        <v>*</v>
      </c>
      <c r="FM41" s="347" t="str">
        <f t="shared" si="331"/>
        <v>***</v>
      </c>
      <c r="FN41" s="347" t="str">
        <f t="shared" si="331"/>
        <v>*</v>
      </c>
      <c r="FO41" s="347" t="str">
        <f t="shared" si="331"/>
        <v>· *</v>
      </c>
      <c r="FP41" s="347" t="str">
        <f t="shared" si="331"/>
        <v/>
      </c>
      <c r="FQ41" s="347" t="str">
        <f t="shared" si="331"/>
        <v>*</v>
      </c>
      <c r="FR41" s="347" t="str">
        <f t="shared" si="331"/>
        <v/>
      </c>
      <c r="FS41" s="347" t="str">
        <f t="shared" si="331"/>
        <v/>
      </c>
      <c r="FT41" s="348" t="str">
        <f t="shared" si="331"/>
        <v>*</v>
      </c>
      <c r="FU41" s="251">
        <f t="shared" si="249"/>
        <v>2</v>
      </c>
      <c r="FV41" s="247">
        <f t="shared" si="250"/>
        <v>1</v>
      </c>
      <c r="FW41" s="247">
        <f t="shared" si="251"/>
        <v>18</v>
      </c>
      <c r="FX41" s="247">
        <f t="shared" si="252"/>
        <v>1</v>
      </c>
      <c r="FY41" s="247">
        <f t="shared" si="253"/>
        <v>2</v>
      </c>
      <c r="FZ41" s="247">
        <f t="shared" si="254"/>
        <v>0</v>
      </c>
      <c r="GA41" s="247">
        <f t="shared" si="255"/>
        <v>1</v>
      </c>
      <c r="GB41" s="247">
        <f t="shared" si="256"/>
        <v>0</v>
      </c>
      <c r="GC41" s="247">
        <f t="shared" si="257"/>
        <v>0</v>
      </c>
      <c r="GD41" s="252">
        <f t="shared" si="258"/>
        <v>1</v>
      </c>
      <c r="GE41" s="349">
        <f t="shared" si="259"/>
        <v>-5.5</v>
      </c>
      <c r="GF41" s="350">
        <f t="shared" si="260"/>
        <v>-4.0999999999999996</v>
      </c>
      <c r="GG41" s="350">
        <f t="shared" si="261"/>
        <v>-2</v>
      </c>
      <c r="GH41" s="350">
        <f t="shared" si="262"/>
        <v>-3.7</v>
      </c>
      <c r="GI41" s="350">
        <f t="shared" si="263"/>
        <v>0.2</v>
      </c>
      <c r="GJ41" s="350">
        <f t="shared" si="264"/>
        <v>-5.3</v>
      </c>
      <c r="GK41" s="350">
        <f t="shared" si="265"/>
        <v>-3.6</v>
      </c>
      <c r="GL41" s="350">
        <f t="shared" si="266"/>
        <v>-4.8</v>
      </c>
      <c r="GM41" s="350">
        <f t="shared" si="267"/>
        <v>-5.6</v>
      </c>
      <c r="GN41" s="351">
        <f t="shared" si="268"/>
        <v>-4.7</v>
      </c>
      <c r="GO41" s="352">
        <f t="shared" si="269"/>
        <v>-6.9</v>
      </c>
      <c r="GP41" s="353">
        <f t="shared" si="270"/>
        <v>-12</v>
      </c>
      <c r="GQ41" s="353">
        <f t="shared" si="271"/>
        <v>-5.2</v>
      </c>
      <c r="GR41" s="353">
        <f t="shared" si="272"/>
        <v>-5.4</v>
      </c>
      <c r="GS41" s="353">
        <f t="shared" si="273"/>
        <v>-4.5</v>
      </c>
      <c r="GT41" s="353">
        <f t="shared" si="274"/>
        <v>-9.4</v>
      </c>
      <c r="GU41" s="353">
        <f t="shared" si="275"/>
        <v>-8.1</v>
      </c>
      <c r="GV41" s="353">
        <f t="shared" si="276"/>
        <v>-7.9</v>
      </c>
      <c r="GW41" s="353">
        <f t="shared" si="277"/>
        <v>-10.7</v>
      </c>
      <c r="GX41" s="354">
        <f t="shared" si="278"/>
        <v>-8.6999999999999993</v>
      </c>
      <c r="GY41" s="349">
        <f t="shared" si="279"/>
        <v>2.2999999999999998</v>
      </c>
      <c r="GZ41" s="350">
        <f t="shared" si="280"/>
        <v>1.5</v>
      </c>
      <c r="HA41" s="350">
        <f t="shared" si="281"/>
        <v>4</v>
      </c>
      <c r="HB41" s="350">
        <f t="shared" si="282"/>
        <v>6</v>
      </c>
      <c r="HC41" s="350">
        <f t="shared" si="283"/>
        <v>11.9</v>
      </c>
      <c r="HD41" s="350">
        <f t="shared" si="284"/>
        <v>1</v>
      </c>
      <c r="HE41" s="350">
        <f t="shared" si="285"/>
        <v>9.4</v>
      </c>
      <c r="HF41" s="350">
        <f t="shared" si="286"/>
        <v>6.8</v>
      </c>
      <c r="HG41" s="350">
        <f t="shared" si="287"/>
        <v>1</v>
      </c>
      <c r="HH41" s="351">
        <f t="shared" si="288"/>
        <v>9.5</v>
      </c>
      <c r="HI41" s="352">
        <f t="shared" si="289"/>
        <v>-8.9</v>
      </c>
      <c r="HJ41" s="353">
        <f t="shared" si="290"/>
        <v>-14</v>
      </c>
      <c r="HK41" s="353">
        <f t="shared" si="291"/>
        <v>-7.2</v>
      </c>
      <c r="HL41" s="353">
        <f t="shared" si="292"/>
        <v>-7.4</v>
      </c>
      <c r="HM41" s="353">
        <f t="shared" si="293"/>
        <v>-6.5</v>
      </c>
      <c r="HN41" s="353">
        <f t="shared" si="294"/>
        <v>-11.4</v>
      </c>
      <c r="HO41" s="353">
        <f t="shared" si="295"/>
        <v>-10.1</v>
      </c>
      <c r="HP41" s="353">
        <f t="shared" si="296"/>
        <v>-9.9</v>
      </c>
      <c r="HQ41" s="353">
        <f t="shared" si="297"/>
        <v>-12.7</v>
      </c>
      <c r="HR41" s="354">
        <f t="shared" si="298"/>
        <v>-10.7</v>
      </c>
      <c r="HS41" s="275">
        <f t="shared" si="299"/>
        <v>7</v>
      </c>
      <c r="HT41" s="49">
        <f t="shared" si="300"/>
        <v>18</v>
      </c>
      <c r="HU41" s="49">
        <f t="shared" si="301"/>
        <v>16</v>
      </c>
      <c r="HV41" s="49">
        <f t="shared" si="302"/>
        <v>17</v>
      </c>
      <c r="HW41" s="49">
        <f t="shared" si="303"/>
        <v>17</v>
      </c>
      <c r="HX41" s="49">
        <f t="shared" si="304"/>
        <v>7</v>
      </c>
      <c r="HY41" s="49">
        <f t="shared" si="305"/>
        <v>3</v>
      </c>
      <c r="HZ41" s="49">
        <f t="shared" si="306"/>
        <v>11</v>
      </c>
      <c r="IA41" s="49">
        <f t="shared" si="307"/>
        <v>13</v>
      </c>
      <c r="IB41" s="276">
        <f t="shared" si="308"/>
        <v>10</v>
      </c>
      <c r="IC41" s="355">
        <f t="shared" si="309"/>
        <v>0</v>
      </c>
      <c r="ID41" s="42">
        <f t="shared" si="310"/>
        <v>0</v>
      </c>
      <c r="IE41" s="42">
        <f t="shared" si="311"/>
        <v>0</v>
      </c>
      <c r="IF41" s="42">
        <f t="shared" si="312"/>
        <v>0</v>
      </c>
      <c r="IG41" s="42">
        <f t="shared" si="313"/>
        <v>0</v>
      </c>
      <c r="IH41" s="42">
        <f t="shared" si="314"/>
        <v>0</v>
      </c>
      <c r="II41" s="42">
        <f t="shared" si="315"/>
        <v>0</v>
      </c>
      <c r="IJ41" s="42">
        <f t="shared" si="316"/>
        <v>0</v>
      </c>
      <c r="IK41" s="42">
        <f t="shared" si="317"/>
        <v>0</v>
      </c>
      <c r="IL41" s="65">
        <f t="shared" si="318"/>
        <v>0</v>
      </c>
      <c r="IM41" s="388">
        <f t="shared" si="319"/>
        <v>0</v>
      </c>
      <c r="IN41" s="389">
        <f t="shared" si="320"/>
        <v>0</v>
      </c>
      <c r="IO41" s="389">
        <f t="shared" si="321"/>
        <v>0</v>
      </c>
      <c r="IP41" s="389">
        <f t="shared" si="322"/>
        <v>0</v>
      </c>
      <c r="IQ41" s="389">
        <f t="shared" si="323"/>
        <v>0</v>
      </c>
      <c r="IR41" s="389">
        <f t="shared" si="324"/>
        <v>0</v>
      </c>
      <c r="IS41" s="389">
        <f t="shared" si="325"/>
        <v>0</v>
      </c>
      <c r="IT41" s="389">
        <f t="shared" si="326"/>
        <v>0</v>
      </c>
      <c r="IU41" s="389">
        <f t="shared" si="327"/>
        <v>0</v>
      </c>
      <c r="IV41" s="390">
        <f t="shared" si="328"/>
        <v>0</v>
      </c>
    </row>
    <row r="42" spans="1:256" ht="13.5" customHeight="1" x14ac:dyDescent="0.25">
      <c r="A42" s="109" t="s">
        <v>164</v>
      </c>
      <c r="B42" s="151" t="s">
        <v>31</v>
      </c>
      <c r="C42" s="152" t="s">
        <v>2250</v>
      </c>
      <c r="D42" s="153" t="s">
        <v>2227</v>
      </c>
      <c r="E42" s="153" t="s">
        <v>2238</v>
      </c>
      <c r="F42" s="153" t="s">
        <v>105</v>
      </c>
      <c r="G42" s="153" t="s">
        <v>2250</v>
      </c>
      <c r="H42" s="153" t="s">
        <v>79</v>
      </c>
      <c r="I42" s="153" t="s">
        <v>2255</v>
      </c>
      <c r="J42" s="153" t="s">
        <v>2255</v>
      </c>
      <c r="K42" s="153" t="s">
        <v>79</v>
      </c>
      <c r="L42" s="153" t="s">
        <v>79</v>
      </c>
      <c r="M42" s="153" t="s">
        <v>79</v>
      </c>
      <c r="N42" s="153" t="s">
        <v>79</v>
      </c>
      <c r="O42" s="153" t="s">
        <v>2238</v>
      </c>
      <c r="P42" s="153" t="s">
        <v>79</v>
      </c>
      <c r="Q42" s="153" t="s">
        <v>79</v>
      </c>
      <c r="R42" s="153" t="s">
        <v>2253</v>
      </c>
      <c r="S42" s="153" t="s">
        <v>79</v>
      </c>
      <c r="T42" s="153" t="s">
        <v>2250</v>
      </c>
      <c r="U42" s="153" t="s">
        <v>2250</v>
      </c>
      <c r="V42" s="154" t="s">
        <v>79</v>
      </c>
      <c r="X42" s="109" t="s">
        <v>165</v>
      </c>
      <c r="Y42" s="500" t="s">
        <v>31</v>
      </c>
      <c r="Z42" s="156" t="s">
        <v>2238</v>
      </c>
      <c r="AA42" s="156" t="s">
        <v>105</v>
      </c>
      <c r="AB42" s="156" t="s">
        <v>2250</v>
      </c>
      <c r="AC42" s="156" t="s">
        <v>2255</v>
      </c>
      <c r="AD42" s="156" t="s">
        <v>79</v>
      </c>
      <c r="AE42" s="156" t="s">
        <v>79</v>
      </c>
      <c r="AF42" s="156" t="s">
        <v>2250</v>
      </c>
      <c r="AG42" s="156" t="s">
        <v>2253</v>
      </c>
      <c r="AH42" s="156" t="s">
        <v>2250</v>
      </c>
      <c r="AI42" s="156" t="s">
        <v>2250</v>
      </c>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c r="BM42" s="95"/>
      <c r="BN42" s="95"/>
      <c r="BO42" s="95"/>
      <c r="BP42" s="95"/>
      <c r="BQ42" s="95"/>
      <c r="BR42" s="95"/>
      <c r="BS42" s="95"/>
      <c r="BT42" s="95"/>
      <c r="BU42" s="95"/>
      <c r="BV42" s="95"/>
      <c r="BW42" s="95"/>
      <c r="BX42" s="95"/>
      <c r="BY42" s="95"/>
      <c r="BZ42" s="95"/>
      <c r="CA42" s="95"/>
      <c r="CB42" s="95"/>
      <c r="CC42" s="95"/>
      <c r="CD42" s="95"/>
      <c r="CE42" s="95"/>
      <c r="CF42" s="95"/>
      <c r="CG42" s="95"/>
      <c r="CH42" s="95"/>
      <c r="CI42" s="95"/>
      <c r="CJ42" s="95"/>
      <c r="CK42" s="95"/>
      <c r="CL42" s="95"/>
      <c r="CM42" s="95"/>
      <c r="CN42" s="95"/>
      <c r="CO42" s="95"/>
      <c r="CP42" s="95"/>
      <c r="CQ42" s="95"/>
      <c r="CR42" s="95"/>
      <c r="CS42" s="95"/>
      <c r="CT42" s="95"/>
      <c r="CU42" s="95"/>
      <c r="CV42" s="95"/>
      <c r="CW42" s="95"/>
      <c r="CX42" s="95"/>
      <c r="CY42" s="95"/>
      <c r="CZ42" s="95"/>
      <c r="DA42" s="95"/>
      <c r="DB42" s="95"/>
      <c r="DC42" s="95"/>
      <c r="DD42" s="95"/>
      <c r="DE42" s="95"/>
      <c r="DF42" s="95"/>
      <c r="DG42" s="95"/>
      <c r="DH42" s="95"/>
      <c r="DI42" s="95"/>
      <c r="DJ42" s="95"/>
      <c r="DK42" s="95"/>
      <c r="DL42" s="95"/>
      <c r="DM42" s="95"/>
      <c r="DN42" s="95"/>
      <c r="DO42" s="95"/>
      <c r="DP42" s="95"/>
      <c r="DQ42" s="95"/>
      <c r="DR42" s="95"/>
      <c r="DS42" s="95"/>
      <c r="DT42" s="95"/>
      <c r="DU42" s="95"/>
      <c r="DV42" s="95"/>
      <c r="DW42" s="95"/>
      <c r="DX42" s="95"/>
      <c r="DY42" s="95"/>
      <c r="DZ42" s="95"/>
      <c r="EA42" s="95"/>
      <c r="EB42" s="95"/>
      <c r="EC42" s="95"/>
      <c r="ED42" s="95"/>
      <c r="EE42" s="95"/>
      <c r="EF42" s="95"/>
      <c r="EG42" s="95"/>
      <c r="EH42" s="95"/>
      <c r="EI42" s="95"/>
      <c r="EJ42" s="95"/>
      <c r="EK42" s="95"/>
      <c r="EL42" s="95"/>
      <c r="EM42" s="95"/>
      <c r="EN42" s="95"/>
      <c r="EO42" s="95"/>
      <c r="EP42" s="95"/>
      <c r="EQ42" s="95"/>
      <c r="ER42" s="95"/>
      <c r="ES42" s="95"/>
      <c r="ET42" s="95"/>
      <c r="EU42" s="95"/>
      <c r="EV42" s="95"/>
      <c r="EW42" s="95"/>
      <c r="EX42" s="95"/>
      <c r="EY42" s="95"/>
      <c r="EZ42" s="95"/>
      <c r="FA42" s="95"/>
      <c r="FB42" s="95"/>
      <c r="FC42" s="95"/>
      <c r="FD42" s="95"/>
      <c r="FE42" s="95"/>
      <c r="FG42" s="523" t="s">
        <v>1317</v>
      </c>
      <c r="FH42" s="523" t="s">
        <v>1317</v>
      </c>
      <c r="FI42" s="521"/>
      <c r="FJ42" s="345"/>
      <c r="FK42" s="346"/>
      <c r="FL42" s="347"/>
      <c r="FM42" s="347"/>
      <c r="FN42" s="347"/>
      <c r="FO42" s="347"/>
      <c r="FP42" s="347"/>
      <c r="FQ42" s="347"/>
      <c r="FR42" s="347"/>
      <c r="FS42" s="347"/>
      <c r="FT42" s="348"/>
      <c r="FU42" s="251"/>
      <c r="FV42" s="247"/>
      <c r="FW42" s="247"/>
      <c r="FX42" s="247"/>
      <c r="FY42" s="247"/>
      <c r="FZ42" s="247"/>
      <c r="GA42" s="247"/>
      <c r="GB42" s="247"/>
      <c r="GC42" s="247"/>
      <c r="GD42" s="252"/>
      <c r="GE42" s="349"/>
      <c r="GF42" s="350"/>
      <c r="GG42" s="350"/>
      <c r="GH42" s="350"/>
      <c r="GI42" s="350"/>
      <c r="GJ42" s="350"/>
      <c r="GK42" s="350"/>
      <c r="GL42" s="350"/>
      <c r="GM42" s="350"/>
      <c r="GN42" s="351"/>
      <c r="GO42" s="352"/>
      <c r="GP42" s="353"/>
      <c r="GQ42" s="353"/>
      <c r="GR42" s="353"/>
      <c r="GS42" s="353"/>
      <c r="GT42" s="353"/>
      <c r="GU42" s="353"/>
      <c r="GV42" s="353"/>
      <c r="GW42" s="353"/>
      <c r="GX42" s="354"/>
      <c r="GY42" s="349"/>
      <c r="GZ42" s="350"/>
      <c r="HA42" s="350"/>
      <c r="HB42" s="350"/>
      <c r="HC42" s="350"/>
      <c r="HD42" s="350"/>
      <c r="HE42" s="350"/>
      <c r="HF42" s="350"/>
      <c r="HG42" s="350"/>
      <c r="HH42" s="351"/>
      <c r="HI42" s="352"/>
      <c r="HJ42" s="353"/>
      <c r="HK42" s="353"/>
      <c r="HL42" s="353"/>
      <c r="HM42" s="353"/>
      <c r="HN42" s="353"/>
      <c r="HO42" s="353"/>
      <c r="HP42" s="353"/>
      <c r="HQ42" s="353"/>
      <c r="HR42" s="354"/>
      <c r="HS42" s="275"/>
      <c r="HT42" s="49"/>
      <c r="HU42" s="49"/>
      <c r="HV42" s="49"/>
      <c r="HW42" s="49"/>
      <c r="HX42" s="49"/>
      <c r="HY42" s="49"/>
      <c r="HZ42" s="49"/>
      <c r="IA42" s="49"/>
      <c r="IB42" s="276"/>
      <c r="IC42" s="355"/>
      <c r="ID42" s="42"/>
      <c r="IE42" s="42"/>
      <c r="IF42" s="42"/>
      <c r="IG42" s="42"/>
      <c r="IH42" s="42"/>
      <c r="II42" s="42"/>
      <c r="IJ42" s="42"/>
      <c r="IK42" s="42"/>
      <c r="IL42" s="65"/>
      <c r="IM42" s="388"/>
      <c r="IN42" s="389"/>
      <c r="IO42" s="389"/>
      <c r="IP42" s="389"/>
      <c r="IQ42" s="389"/>
      <c r="IR42" s="389"/>
      <c r="IS42" s="389"/>
      <c r="IT42" s="389"/>
      <c r="IU42" s="389"/>
      <c r="IV42" s="390"/>
    </row>
    <row r="43" spans="1:256" ht="13.5" customHeight="1" thickBot="1" x14ac:dyDescent="0.25">
      <c r="A43" s="109" t="s">
        <v>166</v>
      </c>
      <c r="B43" s="151" t="s">
        <v>94</v>
      </c>
      <c r="C43" s="157">
        <v>1</v>
      </c>
      <c r="D43" s="158">
        <v>6</v>
      </c>
      <c r="E43" s="158">
        <v>2</v>
      </c>
      <c r="F43" s="158">
        <v>21</v>
      </c>
      <c r="G43" s="158">
        <v>6</v>
      </c>
      <c r="H43" s="158">
        <v>0</v>
      </c>
      <c r="I43" s="158">
        <v>6</v>
      </c>
      <c r="J43" s="158">
        <v>6</v>
      </c>
      <c r="K43" s="158">
        <v>0</v>
      </c>
      <c r="L43" s="158">
        <v>0</v>
      </c>
      <c r="M43" s="158">
        <v>0</v>
      </c>
      <c r="N43" s="158">
        <v>0</v>
      </c>
      <c r="O43" s="158">
        <v>2</v>
      </c>
      <c r="P43" s="158">
        <v>0</v>
      </c>
      <c r="Q43" s="158">
        <v>0</v>
      </c>
      <c r="R43" s="158">
        <v>1</v>
      </c>
      <c r="S43" s="158">
        <v>0</v>
      </c>
      <c r="T43" s="158">
        <v>1</v>
      </c>
      <c r="U43" s="158">
        <v>1</v>
      </c>
      <c r="V43" s="159">
        <v>0</v>
      </c>
      <c r="X43" s="109" t="s">
        <v>167</v>
      </c>
      <c r="Y43" s="500" t="s">
        <v>94</v>
      </c>
      <c r="Z43" s="160">
        <v>6</v>
      </c>
      <c r="AA43" s="160">
        <v>24</v>
      </c>
      <c r="AB43" s="160">
        <v>6</v>
      </c>
      <c r="AC43" s="160">
        <v>12</v>
      </c>
      <c r="AD43" s="160">
        <v>0</v>
      </c>
      <c r="AE43" s="160">
        <v>0</v>
      </c>
      <c r="AF43" s="160">
        <v>2</v>
      </c>
      <c r="AG43" s="160">
        <v>1</v>
      </c>
      <c r="AH43" s="160">
        <v>1</v>
      </c>
      <c r="AI43" s="160">
        <v>1</v>
      </c>
      <c r="AM43" s="95"/>
      <c r="AN43" s="95"/>
      <c r="AO43" s="95"/>
      <c r="AP43" s="771"/>
      <c r="AQ43" s="772"/>
      <c r="AR43" s="772"/>
      <c r="AS43" s="772"/>
      <c r="AT43" s="772"/>
      <c r="AU43" s="772"/>
      <c r="AV43" s="772"/>
      <c r="AW43" s="772" t="s">
        <v>1324</v>
      </c>
      <c r="AX43" s="772"/>
      <c r="AY43" s="772"/>
      <c r="AZ43" s="772"/>
      <c r="BA43" s="772"/>
      <c r="BB43" s="772"/>
      <c r="BC43" s="772"/>
      <c r="BD43" s="772"/>
      <c r="BE43" s="772"/>
      <c r="BF43" s="772"/>
      <c r="BG43" s="772"/>
      <c r="BH43" s="727"/>
      <c r="BI43" s="728"/>
      <c r="BJ43" s="741"/>
      <c r="BK43" s="742"/>
      <c r="BL43" s="742"/>
      <c r="BM43" s="742"/>
      <c r="BN43" s="742"/>
      <c r="BO43" s="742"/>
      <c r="BP43" s="742"/>
      <c r="BQ43" s="742" t="s">
        <v>1325</v>
      </c>
      <c r="BR43" s="742"/>
      <c r="BS43" s="742"/>
      <c r="BT43" s="742"/>
      <c r="BU43" s="742"/>
      <c r="BV43" s="742"/>
      <c r="BW43" s="742"/>
      <c r="BX43" s="742"/>
      <c r="BY43" s="742"/>
      <c r="BZ43" s="742"/>
      <c r="CA43" s="742"/>
      <c r="CB43" s="742"/>
      <c r="CC43" s="743"/>
      <c r="CD43" s="726"/>
      <c r="CE43" s="727"/>
      <c r="CF43" s="727"/>
      <c r="CG43" s="727"/>
      <c r="CH43" s="727"/>
      <c r="CI43" s="727"/>
      <c r="CJ43" s="727"/>
      <c r="CK43" s="727" t="s">
        <v>807</v>
      </c>
      <c r="CL43" s="727"/>
      <c r="CM43" s="727"/>
      <c r="CN43" s="727"/>
      <c r="CO43" s="727"/>
      <c r="CP43" s="727"/>
      <c r="CQ43" s="727"/>
      <c r="CR43" s="727"/>
      <c r="CS43" s="727"/>
      <c r="CT43" s="727"/>
      <c r="CU43" s="727"/>
      <c r="CV43" s="727"/>
      <c r="CW43" s="728"/>
      <c r="CX43" s="738"/>
      <c r="CY43" s="739"/>
      <c r="CZ43" s="739"/>
      <c r="DA43" s="739"/>
      <c r="DB43" s="739"/>
      <c r="DC43" s="739"/>
      <c r="DD43" s="739"/>
      <c r="DE43" s="739" t="s">
        <v>808</v>
      </c>
      <c r="DF43" s="739"/>
      <c r="DG43" s="739"/>
      <c r="DH43" s="739"/>
      <c r="DI43" s="739"/>
      <c r="DJ43" s="739"/>
      <c r="DK43" s="739"/>
      <c r="DL43" s="739"/>
      <c r="DM43" s="739"/>
      <c r="DN43" s="739"/>
      <c r="DO43" s="739"/>
      <c r="DP43" s="739"/>
      <c r="DQ43" s="740"/>
      <c r="DR43" s="738"/>
      <c r="DS43" s="739"/>
      <c r="DT43" s="739"/>
      <c r="DU43" s="739"/>
      <c r="DV43" s="739"/>
      <c r="DW43" s="739"/>
      <c r="DX43" s="739"/>
      <c r="DY43" s="739" t="s">
        <v>1326</v>
      </c>
      <c r="DZ43" s="739"/>
      <c r="EA43" s="739"/>
      <c r="EB43" s="739"/>
      <c r="EC43" s="739"/>
      <c r="ED43" s="739"/>
      <c r="EE43" s="739"/>
      <c r="EF43" s="739"/>
      <c r="EG43" s="739"/>
      <c r="EH43" s="739"/>
      <c r="EI43" s="739"/>
      <c r="EJ43" s="739"/>
      <c r="EK43" s="740"/>
      <c r="EL43" s="738"/>
      <c r="EM43" s="739"/>
      <c r="EN43" s="739"/>
      <c r="EO43" s="739"/>
      <c r="EP43" s="739"/>
      <c r="EQ43" s="739"/>
      <c r="ER43" s="739"/>
      <c r="ES43" s="739" t="str">
        <f>INDEX(FG48:FG50,FH48)</f>
        <v>Гололед</v>
      </c>
      <c r="ET43" s="739"/>
      <c r="EU43" s="739"/>
      <c r="EV43" s="739"/>
      <c r="EW43" s="739"/>
      <c r="EX43" s="739"/>
      <c r="EY43" s="739"/>
      <c r="EZ43" s="739"/>
      <c r="FA43" s="739"/>
      <c r="FB43" s="739"/>
      <c r="FC43" s="739"/>
      <c r="FD43" s="739"/>
      <c r="FE43" s="740"/>
      <c r="FG43" s="523" t="s">
        <v>1318</v>
      </c>
      <c r="FH43" s="523" t="s">
        <v>1318</v>
      </c>
      <c r="FI43" s="522"/>
      <c r="FJ43" s="345"/>
      <c r="FK43" s="346"/>
      <c r="FL43" s="347"/>
      <c r="FM43" s="347"/>
      <c r="FN43" s="347"/>
      <c r="FO43" s="347"/>
      <c r="FP43" s="347"/>
      <c r="FQ43" s="347"/>
      <c r="FR43" s="347"/>
      <c r="FS43" s="347"/>
      <c r="FT43" s="348"/>
      <c r="FU43" s="251"/>
      <c r="FV43" s="247"/>
      <c r="FW43" s="247"/>
      <c r="FX43" s="247"/>
      <c r="FY43" s="247"/>
      <c r="FZ43" s="247"/>
      <c r="GA43" s="247"/>
      <c r="GB43" s="247"/>
      <c r="GC43" s="247"/>
      <c r="GD43" s="252"/>
      <c r="GE43" s="349"/>
      <c r="GF43" s="350"/>
      <c r="GG43" s="350"/>
      <c r="GH43" s="350"/>
      <c r="GI43" s="350"/>
      <c r="GJ43" s="350"/>
      <c r="GK43" s="350"/>
      <c r="GL43" s="350"/>
      <c r="GM43" s="350"/>
      <c r="GN43" s="351"/>
      <c r="GO43" s="352"/>
      <c r="GP43" s="353"/>
      <c r="GQ43" s="353"/>
      <c r="GR43" s="353"/>
      <c r="GS43" s="353"/>
      <c r="GT43" s="353"/>
      <c r="GU43" s="353"/>
      <c r="GV43" s="353"/>
      <c r="GW43" s="353"/>
      <c r="GX43" s="354"/>
      <c r="GY43" s="349"/>
      <c r="GZ43" s="350"/>
      <c r="HA43" s="350"/>
      <c r="HB43" s="350"/>
      <c r="HC43" s="350"/>
      <c r="HD43" s="350"/>
      <c r="HE43" s="350"/>
      <c r="HF43" s="350"/>
      <c r="HG43" s="350"/>
      <c r="HH43" s="351"/>
      <c r="HI43" s="352"/>
      <c r="HJ43" s="353"/>
      <c r="HK43" s="353"/>
      <c r="HL43" s="353"/>
      <c r="HM43" s="353"/>
      <c r="HN43" s="353"/>
      <c r="HO43" s="353"/>
      <c r="HP43" s="353"/>
      <c r="HQ43" s="353"/>
      <c r="HR43" s="354"/>
      <c r="HS43" s="275"/>
      <c r="HT43" s="49"/>
      <c r="HU43" s="49"/>
      <c r="HV43" s="49"/>
      <c r="HW43" s="49"/>
      <c r="HX43" s="49"/>
      <c r="HY43" s="49"/>
      <c r="HZ43" s="49"/>
      <c r="IA43" s="49"/>
      <c r="IB43" s="276"/>
      <c r="IC43" s="355"/>
      <c r="ID43" s="42"/>
      <c r="IE43" s="42"/>
      <c r="IF43" s="42"/>
      <c r="IG43" s="42"/>
      <c r="IH43" s="42"/>
      <c r="II43" s="42"/>
      <c r="IJ43" s="42"/>
      <c r="IK43" s="42"/>
      <c r="IL43" s="65"/>
      <c r="IM43" s="388"/>
      <c r="IN43" s="389"/>
      <c r="IO43" s="389"/>
      <c r="IP43" s="389"/>
      <c r="IQ43" s="389"/>
      <c r="IR43" s="389"/>
      <c r="IS43" s="389"/>
      <c r="IT43" s="389"/>
      <c r="IU43" s="389"/>
      <c r="IV43" s="390"/>
    </row>
    <row r="44" spans="1:256" ht="13.5" customHeight="1" thickBot="1" x14ac:dyDescent="0.25">
      <c r="A44" s="109" t="s">
        <v>168</v>
      </c>
      <c r="B44" s="161" t="s">
        <v>34</v>
      </c>
      <c r="C44" s="162">
        <v>1005.85</v>
      </c>
      <c r="D44" s="163">
        <v>996.7</v>
      </c>
      <c r="E44" s="163">
        <v>990.7</v>
      </c>
      <c r="F44" s="163">
        <v>985.90000000000009</v>
      </c>
      <c r="G44" s="163">
        <v>998.95</v>
      </c>
      <c r="H44" s="163">
        <v>1009.15</v>
      </c>
      <c r="I44" s="163">
        <v>1001.75</v>
      </c>
      <c r="J44" s="163">
        <v>1000.1</v>
      </c>
      <c r="K44" s="163">
        <v>1014.3</v>
      </c>
      <c r="L44" s="163">
        <v>1022.9000000000001</v>
      </c>
      <c r="M44" s="163">
        <v>1030.5</v>
      </c>
      <c r="N44" s="163">
        <v>1028.5999999999999</v>
      </c>
      <c r="O44" s="163">
        <v>1026.4000000000001</v>
      </c>
      <c r="P44" s="163">
        <v>1025.75</v>
      </c>
      <c r="Q44" s="163">
        <v>1025.95</v>
      </c>
      <c r="R44" s="163">
        <v>1026.0999999999999</v>
      </c>
      <c r="S44" s="163">
        <v>1027.9000000000001</v>
      </c>
      <c r="T44" s="163">
        <v>1028.5999999999999</v>
      </c>
      <c r="U44" s="163">
        <v>1032.3</v>
      </c>
      <c r="V44" s="164">
        <v>1037.9000000000001</v>
      </c>
      <c r="X44" s="109" t="s">
        <v>169</v>
      </c>
      <c r="Y44" s="507" t="s">
        <v>33</v>
      </c>
      <c r="Z44" s="166">
        <v>0</v>
      </c>
      <c r="AA44" s="166">
        <v>0</v>
      </c>
      <c r="AB44" s="166">
        <v>0</v>
      </c>
      <c r="AC44" s="166">
        <v>0</v>
      </c>
      <c r="AD44" s="166">
        <v>0</v>
      </c>
      <c r="AE44" s="166">
        <v>0</v>
      </c>
      <c r="AF44" s="166">
        <v>0</v>
      </c>
      <c r="AG44" s="166">
        <v>0</v>
      </c>
      <c r="AH44" s="166">
        <v>0</v>
      </c>
      <c r="AI44" s="166">
        <v>0</v>
      </c>
      <c r="AM44" s="95"/>
      <c r="AN44" s="95"/>
      <c r="AO44" s="95"/>
      <c r="AP44" s="774" t="s">
        <v>28</v>
      </c>
      <c r="AQ44" s="775" t="s">
        <v>44</v>
      </c>
      <c r="AR44" s="776" t="s">
        <v>28</v>
      </c>
      <c r="AS44" s="775" t="s">
        <v>44</v>
      </c>
      <c r="AT44" s="776" t="s">
        <v>28</v>
      </c>
      <c r="AU44" s="777" t="s">
        <v>44</v>
      </c>
      <c r="AV44" s="774" t="s">
        <v>28</v>
      </c>
      <c r="AW44" s="775" t="s">
        <v>44</v>
      </c>
      <c r="AX44" s="776" t="s">
        <v>28</v>
      </c>
      <c r="AY44" s="775" t="s">
        <v>44</v>
      </c>
      <c r="AZ44" s="776" t="s">
        <v>28</v>
      </c>
      <c r="BA44" s="777" t="s">
        <v>44</v>
      </c>
      <c r="BB44" s="774" t="s">
        <v>28</v>
      </c>
      <c r="BC44" s="775" t="s">
        <v>44</v>
      </c>
      <c r="BD44" s="776" t="s">
        <v>28</v>
      </c>
      <c r="BE44" s="775" t="s">
        <v>44</v>
      </c>
      <c r="BF44" s="776" t="s">
        <v>28</v>
      </c>
      <c r="BG44" s="777" t="s">
        <v>44</v>
      </c>
      <c r="BH44" s="770" t="s">
        <v>28</v>
      </c>
      <c r="BI44" s="39" t="s">
        <v>44</v>
      </c>
      <c r="BJ44" s="43" t="s">
        <v>28</v>
      </c>
      <c r="BK44" s="39" t="s">
        <v>44</v>
      </c>
      <c r="BL44" s="43" t="s">
        <v>28</v>
      </c>
      <c r="BM44" s="39" t="s">
        <v>44</v>
      </c>
      <c r="BN44" s="43" t="s">
        <v>28</v>
      </c>
      <c r="BO44" s="39" t="s">
        <v>44</v>
      </c>
      <c r="BP44" s="43" t="s">
        <v>28</v>
      </c>
      <c r="BQ44" s="39" t="s">
        <v>44</v>
      </c>
      <c r="BR44" s="43" t="s">
        <v>28</v>
      </c>
      <c r="BS44" s="39" t="s">
        <v>44</v>
      </c>
      <c r="BT44" s="43" t="s">
        <v>28</v>
      </c>
      <c r="BU44" s="39" t="s">
        <v>44</v>
      </c>
      <c r="BV44" s="43" t="s">
        <v>28</v>
      </c>
      <c r="BW44" s="39" t="s">
        <v>44</v>
      </c>
      <c r="BX44" s="43" t="s">
        <v>28</v>
      </c>
      <c r="BY44" s="39" t="s">
        <v>44</v>
      </c>
      <c r="BZ44" s="43" t="s">
        <v>28</v>
      </c>
      <c r="CA44" s="39" t="s">
        <v>44</v>
      </c>
      <c r="CB44" s="43" t="s">
        <v>28</v>
      </c>
      <c r="CC44" s="39" t="s">
        <v>44</v>
      </c>
      <c r="CD44" s="43" t="s">
        <v>28</v>
      </c>
      <c r="CE44" s="39" t="s">
        <v>44</v>
      </c>
      <c r="CF44" s="43" t="s">
        <v>28</v>
      </c>
      <c r="CG44" s="39" t="s">
        <v>44</v>
      </c>
      <c r="CH44" s="43" t="s">
        <v>28</v>
      </c>
      <c r="CI44" s="39" t="s">
        <v>44</v>
      </c>
      <c r="CJ44" s="43" t="s">
        <v>28</v>
      </c>
      <c r="CK44" s="39" t="s">
        <v>44</v>
      </c>
      <c r="CL44" s="43" t="s">
        <v>28</v>
      </c>
      <c r="CM44" s="39" t="s">
        <v>44</v>
      </c>
      <c r="CN44" s="43" t="s">
        <v>28</v>
      </c>
      <c r="CO44" s="39" t="s">
        <v>44</v>
      </c>
      <c r="CP44" s="43" t="s">
        <v>28</v>
      </c>
      <c r="CQ44" s="39" t="s">
        <v>44</v>
      </c>
      <c r="CR44" s="43" t="s">
        <v>28</v>
      </c>
      <c r="CS44" s="39" t="s">
        <v>44</v>
      </c>
      <c r="CT44" s="43" t="s">
        <v>28</v>
      </c>
      <c r="CU44" s="39" t="s">
        <v>44</v>
      </c>
      <c r="CV44" s="43" t="s">
        <v>28</v>
      </c>
      <c r="CW44" s="39" t="s">
        <v>44</v>
      </c>
      <c r="CX44" s="43" t="s">
        <v>28</v>
      </c>
      <c r="CY44" s="39" t="s">
        <v>44</v>
      </c>
      <c r="CZ44" s="43" t="s">
        <v>28</v>
      </c>
      <c r="DA44" s="39" t="s">
        <v>44</v>
      </c>
      <c r="DB44" s="43" t="s">
        <v>28</v>
      </c>
      <c r="DC44" s="39" t="s">
        <v>44</v>
      </c>
      <c r="DD44" s="43" t="s">
        <v>28</v>
      </c>
      <c r="DE44" s="39" t="s">
        <v>44</v>
      </c>
      <c r="DF44" s="43" t="s">
        <v>28</v>
      </c>
      <c r="DG44" s="39" t="s">
        <v>44</v>
      </c>
      <c r="DH44" s="43" t="s">
        <v>28</v>
      </c>
      <c r="DI44" s="39" t="s">
        <v>44</v>
      </c>
      <c r="DJ44" s="43" t="s">
        <v>28</v>
      </c>
      <c r="DK44" s="39" t="s">
        <v>44</v>
      </c>
      <c r="DL44" s="43" t="s">
        <v>28</v>
      </c>
      <c r="DM44" s="39" t="s">
        <v>44</v>
      </c>
      <c r="DN44" s="43" t="s">
        <v>28</v>
      </c>
      <c r="DO44" s="39" t="s">
        <v>44</v>
      </c>
      <c r="DP44" s="43" t="s">
        <v>28</v>
      </c>
      <c r="DQ44" s="39" t="s">
        <v>44</v>
      </c>
      <c r="DR44" s="43" t="s">
        <v>28</v>
      </c>
      <c r="DS44" s="39" t="s">
        <v>44</v>
      </c>
      <c r="DT44" s="43" t="s">
        <v>28</v>
      </c>
      <c r="DU44" s="39" t="s">
        <v>44</v>
      </c>
      <c r="DV44" s="43" t="s">
        <v>28</v>
      </c>
      <c r="DW44" s="39" t="s">
        <v>44</v>
      </c>
      <c r="DX44" s="43" t="s">
        <v>28</v>
      </c>
      <c r="DY44" s="39" t="s">
        <v>44</v>
      </c>
      <c r="DZ44" s="43" t="s">
        <v>28</v>
      </c>
      <c r="EA44" s="39" t="s">
        <v>44</v>
      </c>
      <c r="EB44" s="43" t="s">
        <v>28</v>
      </c>
      <c r="EC44" s="39" t="s">
        <v>44</v>
      </c>
      <c r="ED44" s="43" t="s">
        <v>28</v>
      </c>
      <c r="EE44" s="39" t="s">
        <v>44</v>
      </c>
      <c r="EF44" s="43" t="s">
        <v>28</v>
      </c>
      <c r="EG44" s="39" t="s">
        <v>44</v>
      </c>
      <c r="EH44" s="43" t="s">
        <v>28</v>
      </c>
      <c r="EI44" s="39" t="s">
        <v>44</v>
      </c>
      <c r="EJ44" s="43" t="s">
        <v>28</v>
      </c>
      <c r="EK44" s="39" t="s">
        <v>44</v>
      </c>
      <c r="EL44" s="43" t="s">
        <v>28</v>
      </c>
      <c r="EM44" s="39" t="s">
        <v>44</v>
      </c>
      <c r="EN44" s="43" t="s">
        <v>28</v>
      </c>
      <c r="EO44" s="39" t="s">
        <v>44</v>
      </c>
      <c r="EP44" s="43" t="s">
        <v>28</v>
      </c>
      <c r="EQ44" s="39" t="s">
        <v>44</v>
      </c>
      <c r="ER44" s="43" t="s">
        <v>28</v>
      </c>
      <c r="ES44" s="39" t="s">
        <v>44</v>
      </c>
      <c r="ET44" s="43" t="s">
        <v>28</v>
      </c>
      <c r="EU44" s="39" t="s">
        <v>44</v>
      </c>
      <c r="EV44" s="43" t="s">
        <v>28</v>
      </c>
      <c r="EW44" s="39" t="s">
        <v>44</v>
      </c>
      <c r="EX44" s="43" t="s">
        <v>28</v>
      </c>
      <c r="EY44" s="39" t="s">
        <v>44</v>
      </c>
      <c r="EZ44" s="43" t="s">
        <v>28</v>
      </c>
      <c r="FA44" s="39" t="s">
        <v>44</v>
      </c>
      <c r="FB44" s="43" t="s">
        <v>28</v>
      </c>
      <c r="FC44" s="39" t="s">
        <v>44</v>
      </c>
      <c r="FD44" s="43" t="s">
        <v>28</v>
      </c>
      <c r="FE44" s="39" t="s">
        <v>44</v>
      </c>
      <c r="FG44" s="523" t="s">
        <v>1319</v>
      </c>
      <c r="FH44" s="523" t="s">
        <v>1319</v>
      </c>
      <c r="FI44" s="521"/>
      <c r="FJ44" s="544"/>
      <c r="FK44" s="545"/>
      <c r="FL44" s="546"/>
      <c r="FM44" s="546"/>
      <c r="FN44" s="546"/>
      <c r="FO44" s="546"/>
      <c r="FP44" s="546"/>
      <c r="FQ44" s="546"/>
      <c r="FR44" s="546"/>
      <c r="FS44" s="546"/>
      <c r="FT44" s="547"/>
      <c r="FU44" s="548"/>
      <c r="FV44" s="549"/>
      <c r="FW44" s="549"/>
      <c r="FX44" s="549"/>
      <c r="FY44" s="549"/>
      <c r="FZ44" s="549"/>
      <c r="GA44" s="549"/>
      <c r="GB44" s="549"/>
      <c r="GC44" s="549"/>
      <c r="GD44" s="550"/>
      <c r="GE44" s="551"/>
      <c r="GF44" s="552"/>
      <c r="GG44" s="552"/>
      <c r="GH44" s="552"/>
      <c r="GI44" s="552"/>
      <c r="GJ44" s="552"/>
      <c r="GK44" s="552"/>
      <c r="GL44" s="552"/>
      <c r="GM44" s="552"/>
      <c r="GN44" s="553"/>
      <c r="GO44" s="554"/>
      <c r="GP44" s="555"/>
      <c r="GQ44" s="555"/>
      <c r="GR44" s="555"/>
      <c r="GS44" s="555"/>
      <c r="GT44" s="555"/>
      <c r="GU44" s="555"/>
      <c r="GV44" s="555"/>
      <c r="GW44" s="555"/>
      <c r="GX44" s="556"/>
      <c r="GY44" s="551"/>
      <c r="GZ44" s="552"/>
      <c r="HA44" s="552"/>
      <c r="HB44" s="552"/>
      <c r="HC44" s="552"/>
      <c r="HD44" s="552"/>
      <c r="HE44" s="552"/>
      <c r="HF44" s="552"/>
      <c r="HG44" s="552"/>
      <c r="HH44" s="553"/>
      <c r="HI44" s="554"/>
      <c r="HJ44" s="555"/>
      <c r="HK44" s="555"/>
      <c r="HL44" s="555"/>
      <c r="HM44" s="555"/>
      <c r="HN44" s="555"/>
      <c r="HO44" s="555"/>
      <c r="HP44" s="555"/>
      <c r="HQ44" s="555"/>
      <c r="HR44" s="556"/>
      <c r="HS44" s="557"/>
      <c r="HT44" s="558"/>
      <c r="HU44" s="558"/>
      <c r="HV44" s="558"/>
      <c r="HW44" s="558"/>
      <c r="HX44" s="558"/>
      <c r="HY44" s="558"/>
      <c r="HZ44" s="558"/>
      <c r="IA44" s="558"/>
      <c r="IB44" s="559"/>
      <c r="IC44" s="560"/>
      <c r="ID44" s="561"/>
      <c r="IE44" s="561"/>
      <c r="IF44" s="561"/>
      <c r="IG44" s="561"/>
      <c r="IH44" s="561"/>
      <c r="II44" s="561"/>
      <c r="IJ44" s="561"/>
      <c r="IK44" s="561"/>
      <c r="IL44" s="562"/>
      <c r="IM44" s="563"/>
      <c r="IN44" s="564"/>
      <c r="IO44" s="564"/>
      <c r="IP44" s="564"/>
      <c r="IQ44" s="564"/>
      <c r="IR44" s="564"/>
      <c r="IS44" s="564"/>
      <c r="IT44" s="564"/>
      <c r="IU44" s="564"/>
      <c r="IV44" s="565"/>
    </row>
    <row r="45" spans="1:256" ht="13.5" customHeight="1" x14ac:dyDescent="0.2">
      <c r="A45" s="109" t="s">
        <v>170</v>
      </c>
      <c r="B45" s="167" t="s">
        <v>32</v>
      </c>
      <c r="C45" s="168" t="s">
        <v>2285</v>
      </c>
      <c r="D45" s="169" t="s">
        <v>2232</v>
      </c>
      <c r="E45" s="169" t="s">
        <v>2245</v>
      </c>
      <c r="F45" s="169" t="s">
        <v>2226</v>
      </c>
      <c r="G45" s="169" t="s">
        <v>106</v>
      </c>
      <c r="H45" s="169" t="s">
        <v>983</v>
      </c>
      <c r="I45" s="169" t="s">
        <v>2286</v>
      </c>
      <c r="J45" s="169" t="s">
        <v>2228</v>
      </c>
      <c r="K45" s="169" t="s">
        <v>4</v>
      </c>
      <c r="L45" s="169" t="s">
        <v>4</v>
      </c>
      <c r="M45" s="169" t="s">
        <v>0</v>
      </c>
      <c r="N45" s="169" t="s">
        <v>2239</v>
      </c>
      <c r="O45" s="169" t="s">
        <v>983</v>
      </c>
      <c r="P45" s="169" t="s">
        <v>983</v>
      </c>
      <c r="Q45" s="169" t="s">
        <v>820</v>
      </c>
      <c r="R45" s="169" t="s">
        <v>2</v>
      </c>
      <c r="S45" s="169" t="s">
        <v>99</v>
      </c>
      <c r="T45" s="169" t="s">
        <v>2213</v>
      </c>
      <c r="U45" s="169" t="s">
        <v>2234</v>
      </c>
      <c r="V45" s="170" t="s">
        <v>95</v>
      </c>
      <c r="X45" s="672" t="s">
        <v>149</v>
      </c>
      <c r="Y45" s="673" t="s">
        <v>807</v>
      </c>
      <c r="Z45" s="674">
        <v>0</v>
      </c>
      <c r="AA45" s="675">
        <v>0</v>
      </c>
      <c r="AB45" s="675">
        <v>0</v>
      </c>
      <c r="AC45" s="675">
        <v>0</v>
      </c>
      <c r="AD45" s="675">
        <v>0</v>
      </c>
      <c r="AE45" s="675">
        <v>0</v>
      </c>
      <c r="AF45" s="675">
        <v>1</v>
      </c>
      <c r="AG45" s="675">
        <v>0</v>
      </c>
      <c r="AH45" s="675">
        <v>0</v>
      </c>
      <c r="AI45" s="676">
        <v>0</v>
      </c>
      <c r="AM45" s="95"/>
      <c r="AN45" s="413">
        <f t="shared" ref="AN45:AO64" si="335">AN6</f>
        <v>1</v>
      </c>
      <c r="AO45" s="708" t="str">
        <f t="shared" si="335"/>
        <v>Москва</v>
      </c>
      <c r="AP45" s="773">
        <f xml:space="preserve">        IF(VLOOKUP(29&amp;$AO6,$A$6:$V$3000,AP$3,0)&gt;150,"",VLOOKUP(29&amp;$AO6,$A$6:$V$3000,AP$3,0))</f>
        <v>0</v>
      </c>
      <c r="AQ45" s="773">
        <f xml:space="preserve">        IF(VLOOKUP(29&amp;$AO6,$A$6:$V$3000,AQ$3,0)&lt;$FH$58,VLOOKUP(29&amp;$AO6,$A$6:$V$3000,AQ$3,0),"")</f>
        <v>1</v>
      </c>
      <c r="AR45" s="773">
        <f t="shared" ref="AR45:BI45" si="336" xml:space="preserve">        IF(VLOOKUP(29&amp;$AO6,$A$6:$V$3000,AR$3,0)&lt;$FH$58,VLOOKUP(29&amp;$AO6,$A$6:$V$3000,AR$3,0),"")</f>
        <v>1</v>
      </c>
      <c r="AS45" s="773">
        <f t="shared" si="336"/>
        <v>0</v>
      </c>
      <c r="AT45" s="773">
        <f t="shared" si="336"/>
        <v>0</v>
      </c>
      <c r="AU45" s="773">
        <f t="shared" si="336"/>
        <v>0</v>
      </c>
      <c r="AV45" s="773">
        <f t="shared" si="336"/>
        <v>5</v>
      </c>
      <c r="AW45" s="773">
        <f t="shared" si="336"/>
        <v>4</v>
      </c>
      <c r="AX45" s="773">
        <f t="shared" si="336"/>
        <v>3</v>
      </c>
      <c r="AY45" s="773">
        <f t="shared" si="336"/>
        <v>3</v>
      </c>
      <c r="AZ45" s="773">
        <f t="shared" si="336"/>
        <v>3</v>
      </c>
      <c r="BA45" s="773">
        <f t="shared" si="336"/>
        <v>3</v>
      </c>
      <c r="BB45" s="773">
        <f t="shared" si="336"/>
        <v>3</v>
      </c>
      <c r="BC45" s="773">
        <f t="shared" si="336"/>
        <v>3</v>
      </c>
      <c r="BD45" s="773">
        <f t="shared" si="336"/>
        <v>3</v>
      </c>
      <c r="BE45" s="773">
        <f t="shared" si="336"/>
        <v>0</v>
      </c>
      <c r="BF45" s="773">
        <f t="shared" si="336"/>
        <v>0</v>
      </c>
      <c r="BG45" s="773">
        <f t="shared" si="336"/>
        <v>0</v>
      </c>
      <c r="BH45" s="773">
        <f t="shared" si="336"/>
        <v>0</v>
      </c>
      <c r="BI45" s="773">
        <f t="shared" si="336"/>
        <v>0</v>
      </c>
      <c r="BJ45" s="744">
        <f xml:space="preserve">  IF(VLOOKUP(27&amp;$AO6,$A$6:$V$3000,AP$3,0)=2,1,0)</f>
        <v>0</v>
      </c>
      <c r="BK45" s="745">
        <f t="shared" ref="BK45:CC45" si="337" xml:space="preserve">  IF(VLOOKUP(27&amp;$AO6,$A$6:$V$3000,AQ$3,0)=2,1,0)</f>
        <v>0</v>
      </c>
      <c r="BL45" s="745">
        <f t="shared" si="337"/>
        <v>0</v>
      </c>
      <c r="BM45" s="745">
        <f t="shared" si="337"/>
        <v>0</v>
      </c>
      <c r="BN45" s="745">
        <f t="shared" si="337"/>
        <v>1</v>
      </c>
      <c r="BO45" s="745">
        <f t="shared" si="337"/>
        <v>0</v>
      </c>
      <c r="BP45" s="745">
        <f t="shared" si="337"/>
        <v>1</v>
      </c>
      <c r="BQ45" s="745">
        <f t="shared" si="337"/>
        <v>1</v>
      </c>
      <c r="BR45" s="745">
        <f t="shared" si="337"/>
        <v>0</v>
      </c>
      <c r="BS45" s="745">
        <f t="shared" si="337"/>
        <v>0</v>
      </c>
      <c r="BT45" s="745">
        <f t="shared" si="337"/>
        <v>0</v>
      </c>
      <c r="BU45" s="745">
        <f t="shared" si="337"/>
        <v>0</v>
      </c>
      <c r="BV45" s="745">
        <f t="shared" si="337"/>
        <v>0</v>
      </c>
      <c r="BW45" s="745">
        <f t="shared" si="337"/>
        <v>0</v>
      </c>
      <c r="BX45" s="745">
        <f t="shared" si="337"/>
        <v>0</v>
      </c>
      <c r="BY45" s="745">
        <f t="shared" si="337"/>
        <v>0</v>
      </c>
      <c r="BZ45" s="745">
        <f t="shared" si="337"/>
        <v>0</v>
      </c>
      <c r="CA45" s="745">
        <f t="shared" si="337"/>
        <v>0</v>
      </c>
      <c r="CB45" s="745">
        <f t="shared" si="337"/>
        <v>0</v>
      </c>
      <c r="CC45" s="750">
        <f t="shared" si="337"/>
        <v>0</v>
      </c>
      <c r="CD45" s="744">
        <f>VLOOKUP(25&amp;$AO6,$A$6:$V$3000,AP$3,0)</f>
        <v>0</v>
      </c>
      <c r="CE45" s="745">
        <f t="shared" ref="CE45:CW45" si="338">VLOOKUP(25&amp;$AO6,$A$6:$V$3000,AQ$3,0)</f>
        <v>0</v>
      </c>
      <c r="CF45" s="745">
        <f t="shared" si="338"/>
        <v>0</v>
      </c>
      <c r="CG45" s="745">
        <f t="shared" si="338"/>
        <v>0</v>
      </c>
      <c r="CH45" s="745">
        <f t="shared" si="338"/>
        <v>0</v>
      </c>
      <c r="CI45" s="745">
        <f t="shared" si="338"/>
        <v>0</v>
      </c>
      <c r="CJ45" s="745">
        <f t="shared" si="338"/>
        <v>0</v>
      </c>
      <c r="CK45" s="745">
        <f t="shared" si="338"/>
        <v>0</v>
      </c>
      <c r="CL45" s="745">
        <f t="shared" si="338"/>
        <v>0</v>
      </c>
      <c r="CM45" s="745">
        <f t="shared" si="338"/>
        <v>0</v>
      </c>
      <c r="CN45" s="745">
        <f t="shared" si="338"/>
        <v>0</v>
      </c>
      <c r="CO45" s="745">
        <f t="shared" si="338"/>
        <v>0</v>
      </c>
      <c r="CP45" s="745">
        <f t="shared" si="338"/>
        <v>0</v>
      </c>
      <c r="CQ45" s="745">
        <f t="shared" si="338"/>
        <v>0</v>
      </c>
      <c r="CR45" s="745">
        <f t="shared" si="338"/>
        <v>0</v>
      </c>
      <c r="CS45" s="745">
        <f t="shared" si="338"/>
        <v>0</v>
      </c>
      <c r="CT45" s="745">
        <f t="shared" si="338"/>
        <v>0</v>
      </c>
      <c r="CU45" s="745">
        <f t="shared" si="338"/>
        <v>0</v>
      </c>
      <c r="CV45" s="745">
        <f t="shared" si="338"/>
        <v>0</v>
      </c>
      <c r="CW45" s="746">
        <f t="shared" si="338"/>
        <v>0</v>
      </c>
      <c r="CX45" s="744">
        <f t="shared" ref="CX45:CX80" si="339">VLOOKUP(26&amp;$AO6,$A$6:$V$3000,AP$3,0)</f>
        <v>0</v>
      </c>
      <c r="CY45" s="745">
        <f t="shared" ref="CY45:CY80" si="340">VLOOKUP(26&amp;$AO6,$A$6:$V$3000,AQ$3,0)</f>
        <v>0</v>
      </c>
      <c r="CZ45" s="745">
        <f t="shared" ref="CZ45:CZ80" si="341">VLOOKUP(26&amp;$AO6,$A$6:$V$3000,AR$3,0)</f>
        <v>0</v>
      </c>
      <c r="DA45" s="745">
        <f t="shared" ref="DA45:DA80" si="342">VLOOKUP(26&amp;$AO6,$A$6:$V$3000,AS$3,0)</f>
        <v>0</v>
      </c>
      <c r="DB45" s="745">
        <f t="shared" ref="DB45:DB80" si="343">VLOOKUP(26&amp;$AO6,$A$6:$V$3000,AT$3,0)</f>
        <v>0</v>
      </c>
      <c r="DC45" s="745">
        <f t="shared" ref="DC45:DC80" si="344">VLOOKUP(26&amp;$AO6,$A$6:$V$3000,AU$3,0)</f>
        <v>0</v>
      </c>
      <c r="DD45" s="745">
        <f t="shared" ref="DD45:DD80" si="345">VLOOKUP(26&amp;$AO6,$A$6:$V$3000,AV$3,0)</f>
        <v>0</v>
      </c>
      <c r="DE45" s="745">
        <f t="shared" ref="DE45:DE80" si="346">VLOOKUP(26&amp;$AO6,$A$6:$V$3000,AW$3,0)</f>
        <v>0</v>
      </c>
      <c r="DF45" s="745">
        <f t="shared" ref="DF45:DF80" si="347">VLOOKUP(26&amp;$AO6,$A$6:$V$3000,AX$3,0)</f>
        <v>0</v>
      </c>
      <c r="DG45" s="745">
        <f t="shared" ref="DG45:DG80" si="348">VLOOKUP(26&amp;$AO6,$A$6:$V$3000,AY$3,0)</f>
        <v>0</v>
      </c>
      <c r="DH45" s="745">
        <f t="shared" ref="DH45:DH80" si="349">VLOOKUP(26&amp;$AO6,$A$6:$V$3000,AZ$3,0)</f>
        <v>0</v>
      </c>
      <c r="DI45" s="745">
        <f t="shared" ref="DI45:DI80" si="350">VLOOKUP(26&amp;$AO6,$A$6:$V$3000,BA$3,0)</f>
        <v>0</v>
      </c>
      <c r="DJ45" s="745">
        <f t="shared" ref="DJ45:DJ80" si="351">VLOOKUP(26&amp;$AO6,$A$6:$V$3000,BB$3,0)</f>
        <v>0</v>
      </c>
      <c r="DK45" s="745">
        <f t="shared" ref="DK45:DK80" si="352">VLOOKUP(26&amp;$AO6,$A$6:$V$3000,BC$3,0)</f>
        <v>0</v>
      </c>
      <c r="DL45" s="745">
        <f t="shared" ref="DL45:DL80" si="353">VLOOKUP(26&amp;$AO6,$A$6:$V$3000,BD$3,0)</f>
        <v>0</v>
      </c>
      <c r="DM45" s="745">
        <f t="shared" ref="DM45:DM80" si="354">VLOOKUP(26&amp;$AO6,$A$6:$V$3000,BE$3,0)</f>
        <v>0</v>
      </c>
      <c r="DN45" s="745">
        <f t="shared" ref="DN45:DN80" si="355">VLOOKUP(26&amp;$AO6,$A$6:$V$3000,BF$3,0)</f>
        <v>0</v>
      </c>
      <c r="DO45" s="745">
        <f t="shared" ref="DO45:DO80" si="356">VLOOKUP(26&amp;$AO6,$A$6:$V$3000,BG$3,0)</f>
        <v>0</v>
      </c>
      <c r="DP45" s="745">
        <f t="shared" ref="DP45:DP80" si="357">VLOOKUP(26&amp;$AO6,$A$6:$V$3000,BH$3,0)</f>
        <v>0</v>
      </c>
      <c r="DQ45" s="750">
        <f t="shared" ref="DQ45:DQ80" si="358">VLOOKUP(26&amp;$AO6,$A$6:$V$3000,BI$3,0)</f>
        <v>0</v>
      </c>
      <c r="DR45" s="755" t="str">
        <f>VLOOKUP(21&amp;$AO6,$A$6:$V$3000,AP$3,0)</f>
        <v>Ю-9</v>
      </c>
      <c r="DS45" s="756" t="str">
        <f t="shared" ref="DS45:EK45" si="359">VLOOKUP(21&amp;$AO6,$A$6:$V$3000,AQ$3,0)</f>
        <v>Ю-10</v>
      </c>
      <c r="DT45" s="756" t="str">
        <f t="shared" si="359"/>
        <v>Ю-11</v>
      </c>
      <c r="DU45" s="756" t="str">
        <f t="shared" si="359"/>
        <v>Ю-14</v>
      </c>
      <c r="DV45" s="756" t="str">
        <f t="shared" si="359"/>
        <v>ЮЗ-8</v>
      </c>
      <c r="DW45" s="756" t="str">
        <f t="shared" si="359"/>
        <v>Ю-8</v>
      </c>
      <c r="DX45" s="756" t="str">
        <f t="shared" si="359"/>
        <v>ЮВ-10</v>
      </c>
      <c r="DY45" s="756" t="str">
        <f t="shared" si="359"/>
        <v>З-7</v>
      </c>
      <c r="DZ45" s="756" t="str">
        <f t="shared" si="359"/>
        <v>ЮЗ-6</v>
      </c>
      <c r="EA45" s="756" t="str">
        <f t="shared" si="359"/>
        <v>З-6</v>
      </c>
      <c r="EB45" s="756" t="str">
        <f t="shared" si="359"/>
        <v>ЮЗ-3</v>
      </c>
      <c r="EC45" s="756" t="str">
        <f t="shared" si="359"/>
        <v>Ю-6</v>
      </c>
      <c r="ED45" s="756" t="str">
        <f t="shared" si="359"/>
        <v>Ю-6</v>
      </c>
      <c r="EE45" s="756" t="str">
        <f t="shared" si="359"/>
        <v>Ю-6</v>
      </c>
      <c r="EF45" s="756" t="str">
        <f t="shared" si="359"/>
        <v>Ю-4</v>
      </c>
      <c r="EG45" s="756" t="str">
        <f t="shared" si="359"/>
        <v>Ю-4</v>
      </c>
      <c r="EH45" s="756" t="str">
        <f t="shared" si="359"/>
        <v>ЮВ-3</v>
      </c>
      <c r="EI45" s="756" t="str">
        <f t="shared" si="359"/>
        <v>В-3</v>
      </c>
      <c r="EJ45" s="756" t="str">
        <f t="shared" si="359"/>
        <v>СВ-4</v>
      </c>
      <c r="EK45" s="757" t="str">
        <f t="shared" si="359"/>
        <v>СВ-5</v>
      </c>
      <c r="EL45" s="729">
        <f>CHOOSE($FH$48,BJ45,CD45,CX45)</f>
        <v>0</v>
      </c>
      <c r="EM45" s="730">
        <f t="shared" ref="EM45:FE45" si="360">CHOOSE($FH$48,BK45,CE45,CY45)</f>
        <v>0</v>
      </c>
      <c r="EN45" s="730">
        <f t="shared" si="360"/>
        <v>0</v>
      </c>
      <c r="EO45" s="730">
        <f t="shared" si="360"/>
        <v>0</v>
      </c>
      <c r="EP45" s="730">
        <f t="shared" si="360"/>
        <v>0</v>
      </c>
      <c r="EQ45" s="730">
        <f t="shared" si="360"/>
        <v>0</v>
      </c>
      <c r="ER45" s="730">
        <f t="shared" si="360"/>
        <v>0</v>
      </c>
      <c r="ES45" s="730">
        <f t="shared" si="360"/>
        <v>0</v>
      </c>
      <c r="ET45" s="730">
        <f t="shared" si="360"/>
        <v>0</v>
      </c>
      <c r="EU45" s="730">
        <f t="shared" si="360"/>
        <v>0</v>
      </c>
      <c r="EV45" s="730">
        <f t="shared" si="360"/>
        <v>0</v>
      </c>
      <c r="EW45" s="730">
        <f t="shared" si="360"/>
        <v>0</v>
      </c>
      <c r="EX45" s="730">
        <f t="shared" si="360"/>
        <v>0</v>
      </c>
      <c r="EY45" s="730">
        <f t="shared" si="360"/>
        <v>0</v>
      </c>
      <c r="EZ45" s="730">
        <f t="shared" si="360"/>
        <v>0</v>
      </c>
      <c r="FA45" s="730">
        <f t="shared" si="360"/>
        <v>0</v>
      </c>
      <c r="FB45" s="730">
        <f t="shared" si="360"/>
        <v>0</v>
      </c>
      <c r="FC45" s="730">
        <f t="shared" si="360"/>
        <v>0</v>
      </c>
      <c r="FD45" s="730">
        <f t="shared" si="360"/>
        <v>0</v>
      </c>
      <c r="FE45" s="731">
        <f t="shared" si="360"/>
        <v>0</v>
      </c>
      <c r="FG45" s="523" t="s">
        <v>1320</v>
      </c>
      <c r="FH45" s="523" t="s">
        <v>1320</v>
      </c>
      <c r="FI45" s="86"/>
      <c r="FJ45" s="527"/>
      <c r="FK45" s="528"/>
      <c r="FL45" s="529"/>
      <c r="FM45" s="529"/>
      <c r="FN45" s="529"/>
      <c r="FO45" s="529"/>
      <c r="FP45" s="529"/>
      <c r="FQ45" s="529"/>
      <c r="FR45" s="529"/>
      <c r="FS45" s="529"/>
      <c r="FT45" s="530"/>
      <c r="FU45" s="531"/>
      <c r="FV45" s="532"/>
      <c r="FW45" s="532"/>
      <c r="FX45" s="532"/>
      <c r="FY45" s="532"/>
      <c r="FZ45" s="532"/>
      <c r="GA45" s="532"/>
      <c r="GB45" s="532"/>
      <c r="GC45" s="532"/>
      <c r="GD45" s="533"/>
      <c r="GE45" s="534"/>
      <c r="GF45" s="408"/>
      <c r="GG45" s="408"/>
      <c r="GH45" s="408"/>
      <c r="GI45" s="408"/>
      <c r="GJ45" s="408"/>
      <c r="GK45" s="408"/>
      <c r="GL45" s="408"/>
      <c r="GM45" s="408"/>
      <c r="GN45" s="408"/>
      <c r="GO45" s="535"/>
      <c r="GP45" s="535"/>
      <c r="GQ45" s="535"/>
      <c r="GR45" s="535"/>
      <c r="GS45" s="535"/>
      <c r="GT45" s="535"/>
      <c r="GU45" s="535"/>
      <c r="GV45" s="535"/>
      <c r="GW45" s="535"/>
      <c r="GX45" s="536"/>
      <c r="GY45" s="407"/>
      <c r="GZ45" s="408"/>
      <c r="HA45" s="408"/>
      <c r="HB45" s="408"/>
      <c r="HC45" s="408"/>
      <c r="HD45" s="408"/>
      <c r="HE45" s="408"/>
      <c r="HF45" s="408"/>
      <c r="HG45" s="408"/>
      <c r="HH45" s="409"/>
      <c r="HI45" s="537"/>
      <c r="HJ45" s="535"/>
      <c r="HK45" s="535"/>
      <c r="HL45" s="535"/>
      <c r="HM45" s="535"/>
      <c r="HN45" s="535"/>
      <c r="HO45" s="535"/>
      <c r="HP45" s="535"/>
      <c r="HQ45" s="535"/>
      <c r="HR45" s="535"/>
      <c r="HS45" s="538"/>
      <c r="HT45" s="538"/>
      <c r="HU45" s="538"/>
      <c r="HV45" s="538"/>
      <c r="HW45" s="538"/>
      <c r="HX45" s="538"/>
      <c r="HY45" s="538"/>
      <c r="HZ45" s="538"/>
      <c r="IA45" s="538"/>
      <c r="IB45" s="539"/>
      <c r="IC45" s="540"/>
      <c r="ID45" s="541"/>
      <c r="IE45" s="541"/>
      <c r="IF45" s="541"/>
      <c r="IG45" s="541"/>
      <c r="IH45" s="541"/>
      <c r="II45" s="541"/>
      <c r="IJ45" s="541"/>
      <c r="IK45" s="541"/>
      <c r="IL45" s="542"/>
      <c r="IM45" s="543"/>
      <c r="IN45" s="147"/>
      <c r="IO45" s="147"/>
      <c r="IP45" s="147"/>
      <c r="IQ45" s="147"/>
      <c r="IR45" s="147"/>
      <c r="IS45" s="147"/>
      <c r="IT45" s="147"/>
      <c r="IU45" s="147"/>
      <c r="IV45" s="148"/>
    </row>
    <row r="46" spans="1:256" ht="13.5" customHeight="1" x14ac:dyDescent="0.2">
      <c r="A46" s="109" t="s">
        <v>171</v>
      </c>
      <c r="B46" s="171" t="s">
        <v>33</v>
      </c>
      <c r="C46" s="172">
        <v>0</v>
      </c>
      <c r="D46" s="173">
        <v>0</v>
      </c>
      <c r="E46" s="173">
        <v>0</v>
      </c>
      <c r="F46" s="173">
        <v>0</v>
      </c>
      <c r="G46" s="173">
        <v>0</v>
      </c>
      <c r="H46" s="173">
        <v>0</v>
      </c>
      <c r="I46" s="173">
        <v>0</v>
      </c>
      <c r="J46" s="173">
        <v>0</v>
      </c>
      <c r="K46" s="173">
        <v>0</v>
      </c>
      <c r="L46" s="173">
        <v>0</v>
      </c>
      <c r="M46" s="173">
        <v>0</v>
      </c>
      <c r="N46" s="173">
        <v>0</v>
      </c>
      <c r="O46" s="173">
        <v>0</v>
      </c>
      <c r="P46" s="173">
        <v>0</v>
      </c>
      <c r="Q46" s="173">
        <v>0</v>
      </c>
      <c r="R46" s="173">
        <v>0</v>
      </c>
      <c r="S46" s="173">
        <v>0</v>
      </c>
      <c r="T46" s="173">
        <v>0</v>
      </c>
      <c r="U46" s="173">
        <v>0</v>
      </c>
      <c r="V46" s="174">
        <v>0</v>
      </c>
      <c r="X46" s="672" t="s">
        <v>150</v>
      </c>
      <c r="Y46" s="677" t="s">
        <v>808</v>
      </c>
      <c r="Z46" s="678">
        <v>0</v>
      </c>
      <c r="AA46" s="679">
        <v>0</v>
      </c>
      <c r="AB46" s="679">
        <v>0</v>
      </c>
      <c r="AC46" s="679">
        <v>0</v>
      </c>
      <c r="AD46" s="679">
        <v>0</v>
      </c>
      <c r="AE46" s="679">
        <v>0</v>
      </c>
      <c r="AF46" s="679">
        <v>0</v>
      </c>
      <c r="AG46" s="679">
        <v>0</v>
      </c>
      <c r="AH46" s="679">
        <v>0</v>
      </c>
      <c r="AI46" s="680">
        <v>0</v>
      </c>
      <c r="AM46" s="95"/>
      <c r="AN46" s="413">
        <f t="shared" si="335"/>
        <v>2</v>
      </c>
      <c r="AO46" s="708" t="str">
        <f t="shared" si="335"/>
        <v>Тверь</v>
      </c>
      <c r="AP46" s="773">
        <f t="shared" ref="AP46:AP80" si="361" xml:space="preserve">        IF(VLOOKUP(29&amp;$AO7,$A$6:$V$3000,AP$3,0)&gt;150,"",VLOOKUP(29&amp;$AO7,$A$6:$V$3000,AP$3,0))</f>
        <v>0</v>
      </c>
      <c r="AQ46" s="773">
        <f t="shared" ref="AQ46:BI46" si="362" xml:space="preserve">        IF(VLOOKUP(29&amp;$AO7,$A$6:$V$3000,AQ$3,0)&lt;$FH$58,VLOOKUP(29&amp;$AO7,$A$6:$V$3000,AQ$3,0),"")</f>
        <v>2</v>
      </c>
      <c r="AR46" s="773">
        <f t="shared" si="362"/>
        <v>1</v>
      </c>
      <c r="AS46" s="773">
        <f t="shared" si="362"/>
        <v>6</v>
      </c>
      <c r="AT46" s="773">
        <f t="shared" si="362"/>
        <v>7</v>
      </c>
      <c r="AU46" s="773">
        <f t="shared" si="362"/>
        <v>7</v>
      </c>
      <c r="AV46" s="773">
        <f t="shared" si="362"/>
        <v>10</v>
      </c>
      <c r="AW46" s="773">
        <f t="shared" si="362"/>
        <v>13</v>
      </c>
      <c r="AX46" s="773">
        <f t="shared" si="362"/>
        <v>13</v>
      </c>
      <c r="AY46" s="773">
        <f t="shared" si="362"/>
        <v>13</v>
      </c>
      <c r="AZ46" s="773">
        <f t="shared" si="362"/>
        <v>13</v>
      </c>
      <c r="BA46" s="773">
        <f t="shared" si="362"/>
        <v>13</v>
      </c>
      <c r="BB46" s="773">
        <f t="shared" si="362"/>
        <v>13</v>
      </c>
      <c r="BC46" s="773">
        <f t="shared" si="362"/>
        <v>11</v>
      </c>
      <c r="BD46" s="773">
        <f t="shared" si="362"/>
        <v>10</v>
      </c>
      <c r="BE46" s="773">
        <f t="shared" si="362"/>
        <v>0</v>
      </c>
      <c r="BF46" s="773">
        <f t="shared" si="362"/>
        <v>0</v>
      </c>
      <c r="BG46" s="773">
        <f t="shared" si="362"/>
        <v>0</v>
      </c>
      <c r="BH46" s="773">
        <f t="shared" si="362"/>
        <v>0</v>
      </c>
      <c r="BI46" s="773">
        <f t="shared" si="362"/>
        <v>0</v>
      </c>
      <c r="BJ46" s="747">
        <f t="shared" ref="BJ46:BJ80" si="363" xml:space="preserve">  IF(VLOOKUP(27&amp;$AO7,$A$6:$V$3000,AP$3,0)=2,1,0)</f>
        <v>0</v>
      </c>
      <c r="BK46" s="748">
        <f t="shared" ref="BK46:BK80" si="364" xml:space="preserve">  IF(VLOOKUP(27&amp;$AO7,$A$6:$V$3000,AQ$3,0)=2,1,0)</f>
        <v>1</v>
      </c>
      <c r="BL46" s="748">
        <f t="shared" ref="BL46:BL80" si="365" xml:space="preserve">  IF(VLOOKUP(27&amp;$AO7,$A$6:$V$3000,AR$3,0)=2,1,0)</f>
        <v>0</v>
      </c>
      <c r="BM46" s="748">
        <f t="shared" ref="BM46:BM80" si="366" xml:space="preserve">  IF(VLOOKUP(27&amp;$AO7,$A$6:$V$3000,AS$3,0)=2,1,0)</f>
        <v>0</v>
      </c>
      <c r="BN46" s="748">
        <f t="shared" ref="BN46:BN80" si="367" xml:space="preserve">  IF(VLOOKUP(27&amp;$AO7,$A$6:$V$3000,AT$3,0)=2,1,0)</f>
        <v>1</v>
      </c>
      <c r="BO46" s="748">
        <f t="shared" ref="BO46:BO80" si="368" xml:space="preserve">  IF(VLOOKUP(27&amp;$AO7,$A$6:$V$3000,AU$3,0)=2,1,0)</f>
        <v>0</v>
      </c>
      <c r="BP46" s="748">
        <f t="shared" ref="BP46:BP80" si="369" xml:space="preserve">  IF(VLOOKUP(27&amp;$AO7,$A$6:$V$3000,AV$3,0)=2,1,0)</f>
        <v>0</v>
      </c>
      <c r="BQ46" s="748">
        <f t="shared" ref="BQ46:BQ80" si="370" xml:space="preserve">  IF(VLOOKUP(27&amp;$AO7,$A$6:$V$3000,AW$3,0)=2,1,0)</f>
        <v>1</v>
      </c>
      <c r="BR46" s="748">
        <f t="shared" ref="BR46:BR80" si="371" xml:space="preserve">  IF(VLOOKUP(27&amp;$AO7,$A$6:$V$3000,AX$3,0)=2,1,0)</f>
        <v>0</v>
      </c>
      <c r="BS46" s="748">
        <f t="shared" ref="BS46:BS80" si="372" xml:space="preserve">  IF(VLOOKUP(27&amp;$AO7,$A$6:$V$3000,AY$3,0)=2,1,0)</f>
        <v>0</v>
      </c>
      <c r="BT46" s="748">
        <f t="shared" ref="BT46:BT80" si="373" xml:space="preserve">  IF(VLOOKUP(27&amp;$AO7,$A$6:$V$3000,AZ$3,0)=2,1,0)</f>
        <v>0</v>
      </c>
      <c r="BU46" s="748">
        <f t="shared" ref="BU46:BU80" si="374" xml:space="preserve">  IF(VLOOKUP(27&amp;$AO7,$A$6:$V$3000,BA$3,0)=2,1,0)</f>
        <v>0</v>
      </c>
      <c r="BV46" s="748">
        <f t="shared" ref="BV46:BV80" si="375" xml:space="preserve">  IF(VLOOKUP(27&amp;$AO7,$A$6:$V$3000,BB$3,0)=2,1,0)</f>
        <v>0</v>
      </c>
      <c r="BW46" s="748">
        <f t="shared" ref="BW46:BW80" si="376" xml:space="preserve">  IF(VLOOKUP(27&amp;$AO7,$A$6:$V$3000,BC$3,0)=2,1,0)</f>
        <v>0</v>
      </c>
      <c r="BX46" s="748">
        <f t="shared" ref="BX46:BX80" si="377" xml:space="preserve">  IF(VLOOKUP(27&amp;$AO7,$A$6:$V$3000,BD$3,0)=2,1,0)</f>
        <v>0</v>
      </c>
      <c r="BY46" s="748">
        <f t="shared" ref="BY46:BY80" si="378" xml:space="preserve">  IF(VLOOKUP(27&amp;$AO7,$A$6:$V$3000,BE$3,0)=2,1,0)</f>
        <v>0</v>
      </c>
      <c r="BZ46" s="748">
        <f t="shared" ref="BZ46:BZ80" si="379" xml:space="preserve">  IF(VLOOKUP(27&amp;$AO7,$A$6:$V$3000,BF$3,0)=2,1,0)</f>
        <v>0</v>
      </c>
      <c r="CA46" s="748">
        <f t="shared" ref="CA46:CA80" si="380" xml:space="preserve">  IF(VLOOKUP(27&amp;$AO7,$A$6:$V$3000,BG$3,0)=2,1,0)</f>
        <v>0</v>
      </c>
      <c r="CB46" s="748">
        <f t="shared" ref="CB46:CB80" si="381" xml:space="preserve">  IF(VLOOKUP(27&amp;$AO7,$A$6:$V$3000,BH$3,0)=2,1,0)</f>
        <v>0</v>
      </c>
      <c r="CC46" s="751">
        <f t="shared" ref="CC46:CC80" si="382" xml:space="preserve">  IF(VLOOKUP(27&amp;$AO7,$A$6:$V$3000,BI$3,0)=2,1,0)</f>
        <v>0</v>
      </c>
      <c r="CD46" s="747">
        <f t="shared" ref="CD46:CD80" si="383">VLOOKUP(25&amp;$AO7,$A$6:$V$3000,AP$3,0)</f>
        <v>0</v>
      </c>
      <c r="CE46" s="748">
        <f t="shared" ref="CE46:CE80" si="384">VLOOKUP(25&amp;$AO7,$A$6:$V$3000,AQ$3,0)</f>
        <v>0</v>
      </c>
      <c r="CF46" s="748">
        <f t="shared" ref="CF46:CF80" si="385">VLOOKUP(25&amp;$AO7,$A$6:$V$3000,AR$3,0)</f>
        <v>0</v>
      </c>
      <c r="CG46" s="748">
        <f t="shared" ref="CG46:CG80" si="386">VLOOKUP(25&amp;$AO7,$A$6:$V$3000,AS$3,0)</f>
        <v>0</v>
      </c>
      <c r="CH46" s="748">
        <f t="shared" ref="CH46:CH80" si="387">VLOOKUP(25&amp;$AO7,$A$6:$V$3000,AT$3,0)</f>
        <v>0</v>
      </c>
      <c r="CI46" s="748">
        <f t="shared" ref="CI46:CI80" si="388">VLOOKUP(25&amp;$AO7,$A$6:$V$3000,AU$3,0)</f>
        <v>0</v>
      </c>
      <c r="CJ46" s="748">
        <f t="shared" ref="CJ46:CJ80" si="389">VLOOKUP(25&amp;$AO7,$A$6:$V$3000,AV$3,0)</f>
        <v>0</v>
      </c>
      <c r="CK46" s="748">
        <f t="shared" ref="CK46:CK80" si="390">VLOOKUP(25&amp;$AO7,$A$6:$V$3000,AW$3,0)</f>
        <v>0</v>
      </c>
      <c r="CL46" s="748">
        <f t="shared" ref="CL46:CL80" si="391">VLOOKUP(25&amp;$AO7,$A$6:$V$3000,AX$3,0)</f>
        <v>0</v>
      </c>
      <c r="CM46" s="748">
        <f t="shared" ref="CM46:CM80" si="392">VLOOKUP(25&amp;$AO7,$A$6:$V$3000,AY$3,0)</f>
        <v>0</v>
      </c>
      <c r="CN46" s="748">
        <f t="shared" ref="CN46:CN80" si="393">VLOOKUP(25&amp;$AO7,$A$6:$V$3000,AZ$3,0)</f>
        <v>0</v>
      </c>
      <c r="CO46" s="748">
        <f t="shared" ref="CO46:CO80" si="394">VLOOKUP(25&amp;$AO7,$A$6:$V$3000,BA$3,0)</f>
        <v>0</v>
      </c>
      <c r="CP46" s="748">
        <f t="shared" ref="CP46:CP80" si="395">VLOOKUP(25&amp;$AO7,$A$6:$V$3000,BB$3,0)</f>
        <v>1</v>
      </c>
      <c r="CQ46" s="748">
        <f t="shared" ref="CQ46:CQ80" si="396">VLOOKUP(25&amp;$AO7,$A$6:$V$3000,BC$3,0)</f>
        <v>0</v>
      </c>
      <c r="CR46" s="748">
        <f t="shared" ref="CR46:CR80" si="397">VLOOKUP(25&amp;$AO7,$A$6:$V$3000,BD$3,0)</f>
        <v>0</v>
      </c>
      <c r="CS46" s="748">
        <f t="shared" ref="CS46:CS80" si="398">VLOOKUP(25&amp;$AO7,$A$6:$V$3000,BE$3,0)</f>
        <v>0</v>
      </c>
      <c r="CT46" s="748">
        <f t="shared" ref="CT46:CT80" si="399">VLOOKUP(25&amp;$AO7,$A$6:$V$3000,BF$3,0)</f>
        <v>0</v>
      </c>
      <c r="CU46" s="748">
        <f t="shared" ref="CU46:CU80" si="400">VLOOKUP(25&amp;$AO7,$A$6:$V$3000,BG$3,0)</f>
        <v>0</v>
      </c>
      <c r="CV46" s="748">
        <f t="shared" ref="CV46:CV80" si="401">VLOOKUP(25&amp;$AO7,$A$6:$V$3000,BH$3,0)</f>
        <v>0</v>
      </c>
      <c r="CW46" s="749">
        <f t="shared" ref="CW46:CW80" si="402">VLOOKUP(25&amp;$AO7,$A$6:$V$3000,BI$3,0)</f>
        <v>0</v>
      </c>
      <c r="CX46" s="747">
        <f t="shared" si="339"/>
        <v>0</v>
      </c>
      <c r="CY46" s="748">
        <f t="shared" si="340"/>
        <v>0</v>
      </c>
      <c r="CZ46" s="748">
        <f t="shared" si="341"/>
        <v>0</v>
      </c>
      <c r="DA46" s="748">
        <f t="shared" si="342"/>
        <v>0</v>
      </c>
      <c r="DB46" s="748">
        <f t="shared" si="343"/>
        <v>0</v>
      </c>
      <c r="DC46" s="748">
        <f t="shared" si="344"/>
        <v>0</v>
      </c>
      <c r="DD46" s="748">
        <f t="shared" si="345"/>
        <v>0</v>
      </c>
      <c r="DE46" s="748">
        <f t="shared" si="346"/>
        <v>0</v>
      </c>
      <c r="DF46" s="748">
        <f t="shared" si="347"/>
        <v>0</v>
      </c>
      <c r="DG46" s="748">
        <f t="shared" si="348"/>
        <v>0</v>
      </c>
      <c r="DH46" s="748">
        <f t="shared" si="349"/>
        <v>0</v>
      </c>
      <c r="DI46" s="748">
        <f t="shared" si="350"/>
        <v>0</v>
      </c>
      <c r="DJ46" s="748">
        <f t="shared" si="351"/>
        <v>0</v>
      </c>
      <c r="DK46" s="748">
        <f t="shared" si="352"/>
        <v>0</v>
      </c>
      <c r="DL46" s="748">
        <f t="shared" si="353"/>
        <v>0</v>
      </c>
      <c r="DM46" s="748">
        <f t="shared" si="354"/>
        <v>0</v>
      </c>
      <c r="DN46" s="748">
        <f t="shared" si="355"/>
        <v>0</v>
      </c>
      <c r="DO46" s="748">
        <f t="shared" si="356"/>
        <v>0</v>
      </c>
      <c r="DP46" s="748">
        <f t="shared" si="357"/>
        <v>0</v>
      </c>
      <c r="DQ46" s="751">
        <f t="shared" si="358"/>
        <v>0</v>
      </c>
      <c r="DR46" s="758" t="str">
        <f t="shared" ref="DR46:DR80" si="403">VLOOKUP(21&amp;$AO7,$A$6:$V$3000,AP$3,0)</f>
        <v>ЮВ-7</v>
      </c>
      <c r="DS46" s="759" t="str">
        <f t="shared" ref="DS46:DS80" si="404">VLOOKUP(21&amp;$AO7,$A$6:$V$3000,AQ$3,0)</f>
        <v>Ю-9</v>
      </c>
      <c r="DT46" s="759" t="str">
        <f t="shared" ref="DT46:DT80" si="405">VLOOKUP(21&amp;$AO7,$A$6:$V$3000,AR$3,0)</f>
        <v>Ю-10</v>
      </c>
      <c r="DU46" s="759" t="str">
        <f t="shared" ref="DU46:DU80" si="406">VLOOKUP(21&amp;$AO7,$A$6:$V$3000,AS$3,0)</f>
        <v>СЗ-6</v>
      </c>
      <c r="DV46" s="759" t="str">
        <f t="shared" ref="DV46:DV80" si="407">VLOOKUP(21&amp;$AO7,$A$6:$V$3000,AT$3,0)</f>
        <v>ЮЗ-7</v>
      </c>
      <c r="DW46" s="759" t="str">
        <f t="shared" ref="DW46:DW80" si="408">VLOOKUP(21&amp;$AO7,$A$6:$V$3000,AU$3,0)</f>
        <v>Ю-7</v>
      </c>
      <c r="DX46" s="759" t="str">
        <f t="shared" ref="DX46:DX80" si="409">VLOOKUP(21&amp;$AO7,$A$6:$V$3000,AV$3,0)</f>
        <v>ЮВ-8</v>
      </c>
      <c r="DY46" s="759" t="str">
        <f t="shared" ref="DY46:DY80" si="410">VLOOKUP(21&amp;$AO7,$A$6:$V$3000,AW$3,0)</f>
        <v>З-7</v>
      </c>
      <c r="DZ46" s="759" t="str">
        <f t="shared" ref="DZ46:DZ80" si="411">VLOOKUP(21&amp;$AO7,$A$6:$V$3000,AX$3,0)</f>
        <v>ЮЗ-5</v>
      </c>
      <c r="EA46" s="759" t="str">
        <f t="shared" ref="EA46:EA80" si="412">VLOOKUP(21&amp;$AO7,$A$6:$V$3000,AY$3,0)</f>
        <v>ЮЗ-5</v>
      </c>
      <c r="EB46" s="759" t="str">
        <f t="shared" ref="EB46:EB80" si="413">VLOOKUP(21&amp;$AO7,$A$6:$V$3000,AZ$3,0)</f>
        <v>ЮЗ-4</v>
      </c>
      <c r="EC46" s="759" t="str">
        <f t="shared" ref="EC46:EC80" si="414">VLOOKUP(21&amp;$AO7,$A$6:$V$3000,BA$3,0)</f>
        <v>Ю-8</v>
      </c>
      <c r="ED46" s="759" t="str">
        <f t="shared" ref="ED46:ED80" si="415">VLOOKUP(21&amp;$AO7,$A$6:$V$3000,BB$3,0)</f>
        <v>Ю-7</v>
      </c>
      <c r="EE46" s="759" t="str">
        <f t="shared" ref="EE46:EE80" si="416">VLOOKUP(21&amp;$AO7,$A$6:$V$3000,BC$3,0)</f>
        <v>Ю-7</v>
      </c>
      <c r="EF46" s="759" t="str">
        <f t="shared" ref="EF46:EF80" si="417">VLOOKUP(21&amp;$AO7,$A$6:$V$3000,BD$3,0)</f>
        <v>Ю-6</v>
      </c>
      <c r="EG46" s="759" t="str">
        <f t="shared" ref="EG46:EG80" si="418">VLOOKUP(21&amp;$AO7,$A$6:$V$3000,BE$3,0)</f>
        <v>Ю-5</v>
      </c>
      <c r="EH46" s="759" t="str">
        <f t="shared" ref="EH46:EH80" si="419">VLOOKUP(21&amp;$AO7,$A$6:$V$3000,BF$3,0)</f>
        <v>Ю-3</v>
      </c>
      <c r="EI46" s="759" t="str">
        <f t="shared" ref="EI46:EI80" si="420">VLOOKUP(21&amp;$AO7,$A$6:$V$3000,BG$3,0)</f>
        <v>В-3</v>
      </c>
      <c r="EJ46" s="759" t="str">
        <f t="shared" ref="EJ46:EJ80" si="421">VLOOKUP(21&amp;$AO7,$A$6:$V$3000,BH$3,0)</f>
        <v>СВ-3</v>
      </c>
      <c r="EK46" s="760" t="str">
        <f t="shared" ref="EK46:EK80" si="422">VLOOKUP(21&amp;$AO7,$A$6:$V$3000,BI$3,0)</f>
        <v>СВ-5</v>
      </c>
      <c r="EL46" s="732">
        <f t="shared" ref="EL46:EL80" si="423">CHOOSE($FH$48,BJ46,CD46,CX46)</f>
        <v>0</v>
      </c>
      <c r="EM46" s="733">
        <f t="shared" ref="EM46:EM80" si="424">CHOOSE($FH$48,BK46,CE46,CY46)</f>
        <v>0</v>
      </c>
      <c r="EN46" s="733">
        <f t="shared" ref="EN46:EN80" si="425">CHOOSE($FH$48,BL46,CF46,CZ46)</f>
        <v>0</v>
      </c>
      <c r="EO46" s="733">
        <f t="shared" ref="EO46:EO80" si="426">CHOOSE($FH$48,BM46,CG46,DA46)</f>
        <v>0</v>
      </c>
      <c r="EP46" s="733">
        <f t="shared" ref="EP46:EP80" si="427">CHOOSE($FH$48,BN46,CH46,DB46)</f>
        <v>0</v>
      </c>
      <c r="EQ46" s="733">
        <f t="shared" ref="EQ46:EQ80" si="428">CHOOSE($FH$48,BO46,CI46,DC46)</f>
        <v>0</v>
      </c>
      <c r="ER46" s="733">
        <f t="shared" ref="ER46:ER80" si="429">CHOOSE($FH$48,BP46,CJ46,DD46)</f>
        <v>0</v>
      </c>
      <c r="ES46" s="733">
        <f t="shared" ref="ES46:ES80" si="430">CHOOSE($FH$48,BQ46,CK46,DE46)</f>
        <v>0</v>
      </c>
      <c r="ET46" s="733">
        <f t="shared" ref="ET46:ET80" si="431">CHOOSE($FH$48,BR46,CL46,DF46)</f>
        <v>0</v>
      </c>
      <c r="EU46" s="733">
        <f t="shared" ref="EU46:EU80" si="432">CHOOSE($FH$48,BS46,CM46,DG46)</f>
        <v>0</v>
      </c>
      <c r="EV46" s="733">
        <f t="shared" ref="EV46:EV80" si="433">CHOOSE($FH$48,BT46,CN46,DH46)</f>
        <v>0</v>
      </c>
      <c r="EW46" s="733">
        <f t="shared" ref="EW46:EW80" si="434">CHOOSE($FH$48,BU46,CO46,DI46)</f>
        <v>0</v>
      </c>
      <c r="EX46" s="733">
        <f t="shared" ref="EX46:EX80" si="435">CHOOSE($FH$48,BV46,CP46,DJ46)</f>
        <v>1</v>
      </c>
      <c r="EY46" s="733">
        <f t="shared" ref="EY46:EY80" si="436">CHOOSE($FH$48,BW46,CQ46,DK46)</f>
        <v>0</v>
      </c>
      <c r="EZ46" s="733">
        <f t="shared" ref="EZ46:EZ80" si="437">CHOOSE($FH$48,BX46,CR46,DL46)</f>
        <v>0</v>
      </c>
      <c r="FA46" s="733">
        <f t="shared" ref="FA46:FA80" si="438">CHOOSE($FH$48,BY46,CS46,DM46)</f>
        <v>0</v>
      </c>
      <c r="FB46" s="733">
        <f t="shared" ref="FB46:FB80" si="439">CHOOSE($FH$48,BZ46,CT46,DN46)</f>
        <v>0</v>
      </c>
      <c r="FC46" s="733">
        <f t="shared" ref="FC46:FC80" si="440">CHOOSE($FH$48,CA46,CU46,DO46)</f>
        <v>0</v>
      </c>
      <c r="FD46" s="733">
        <f t="shared" ref="FD46:FD80" si="441">CHOOSE($FH$48,CB46,CV46,DP46)</f>
        <v>0</v>
      </c>
      <c r="FE46" s="734">
        <f t="shared" ref="FE46:FE80" si="442">CHOOSE($FH$48,CC46,CW46,DQ46)</f>
        <v>0</v>
      </c>
      <c r="FI46" s="96"/>
      <c r="FJ46" s="96"/>
      <c r="FK46" s="356"/>
      <c r="FL46" s="356"/>
      <c r="FM46" s="356"/>
      <c r="FN46" s="356"/>
      <c r="FO46" s="356"/>
      <c r="FP46" s="356"/>
      <c r="FQ46" s="356"/>
      <c r="FR46" s="356"/>
      <c r="FS46" s="356"/>
      <c r="FT46" s="356"/>
      <c r="FU46" s="357"/>
      <c r="FV46" s="357"/>
      <c r="FW46" s="357"/>
      <c r="FX46" s="357"/>
      <c r="FY46" s="357"/>
      <c r="FZ46" s="357"/>
      <c r="GA46" s="357"/>
      <c r="GB46" s="357"/>
      <c r="GC46" s="357"/>
      <c r="GD46" s="357"/>
      <c r="GE46" s="344"/>
      <c r="GF46" s="344"/>
      <c r="GG46" s="344"/>
      <c r="GH46" s="344"/>
      <c r="GI46" s="344"/>
      <c r="GJ46" s="344"/>
      <c r="GK46" s="344"/>
      <c r="GL46" s="344"/>
      <c r="GM46" s="344"/>
      <c r="GN46" s="344"/>
      <c r="GO46" s="358"/>
      <c r="GP46" s="358"/>
      <c r="GQ46" s="358"/>
      <c r="GR46" s="358"/>
      <c r="GS46" s="358"/>
      <c r="GT46" s="358"/>
      <c r="GU46" s="358"/>
      <c r="GV46" s="358"/>
      <c r="GW46" s="358"/>
      <c r="GX46" s="358"/>
      <c r="GY46" s="344"/>
      <c r="GZ46" s="344"/>
      <c r="HA46" s="344"/>
      <c r="HB46" s="344"/>
      <c r="HC46" s="344"/>
      <c r="HD46" s="344"/>
      <c r="HE46" s="344"/>
      <c r="HF46" s="344"/>
      <c r="HG46" s="344"/>
      <c r="HH46" s="344"/>
      <c r="HI46" s="358"/>
      <c r="HJ46" s="358"/>
      <c r="HK46" s="358"/>
      <c r="HL46" s="358"/>
      <c r="HM46" s="358"/>
      <c r="HN46" s="358"/>
      <c r="HO46" s="358"/>
      <c r="HP46" s="358"/>
      <c r="HQ46" s="358"/>
      <c r="HR46" s="358"/>
      <c r="HS46" s="55"/>
      <c r="HT46" s="55"/>
      <c r="HU46" s="55"/>
      <c r="HV46" s="55"/>
      <c r="HW46" s="55"/>
      <c r="HX46" s="55"/>
      <c r="HY46" s="55"/>
      <c r="HZ46" s="55"/>
      <c r="IA46" s="55"/>
      <c r="IB46" s="55"/>
      <c r="IC46" s="55"/>
      <c r="ID46" s="55"/>
      <c r="IE46" s="55"/>
      <c r="IF46" s="55"/>
      <c r="IG46" s="55"/>
      <c r="IH46" s="55"/>
      <c r="II46" s="55"/>
      <c r="IJ46" s="55"/>
      <c r="IK46" s="55"/>
      <c r="IL46" s="55"/>
    </row>
    <row r="47" spans="1:256" ht="13.5" customHeight="1" x14ac:dyDescent="0.2">
      <c r="A47" s="109" t="s">
        <v>172</v>
      </c>
      <c r="B47" s="171" t="s">
        <v>103</v>
      </c>
      <c r="C47" s="172">
        <v>0</v>
      </c>
      <c r="D47" s="173">
        <v>0</v>
      </c>
      <c r="E47" s="173">
        <v>0</v>
      </c>
      <c r="F47" s="173">
        <v>0</v>
      </c>
      <c r="G47" s="173">
        <v>0</v>
      </c>
      <c r="H47" s="173">
        <v>0</v>
      </c>
      <c r="I47" s="173">
        <v>0</v>
      </c>
      <c r="J47" s="173">
        <v>0</v>
      </c>
      <c r="K47" s="173">
        <v>0</v>
      </c>
      <c r="L47" s="173">
        <v>0</v>
      </c>
      <c r="M47" s="173">
        <v>0</v>
      </c>
      <c r="N47" s="173">
        <v>0</v>
      </c>
      <c r="O47" s="173">
        <v>0</v>
      </c>
      <c r="P47" s="173">
        <v>0</v>
      </c>
      <c r="Q47" s="173">
        <v>0</v>
      </c>
      <c r="R47" s="173">
        <v>0</v>
      </c>
      <c r="S47" s="173">
        <v>0</v>
      </c>
      <c r="T47" s="173">
        <v>0</v>
      </c>
      <c r="U47" s="173">
        <v>0</v>
      </c>
      <c r="V47" s="174">
        <v>0</v>
      </c>
      <c r="X47" s="672" t="s">
        <v>152</v>
      </c>
      <c r="Y47" s="677" t="s">
        <v>809</v>
      </c>
      <c r="Z47" s="678">
        <v>2</v>
      </c>
      <c r="AA47" s="679">
        <v>0</v>
      </c>
      <c r="AB47" s="679">
        <v>2</v>
      </c>
      <c r="AC47" s="679">
        <v>2</v>
      </c>
      <c r="AD47" s="679">
        <v>2</v>
      </c>
      <c r="AE47" s="679">
        <v>0</v>
      </c>
      <c r="AF47" s="679">
        <v>0</v>
      </c>
      <c r="AG47" s="679">
        <v>0</v>
      </c>
      <c r="AH47" s="679">
        <v>0</v>
      </c>
      <c r="AI47" s="680">
        <v>0</v>
      </c>
      <c r="AM47" s="95"/>
      <c r="AN47" s="413">
        <f t="shared" si="335"/>
        <v>3</v>
      </c>
      <c r="AO47" s="708" t="str">
        <f t="shared" si="335"/>
        <v>Бологое</v>
      </c>
      <c r="AP47" s="773">
        <f t="shared" si="361"/>
        <v>0</v>
      </c>
      <c r="AQ47" s="773">
        <f t="shared" ref="AQ47:BI47" si="443" xml:space="preserve">        IF(VLOOKUP(29&amp;$AO8,$A$6:$V$3000,AQ$3,0)&lt;$FH$58,VLOOKUP(29&amp;$AO8,$A$6:$V$3000,AQ$3,0),"")</f>
        <v>2</v>
      </c>
      <c r="AR47" s="773">
        <f t="shared" si="443"/>
        <v>2</v>
      </c>
      <c r="AS47" s="773">
        <f t="shared" si="443"/>
        <v>2</v>
      </c>
      <c r="AT47" s="773">
        <f t="shared" si="443"/>
        <v>3</v>
      </c>
      <c r="AU47" s="773">
        <f t="shared" si="443"/>
        <v>3</v>
      </c>
      <c r="AV47" s="773">
        <f t="shared" si="443"/>
        <v>5</v>
      </c>
      <c r="AW47" s="773">
        <f t="shared" si="443"/>
        <v>5</v>
      </c>
      <c r="AX47" s="773">
        <f t="shared" si="443"/>
        <v>5</v>
      </c>
      <c r="AY47" s="773">
        <f t="shared" si="443"/>
        <v>5</v>
      </c>
      <c r="AZ47" s="773">
        <f t="shared" si="443"/>
        <v>5</v>
      </c>
      <c r="BA47" s="773">
        <f t="shared" si="443"/>
        <v>6</v>
      </c>
      <c r="BB47" s="773">
        <f t="shared" si="443"/>
        <v>6</v>
      </c>
      <c r="BC47" s="773">
        <f t="shared" si="443"/>
        <v>4</v>
      </c>
      <c r="BD47" s="773">
        <f t="shared" si="443"/>
        <v>3</v>
      </c>
      <c r="BE47" s="773">
        <f t="shared" si="443"/>
        <v>0</v>
      </c>
      <c r="BF47" s="773">
        <f t="shared" si="443"/>
        <v>0</v>
      </c>
      <c r="BG47" s="773">
        <f t="shared" si="443"/>
        <v>0</v>
      </c>
      <c r="BH47" s="773">
        <f t="shared" si="443"/>
        <v>0</v>
      </c>
      <c r="BI47" s="773">
        <f t="shared" si="443"/>
        <v>0</v>
      </c>
      <c r="BJ47" s="747">
        <f t="shared" si="363"/>
        <v>0</v>
      </c>
      <c r="BK47" s="748">
        <f t="shared" si="364"/>
        <v>1</v>
      </c>
      <c r="BL47" s="748">
        <f t="shared" si="365"/>
        <v>0</v>
      </c>
      <c r="BM47" s="748">
        <f t="shared" si="366"/>
        <v>0</v>
      </c>
      <c r="BN47" s="748">
        <f t="shared" si="367"/>
        <v>1</v>
      </c>
      <c r="BO47" s="748">
        <f t="shared" si="368"/>
        <v>0</v>
      </c>
      <c r="BP47" s="748">
        <f t="shared" si="369"/>
        <v>0</v>
      </c>
      <c r="BQ47" s="748">
        <f t="shared" si="370"/>
        <v>0</v>
      </c>
      <c r="BR47" s="748">
        <f t="shared" si="371"/>
        <v>0</v>
      </c>
      <c r="BS47" s="748">
        <f t="shared" si="372"/>
        <v>0</v>
      </c>
      <c r="BT47" s="748">
        <f t="shared" si="373"/>
        <v>0</v>
      </c>
      <c r="BU47" s="748">
        <f t="shared" si="374"/>
        <v>1</v>
      </c>
      <c r="BV47" s="748">
        <f t="shared" si="375"/>
        <v>0</v>
      </c>
      <c r="BW47" s="748">
        <f t="shared" si="376"/>
        <v>0</v>
      </c>
      <c r="BX47" s="748">
        <f t="shared" si="377"/>
        <v>0</v>
      </c>
      <c r="BY47" s="748">
        <f t="shared" si="378"/>
        <v>0</v>
      </c>
      <c r="BZ47" s="748">
        <f t="shared" si="379"/>
        <v>0</v>
      </c>
      <c r="CA47" s="748">
        <f t="shared" si="380"/>
        <v>0</v>
      </c>
      <c r="CB47" s="748">
        <f t="shared" si="381"/>
        <v>0</v>
      </c>
      <c r="CC47" s="751">
        <f t="shared" si="382"/>
        <v>0</v>
      </c>
      <c r="CD47" s="747">
        <f t="shared" si="383"/>
        <v>0</v>
      </c>
      <c r="CE47" s="748">
        <f t="shared" si="384"/>
        <v>0</v>
      </c>
      <c r="CF47" s="748">
        <f t="shared" si="385"/>
        <v>0</v>
      </c>
      <c r="CG47" s="748">
        <f t="shared" si="386"/>
        <v>0</v>
      </c>
      <c r="CH47" s="748">
        <f t="shared" si="387"/>
        <v>0</v>
      </c>
      <c r="CI47" s="748">
        <f t="shared" si="388"/>
        <v>0</v>
      </c>
      <c r="CJ47" s="748">
        <f t="shared" si="389"/>
        <v>0</v>
      </c>
      <c r="CK47" s="748">
        <f t="shared" si="390"/>
        <v>0</v>
      </c>
      <c r="CL47" s="748">
        <f t="shared" si="391"/>
        <v>0</v>
      </c>
      <c r="CM47" s="748">
        <f t="shared" si="392"/>
        <v>0</v>
      </c>
      <c r="CN47" s="748">
        <f t="shared" si="393"/>
        <v>0</v>
      </c>
      <c r="CO47" s="748">
        <f t="shared" si="394"/>
        <v>1</v>
      </c>
      <c r="CP47" s="748">
        <f t="shared" si="395"/>
        <v>0</v>
      </c>
      <c r="CQ47" s="748">
        <f t="shared" si="396"/>
        <v>0</v>
      </c>
      <c r="CR47" s="748">
        <f t="shared" si="397"/>
        <v>0</v>
      </c>
      <c r="CS47" s="748">
        <f t="shared" si="398"/>
        <v>0</v>
      </c>
      <c r="CT47" s="748">
        <f t="shared" si="399"/>
        <v>0</v>
      </c>
      <c r="CU47" s="748">
        <f t="shared" si="400"/>
        <v>0</v>
      </c>
      <c r="CV47" s="748">
        <f t="shared" si="401"/>
        <v>0</v>
      </c>
      <c r="CW47" s="749">
        <f t="shared" si="402"/>
        <v>0</v>
      </c>
      <c r="CX47" s="747">
        <f t="shared" si="339"/>
        <v>0</v>
      </c>
      <c r="CY47" s="748">
        <f t="shared" si="340"/>
        <v>0</v>
      </c>
      <c r="CZ47" s="748">
        <f t="shared" si="341"/>
        <v>0</v>
      </c>
      <c r="DA47" s="748">
        <f t="shared" si="342"/>
        <v>0</v>
      </c>
      <c r="DB47" s="748">
        <f t="shared" si="343"/>
        <v>0</v>
      </c>
      <c r="DC47" s="748">
        <f t="shared" si="344"/>
        <v>0</v>
      </c>
      <c r="DD47" s="748">
        <f t="shared" si="345"/>
        <v>0</v>
      </c>
      <c r="DE47" s="748">
        <f t="shared" si="346"/>
        <v>0</v>
      </c>
      <c r="DF47" s="748">
        <f t="shared" si="347"/>
        <v>0</v>
      </c>
      <c r="DG47" s="748">
        <f t="shared" si="348"/>
        <v>0</v>
      </c>
      <c r="DH47" s="748">
        <f t="shared" si="349"/>
        <v>0</v>
      </c>
      <c r="DI47" s="748">
        <f t="shared" si="350"/>
        <v>0</v>
      </c>
      <c r="DJ47" s="748">
        <f t="shared" si="351"/>
        <v>0</v>
      </c>
      <c r="DK47" s="748">
        <f t="shared" si="352"/>
        <v>0</v>
      </c>
      <c r="DL47" s="748">
        <f t="shared" si="353"/>
        <v>0</v>
      </c>
      <c r="DM47" s="748">
        <f t="shared" si="354"/>
        <v>0</v>
      </c>
      <c r="DN47" s="748">
        <f t="shared" si="355"/>
        <v>0</v>
      </c>
      <c r="DO47" s="748">
        <f t="shared" si="356"/>
        <v>0</v>
      </c>
      <c r="DP47" s="748">
        <f t="shared" si="357"/>
        <v>0</v>
      </c>
      <c r="DQ47" s="751">
        <f t="shared" si="358"/>
        <v>0</v>
      </c>
      <c r="DR47" s="758" t="str">
        <f t="shared" si="403"/>
        <v>ЮВ-7</v>
      </c>
      <c r="DS47" s="759" t="str">
        <f t="shared" si="404"/>
        <v>Ю-8</v>
      </c>
      <c r="DT47" s="759" t="str">
        <f t="shared" si="405"/>
        <v>З-9</v>
      </c>
      <c r="DU47" s="759" t="str">
        <f t="shared" si="406"/>
        <v>З-4</v>
      </c>
      <c r="DV47" s="759" t="str">
        <f t="shared" si="407"/>
        <v>ЮЗ-8</v>
      </c>
      <c r="DW47" s="759" t="str">
        <f t="shared" si="408"/>
        <v>Ю-8</v>
      </c>
      <c r="DX47" s="759" t="str">
        <f t="shared" si="409"/>
        <v>ЮВ-6</v>
      </c>
      <c r="DY47" s="759" t="str">
        <f t="shared" si="410"/>
        <v>З-5</v>
      </c>
      <c r="DZ47" s="759" t="str">
        <f t="shared" si="411"/>
        <v>ЮЗ-5</v>
      </c>
      <c r="EA47" s="759" t="str">
        <f t="shared" si="412"/>
        <v>ЮЗ-5</v>
      </c>
      <c r="EB47" s="759" t="str">
        <f t="shared" si="413"/>
        <v>Ю-5</v>
      </c>
      <c r="EC47" s="759" t="str">
        <f t="shared" si="414"/>
        <v>Ю-8</v>
      </c>
      <c r="ED47" s="759" t="str">
        <f t="shared" si="415"/>
        <v>Ю-7</v>
      </c>
      <c r="EE47" s="759" t="str">
        <f t="shared" si="416"/>
        <v>Ю-7</v>
      </c>
      <c r="EF47" s="759" t="str">
        <f t="shared" si="417"/>
        <v>Ю-6</v>
      </c>
      <c r="EG47" s="759" t="str">
        <f t="shared" si="418"/>
        <v>Ю-4</v>
      </c>
      <c r="EH47" s="759" t="str">
        <f t="shared" si="419"/>
        <v>ЮВ-3</v>
      </c>
      <c r="EI47" s="759" t="str">
        <f t="shared" si="420"/>
        <v>ЮВ-4</v>
      </c>
      <c r="EJ47" s="759" t="str">
        <f t="shared" si="421"/>
        <v>СВ-3</v>
      </c>
      <c r="EK47" s="760" t="str">
        <f t="shared" si="422"/>
        <v>СВ-4</v>
      </c>
      <c r="EL47" s="732">
        <f t="shared" si="423"/>
        <v>0</v>
      </c>
      <c r="EM47" s="733">
        <f t="shared" si="424"/>
        <v>0</v>
      </c>
      <c r="EN47" s="733">
        <f t="shared" si="425"/>
        <v>0</v>
      </c>
      <c r="EO47" s="733">
        <f t="shared" si="426"/>
        <v>0</v>
      </c>
      <c r="EP47" s="733">
        <f t="shared" si="427"/>
        <v>0</v>
      </c>
      <c r="EQ47" s="733">
        <f t="shared" si="428"/>
        <v>0</v>
      </c>
      <c r="ER47" s="733">
        <f t="shared" si="429"/>
        <v>0</v>
      </c>
      <c r="ES47" s="733">
        <f t="shared" si="430"/>
        <v>0</v>
      </c>
      <c r="ET47" s="733">
        <f t="shared" si="431"/>
        <v>0</v>
      </c>
      <c r="EU47" s="733">
        <f t="shared" si="432"/>
        <v>0</v>
      </c>
      <c r="EV47" s="733">
        <f t="shared" si="433"/>
        <v>0</v>
      </c>
      <c r="EW47" s="733">
        <f t="shared" si="434"/>
        <v>1</v>
      </c>
      <c r="EX47" s="733">
        <f t="shared" si="435"/>
        <v>0</v>
      </c>
      <c r="EY47" s="733">
        <f t="shared" si="436"/>
        <v>0</v>
      </c>
      <c r="EZ47" s="733">
        <f t="shared" si="437"/>
        <v>0</v>
      </c>
      <c r="FA47" s="733">
        <f t="shared" si="438"/>
        <v>0</v>
      </c>
      <c r="FB47" s="733">
        <f t="shared" si="439"/>
        <v>0</v>
      </c>
      <c r="FC47" s="733">
        <f t="shared" si="440"/>
        <v>0</v>
      </c>
      <c r="FD47" s="733">
        <f t="shared" si="441"/>
        <v>0</v>
      </c>
      <c r="FE47" s="734">
        <f t="shared" si="442"/>
        <v>0</v>
      </c>
      <c r="FI47" s="96"/>
      <c r="FJ47" s="96"/>
      <c r="FK47" s="356"/>
      <c r="FL47" s="356"/>
      <c r="FM47" s="356"/>
      <c r="FN47" s="356"/>
      <c r="FO47" s="356"/>
      <c r="FP47" s="356"/>
      <c r="FQ47" s="356"/>
      <c r="FR47" s="356"/>
      <c r="FS47" s="356"/>
      <c r="FT47" s="356"/>
      <c r="FU47" s="357"/>
      <c r="FV47" s="357"/>
      <c r="FW47" s="357"/>
      <c r="FX47" s="357"/>
      <c r="FY47" s="357"/>
      <c r="FZ47" s="357"/>
      <c r="GA47" s="357"/>
      <c r="GB47" s="357"/>
      <c r="GC47" s="357"/>
      <c r="GD47" s="357"/>
      <c r="GE47" s="344"/>
      <c r="GF47" s="344"/>
      <c r="GG47" s="344"/>
      <c r="GH47" s="344"/>
      <c r="GI47" s="344"/>
      <c r="GJ47" s="344"/>
      <c r="GK47" s="344"/>
      <c r="GL47" s="344"/>
      <c r="GM47" s="344"/>
      <c r="GN47" s="344"/>
      <c r="GO47" s="358"/>
      <c r="GP47" s="358"/>
      <c r="GQ47" s="358"/>
      <c r="GR47" s="358"/>
      <c r="GS47" s="358"/>
      <c r="GT47" s="358"/>
      <c r="GU47" s="358"/>
      <c r="GV47" s="358"/>
      <c r="GW47" s="358"/>
      <c r="GX47" s="358"/>
      <c r="GY47" s="344"/>
      <c r="GZ47" s="344"/>
      <c r="HA47" s="344"/>
      <c r="HB47" s="344"/>
      <c r="HC47" s="344"/>
      <c r="HD47" s="344"/>
      <c r="HE47" s="344"/>
      <c r="HF47" s="344"/>
      <c r="HG47" s="344"/>
      <c r="HH47" s="344"/>
      <c r="HI47" s="358"/>
      <c r="HJ47" s="358"/>
      <c r="HK47" s="358"/>
      <c r="HL47" s="358"/>
      <c r="HM47" s="358"/>
      <c r="HN47" s="358"/>
      <c r="HO47" s="358"/>
      <c r="HP47" s="358"/>
      <c r="HQ47" s="358"/>
      <c r="HR47" s="358"/>
      <c r="HS47" s="55"/>
      <c r="HT47" s="55"/>
      <c r="HU47" s="55"/>
      <c r="HV47" s="55"/>
      <c r="HW47" s="55"/>
      <c r="HX47" s="55"/>
      <c r="HY47" s="55"/>
      <c r="HZ47" s="55"/>
      <c r="IA47" s="55"/>
      <c r="IB47" s="55"/>
      <c r="IC47" s="55"/>
      <c r="ID47" s="55"/>
      <c r="IE47" s="55"/>
      <c r="IF47" s="55"/>
      <c r="IG47" s="55"/>
      <c r="IH47" s="55"/>
      <c r="II47" s="55"/>
      <c r="IJ47" s="55"/>
      <c r="IK47" s="55"/>
      <c r="IL47" s="55"/>
    </row>
    <row r="48" spans="1:256" ht="13.5" customHeight="1" x14ac:dyDescent="0.2">
      <c r="A48" s="109" t="s">
        <v>173</v>
      </c>
      <c r="B48" s="171" t="s">
        <v>148</v>
      </c>
      <c r="C48" s="172">
        <v>-7.3</v>
      </c>
      <c r="D48" s="173">
        <v>-0.1</v>
      </c>
      <c r="E48" s="173">
        <v>0.5</v>
      </c>
      <c r="F48" s="173">
        <v>-4.7</v>
      </c>
      <c r="G48" s="173">
        <v>-7.9</v>
      </c>
      <c r="H48" s="173">
        <v>-6.1</v>
      </c>
      <c r="I48" s="173">
        <v>-6.5</v>
      </c>
      <c r="J48" s="173">
        <v>-8.6999999999999993</v>
      </c>
      <c r="K48" s="173">
        <v>-9.4</v>
      </c>
      <c r="L48" s="173">
        <v>-10.7</v>
      </c>
      <c r="M48" s="173">
        <v>-8.5</v>
      </c>
      <c r="N48" s="173">
        <v>-5</v>
      </c>
      <c r="O48" s="173">
        <v>5</v>
      </c>
      <c r="P48" s="173">
        <v>1.2</v>
      </c>
      <c r="Q48" s="173">
        <v>-0.1</v>
      </c>
      <c r="R48" s="173">
        <v>-1.5</v>
      </c>
      <c r="S48" s="173">
        <v>-3.5</v>
      </c>
      <c r="T48" s="173">
        <v>-4.2</v>
      </c>
      <c r="U48" s="173">
        <v>-3.8</v>
      </c>
      <c r="V48" s="174">
        <v>-3.4</v>
      </c>
      <c r="X48" s="672" t="s">
        <v>154</v>
      </c>
      <c r="Y48" s="699" t="s">
        <v>810</v>
      </c>
      <c r="Z48" s="700">
        <v>0</v>
      </c>
      <c r="AA48" s="701">
        <v>0</v>
      </c>
      <c r="AB48" s="701">
        <v>0</v>
      </c>
      <c r="AC48" s="701">
        <v>0</v>
      </c>
      <c r="AD48" s="701">
        <v>0</v>
      </c>
      <c r="AE48" s="701">
        <v>0</v>
      </c>
      <c r="AF48" s="701">
        <v>0</v>
      </c>
      <c r="AG48" s="701">
        <v>1</v>
      </c>
      <c r="AH48" s="701">
        <v>0</v>
      </c>
      <c r="AI48" s="702">
        <v>0</v>
      </c>
      <c r="AM48" s="95"/>
      <c r="AN48" s="413">
        <f t="shared" si="335"/>
        <v>4</v>
      </c>
      <c r="AO48" s="708" t="str">
        <f t="shared" si="335"/>
        <v>Сонково</v>
      </c>
      <c r="AP48" s="773">
        <f t="shared" si="361"/>
        <v>0</v>
      </c>
      <c r="AQ48" s="773">
        <f t="shared" ref="AQ48:BI48" si="444" xml:space="preserve">        IF(VLOOKUP(29&amp;$AO9,$A$6:$V$3000,AQ$3,0)&lt;$FH$58,VLOOKUP(29&amp;$AO9,$A$6:$V$3000,AQ$3,0),"")</f>
        <v>2</v>
      </c>
      <c r="AR48" s="773">
        <f t="shared" si="444"/>
        <v>1</v>
      </c>
      <c r="AS48" s="773">
        <f t="shared" si="444"/>
        <v>1</v>
      </c>
      <c r="AT48" s="773">
        <f t="shared" si="444"/>
        <v>3</v>
      </c>
      <c r="AU48" s="773">
        <f t="shared" si="444"/>
        <v>3</v>
      </c>
      <c r="AV48" s="773">
        <f t="shared" si="444"/>
        <v>5</v>
      </c>
      <c r="AW48" s="773">
        <f t="shared" si="444"/>
        <v>9</v>
      </c>
      <c r="AX48" s="773">
        <f t="shared" si="444"/>
        <v>9</v>
      </c>
      <c r="AY48" s="773">
        <f t="shared" si="444"/>
        <v>9</v>
      </c>
      <c r="AZ48" s="773">
        <f t="shared" si="444"/>
        <v>9</v>
      </c>
      <c r="BA48" s="773">
        <f t="shared" si="444"/>
        <v>9</v>
      </c>
      <c r="BB48" s="773">
        <f t="shared" si="444"/>
        <v>9</v>
      </c>
      <c r="BC48" s="773">
        <f t="shared" si="444"/>
        <v>8</v>
      </c>
      <c r="BD48" s="773">
        <f t="shared" si="444"/>
        <v>7</v>
      </c>
      <c r="BE48" s="773">
        <f t="shared" si="444"/>
        <v>0</v>
      </c>
      <c r="BF48" s="773">
        <f t="shared" si="444"/>
        <v>0</v>
      </c>
      <c r="BG48" s="773">
        <f t="shared" si="444"/>
        <v>0</v>
      </c>
      <c r="BH48" s="773">
        <f t="shared" si="444"/>
        <v>0</v>
      </c>
      <c r="BI48" s="773">
        <f t="shared" si="444"/>
        <v>0</v>
      </c>
      <c r="BJ48" s="747">
        <f t="shared" si="363"/>
        <v>0</v>
      </c>
      <c r="BK48" s="748">
        <f t="shared" si="364"/>
        <v>1</v>
      </c>
      <c r="BL48" s="748">
        <f t="shared" si="365"/>
        <v>0</v>
      </c>
      <c r="BM48" s="748">
        <f t="shared" si="366"/>
        <v>0</v>
      </c>
      <c r="BN48" s="748">
        <f t="shared" si="367"/>
        <v>1</v>
      </c>
      <c r="BO48" s="748">
        <f t="shared" si="368"/>
        <v>0</v>
      </c>
      <c r="BP48" s="748">
        <f t="shared" si="369"/>
        <v>1</v>
      </c>
      <c r="BQ48" s="748">
        <f t="shared" si="370"/>
        <v>1</v>
      </c>
      <c r="BR48" s="748">
        <f t="shared" si="371"/>
        <v>0</v>
      </c>
      <c r="BS48" s="748">
        <f t="shared" si="372"/>
        <v>0</v>
      </c>
      <c r="BT48" s="748">
        <f t="shared" si="373"/>
        <v>0</v>
      </c>
      <c r="BU48" s="748">
        <f t="shared" si="374"/>
        <v>0</v>
      </c>
      <c r="BV48" s="748">
        <f t="shared" si="375"/>
        <v>1</v>
      </c>
      <c r="BW48" s="748">
        <f t="shared" si="376"/>
        <v>0</v>
      </c>
      <c r="BX48" s="748">
        <f t="shared" si="377"/>
        <v>0</v>
      </c>
      <c r="BY48" s="748">
        <f t="shared" si="378"/>
        <v>0</v>
      </c>
      <c r="BZ48" s="748">
        <f t="shared" si="379"/>
        <v>0</v>
      </c>
      <c r="CA48" s="748">
        <f t="shared" si="380"/>
        <v>0</v>
      </c>
      <c r="CB48" s="748">
        <f t="shared" si="381"/>
        <v>0</v>
      </c>
      <c r="CC48" s="751">
        <f t="shared" si="382"/>
        <v>0</v>
      </c>
      <c r="CD48" s="747">
        <f t="shared" si="383"/>
        <v>0</v>
      </c>
      <c r="CE48" s="748">
        <f t="shared" si="384"/>
        <v>0</v>
      </c>
      <c r="CF48" s="748">
        <f t="shared" si="385"/>
        <v>0</v>
      </c>
      <c r="CG48" s="748">
        <f t="shared" si="386"/>
        <v>0</v>
      </c>
      <c r="CH48" s="748">
        <f t="shared" si="387"/>
        <v>0</v>
      </c>
      <c r="CI48" s="748">
        <f t="shared" si="388"/>
        <v>0</v>
      </c>
      <c r="CJ48" s="748">
        <f t="shared" si="389"/>
        <v>0</v>
      </c>
      <c r="CK48" s="748">
        <f t="shared" si="390"/>
        <v>0</v>
      </c>
      <c r="CL48" s="748">
        <f t="shared" si="391"/>
        <v>0</v>
      </c>
      <c r="CM48" s="748">
        <f t="shared" si="392"/>
        <v>0</v>
      </c>
      <c r="CN48" s="748">
        <f t="shared" si="393"/>
        <v>0</v>
      </c>
      <c r="CO48" s="748">
        <f t="shared" si="394"/>
        <v>0</v>
      </c>
      <c r="CP48" s="748">
        <f t="shared" si="395"/>
        <v>1</v>
      </c>
      <c r="CQ48" s="748">
        <f t="shared" si="396"/>
        <v>0</v>
      </c>
      <c r="CR48" s="748">
        <f t="shared" si="397"/>
        <v>0</v>
      </c>
      <c r="CS48" s="748">
        <f t="shared" si="398"/>
        <v>0</v>
      </c>
      <c r="CT48" s="748">
        <f t="shared" si="399"/>
        <v>0</v>
      </c>
      <c r="CU48" s="748">
        <f t="shared" si="400"/>
        <v>0</v>
      </c>
      <c r="CV48" s="748">
        <f t="shared" si="401"/>
        <v>0</v>
      </c>
      <c r="CW48" s="749">
        <f t="shared" si="402"/>
        <v>0</v>
      </c>
      <c r="CX48" s="747">
        <f t="shared" si="339"/>
        <v>0</v>
      </c>
      <c r="CY48" s="748">
        <f t="shared" si="340"/>
        <v>0</v>
      </c>
      <c r="CZ48" s="748">
        <f t="shared" si="341"/>
        <v>0</v>
      </c>
      <c r="DA48" s="748">
        <f t="shared" si="342"/>
        <v>0</v>
      </c>
      <c r="DB48" s="748">
        <f t="shared" si="343"/>
        <v>0</v>
      </c>
      <c r="DC48" s="748">
        <f t="shared" si="344"/>
        <v>0</v>
      </c>
      <c r="DD48" s="748">
        <f t="shared" si="345"/>
        <v>0</v>
      </c>
      <c r="DE48" s="748">
        <f t="shared" si="346"/>
        <v>0</v>
      </c>
      <c r="DF48" s="748">
        <f t="shared" si="347"/>
        <v>0</v>
      </c>
      <c r="DG48" s="748">
        <f t="shared" si="348"/>
        <v>0</v>
      </c>
      <c r="DH48" s="748">
        <f t="shared" si="349"/>
        <v>0</v>
      </c>
      <c r="DI48" s="748">
        <f t="shared" si="350"/>
        <v>0</v>
      </c>
      <c r="DJ48" s="748">
        <f t="shared" si="351"/>
        <v>0</v>
      </c>
      <c r="DK48" s="748">
        <f t="shared" si="352"/>
        <v>0</v>
      </c>
      <c r="DL48" s="748">
        <f t="shared" si="353"/>
        <v>0</v>
      </c>
      <c r="DM48" s="748">
        <f t="shared" si="354"/>
        <v>0</v>
      </c>
      <c r="DN48" s="748">
        <f t="shared" si="355"/>
        <v>0</v>
      </c>
      <c r="DO48" s="748">
        <f t="shared" si="356"/>
        <v>0</v>
      </c>
      <c r="DP48" s="748">
        <f t="shared" si="357"/>
        <v>0</v>
      </c>
      <c r="DQ48" s="751">
        <f t="shared" si="358"/>
        <v>0</v>
      </c>
      <c r="DR48" s="758" t="str">
        <f t="shared" si="403"/>
        <v>ЮВ-7</v>
      </c>
      <c r="DS48" s="759" t="str">
        <f t="shared" si="404"/>
        <v>Ю-9</v>
      </c>
      <c r="DT48" s="759" t="str">
        <f t="shared" si="405"/>
        <v>Ю-11</v>
      </c>
      <c r="DU48" s="759" t="str">
        <f t="shared" si="406"/>
        <v>Ю-9</v>
      </c>
      <c r="DV48" s="759" t="str">
        <f t="shared" si="407"/>
        <v>ЮЗ-8</v>
      </c>
      <c r="DW48" s="759" t="str">
        <f t="shared" si="408"/>
        <v>Ю-8</v>
      </c>
      <c r="DX48" s="759" t="str">
        <f t="shared" si="409"/>
        <v>ЮВ-8</v>
      </c>
      <c r="DY48" s="759" t="str">
        <f t="shared" si="410"/>
        <v>З-7</v>
      </c>
      <c r="DZ48" s="759" t="str">
        <f t="shared" si="411"/>
        <v>ЮЗ-5</v>
      </c>
      <c r="EA48" s="759" t="str">
        <f t="shared" si="412"/>
        <v>ЮЗ-5</v>
      </c>
      <c r="EB48" s="759" t="str">
        <f t="shared" si="413"/>
        <v>Ю-4</v>
      </c>
      <c r="EC48" s="759" t="str">
        <f t="shared" si="414"/>
        <v>Ю-9</v>
      </c>
      <c r="ED48" s="759" t="str">
        <f t="shared" si="415"/>
        <v>Ю-9</v>
      </c>
      <c r="EE48" s="759" t="str">
        <f t="shared" si="416"/>
        <v>Ю-8</v>
      </c>
      <c r="EF48" s="759" t="str">
        <f t="shared" si="417"/>
        <v>Ю-7</v>
      </c>
      <c r="EG48" s="759" t="str">
        <f t="shared" si="418"/>
        <v>Ю-6</v>
      </c>
      <c r="EH48" s="759" t="str">
        <f t="shared" si="419"/>
        <v>Ю-4</v>
      </c>
      <c r="EI48" s="759" t="str">
        <f t="shared" si="420"/>
        <v>В-3</v>
      </c>
      <c r="EJ48" s="759" t="str">
        <f t="shared" si="421"/>
        <v>СВ-4</v>
      </c>
      <c r="EK48" s="760" t="str">
        <f t="shared" si="422"/>
        <v>СВ-5</v>
      </c>
      <c r="EL48" s="732">
        <f t="shared" si="423"/>
        <v>0</v>
      </c>
      <c r="EM48" s="733">
        <f t="shared" si="424"/>
        <v>0</v>
      </c>
      <c r="EN48" s="733">
        <f t="shared" si="425"/>
        <v>0</v>
      </c>
      <c r="EO48" s="733">
        <f t="shared" si="426"/>
        <v>0</v>
      </c>
      <c r="EP48" s="733">
        <f t="shared" si="427"/>
        <v>0</v>
      </c>
      <c r="EQ48" s="733">
        <f t="shared" si="428"/>
        <v>0</v>
      </c>
      <c r="ER48" s="733">
        <f t="shared" si="429"/>
        <v>0</v>
      </c>
      <c r="ES48" s="733">
        <f t="shared" si="430"/>
        <v>0</v>
      </c>
      <c r="ET48" s="733">
        <f t="shared" si="431"/>
        <v>0</v>
      </c>
      <c r="EU48" s="733">
        <f t="shared" si="432"/>
        <v>0</v>
      </c>
      <c r="EV48" s="733">
        <f t="shared" si="433"/>
        <v>0</v>
      </c>
      <c r="EW48" s="733">
        <f t="shared" si="434"/>
        <v>0</v>
      </c>
      <c r="EX48" s="733">
        <f t="shared" si="435"/>
        <v>1</v>
      </c>
      <c r="EY48" s="733">
        <f t="shared" si="436"/>
        <v>0</v>
      </c>
      <c r="EZ48" s="733">
        <f t="shared" si="437"/>
        <v>0</v>
      </c>
      <c r="FA48" s="733">
        <f t="shared" si="438"/>
        <v>0</v>
      </c>
      <c r="FB48" s="733">
        <f t="shared" si="439"/>
        <v>0</v>
      </c>
      <c r="FC48" s="733">
        <f t="shared" si="440"/>
        <v>0</v>
      </c>
      <c r="FD48" s="733">
        <f t="shared" si="441"/>
        <v>0</v>
      </c>
      <c r="FE48" s="734">
        <f t="shared" si="442"/>
        <v>0</v>
      </c>
      <c r="FG48" s="425" t="s">
        <v>1325</v>
      </c>
      <c r="FH48" s="425">
        <v>2</v>
      </c>
      <c r="FI48" s="96"/>
      <c r="FJ48" s="96"/>
      <c r="FK48" s="356"/>
      <c r="FL48" s="356"/>
      <c r="FM48" s="356"/>
      <c r="FN48" s="356"/>
      <c r="FO48" s="356"/>
      <c r="FP48" s="356"/>
      <c r="FQ48" s="356"/>
      <c r="FR48" s="356"/>
      <c r="FS48" s="356"/>
      <c r="FT48" s="356"/>
      <c r="FU48" s="357"/>
      <c r="FV48" s="357"/>
      <c r="FW48" s="357"/>
      <c r="FX48" s="357"/>
      <c r="FY48" s="357"/>
      <c r="FZ48" s="357"/>
      <c r="GA48" s="357"/>
      <c r="GB48" s="357"/>
      <c r="GC48" s="357"/>
      <c r="GD48" s="357"/>
      <c r="GE48" s="344"/>
      <c r="GF48" s="344"/>
      <c r="GG48" s="344"/>
      <c r="GH48" s="344"/>
      <c r="GI48" s="344"/>
      <c r="GJ48" s="344"/>
      <c r="GK48" s="344"/>
      <c r="GL48" s="344"/>
      <c r="GM48" s="344"/>
      <c r="GN48" s="344"/>
      <c r="GO48" s="358"/>
      <c r="GP48" s="358"/>
      <c r="GQ48" s="358"/>
      <c r="GR48" s="358"/>
      <c r="GS48" s="358"/>
      <c r="GT48" s="358"/>
      <c r="GU48" s="358"/>
      <c r="GV48" s="358"/>
      <c r="GW48" s="358"/>
      <c r="GX48" s="358"/>
      <c r="GY48" s="344"/>
      <c r="GZ48" s="344"/>
      <c r="HA48" s="344"/>
      <c r="HB48" s="344"/>
      <c r="HC48" s="344"/>
      <c r="HD48" s="344"/>
      <c r="HE48" s="344"/>
      <c r="HF48" s="344"/>
      <c r="HG48" s="344"/>
      <c r="HH48" s="344"/>
      <c r="HI48" s="358"/>
      <c r="HJ48" s="358"/>
      <c r="HK48" s="358"/>
      <c r="HL48" s="358"/>
      <c r="HM48" s="358"/>
      <c r="HN48" s="358"/>
      <c r="HO48" s="358"/>
      <c r="HP48" s="358"/>
      <c r="HQ48" s="358"/>
      <c r="HR48" s="358"/>
      <c r="HS48" s="55"/>
      <c r="HT48" s="55"/>
      <c r="HU48" s="55"/>
      <c r="HV48" s="55"/>
      <c r="HW48" s="55"/>
      <c r="HX48" s="55"/>
      <c r="HY48" s="55"/>
      <c r="HZ48" s="55"/>
      <c r="IA48" s="55"/>
      <c r="IB48" s="55"/>
      <c r="IC48" s="55"/>
      <c r="ID48" s="55"/>
      <c r="IE48" s="55"/>
      <c r="IF48" s="55"/>
      <c r="IG48" s="55"/>
      <c r="IH48" s="55"/>
      <c r="II48" s="55"/>
      <c r="IJ48" s="55"/>
      <c r="IK48" s="55"/>
      <c r="IL48" s="55"/>
    </row>
    <row r="49" spans="1:246" ht="13.5" customHeight="1" x14ac:dyDescent="0.2">
      <c r="A49" s="703" t="s">
        <v>821</v>
      </c>
      <c r="B49" s="704" t="s">
        <v>807</v>
      </c>
      <c r="C49" s="705">
        <v>0</v>
      </c>
      <c r="D49" s="705">
        <v>0</v>
      </c>
      <c r="E49" s="705">
        <v>0</v>
      </c>
      <c r="F49" s="705">
        <v>0</v>
      </c>
      <c r="G49" s="705">
        <v>0</v>
      </c>
      <c r="H49" s="705">
        <v>0</v>
      </c>
      <c r="I49" s="705">
        <v>0</v>
      </c>
      <c r="J49" s="705">
        <v>0</v>
      </c>
      <c r="K49" s="705">
        <v>0</v>
      </c>
      <c r="L49" s="705">
        <v>0</v>
      </c>
      <c r="M49" s="705">
        <v>0</v>
      </c>
      <c r="N49" s="705">
        <v>0</v>
      </c>
      <c r="O49" s="705">
        <v>1</v>
      </c>
      <c r="P49" s="705">
        <v>0</v>
      </c>
      <c r="Q49" s="705">
        <v>0</v>
      </c>
      <c r="R49" s="705">
        <v>0</v>
      </c>
      <c r="S49" s="705">
        <v>0</v>
      </c>
      <c r="T49" s="705">
        <v>0</v>
      </c>
      <c r="U49" s="705">
        <v>0</v>
      </c>
      <c r="V49" s="705">
        <v>0</v>
      </c>
      <c r="X49" s="672" t="s">
        <v>156</v>
      </c>
      <c r="Y49" s="685" t="s">
        <v>812</v>
      </c>
      <c r="Z49" s="686">
        <v>2</v>
      </c>
      <c r="AA49" s="687">
        <v>6</v>
      </c>
      <c r="AB49" s="687">
        <v>7</v>
      </c>
      <c r="AC49" s="687">
        <v>13</v>
      </c>
      <c r="AD49" s="687">
        <v>13</v>
      </c>
      <c r="AE49" s="687">
        <v>13</v>
      </c>
      <c r="AF49" s="687">
        <v>13</v>
      </c>
      <c r="AG49" s="687">
        <v>10</v>
      </c>
      <c r="AH49" s="687">
        <v>0</v>
      </c>
      <c r="AI49" s="688">
        <v>0</v>
      </c>
      <c r="AM49" s="95"/>
      <c r="AN49" s="413">
        <f t="shared" si="335"/>
        <v>5</v>
      </c>
      <c r="AO49" s="708" t="str">
        <f t="shared" si="335"/>
        <v>Ржев</v>
      </c>
      <c r="AP49" s="773">
        <f t="shared" si="361"/>
        <v>2</v>
      </c>
      <c r="AQ49" s="773">
        <f t="shared" ref="AQ49:BI49" si="445" xml:space="preserve">        IF(VLOOKUP(29&amp;$AO10,$A$6:$V$3000,AQ$3,0)&lt;$FH$58,VLOOKUP(29&amp;$AO10,$A$6:$V$3000,AQ$3,0),"")</f>
        <v>3</v>
      </c>
      <c r="AR49" s="773">
        <f t="shared" si="445"/>
        <v>1</v>
      </c>
      <c r="AS49" s="773">
        <f t="shared" si="445"/>
        <v>4</v>
      </c>
      <c r="AT49" s="773">
        <f t="shared" si="445"/>
        <v>4</v>
      </c>
      <c r="AU49" s="773">
        <f t="shared" si="445"/>
        <v>4</v>
      </c>
      <c r="AV49" s="773">
        <f t="shared" si="445"/>
        <v>10</v>
      </c>
      <c r="AW49" s="773">
        <f t="shared" si="445"/>
        <v>11</v>
      </c>
      <c r="AX49" s="773">
        <f t="shared" si="445"/>
        <v>11</v>
      </c>
      <c r="AY49" s="773">
        <f t="shared" si="445"/>
        <v>11</v>
      </c>
      <c r="AZ49" s="773">
        <f t="shared" si="445"/>
        <v>11</v>
      </c>
      <c r="BA49" s="773">
        <f t="shared" si="445"/>
        <v>12</v>
      </c>
      <c r="BB49" s="773">
        <f t="shared" si="445"/>
        <v>12</v>
      </c>
      <c r="BC49" s="773">
        <f t="shared" si="445"/>
        <v>10</v>
      </c>
      <c r="BD49" s="773">
        <f t="shared" si="445"/>
        <v>10</v>
      </c>
      <c r="BE49" s="773">
        <f t="shared" si="445"/>
        <v>0</v>
      </c>
      <c r="BF49" s="773">
        <f t="shared" si="445"/>
        <v>0</v>
      </c>
      <c r="BG49" s="773">
        <f t="shared" si="445"/>
        <v>0</v>
      </c>
      <c r="BH49" s="773">
        <f t="shared" si="445"/>
        <v>0</v>
      </c>
      <c r="BI49" s="773">
        <f t="shared" si="445"/>
        <v>0</v>
      </c>
      <c r="BJ49" s="747">
        <f t="shared" si="363"/>
        <v>1</v>
      </c>
      <c r="BK49" s="748">
        <f t="shared" si="364"/>
        <v>1</v>
      </c>
      <c r="BL49" s="748">
        <f t="shared" si="365"/>
        <v>0</v>
      </c>
      <c r="BM49" s="748">
        <f t="shared" si="366"/>
        <v>0</v>
      </c>
      <c r="BN49" s="748">
        <f t="shared" si="367"/>
        <v>1</v>
      </c>
      <c r="BO49" s="748">
        <f t="shared" si="368"/>
        <v>0</v>
      </c>
      <c r="BP49" s="748">
        <f t="shared" si="369"/>
        <v>1</v>
      </c>
      <c r="BQ49" s="748">
        <f t="shared" si="370"/>
        <v>1</v>
      </c>
      <c r="BR49" s="748">
        <f t="shared" si="371"/>
        <v>0</v>
      </c>
      <c r="BS49" s="748">
        <f t="shared" si="372"/>
        <v>0</v>
      </c>
      <c r="BT49" s="748">
        <f t="shared" si="373"/>
        <v>0</v>
      </c>
      <c r="BU49" s="748">
        <f t="shared" si="374"/>
        <v>1</v>
      </c>
      <c r="BV49" s="748">
        <f t="shared" si="375"/>
        <v>0</v>
      </c>
      <c r="BW49" s="748">
        <f t="shared" si="376"/>
        <v>0</v>
      </c>
      <c r="BX49" s="748">
        <f t="shared" si="377"/>
        <v>0</v>
      </c>
      <c r="BY49" s="748">
        <f t="shared" si="378"/>
        <v>0</v>
      </c>
      <c r="BZ49" s="748">
        <f t="shared" si="379"/>
        <v>0</v>
      </c>
      <c r="CA49" s="748">
        <f t="shared" si="380"/>
        <v>0</v>
      </c>
      <c r="CB49" s="748">
        <f t="shared" si="381"/>
        <v>0</v>
      </c>
      <c r="CC49" s="751">
        <f t="shared" si="382"/>
        <v>0</v>
      </c>
      <c r="CD49" s="747">
        <f t="shared" si="383"/>
        <v>0</v>
      </c>
      <c r="CE49" s="748">
        <f t="shared" si="384"/>
        <v>0</v>
      </c>
      <c r="CF49" s="748">
        <f t="shared" si="385"/>
        <v>0</v>
      </c>
      <c r="CG49" s="748">
        <f t="shared" si="386"/>
        <v>0</v>
      </c>
      <c r="CH49" s="748">
        <f t="shared" si="387"/>
        <v>0</v>
      </c>
      <c r="CI49" s="748">
        <f t="shared" si="388"/>
        <v>0</v>
      </c>
      <c r="CJ49" s="748">
        <f t="shared" si="389"/>
        <v>0</v>
      </c>
      <c r="CK49" s="748">
        <f t="shared" si="390"/>
        <v>0</v>
      </c>
      <c r="CL49" s="748">
        <f t="shared" si="391"/>
        <v>0</v>
      </c>
      <c r="CM49" s="748">
        <f t="shared" si="392"/>
        <v>0</v>
      </c>
      <c r="CN49" s="748">
        <f t="shared" si="393"/>
        <v>0</v>
      </c>
      <c r="CO49" s="748">
        <f t="shared" si="394"/>
        <v>1</v>
      </c>
      <c r="CP49" s="748">
        <f t="shared" si="395"/>
        <v>1</v>
      </c>
      <c r="CQ49" s="748">
        <f t="shared" si="396"/>
        <v>0</v>
      </c>
      <c r="CR49" s="748">
        <f t="shared" si="397"/>
        <v>0</v>
      </c>
      <c r="CS49" s="748">
        <f t="shared" si="398"/>
        <v>0</v>
      </c>
      <c r="CT49" s="748">
        <f t="shared" si="399"/>
        <v>0</v>
      </c>
      <c r="CU49" s="748">
        <f t="shared" si="400"/>
        <v>0</v>
      </c>
      <c r="CV49" s="748">
        <f t="shared" si="401"/>
        <v>0</v>
      </c>
      <c r="CW49" s="749">
        <f t="shared" si="402"/>
        <v>0</v>
      </c>
      <c r="CX49" s="747">
        <f t="shared" si="339"/>
        <v>0</v>
      </c>
      <c r="CY49" s="748">
        <f t="shared" si="340"/>
        <v>0</v>
      </c>
      <c r="CZ49" s="748">
        <f t="shared" si="341"/>
        <v>0</v>
      </c>
      <c r="DA49" s="748">
        <f t="shared" si="342"/>
        <v>0</v>
      </c>
      <c r="DB49" s="748">
        <f t="shared" si="343"/>
        <v>0</v>
      </c>
      <c r="DC49" s="748">
        <f t="shared" si="344"/>
        <v>0</v>
      </c>
      <c r="DD49" s="748">
        <f t="shared" si="345"/>
        <v>0</v>
      </c>
      <c r="DE49" s="748">
        <f t="shared" si="346"/>
        <v>0</v>
      </c>
      <c r="DF49" s="748">
        <f t="shared" si="347"/>
        <v>0</v>
      </c>
      <c r="DG49" s="748">
        <f t="shared" si="348"/>
        <v>0</v>
      </c>
      <c r="DH49" s="748">
        <f t="shared" si="349"/>
        <v>0</v>
      </c>
      <c r="DI49" s="748">
        <f t="shared" si="350"/>
        <v>0</v>
      </c>
      <c r="DJ49" s="748">
        <f t="shared" si="351"/>
        <v>0</v>
      </c>
      <c r="DK49" s="748">
        <f t="shared" si="352"/>
        <v>0</v>
      </c>
      <c r="DL49" s="748">
        <f t="shared" si="353"/>
        <v>0</v>
      </c>
      <c r="DM49" s="748">
        <f t="shared" si="354"/>
        <v>0</v>
      </c>
      <c r="DN49" s="748">
        <f t="shared" si="355"/>
        <v>0</v>
      </c>
      <c r="DO49" s="748">
        <f t="shared" si="356"/>
        <v>0</v>
      </c>
      <c r="DP49" s="748">
        <f t="shared" si="357"/>
        <v>0</v>
      </c>
      <c r="DQ49" s="751">
        <f t="shared" si="358"/>
        <v>0</v>
      </c>
      <c r="DR49" s="758" t="str">
        <f t="shared" si="403"/>
        <v>ЮВ-9</v>
      </c>
      <c r="DS49" s="759" t="str">
        <f t="shared" si="404"/>
        <v>Ю-10</v>
      </c>
      <c r="DT49" s="759" t="str">
        <f t="shared" si="405"/>
        <v>ЮЗ-11</v>
      </c>
      <c r="DU49" s="759" t="str">
        <f t="shared" si="406"/>
        <v>З-6</v>
      </c>
      <c r="DV49" s="759" t="str">
        <f t="shared" si="407"/>
        <v>ЮЗ-8</v>
      </c>
      <c r="DW49" s="759" t="str">
        <f t="shared" si="408"/>
        <v>Ю-8</v>
      </c>
      <c r="DX49" s="759" t="str">
        <f t="shared" si="409"/>
        <v>В-7</v>
      </c>
      <c r="DY49" s="759" t="str">
        <f t="shared" si="410"/>
        <v>З-6</v>
      </c>
      <c r="DZ49" s="759" t="str">
        <f t="shared" si="411"/>
        <v>ЮЗ-6</v>
      </c>
      <c r="EA49" s="759" t="str">
        <f t="shared" si="412"/>
        <v>ЮЗ-6</v>
      </c>
      <c r="EB49" s="759" t="str">
        <f t="shared" si="413"/>
        <v>Ю-6</v>
      </c>
      <c r="EC49" s="759" t="str">
        <f t="shared" si="414"/>
        <v>Ю-8</v>
      </c>
      <c r="ED49" s="759" t="str">
        <f t="shared" si="415"/>
        <v>Ю-7</v>
      </c>
      <c r="EE49" s="759" t="str">
        <f t="shared" si="416"/>
        <v>Ю-7</v>
      </c>
      <c r="EF49" s="759" t="str">
        <f t="shared" si="417"/>
        <v>Ю-6</v>
      </c>
      <c r="EG49" s="759" t="str">
        <f t="shared" si="418"/>
        <v>Ю-5</v>
      </c>
      <c r="EH49" s="759" t="str">
        <f t="shared" si="419"/>
        <v>Ю-4</v>
      </c>
      <c r="EI49" s="759" t="str">
        <f t="shared" si="420"/>
        <v>В-3</v>
      </c>
      <c r="EJ49" s="759" t="str">
        <f t="shared" si="421"/>
        <v>СВ-4</v>
      </c>
      <c r="EK49" s="760" t="str">
        <f t="shared" si="422"/>
        <v>СВ-5</v>
      </c>
      <c r="EL49" s="732">
        <f t="shared" si="423"/>
        <v>0</v>
      </c>
      <c r="EM49" s="733">
        <f t="shared" si="424"/>
        <v>0</v>
      </c>
      <c r="EN49" s="733">
        <f t="shared" si="425"/>
        <v>0</v>
      </c>
      <c r="EO49" s="733">
        <f t="shared" si="426"/>
        <v>0</v>
      </c>
      <c r="EP49" s="733">
        <f t="shared" si="427"/>
        <v>0</v>
      </c>
      <c r="EQ49" s="733">
        <f t="shared" si="428"/>
        <v>0</v>
      </c>
      <c r="ER49" s="733">
        <f t="shared" si="429"/>
        <v>0</v>
      </c>
      <c r="ES49" s="733">
        <f t="shared" si="430"/>
        <v>0</v>
      </c>
      <c r="ET49" s="733">
        <f t="shared" si="431"/>
        <v>0</v>
      </c>
      <c r="EU49" s="733">
        <f t="shared" si="432"/>
        <v>0</v>
      </c>
      <c r="EV49" s="733">
        <f t="shared" si="433"/>
        <v>0</v>
      </c>
      <c r="EW49" s="733">
        <f t="shared" si="434"/>
        <v>1</v>
      </c>
      <c r="EX49" s="733">
        <f t="shared" si="435"/>
        <v>1</v>
      </c>
      <c r="EY49" s="733">
        <f t="shared" si="436"/>
        <v>0</v>
      </c>
      <c r="EZ49" s="733">
        <f t="shared" si="437"/>
        <v>0</v>
      </c>
      <c r="FA49" s="733">
        <f t="shared" si="438"/>
        <v>0</v>
      </c>
      <c r="FB49" s="733">
        <f t="shared" si="439"/>
        <v>0</v>
      </c>
      <c r="FC49" s="733">
        <f t="shared" si="440"/>
        <v>0</v>
      </c>
      <c r="FD49" s="733">
        <f t="shared" si="441"/>
        <v>0</v>
      </c>
      <c r="FE49" s="734">
        <f t="shared" si="442"/>
        <v>0</v>
      </c>
      <c r="FG49" s="425" t="s">
        <v>807</v>
      </c>
      <c r="FH49" s="425"/>
      <c r="FI49" s="96"/>
      <c r="FJ49" s="96"/>
      <c r="FK49" s="356"/>
      <c r="FL49" s="356"/>
      <c r="FM49" s="356"/>
      <c r="FN49" s="356"/>
      <c r="FO49" s="356"/>
      <c r="FP49" s="356"/>
      <c r="FQ49" s="356"/>
      <c r="FR49" s="356"/>
      <c r="FS49" s="356"/>
      <c r="FT49" s="356"/>
      <c r="FU49" s="357"/>
      <c r="FV49" s="357"/>
      <c r="FW49" s="357"/>
      <c r="FX49" s="357"/>
      <c r="FY49" s="357"/>
      <c r="FZ49" s="357"/>
      <c r="GA49" s="357"/>
      <c r="GB49" s="357"/>
      <c r="GC49" s="357"/>
      <c r="GD49" s="357"/>
      <c r="GE49" s="344"/>
      <c r="GF49" s="344"/>
      <c r="GG49" s="344"/>
      <c r="GH49" s="344"/>
      <c r="GI49" s="344"/>
      <c r="GJ49" s="344"/>
      <c r="GK49" s="344"/>
      <c r="GL49" s="344"/>
      <c r="GM49" s="344"/>
      <c r="GN49" s="344"/>
      <c r="GO49" s="358"/>
      <c r="GP49" s="358"/>
      <c r="GQ49" s="358"/>
      <c r="GR49" s="358"/>
      <c r="GS49" s="358"/>
      <c r="GT49" s="358"/>
      <c r="GU49" s="358"/>
      <c r="GV49" s="358"/>
      <c r="GW49" s="358"/>
      <c r="GX49" s="358"/>
      <c r="GY49" s="344"/>
      <c r="GZ49" s="344"/>
      <c r="HA49" s="344"/>
      <c r="HB49" s="344"/>
      <c r="HC49" s="344"/>
      <c r="HD49" s="344"/>
      <c r="HE49" s="344"/>
      <c r="HF49" s="344"/>
      <c r="HG49" s="344"/>
      <c r="HH49" s="344"/>
      <c r="HI49" s="358"/>
      <c r="HJ49" s="358"/>
      <c r="HK49" s="358"/>
      <c r="HL49" s="358"/>
      <c r="HM49" s="358"/>
      <c r="HN49" s="358"/>
      <c r="HO49" s="358"/>
      <c r="HP49" s="358"/>
      <c r="HQ49" s="358"/>
      <c r="HR49" s="358"/>
      <c r="HS49" s="55"/>
      <c r="HT49" s="55"/>
      <c r="HU49" s="55"/>
      <c r="HV49" s="55"/>
      <c r="HW49" s="55"/>
      <c r="HX49" s="55"/>
      <c r="HY49" s="55"/>
      <c r="HZ49" s="55"/>
      <c r="IA49" s="55"/>
      <c r="IB49" s="55"/>
      <c r="IC49" s="55"/>
      <c r="ID49" s="55"/>
      <c r="IE49" s="55"/>
      <c r="IF49" s="55"/>
      <c r="IG49" s="55"/>
      <c r="IH49" s="55"/>
      <c r="II49" s="55"/>
      <c r="IJ49" s="55"/>
      <c r="IK49" s="55"/>
      <c r="IL49" s="55"/>
    </row>
    <row r="50" spans="1:246" ht="13.5" customHeight="1" x14ac:dyDescent="0.2">
      <c r="A50" s="703" t="s">
        <v>822</v>
      </c>
      <c r="B50" s="704" t="s">
        <v>808</v>
      </c>
      <c r="C50" s="706">
        <v>0</v>
      </c>
      <c r="D50" s="706">
        <v>0</v>
      </c>
      <c r="E50" s="706">
        <v>0</v>
      </c>
      <c r="F50" s="706">
        <v>0</v>
      </c>
      <c r="G50" s="706">
        <v>0</v>
      </c>
      <c r="H50" s="706">
        <v>0</v>
      </c>
      <c r="I50" s="706">
        <v>0</v>
      </c>
      <c r="J50" s="706">
        <v>0</v>
      </c>
      <c r="K50" s="706">
        <v>0</v>
      </c>
      <c r="L50" s="706">
        <v>0</v>
      </c>
      <c r="M50" s="706">
        <v>0</v>
      </c>
      <c r="N50" s="706">
        <v>0</v>
      </c>
      <c r="O50" s="706">
        <v>0</v>
      </c>
      <c r="P50" s="706">
        <v>0</v>
      </c>
      <c r="Q50" s="706">
        <v>0</v>
      </c>
      <c r="R50" s="706">
        <v>0</v>
      </c>
      <c r="S50" s="706">
        <v>0</v>
      </c>
      <c r="T50" s="706">
        <v>0</v>
      </c>
      <c r="U50" s="706">
        <v>0</v>
      </c>
      <c r="V50" s="706">
        <v>0</v>
      </c>
      <c r="X50" s="672" t="s">
        <v>168</v>
      </c>
      <c r="Y50" s="459" t="s">
        <v>806</v>
      </c>
      <c r="Z50" s="691">
        <v>1005.85</v>
      </c>
      <c r="AA50" s="691">
        <v>990.7</v>
      </c>
      <c r="AB50" s="691">
        <v>998.95</v>
      </c>
      <c r="AC50" s="691">
        <v>1001.75</v>
      </c>
      <c r="AD50" s="691">
        <v>1014.3</v>
      </c>
      <c r="AE50" s="691">
        <v>1030.5</v>
      </c>
      <c r="AF50" s="691">
        <v>1026.4000000000001</v>
      </c>
      <c r="AG50" s="691">
        <v>1025.95</v>
      </c>
      <c r="AH50" s="691">
        <v>1027.9000000000001</v>
      </c>
      <c r="AI50" s="691">
        <v>1032.3</v>
      </c>
      <c r="AM50" s="95"/>
      <c r="AN50" s="413">
        <f t="shared" si="335"/>
        <v>6</v>
      </c>
      <c r="AO50" s="708" t="str">
        <f t="shared" si="335"/>
        <v>Чудово</v>
      </c>
      <c r="AP50" s="773">
        <f t="shared" si="361"/>
        <v>0</v>
      </c>
      <c r="AQ50" s="773">
        <f t="shared" ref="AQ50:BI50" si="446" xml:space="preserve">        IF(VLOOKUP(29&amp;$AO11,$A$6:$V$3000,AQ$3,0)&lt;$FH$58,VLOOKUP(29&amp;$AO11,$A$6:$V$3000,AQ$3,0),"")</f>
        <v>3</v>
      </c>
      <c r="AR50" s="773">
        <f t="shared" si="446"/>
        <v>2</v>
      </c>
      <c r="AS50" s="773">
        <f t="shared" si="446"/>
        <v>2</v>
      </c>
      <c r="AT50" s="773">
        <f t="shared" si="446"/>
        <v>2</v>
      </c>
      <c r="AU50" s="773">
        <f t="shared" si="446"/>
        <v>2</v>
      </c>
      <c r="AV50" s="773">
        <f t="shared" si="446"/>
        <v>3</v>
      </c>
      <c r="AW50" s="773">
        <f t="shared" si="446"/>
        <v>3</v>
      </c>
      <c r="AX50" s="773">
        <f t="shared" si="446"/>
        <v>3</v>
      </c>
      <c r="AY50" s="773">
        <f t="shared" si="446"/>
        <v>3</v>
      </c>
      <c r="AZ50" s="773">
        <f t="shared" si="446"/>
        <v>3</v>
      </c>
      <c r="BA50" s="773">
        <f t="shared" si="446"/>
        <v>4</v>
      </c>
      <c r="BB50" s="773">
        <f t="shared" si="446"/>
        <v>3</v>
      </c>
      <c r="BC50" s="773">
        <f t="shared" si="446"/>
        <v>2</v>
      </c>
      <c r="BD50" s="773">
        <f t="shared" si="446"/>
        <v>2</v>
      </c>
      <c r="BE50" s="773">
        <f t="shared" si="446"/>
        <v>1</v>
      </c>
      <c r="BF50" s="773">
        <f t="shared" si="446"/>
        <v>1</v>
      </c>
      <c r="BG50" s="773">
        <f t="shared" si="446"/>
        <v>1</v>
      </c>
      <c r="BH50" s="773">
        <f t="shared" si="446"/>
        <v>1</v>
      </c>
      <c r="BI50" s="773">
        <f t="shared" si="446"/>
        <v>1</v>
      </c>
      <c r="BJ50" s="747">
        <f t="shared" si="363"/>
        <v>0</v>
      </c>
      <c r="BK50" s="748">
        <f t="shared" si="364"/>
        <v>1</v>
      </c>
      <c r="BL50" s="748">
        <f t="shared" si="365"/>
        <v>0</v>
      </c>
      <c r="BM50" s="748">
        <f t="shared" si="366"/>
        <v>0</v>
      </c>
      <c r="BN50" s="748">
        <f t="shared" si="367"/>
        <v>0</v>
      </c>
      <c r="BO50" s="748">
        <f t="shared" si="368"/>
        <v>0</v>
      </c>
      <c r="BP50" s="748">
        <f t="shared" si="369"/>
        <v>0</v>
      </c>
      <c r="BQ50" s="748">
        <f t="shared" si="370"/>
        <v>0</v>
      </c>
      <c r="BR50" s="748">
        <f t="shared" si="371"/>
        <v>0</v>
      </c>
      <c r="BS50" s="748">
        <f t="shared" si="372"/>
        <v>0</v>
      </c>
      <c r="BT50" s="748">
        <f t="shared" si="373"/>
        <v>0</v>
      </c>
      <c r="BU50" s="748">
        <f t="shared" si="374"/>
        <v>1</v>
      </c>
      <c r="BV50" s="748">
        <f t="shared" si="375"/>
        <v>0</v>
      </c>
      <c r="BW50" s="748">
        <f t="shared" si="376"/>
        <v>0</v>
      </c>
      <c r="BX50" s="748">
        <f t="shared" si="377"/>
        <v>0</v>
      </c>
      <c r="BY50" s="748">
        <f t="shared" si="378"/>
        <v>0</v>
      </c>
      <c r="BZ50" s="748">
        <f t="shared" si="379"/>
        <v>0</v>
      </c>
      <c r="CA50" s="748">
        <f t="shared" si="380"/>
        <v>0</v>
      </c>
      <c r="CB50" s="748">
        <f t="shared" si="381"/>
        <v>0</v>
      </c>
      <c r="CC50" s="751">
        <f t="shared" si="382"/>
        <v>0</v>
      </c>
      <c r="CD50" s="747">
        <f t="shared" si="383"/>
        <v>0</v>
      </c>
      <c r="CE50" s="748">
        <f t="shared" si="384"/>
        <v>0</v>
      </c>
      <c r="CF50" s="748">
        <f t="shared" si="385"/>
        <v>0</v>
      </c>
      <c r="CG50" s="748">
        <f t="shared" si="386"/>
        <v>0</v>
      </c>
      <c r="CH50" s="748">
        <f t="shared" si="387"/>
        <v>0</v>
      </c>
      <c r="CI50" s="748">
        <f t="shared" si="388"/>
        <v>0</v>
      </c>
      <c r="CJ50" s="748">
        <f t="shared" si="389"/>
        <v>0</v>
      </c>
      <c r="CK50" s="748">
        <f t="shared" si="390"/>
        <v>0</v>
      </c>
      <c r="CL50" s="748">
        <f t="shared" si="391"/>
        <v>0</v>
      </c>
      <c r="CM50" s="748">
        <f t="shared" si="392"/>
        <v>0</v>
      </c>
      <c r="CN50" s="748">
        <f t="shared" si="393"/>
        <v>0</v>
      </c>
      <c r="CO50" s="748">
        <f t="shared" si="394"/>
        <v>0</v>
      </c>
      <c r="CP50" s="748">
        <f t="shared" si="395"/>
        <v>0</v>
      </c>
      <c r="CQ50" s="748">
        <f t="shared" si="396"/>
        <v>0</v>
      </c>
      <c r="CR50" s="748">
        <f t="shared" si="397"/>
        <v>0</v>
      </c>
      <c r="CS50" s="748">
        <f t="shared" si="398"/>
        <v>0</v>
      </c>
      <c r="CT50" s="748">
        <f t="shared" si="399"/>
        <v>0</v>
      </c>
      <c r="CU50" s="748">
        <f t="shared" si="400"/>
        <v>0</v>
      </c>
      <c r="CV50" s="748">
        <f t="shared" si="401"/>
        <v>0</v>
      </c>
      <c r="CW50" s="749">
        <f t="shared" si="402"/>
        <v>0</v>
      </c>
      <c r="CX50" s="747">
        <f t="shared" si="339"/>
        <v>0</v>
      </c>
      <c r="CY50" s="748">
        <f t="shared" si="340"/>
        <v>0</v>
      </c>
      <c r="CZ50" s="748">
        <f t="shared" si="341"/>
        <v>0</v>
      </c>
      <c r="DA50" s="748">
        <f t="shared" si="342"/>
        <v>0</v>
      </c>
      <c r="DB50" s="748">
        <f t="shared" si="343"/>
        <v>0</v>
      </c>
      <c r="DC50" s="748">
        <f t="shared" si="344"/>
        <v>0</v>
      </c>
      <c r="DD50" s="748">
        <f t="shared" si="345"/>
        <v>0</v>
      </c>
      <c r="DE50" s="748">
        <f t="shared" si="346"/>
        <v>0</v>
      </c>
      <c r="DF50" s="748">
        <f t="shared" si="347"/>
        <v>0</v>
      </c>
      <c r="DG50" s="748">
        <f t="shared" si="348"/>
        <v>0</v>
      </c>
      <c r="DH50" s="748">
        <f t="shared" si="349"/>
        <v>0</v>
      </c>
      <c r="DI50" s="748">
        <f t="shared" si="350"/>
        <v>0</v>
      </c>
      <c r="DJ50" s="748">
        <f t="shared" si="351"/>
        <v>0</v>
      </c>
      <c r="DK50" s="748">
        <f t="shared" si="352"/>
        <v>0</v>
      </c>
      <c r="DL50" s="748">
        <f t="shared" si="353"/>
        <v>0</v>
      </c>
      <c r="DM50" s="748">
        <f t="shared" si="354"/>
        <v>0</v>
      </c>
      <c r="DN50" s="748">
        <f t="shared" si="355"/>
        <v>0</v>
      </c>
      <c r="DO50" s="748">
        <f t="shared" si="356"/>
        <v>0</v>
      </c>
      <c r="DP50" s="748">
        <f t="shared" si="357"/>
        <v>0</v>
      </c>
      <c r="DQ50" s="751">
        <f t="shared" si="358"/>
        <v>0</v>
      </c>
      <c r="DR50" s="758" t="str">
        <f t="shared" si="403"/>
        <v>ЮВ-7</v>
      </c>
      <c r="DS50" s="759" t="str">
        <f t="shared" si="404"/>
        <v>Ю-8</v>
      </c>
      <c r="DT50" s="759" t="str">
        <f t="shared" si="405"/>
        <v>Ю-5</v>
      </c>
      <c r="DU50" s="759" t="str">
        <f t="shared" si="406"/>
        <v>ЮЗ-5</v>
      </c>
      <c r="DV50" s="759" t="str">
        <f t="shared" si="407"/>
        <v>Ю-8</v>
      </c>
      <c r="DW50" s="759" t="str">
        <f t="shared" si="408"/>
        <v>Ю-9</v>
      </c>
      <c r="DX50" s="759" t="str">
        <f t="shared" si="409"/>
        <v>Ю-6</v>
      </c>
      <c r="DY50" s="759" t="str">
        <f t="shared" si="410"/>
        <v>ЮЗ-5</v>
      </c>
      <c r="DZ50" s="759" t="str">
        <f t="shared" si="411"/>
        <v>З-6</v>
      </c>
      <c r="EA50" s="759" t="str">
        <f t="shared" si="412"/>
        <v>ЮЗ-5</v>
      </c>
      <c r="EB50" s="759" t="str">
        <f t="shared" si="413"/>
        <v>Ю-7</v>
      </c>
      <c r="EC50" s="759" t="str">
        <f t="shared" si="414"/>
        <v>Ю-9</v>
      </c>
      <c r="ED50" s="759" t="str">
        <f t="shared" si="415"/>
        <v>Ю-8</v>
      </c>
      <c r="EE50" s="759" t="str">
        <f t="shared" si="416"/>
        <v>Ю-8</v>
      </c>
      <c r="EF50" s="759" t="str">
        <f t="shared" si="417"/>
        <v>Ю-7</v>
      </c>
      <c r="EG50" s="759" t="str">
        <f t="shared" si="418"/>
        <v>Ю-5</v>
      </c>
      <c r="EH50" s="759" t="str">
        <f t="shared" si="419"/>
        <v>ЮВ-4</v>
      </c>
      <c r="EI50" s="759" t="str">
        <f t="shared" si="420"/>
        <v>В-3</v>
      </c>
      <c r="EJ50" s="759" t="str">
        <f t="shared" si="421"/>
        <v>СВ-4</v>
      </c>
      <c r="EK50" s="760" t="str">
        <f t="shared" si="422"/>
        <v>В-4</v>
      </c>
      <c r="EL50" s="732">
        <f t="shared" si="423"/>
        <v>0</v>
      </c>
      <c r="EM50" s="733">
        <f t="shared" si="424"/>
        <v>0</v>
      </c>
      <c r="EN50" s="733">
        <f t="shared" si="425"/>
        <v>0</v>
      </c>
      <c r="EO50" s="733">
        <f t="shared" si="426"/>
        <v>0</v>
      </c>
      <c r="EP50" s="733">
        <f t="shared" si="427"/>
        <v>0</v>
      </c>
      <c r="EQ50" s="733">
        <f t="shared" si="428"/>
        <v>0</v>
      </c>
      <c r="ER50" s="733">
        <f t="shared" si="429"/>
        <v>0</v>
      </c>
      <c r="ES50" s="733">
        <f t="shared" si="430"/>
        <v>0</v>
      </c>
      <c r="ET50" s="733">
        <f t="shared" si="431"/>
        <v>0</v>
      </c>
      <c r="EU50" s="733">
        <f t="shared" si="432"/>
        <v>0</v>
      </c>
      <c r="EV50" s="733">
        <f t="shared" si="433"/>
        <v>0</v>
      </c>
      <c r="EW50" s="733">
        <f t="shared" si="434"/>
        <v>0</v>
      </c>
      <c r="EX50" s="733">
        <f t="shared" si="435"/>
        <v>0</v>
      </c>
      <c r="EY50" s="733">
        <f t="shared" si="436"/>
        <v>0</v>
      </c>
      <c r="EZ50" s="733">
        <f t="shared" si="437"/>
        <v>0</v>
      </c>
      <c r="FA50" s="733">
        <f t="shared" si="438"/>
        <v>0</v>
      </c>
      <c r="FB50" s="733">
        <f t="shared" si="439"/>
        <v>0</v>
      </c>
      <c r="FC50" s="733">
        <f t="shared" si="440"/>
        <v>0</v>
      </c>
      <c r="FD50" s="733">
        <f t="shared" si="441"/>
        <v>0</v>
      </c>
      <c r="FE50" s="734">
        <f t="shared" si="442"/>
        <v>0</v>
      </c>
      <c r="FG50" s="425" t="s">
        <v>808</v>
      </c>
      <c r="FH50" s="425"/>
      <c r="FI50" s="96"/>
      <c r="FJ50" s="96"/>
      <c r="FK50" s="356"/>
      <c r="FL50" s="356"/>
      <c r="FM50" s="356"/>
      <c r="FN50" s="356"/>
      <c r="FO50" s="356"/>
      <c r="FP50" s="356"/>
      <c r="FQ50" s="356"/>
      <c r="FR50" s="356"/>
      <c r="FS50" s="356"/>
      <c r="FT50" s="356"/>
      <c r="FU50" s="357"/>
      <c r="FV50" s="357"/>
      <c r="FW50" s="357"/>
      <c r="FX50" s="357"/>
      <c r="FY50" s="357"/>
      <c r="FZ50" s="357"/>
      <c r="GA50" s="357"/>
      <c r="GB50" s="357"/>
      <c r="GC50" s="357"/>
      <c r="GD50" s="357"/>
      <c r="GE50" s="344"/>
      <c r="GF50" s="344"/>
      <c r="GG50" s="344"/>
      <c r="GH50" s="344"/>
      <c r="GI50" s="344"/>
      <c r="GJ50" s="344"/>
      <c r="GK50" s="344"/>
      <c r="GL50" s="344"/>
      <c r="GM50" s="344"/>
      <c r="GN50" s="344"/>
      <c r="GO50" s="358"/>
      <c r="GP50" s="358"/>
      <c r="GQ50" s="358"/>
      <c r="GR50" s="358"/>
      <c r="GS50" s="358"/>
      <c r="GT50" s="358"/>
      <c r="GU50" s="358"/>
      <c r="GV50" s="358"/>
      <c r="GW50" s="358"/>
      <c r="GX50" s="358"/>
      <c r="GY50" s="344"/>
      <c r="GZ50" s="344"/>
      <c r="HA50" s="344"/>
      <c r="HB50" s="344"/>
      <c r="HC50" s="344"/>
      <c r="HD50" s="344"/>
      <c r="HE50" s="344"/>
      <c r="HF50" s="344"/>
      <c r="HG50" s="344"/>
      <c r="HH50" s="344"/>
      <c r="HI50" s="358"/>
      <c r="HJ50" s="358"/>
      <c r="HK50" s="358"/>
      <c r="HL50" s="358"/>
      <c r="HM50" s="358"/>
      <c r="HN50" s="358"/>
      <c r="HO50" s="358"/>
      <c r="HP50" s="358"/>
      <c r="HQ50" s="358"/>
      <c r="HR50" s="358"/>
      <c r="HS50" s="55"/>
      <c r="HT50" s="55"/>
      <c r="HU50" s="55"/>
      <c r="HV50" s="55"/>
      <c r="HW50" s="55"/>
      <c r="HX50" s="55"/>
      <c r="HY50" s="55"/>
      <c r="HZ50" s="55"/>
      <c r="IA50" s="55"/>
      <c r="IB50" s="55"/>
      <c r="IC50" s="55"/>
      <c r="ID50" s="55"/>
      <c r="IE50" s="55"/>
      <c r="IF50" s="55"/>
      <c r="IG50" s="55"/>
      <c r="IH50" s="55"/>
      <c r="II50" s="55"/>
      <c r="IJ50" s="55"/>
      <c r="IK50" s="55"/>
      <c r="IL50" s="55"/>
    </row>
    <row r="51" spans="1:246" ht="13.5" customHeight="1" x14ac:dyDescent="0.2">
      <c r="A51" s="703" t="s">
        <v>823</v>
      </c>
      <c r="B51" s="707" t="s">
        <v>809</v>
      </c>
      <c r="C51" s="706">
        <v>0</v>
      </c>
      <c r="D51" s="706">
        <v>2</v>
      </c>
      <c r="E51" s="706">
        <v>0</v>
      </c>
      <c r="F51" s="706">
        <v>0</v>
      </c>
      <c r="G51" s="706">
        <v>2</v>
      </c>
      <c r="H51" s="706">
        <v>0</v>
      </c>
      <c r="I51" s="706">
        <v>0</v>
      </c>
      <c r="J51" s="706">
        <v>2</v>
      </c>
      <c r="K51" s="706">
        <v>0</v>
      </c>
      <c r="L51" s="706">
        <v>0</v>
      </c>
      <c r="M51" s="706">
        <v>0</v>
      </c>
      <c r="N51" s="706">
        <v>0</v>
      </c>
      <c r="O51" s="706">
        <v>0</v>
      </c>
      <c r="P51" s="706">
        <v>0</v>
      </c>
      <c r="Q51" s="706">
        <v>0</v>
      </c>
      <c r="R51" s="706">
        <v>0</v>
      </c>
      <c r="S51" s="706">
        <v>0</v>
      </c>
      <c r="T51" s="706">
        <v>0</v>
      </c>
      <c r="U51" s="706">
        <v>0</v>
      </c>
      <c r="V51" s="706">
        <v>0</v>
      </c>
      <c r="X51" s="672" t="s">
        <v>170</v>
      </c>
      <c r="Y51" s="693" t="s">
        <v>32</v>
      </c>
      <c r="Z51" s="694" t="s">
        <v>824</v>
      </c>
      <c r="AA51" s="694" t="s">
        <v>816</v>
      </c>
      <c r="AB51" s="694" t="s">
        <v>837</v>
      </c>
      <c r="AC51" s="694" t="s">
        <v>824</v>
      </c>
      <c r="AD51" s="694" t="s">
        <v>837</v>
      </c>
      <c r="AE51" s="694" t="s">
        <v>837</v>
      </c>
      <c r="AF51" s="694" t="s">
        <v>816</v>
      </c>
      <c r="AG51" s="694" t="s">
        <v>816</v>
      </c>
      <c r="AH51" s="694" t="s">
        <v>816</v>
      </c>
      <c r="AI51" s="694" t="s">
        <v>2217</v>
      </c>
      <c r="AM51" s="95"/>
      <c r="AN51" s="413">
        <f t="shared" si="335"/>
        <v>7</v>
      </c>
      <c r="AO51" s="708" t="str">
        <f t="shared" si="335"/>
        <v>Малая Вишера</v>
      </c>
      <c r="AP51" s="773">
        <f t="shared" si="361"/>
        <v>0</v>
      </c>
      <c r="AQ51" s="773">
        <f t="shared" ref="AQ51:BI51" si="447" xml:space="preserve">        IF(VLOOKUP(29&amp;$AO12,$A$6:$V$3000,AQ$3,0)&lt;$FH$58,VLOOKUP(29&amp;$AO12,$A$6:$V$3000,AQ$3,0),"")</f>
        <v>3</v>
      </c>
      <c r="AR51" s="773">
        <f t="shared" si="447"/>
        <v>2</v>
      </c>
      <c r="AS51" s="773">
        <f t="shared" si="447"/>
        <v>2</v>
      </c>
      <c r="AT51" s="773">
        <f t="shared" si="447"/>
        <v>2</v>
      </c>
      <c r="AU51" s="773">
        <f t="shared" si="447"/>
        <v>2</v>
      </c>
      <c r="AV51" s="773">
        <f t="shared" si="447"/>
        <v>3</v>
      </c>
      <c r="AW51" s="773">
        <f t="shared" si="447"/>
        <v>3</v>
      </c>
      <c r="AX51" s="773">
        <f t="shared" si="447"/>
        <v>3</v>
      </c>
      <c r="AY51" s="773">
        <f t="shared" si="447"/>
        <v>3</v>
      </c>
      <c r="AZ51" s="773">
        <f t="shared" si="447"/>
        <v>3</v>
      </c>
      <c r="BA51" s="773">
        <f t="shared" si="447"/>
        <v>4</v>
      </c>
      <c r="BB51" s="773">
        <f t="shared" si="447"/>
        <v>3</v>
      </c>
      <c r="BC51" s="773">
        <f t="shared" si="447"/>
        <v>2</v>
      </c>
      <c r="BD51" s="773">
        <f t="shared" si="447"/>
        <v>2</v>
      </c>
      <c r="BE51" s="773">
        <f t="shared" si="447"/>
        <v>1</v>
      </c>
      <c r="BF51" s="773">
        <f t="shared" si="447"/>
        <v>1</v>
      </c>
      <c r="BG51" s="773">
        <f t="shared" si="447"/>
        <v>1</v>
      </c>
      <c r="BH51" s="773">
        <f t="shared" si="447"/>
        <v>1</v>
      </c>
      <c r="BI51" s="773">
        <f t="shared" si="447"/>
        <v>1</v>
      </c>
      <c r="BJ51" s="747">
        <f t="shared" si="363"/>
        <v>0</v>
      </c>
      <c r="BK51" s="748">
        <f t="shared" si="364"/>
        <v>1</v>
      </c>
      <c r="BL51" s="748">
        <f t="shared" si="365"/>
        <v>0</v>
      </c>
      <c r="BM51" s="748">
        <f t="shared" si="366"/>
        <v>0</v>
      </c>
      <c r="BN51" s="748">
        <f t="shared" si="367"/>
        <v>0</v>
      </c>
      <c r="BO51" s="748">
        <f t="shared" si="368"/>
        <v>0</v>
      </c>
      <c r="BP51" s="748">
        <f t="shared" si="369"/>
        <v>1</v>
      </c>
      <c r="BQ51" s="748">
        <f t="shared" si="370"/>
        <v>0</v>
      </c>
      <c r="BR51" s="748">
        <f t="shared" si="371"/>
        <v>0</v>
      </c>
      <c r="BS51" s="748">
        <f t="shared" si="372"/>
        <v>0</v>
      </c>
      <c r="BT51" s="748">
        <f t="shared" si="373"/>
        <v>0</v>
      </c>
      <c r="BU51" s="748">
        <f t="shared" si="374"/>
        <v>1</v>
      </c>
      <c r="BV51" s="748">
        <f t="shared" si="375"/>
        <v>0</v>
      </c>
      <c r="BW51" s="748">
        <f t="shared" si="376"/>
        <v>0</v>
      </c>
      <c r="BX51" s="748">
        <f t="shared" si="377"/>
        <v>0</v>
      </c>
      <c r="BY51" s="748">
        <f t="shared" si="378"/>
        <v>0</v>
      </c>
      <c r="BZ51" s="748">
        <f t="shared" si="379"/>
        <v>0</v>
      </c>
      <c r="CA51" s="748">
        <f t="shared" si="380"/>
        <v>0</v>
      </c>
      <c r="CB51" s="748">
        <f t="shared" si="381"/>
        <v>0</v>
      </c>
      <c r="CC51" s="751">
        <f t="shared" si="382"/>
        <v>0</v>
      </c>
      <c r="CD51" s="747">
        <f t="shared" si="383"/>
        <v>0</v>
      </c>
      <c r="CE51" s="748">
        <f t="shared" si="384"/>
        <v>0</v>
      </c>
      <c r="CF51" s="748">
        <f t="shared" si="385"/>
        <v>0</v>
      </c>
      <c r="CG51" s="748">
        <f t="shared" si="386"/>
        <v>0</v>
      </c>
      <c r="CH51" s="748">
        <f t="shared" si="387"/>
        <v>0</v>
      </c>
      <c r="CI51" s="748">
        <f t="shared" si="388"/>
        <v>0</v>
      </c>
      <c r="CJ51" s="748">
        <f t="shared" si="389"/>
        <v>0</v>
      </c>
      <c r="CK51" s="748">
        <f t="shared" si="390"/>
        <v>0</v>
      </c>
      <c r="CL51" s="748">
        <f t="shared" si="391"/>
        <v>0</v>
      </c>
      <c r="CM51" s="748">
        <f t="shared" si="392"/>
        <v>0</v>
      </c>
      <c r="CN51" s="748">
        <f t="shared" si="393"/>
        <v>0</v>
      </c>
      <c r="CO51" s="748">
        <f t="shared" si="394"/>
        <v>0</v>
      </c>
      <c r="CP51" s="748">
        <f t="shared" si="395"/>
        <v>0</v>
      </c>
      <c r="CQ51" s="748">
        <f t="shared" si="396"/>
        <v>0</v>
      </c>
      <c r="CR51" s="748">
        <f t="shared" si="397"/>
        <v>0</v>
      </c>
      <c r="CS51" s="748">
        <f t="shared" si="398"/>
        <v>0</v>
      </c>
      <c r="CT51" s="748">
        <f t="shared" si="399"/>
        <v>0</v>
      </c>
      <c r="CU51" s="748">
        <f t="shared" si="400"/>
        <v>0</v>
      </c>
      <c r="CV51" s="748">
        <f t="shared" si="401"/>
        <v>0</v>
      </c>
      <c r="CW51" s="749">
        <f t="shared" si="402"/>
        <v>0</v>
      </c>
      <c r="CX51" s="747">
        <f t="shared" si="339"/>
        <v>0</v>
      </c>
      <c r="CY51" s="748">
        <f t="shared" si="340"/>
        <v>0</v>
      </c>
      <c r="CZ51" s="748">
        <f t="shared" si="341"/>
        <v>0</v>
      </c>
      <c r="DA51" s="748">
        <f t="shared" si="342"/>
        <v>0</v>
      </c>
      <c r="DB51" s="748">
        <f t="shared" si="343"/>
        <v>0</v>
      </c>
      <c r="DC51" s="748">
        <f t="shared" si="344"/>
        <v>0</v>
      </c>
      <c r="DD51" s="748">
        <f t="shared" si="345"/>
        <v>0</v>
      </c>
      <c r="DE51" s="748">
        <f t="shared" si="346"/>
        <v>0</v>
      </c>
      <c r="DF51" s="748">
        <f t="shared" si="347"/>
        <v>0</v>
      </c>
      <c r="DG51" s="748">
        <f t="shared" si="348"/>
        <v>0</v>
      </c>
      <c r="DH51" s="748">
        <f t="shared" si="349"/>
        <v>0</v>
      </c>
      <c r="DI51" s="748">
        <f t="shared" si="350"/>
        <v>0</v>
      </c>
      <c r="DJ51" s="748">
        <f t="shared" si="351"/>
        <v>0</v>
      </c>
      <c r="DK51" s="748">
        <f t="shared" si="352"/>
        <v>0</v>
      </c>
      <c r="DL51" s="748">
        <f t="shared" si="353"/>
        <v>0</v>
      </c>
      <c r="DM51" s="748">
        <f t="shared" si="354"/>
        <v>0</v>
      </c>
      <c r="DN51" s="748">
        <f t="shared" si="355"/>
        <v>0</v>
      </c>
      <c r="DO51" s="748">
        <f t="shared" si="356"/>
        <v>0</v>
      </c>
      <c r="DP51" s="748">
        <f t="shared" si="357"/>
        <v>0</v>
      </c>
      <c r="DQ51" s="751">
        <f t="shared" si="358"/>
        <v>0</v>
      </c>
      <c r="DR51" s="758" t="str">
        <f t="shared" si="403"/>
        <v>ЮВ-7</v>
      </c>
      <c r="DS51" s="759" t="str">
        <f t="shared" si="404"/>
        <v>Ю-8</v>
      </c>
      <c r="DT51" s="759" t="str">
        <f t="shared" si="405"/>
        <v>ЮЗ-6</v>
      </c>
      <c r="DU51" s="759" t="str">
        <f t="shared" si="406"/>
        <v>ЮЗ-5</v>
      </c>
      <c r="DV51" s="759" t="str">
        <f t="shared" si="407"/>
        <v>Ю-8</v>
      </c>
      <c r="DW51" s="759" t="str">
        <f t="shared" si="408"/>
        <v>Ю-9</v>
      </c>
      <c r="DX51" s="759" t="str">
        <f t="shared" si="409"/>
        <v>Ю-6</v>
      </c>
      <c r="DY51" s="759" t="str">
        <f t="shared" si="410"/>
        <v>ЮЗ-5</v>
      </c>
      <c r="DZ51" s="759" t="str">
        <f t="shared" si="411"/>
        <v>З-6</v>
      </c>
      <c r="EA51" s="759" t="str">
        <f t="shared" si="412"/>
        <v>ЮЗ-5</v>
      </c>
      <c r="EB51" s="759" t="str">
        <f t="shared" si="413"/>
        <v>Ю-7</v>
      </c>
      <c r="EC51" s="759" t="str">
        <f t="shared" si="414"/>
        <v>Ю-9</v>
      </c>
      <c r="ED51" s="759" t="str">
        <f t="shared" si="415"/>
        <v>Ю-8</v>
      </c>
      <c r="EE51" s="759" t="str">
        <f t="shared" si="416"/>
        <v>Ю-8</v>
      </c>
      <c r="EF51" s="759" t="str">
        <f t="shared" si="417"/>
        <v>Ю-7</v>
      </c>
      <c r="EG51" s="759" t="str">
        <f t="shared" si="418"/>
        <v>Ю-5</v>
      </c>
      <c r="EH51" s="759" t="str">
        <f t="shared" si="419"/>
        <v>ЮВ-3</v>
      </c>
      <c r="EI51" s="759" t="str">
        <f t="shared" si="420"/>
        <v>В-3</v>
      </c>
      <c r="EJ51" s="759" t="str">
        <f t="shared" si="421"/>
        <v>СВ-3</v>
      </c>
      <c r="EK51" s="760" t="str">
        <f t="shared" si="422"/>
        <v>В-4</v>
      </c>
      <c r="EL51" s="732">
        <f t="shared" si="423"/>
        <v>0</v>
      </c>
      <c r="EM51" s="733">
        <f t="shared" si="424"/>
        <v>0</v>
      </c>
      <c r="EN51" s="733">
        <f t="shared" si="425"/>
        <v>0</v>
      </c>
      <c r="EO51" s="733">
        <f t="shared" si="426"/>
        <v>0</v>
      </c>
      <c r="EP51" s="733">
        <f t="shared" si="427"/>
        <v>0</v>
      </c>
      <c r="EQ51" s="733">
        <f t="shared" si="428"/>
        <v>0</v>
      </c>
      <c r="ER51" s="733">
        <f t="shared" si="429"/>
        <v>0</v>
      </c>
      <c r="ES51" s="733">
        <f t="shared" si="430"/>
        <v>0</v>
      </c>
      <c r="ET51" s="733">
        <f t="shared" si="431"/>
        <v>0</v>
      </c>
      <c r="EU51" s="733">
        <f t="shared" si="432"/>
        <v>0</v>
      </c>
      <c r="EV51" s="733">
        <f t="shared" si="433"/>
        <v>0</v>
      </c>
      <c r="EW51" s="733">
        <f t="shared" si="434"/>
        <v>0</v>
      </c>
      <c r="EX51" s="733">
        <f t="shared" si="435"/>
        <v>0</v>
      </c>
      <c r="EY51" s="733">
        <f t="shared" si="436"/>
        <v>0</v>
      </c>
      <c r="EZ51" s="733">
        <f t="shared" si="437"/>
        <v>0</v>
      </c>
      <c r="FA51" s="733">
        <f t="shared" si="438"/>
        <v>0</v>
      </c>
      <c r="FB51" s="733">
        <f t="shared" si="439"/>
        <v>0</v>
      </c>
      <c r="FC51" s="733">
        <f t="shared" si="440"/>
        <v>0</v>
      </c>
      <c r="FD51" s="733">
        <f t="shared" si="441"/>
        <v>0</v>
      </c>
      <c r="FE51" s="734">
        <f t="shared" si="442"/>
        <v>0</v>
      </c>
      <c r="FG51" s="425"/>
      <c r="FH51" s="425"/>
      <c r="FI51" s="96"/>
      <c r="FJ51" s="96"/>
      <c r="FK51" s="356"/>
      <c r="FL51" s="356"/>
      <c r="FM51" s="356"/>
      <c r="FN51" s="356"/>
      <c r="FO51" s="356"/>
      <c r="FP51" s="356"/>
      <c r="FQ51" s="356"/>
      <c r="FR51" s="356"/>
      <c r="FS51" s="356"/>
      <c r="FT51" s="356"/>
      <c r="FU51" s="357"/>
      <c r="FV51" s="357"/>
      <c r="FW51" s="357"/>
      <c r="FX51" s="357"/>
      <c r="FY51" s="357"/>
      <c r="FZ51" s="357"/>
      <c r="GA51" s="357"/>
      <c r="GB51" s="357"/>
      <c r="GC51" s="357"/>
      <c r="GD51" s="357"/>
      <c r="GE51" s="344"/>
      <c r="GF51" s="344"/>
      <c r="GG51" s="344"/>
      <c r="GH51" s="344"/>
      <c r="GI51" s="344"/>
      <c r="GJ51" s="344"/>
      <c r="GK51" s="344"/>
      <c r="GL51" s="344"/>
      <c r="GM51" s="344"/>
      <c r="GN51" s="344"/>
      <c r="GO51" s="358"/>
      <c r="GP51" s="358"/>
      <c r="GQ51" s="358"/>
      <c r="GR51" s="358"/>
      <c r="GS51" s="358"/>
      <c r="GT51" s="358"/>
      <c r="GU51" s="358"/>
      <c r="GV51" s="358"/>
      <c r="GW51" s="358"/>
      <c r="GX51" s="358"/>
      <c r="GY51" s="344"/>
      <c r="GZ51" s="344"/>
      <c r="HA51" s="344"/>
      <c r="HB51" s="344"/>
      <c r="HC51" s="344"/>
      <c r="HD51" s="344"/>
      <c r="HE51" s="344"/>
      <c r="HF51" s="344"/>
      <c r="HG51" s="344"/>
      <c r="HH51" s="344"/>
      <c r="HI51" s="358"/>
      <c r="HJ51" s="358"/>
      <c r="HK51" s="358"/>
      <c r="HL51" s="358"/>
      <c r="HM51" s="358"/>
      <c r="HN51" s="358"/>
      <c r="HO51" s="358"/>
      <c r="HP51" s="358"/>
      <c r="HQ51" s="358"/>
      <c r="HR51" s="358"/>
      <c r="HS51" s="55"/>
      <c r="HT51" s="55"/>
      <c r="HU51" s="55"/>
      <c r="HV51" s="55"/>
      <c r="HW51" s="55"/>
      <c r="HX51" s="55"/>
      <c r="HY51" s="55"/>
      <c r="HZ51" s="55"/>
      <c r="IA51" s="55"/>
      <c r="IB51" s="55"/>
      <c r="IC51" s="55"/>
      <c r="ID51" s="55"/>
      <c r="IE51" s="55"/>
      <c r="IF51" s="55"/>
      <c r="IG51" s="55"/>
      <c r="IH51" s="55"/>
      <c r="II51" s="55"/>
      <c r="IJ51" s="55"/>
      <c r="IK51" s="55"/>
      <c r="IL51" s="55"/>
    </row>
    <row r="52" spans="1:246" ht="13.5" customHeight="1" x14ac:dyDescent="0.2">
      <c r="A52" s="703" t="s">
        <v>825</v>
      </c>
      <c r="B52" s="707" t="s">
        <v>810</v>
      </c>
      <c r="C52" s="706">
        <v>0</v>
      </c>
      <c r="D52" s="706">
        <v>0</v>
      </c>
      <c r="E52" s="706">
        <v>0</v>
      </c>
      <c r="F52" s="706">
        <v>0</v>
      </c>
      <c r="G52" s="706">
        <v>0</v>
      </c>
      <c r="H52" s="706">
        <v>0</v>
      </c>
      <c r="I52" s="706">
        <v>0</v>
      </c>
      <c r="J52" s="706">
        <v>0</v>
      </c>
      <c r="K52" s="706">
        <v>0</v>
      </c>
      <c r="L52" s="706">
        <v>0</v>
      </c>
      <c r="M52" s="706">
        <v>0</v>
      </c>
      <c r="N52" s="706">
        <v>0</v>
      </c>
      <c r="O52" s="706">
        <v>0</v>
      </c>
      <c r="P52" s="706">
        <v>0</v>
      </c>
      <c r="Q52" s="706">
        <v>1</v>
      </c>
      <c r="R52" s="706">
        <v>0</v>
      </c>
      <c r="S52" s="706">
        <v>0</v>
      </c>
      <c r="T52" s="706">
        <v>0</v>
      </c>
      <c r="U52" s="706">
        <v>0</v>
      </c>
      <c r="V52" s="706">
        <v>0</v>
      </c>
      <c r="AM52" s="95"/>
      <c r="AN52" s="413">
        <f t="shared" si="335"/>
        <v>8</v>
      </c>
      <c r="AO52" s="708" t="str">
        <f t="shared" si="335"/>
        <v>Тосно</v>
      </c>
      <c r="AP52" s="773">
        <f t="shared" si="361"/>
        <v>0</v>
      </c>
      <c r="AQ52" s="773">
        <f t="shared" ref="AQ52:BI52" si="448" xml:space="preserve">        IF(VLOOKUP(29&amp;$AO13,$A$6:$V$3000,AQ$3,0)&lt;$FH$58,VLOOKUP(29&amp;$AO13,$A$6:$V$3000,AQ$3,0),"")</f>
        <v>4</v>
      </c>
      <c r="AR52" s="773">
        <f t="shared" si="448"/>
        <v>3</v>
      </c>
      <c r="AS52" s="773">
        <f t="shared" si="448"/>
        <v>2</v>
      </c>
      <c r="AT52" s="773">
        <f t="shared" si="448"/>
        <v>2</v>
      </c>
      <c r="AU52" s="773">
        <f t="shared" si="448"/>
        <v>2</v>
      </c>
      <c r="AV52" s="773">
        <f t="shared" si="448"/>
        <v>2</v>
      </c>
      <c r="AW52" s="773">
        <f t="shared" si="448"/>
        <v>2</v>
      </c>
      <c r="AX52" s="773">
        <f t="shared" si="448"/>
        <v>3</v>
      </c>
      <c r="AY52" s="773">
        <f t="shared" si="448"/>
        <v>3</v>
      </c>
      <c r="AZ52" s="773">
        <f t="shared" si="448"/>
        <v>3</v>
      </c>
      <c r="BA52" s="773">
        <f t="shared" si="448"/>
        <v>4</v>
      </c>
      <c r="BB52" s="773">
        <f t="shared" si="448"/>
        <v>3</v>
      </c>
      <c r="BC52" s="773">
        <f t="shared" si="448"/>
        <v>2</v>
      </c>
      <c r="BD52" s="773">
        <f t="shared" si="448"/>
        <v>1</v>
      </c>
      <c r="BE52" s="773">
        <f t="shared" si="448"/>
        <v>1</v>
      </c>
      <c r="BF52" s="773">
        <f t="shared" si="448"/>
        <v>1</v>
      </c>
      <c r="BG52" s="773">
        <f t="shared" si="448"/>
        <v>1</v>
      </c>
      <c r="BH52" s="773">
        <f t="shared" si="448"/>
        <v>1</v>
      </c>
      <c r="BI52" s="773">
        <f t="shared" si="448"/>
        <v>1</v>
      </c>
      <c r="BJ52" s="747">
        <f t="shared" si="363"/>
        <v>0</v>
      </c>
      <c r="BK52" s="748">
        <f t="shared" si="364"/>
        <v>1</v>
      </c>
      <c r="BL52" s="748">
        <f t="shared" si="365"/>
        <v>0</v>
      </c>
      <c r="BM52" s="748">
        <f t="shared" si="366"/>
        <v>0</v>
      </c>
      <c r="BN52" s="748">
        <f t="shared" si="367"/>
        <v>0</v>
      </c>
      <c r="BO52" s="748">
        <f t="shared" si="368"/>
        <v>0</v>
      </c>
      <c r="BP52" s="748">
        <f t="shared" si="369"/>
        <v>0</v>
      </c>
      <c r="BQ52" s="748">
        <f t="shared" si="370"/>
        <v>0</v>
      </c>
      <c r="BR52" s="748">
        <f t="shared" si="371"/>
        <v>0</v>
      </c>
      <c r="BS52" s="748">
        <f t="shared" si="372"/>
        <v>0</v>
      </c>
      <c r="BT52" s="748">
        <f t="shared" si="373"/>
        <v>0</v>
      </c>
      <c r="BU52" s="748">
        <f t="shared" si="374"/>
        <v>1</v>
      </c>
      <c r="BV52" s="748">
        <f t="shared" si="375"/>
        <v>0</v>
      </c>
      <c r="BW52" s="748">
        <f t="shared" si="376"/>
        <v>0</v>
      </c>
      <c r="BX52" s="748">
        <f t="shared" si="377"/>
        <v>0</v>
      </c>
      <c r="BY52" s="748">
        <f t="shared" si="378"/>
        <v>0</v>
      </c>
      <c r="BZ52" s="748">
        <f t="shared" si="379"/>
        <v>0</v>
      </c>
      <c r="CA52" s="748">
        <f t="shared" si="380"/>
        <v>0</v>
      </c>
      <c r="CB52" s="748">
        <f t="shared" si="381"/>
        <v>0</v>
      </c>
      <c r="CC52" s="751">
        <f t="shared" si="382"/>
        <v>0</v>
      </c>
      <c r="CD52" s="747">
        <f t="shared" si="383"/>
        <v>0</v>
      </c>
      <c r="CE52" s="748">
        <f t="shared" si="384"/>
        <v>0</v>
      </c>
      <c r="CF52" s="748">
        <f t="shared" si="385"/>
        <v>0</v>
      </c>
      <c r="CG52" s="748">
        <f t="shared" si="386"/>
        <v>0</v>
      </c>
      <c r="CH52" s="748">
        <f t="shared" si="387"/>
        <v>0</v>
      </c>
      <c r="CI52" s="748">
        <f t="shared" si="388"/>
        <v>0</v>
      </c>
      <c r="CJ52" s="748">
        <f t="shared" si="389"/>
        <v>0</v>
      </c>
      <c r="CK52" s="748">
        <f t="shared" si="390"/>
        <v>0</v>
      </c>
      <c r="CL52" s="748">
        <f t="shared" si="391"/>
        <v>0</v>
      </c>
      <c r="CM52" s="748">
        <f t="shared" si="392"/>
        <v>0</v>
      </c>
      <c r="CN52" s="748">
        <f t="shared" si="393"/>
        <v>0</v>
      </c>
      <c r="CO52" s="748">
        <f t="shared" si="394"/>
        <v>0</v>
      </c>
      <c r="CP52" s="748">
        <f t="shared" si="395"/>
        <v>0</v>
      </c>
      <c r="CQ52" s="748">
        <f t="shared" si="396"/>
        <v>0</v>
      </c>
      <c r="CR52" s="748">
        <f t="shared" si="397"/>
        <v>0</v>
      </c>
      <c r="CS52" s="748">
        <f t="shared" si="398"/>
        <v>0</v>
      </c>
      <c r="CT52" s="748">
        <f t="shared" si="399"/>
        <v>0</v>
      </c>
      <c r="CU52" s="748">
        <f t="shared" si="400"/>
        <v>0</v>
      </c>
      <c r="CV52" s="748">
        <f t="shared" si="401"/>
        <v>0</v>
      </c>
      <c r="CW52" s="749">
        <f t="shared" si="402"/>
        <v>0</v>
      </c>
      <c r="CX52" s="747">
        <f t="shared" si="339"/>
        <v>0</v>
      </c>
      <c r="CY52" s="748">
        <f t="shared" si="340"/>
        <v>0</v>
      </c>
      <c r="CZ52" s="748">
        <f t="shared" si="341"/>
        <v>0</v>
      </c>
      <c r="DA52" s="748">
        <f t="shared" si="342"/>
        <v>0</v>
      </c>
      <c r="DB52" s="748">
        <f t="shared" si="343"/>
        <v>0</v>
      </c>
      <c r="DC52" s="748">
        <f t="shared" si="344"/>
        <v>0</v>
      </c>
      <c r="DD52" s="748">
        <f t="shared" si="345"/>
        <v>0</v>
      </c>
      <c r="DE52" s="748">
        <f t="shared" si="346"/>
        <v>0</v>
      </c>
      <c r="DF52" s="748">
        <f t="shared" si="347"/>
        <v>0</v>
      </c>
      <c r="DG52" s="748">
        <f t="shared" si="348"/>
        <v>0</v>
      </c>
      <c r="DH52" s="748">
        <f t="shared" si="349"/>
        <v>0</v>
      </c>
      <c r="DI52" s="748">
        <f t="shared" si="350"/>
        <v>0</v>
      </c>
      <c r="DJ52" s="748">
        <f t="shared" si="351"/>
        <v>0</v>
      </c>
      <c r="DK52" s="748">
        <f t="shared" si="352"/>
        <v>0</v>
      </c>
      <c r="DL52" s="748">
        <f t="shared" si="353"/>
        <v>0</v>
      </c>
      <c r="DM52" s="748">
        <f t="shared" si="354"/>
        <v>0</v>
      </c>
      <c r="DN52" s="748">
        <f t="shared" si="355"/>
        <v>0</v>
      </c>
      <c r="DO52" s="748">
        <f t="shared" si="356"/>
        <v>0</v>
      </c>
      <c r="DP52" s="748">
        <f t="shared" si="357"/>
        <v>0</v>
      </c>
      <c r="DQ52" s="751">
        <f t="shared" si="358"/>
        <v>0</v>
      </c>
      <c r="DR52" s="758" t="str">
        <f t="shared" si="403"/>
        <v>ЮВ-7</v>
      </c>
      <c r="DS52" s="759" t="str">
        <f t="shared" si="404"/>
        <v>ЮВ-8</v>
      </c>
      <c r="DT52" s="759" t="str">
        <f t="shared" si="405"/>
        <v>Ю-5</v>
      </c>
      <c r="DU52" s="759" t="str">
        <f t="shared" si="406"/>
        <v>ЮЗ-5</v>
      </c>
      <c r="DV52" s="759" t="str">
        <f t="shared" si="407"/>
        <v>Ю-7</v>
      </c>
      <c r="DW52" s="759" t="str">
        <f t="shared" si="408"/>
        <v>Ю-8</v>
      </c>
      <c r="DX52" s="759" t="str">
        <f t="shared" si="409"/>
        <v>ЮЗ-5</v>
      </c>
      <c r="DY52" s="759" t="str">
        <f t="shared" si="410"/>
        <v>ЮЗ-4</v>
      </c>
      <c r="DZ52" s="759" t="str">
        <f t="shared" si="411"/>
        <v>ЮЗ-6</v>
      </c>
      <c r="EA52" s="759" t="str">
        <f t="shared" si="412"/>
        <v>ЮЗ-5</v>
      </c>
      <c r="EB52" s="759" t="str">
        <f t="shared" si="413"/>
        <v>Ю-7</v>
      </c>
      <c r="EC52" s="759" t="str">
        <f t="shared" si="414"/>
        <v>Ю-9</v>
      </c>
      <c r="ED52" s="759" t="str">
        <f t="shared" si="415"/>
        <v>Ю-8</v>
      </c>
      <c r="EE52" s="759" t="str">
        <f t="shared" si="416"/>
        <v>Ю-8</v>
      </c>
      <c r="EF52" s="759" t="str">
        <f t="shared" si="417"/>
        <v>Ю-6</v>
      </c>
      <c r="EG52" s="759" t="str">
        <f t="shared" si="418"/>
        <v>Ю-5</v>
      </c>
      <c r="EH52" s="759" t="str">
        <f t="shared" si="419"/>
        <v>ЮВ-3</v>
      </c>
      <c r="EI52" s="759" t="str">
        <f t="shared" si="420"/>
        <v>В-3</v>
      </c>
      <c r="EJ52" s="759" t="str">
        <f t="shared" si="421"/>
        <v>СВ-3</v>
      </c>
      <c r="EK52" s="760" t="str">
        <f t="shared" si="422"/>
        <v>В-4</v>
      </c>
      <c r="EL52" s="732">
        <f t="shared" si="423"/>
        <v>0</v>
      </c>
      <c r="EM52" s="733">
        <f t="shared" si="424"/>
        <v>0</v>
      </c>
      <c r="EN52" s="733">
        <f t="shared" si="425"/>
        <v>0</v>
      </c>
      <c r="EO52" s="733">
        <f t="shared" si="426"/>
        <v>0</v>
      </c>
      <c r="EP52" s="733">
        <f t="shared" si="427"/>
        <v>0</v>
      </c>
      <c r="EQ52" s="733">
        <f t="shared" si="428"/>
        <v>0</v>
      </c>
      <c r="ER52" s="733">
        <f t="shared" si="429"/>
        <v>0</v>
      </c>
      <c r="ES52" s="733">
        <f t="shared" si="430"/>
        <v>0</v>
      </c>
      <c r="ET52" s="733">
        <f t="shared" si="431"/>
        <v>0</v>
      </c>
      <c r="EU52" s="733">
        <f t="shared" si="432"/>
        <v>0</v>
      </c>
      <c r="EV52" s="733">
        <f t="shared" si="433"/>
        <v>0</v>
      </c>
      <c r="EW52" s="733">
        <f t="shared" si="434"/>
        <v>0</v>
      </c>
      <c r="EX52" s="733">
        <f t="shared" si="435"/>
        <v>0</v>
      </c>
      <c r="EY52" s="733">
        <f t="shared" si="436"/>
        <v>0</v>
      </c>
      <c r="EZ52" s="733">
        <f t="shared" si="437"/>
        <v>0</v>
      </c>
      <c r="FA52" s="733">
        <f t="shared" si="438"/>
        <v>0</v>
      </c>
      <c r="FB52" s="733">
        <f t="shared" si="439"/>
        <v>0</v>
      </c>
      <c r="FC52" s="733">
        <f t="shared" si="440"/>
        <v>0</v>
      </c>
      <c r="FD52" s="733">
        <f t="shared" si="441"/>
        <v>0</v>
      </c>
      <c r="FE52" s="734">
        <f t="shared" si="442"/>
        <v>0</v>
      </c>
      <c r="FG52" s="425"/>
      <c r="FH52" s="425"/>
      <c r="FI52" s="96"/>
      <c r="FJ52" s="96"/>
      <c r="FK52" s="356"/>
      <c r="FL52" s="356"/>
      <c r="FM52" s="356"/>
      <c r="FN52" s="356"/>
      <c r="FO52" s="356"/>
      <c r="FP52" s="356"/>
      <c r="FQ52" s="356"/>
      <c r="FR52" s="356"/>
      <c r="FS52" s="356"/>
      <c r="FT52" s="356"/>
      <c r="FU52" s="357"/>
      <c r="FV52" s="357"/>
      <c r="FW52" s="357"/>
      <c r="FX52" s="357"/>
      <c r="FY52" s="357"/>
      <c r="FZ52" s="357"/>
      <c r="GA52" s="357"/>
      <c r="GB52" s="357"/>
      <c r="GC52" s="357"/>
      <c r="GD52" s="357"/>
      <c r="GE52" s="344"/>
      <c r="GF52" s="344"/>
      <c r="GG52" s="344"/>
      <c r="GH52" s="344"/>
      <c r="GI52" s="344"/>
      <c r="GJ52" s="344"/>
      <c r="GK52" s="344"/>
      <c r="GL52" s="344"/>
      <c r="GM52" s="344"/>
      <c r="GN52" s="344"/>
      <c r="GO52" s="358"/>
      <c r="GP52" s="358"/>
      <c r="GQ52" s="358"/>
      <c r="GR52" s="358"/>
      <c r="GS52" s="358"/>
      <c r="GT52" s="358"/>
      <c r="GU52" s="358"/>
      <c r="GV52" s="358"/>
      <c r="GW52" s="358"/>
      <c r="GX52" s="358"/>
      <c r="GY52" s="344"/>
      <c r="GZ52" s="344"/>
      <c r="HA52" s="344"/>
      <c r="HB52" s="344"/>
      <c r="HC52" s="344"/>
      <c r="HD52" s="344"/>
      <c r="HE52" s="344"/>
      <c r="HF52" s="344"/>
      <c r="HG52" s="344"/>
      <c r="HH52" s="344"/>
      <c r="HI52" s="358"/>
      <c r="HJ52" s="358"/>
      <c r="HK52" s="358"/>
      <c r="HL52" s="358"/>
      <c r="HM52" s="358"/>
      <c r="HN52" s="358"/>
      <c r="HO52" s="358"/>
      <c r="HP52" s="358"/>
      <c r="HQ52" s="358"/>
      <c r="HR52" s="358"/>
      <c r="HS52" s="55"/>
      <c r="HT52" s="55"/>
      <c r="HU52" s="55"/>
      <c r="HV52" s="55"/>
      <c r="HW52" s="55"/>
      <c r="HX52" s="55"/>
      <c r="HY52" s="55"/>
      <c r="HZ52" s="55"/>
      <c r="IA52" s="55"/>
      <c r="IB52" s="55"/>
      <c r="IC52" s="55"/>
      <c r="ID52" s="55"/>
      <c r="IE52" s="55"/>
      <c r="IF52" s="55"/>
      <c r="IG52" s="55"/>
      <c r="IH52" s="55"/>
      <c r="II52" s="55"/>
      <c r="IJ52" s="55"/>
      <c r="IK52" s="55"/>
      <c r="IL52" s="55"/>
    </row>
    <row r="53" spans="1:246" ht="13.5" customHeight="1" x14ac:dyDescent="0.2">
      <c r="A53" s="681" t="s">
        <v>826</v>
      </c>
      <c r="B53" s="695" t="s">
        <v>812</v>
      </c>
      <c r="C53" s="696">
        <v>0</v>
      </c>
      <c r="D53" s="696">
        <v>2</v>
      </c>
      <c r="E53" s="696">
        <v>1</v>
      </c>
      <c r="F53" s="696">
        <v>6</v>
      </c>
      <c r="G53" s="696">
        <v>7</v>
      </c>
      <c r="H53" s="696">
        <v>7</v>
      </c>
      <c r="I53" s="696">
        <v>10</v>
      </c>
      <c r="J53" s="696">
        <v>13</v>
      </c>
      <c r="K53" s="696">
        <v>13</v>
      </c>
      <c r="L53" s="696">
        <v>13</v>
      </c>
      <c r="M53" s="696">
        <v>13</v>
      </c>
      <c r="N53" s="696">
        <v>13</v>
      </c>
      <c r="O53" s="696">
        <v>13</v>
      </c>
      <c r="P53" s="696">
        <v>11</v>
      </c>
      <c r="Q53" s="696">
        <v>10</v>
      </c>
      <c r="R53" s="696">
        <v>0</v>
      </c>
      <c r="S53" s="696">
        <v>0</v>
      </c>
      <c r="T53" s="696">
        <v>0</v>
      </c>
      <c r="U53" s="696">
        <v>0</v>
      </c>
      <c r="V53" s="696">
        <v>0</v>
      </c>
      <c r="AM53" s="95"/>
      <c r="AN53" s="413">
        <f t="shared" si="335"/>
        <v>9</v>
      </c>
      <c r="AO53" s="708" t="str">
        <f t="shared" si="335"/>
        <v>Санкт-Петербург</v>
      </c>
      <c r="AP53" s="773">
        <f t="shared" si="361"/>
        <v>0</v>
      </c>
      <c r="AQ53" s="773">
        <f t="shared" ref="AQ53:BI53" si="449" xml:space="preserve">        IF(VLOOKUP(29&amp;$AO14,$A$6:$V$3000,AQ$3,0)&lt;$FH$58,VLOOKUP(29&amp;$AO14,$A$6:$V$3000,AQ$3,0),"")</f>
        <v>3</v>
      </c>
      <c r="AR53" s="773">
        <f t="shared" si="449"/>
        <v>2</v>
      </c>
      <c r="AS53" s="773">
        <f t="shared" si="449"/>
        <v>2</v>
      </c>
      <c r="AT53" s="773">
        <f t="shared" si="449"/>
        <v>2</v>
      </c>
      <c r="AU53" s="773">
        <f t="shared" si="449"/>
        <v>2</v>
      </c>
      <c r="AV53" s="773">
        <f t="shared" si="449"/>
        <v>2</v>
      </c>
      <c r="AW53" s="773">
        <f t="shared" si="449"/>
        <v>3</v>
      </c>
      <c r="AX53" s="773">
        <f t="shared" si="449"/>
        <v>3</v>
      </c>
      <c r="AY53" s="773">
        <f t="shared" si="449"/>
        <v>3</v>
      </c>
      <c r="AZ53" s="773">
        <f t="shared" si="449"/>
        <v>3</v>
      </c>
      <c r="BA53" s="773">
        <f t="shared" si="449"/>
        <v>4</v>
      </c>
      <c r="BB53" s="773">
        <f t="shared" si="449"/>
        <v>3</v>
      </c>
      <c r="BC53" s="773">
        <f t="shared" si="449"/>
        <v>2</v>
      </c>
      <c r="BD53" s="773">
        <f t="shared" si="449"/>
        <v>1</v>
      </c>
      <c r="BE53" s="773">
        <f t="shared" si="449"/>
        <v>1</v>
      </c>
      <c r="BF53" s="773">
        <f t="shared" si="449"/>
        <v>1</v>
      </c>
      <c r="BG53" s="773">
        <f t="shared" si="449"/>
        <v>1</v>
      </c>
      <c r="BH53" s="773">
        <f t="shared" si="449"/>
        <v>1</v>
      </c>
      <c r="BI53" s="773">
        <f t="shared" si="449"/>
        <v>1</v>
      </c>
      <c r="BJ53" s="747">
        <f t="shared" si="363"/>
        <v>0</v>
      </c>
      <c r="BK53" s="748">
        <f t="shared" si="364"/>
        <v>1</v>
      </c>
      <c r="BL53" s="748">
        <f t="shared" si="365"/>
        <v>0</v>
      </c>
      <c r="BM53" s="748">
        <f t="shared" si="366"/>
        <v>0</v>
      </c>
      <c r="BN53" s="748">
        <f t="shared" si="367"/>
        <v>0</v>
      </c>
      <c r="BO53" s="748">
        <f t="shared" si="368"/>
        <v>0</v>
      </c>
      <c r="BP53" s="748">
        <f t="shared" si="369"/>
        <v>0</v>
      </c>
      <c r="BQ53" s="748">
        <f t="shared" si="370"/>
        <v>0</v>
      </c>
      <c r="BR53" s="748">
        <f t="shared" si="371"/>
        <v>0</v>
      </c>
      <c r="BS53" s="748">
        <f t="shared" si="372"/>
        <v>0</v>
      </c>
      <c r="BT53" s="748">
        <f t="shared" si="373"/>
        <v>0</v>
      </c>
      <c r="BU53" s="748">
        <f t="shared" si="374"/>
        <v>1</v>
      </c>
      <c r="BV53" s="748">
        <f t="shared" si="375"/>
        <v>0</v>
      </c>
      <c r="BW53" s="748">
        <f t="shared" si="376"/>
        <v>0</v>
      </c>
      <c r="BX53" s="748">
        <f t="shared" si="377"/>
        <v>0</v>
      </c>
      <c r="BY53" s="748">
        <f t="shared" si="378"/>
        <v>0</v>
      </c>
      <c r="BZ53" s="748">
        <f t="shared" si="379"/>
        <v>0</v>
      </c>
      <c r="CA53" s="748">
        <f t="shared" si="380"/>
        <v>0</v>
      </c>
      <c r="CB53" s="748">
        <f t="shared" si="381"/>
        <v>0</v>
      </c>
      <c r="CC53" s="751">
        <f t="shared" si="382"/>
        <v>0</v>
      </c>
      <c r="CD53" s="747">
        <f t="shared" si="383"/>
        <v>0</v>
      </c>
      <c r="CE53" s="748">
        <f t="shared" si="384"/>
        <v>0</v>
      </c>
      <c r="CF53" s="748">
        <f t="shared" si="385"/>
        <v>0</v>
      </c>
      <c r="CG53" s="748">
        <f t="shared" si="386"/>
        <v>0</v>
      </c>
      <c r="CH53" s="748">
        <f t="shared" si="387"/>
        <v>0</v>
      </c>
      <c r="CI53" s="748">
        <f t="shared" si="388"/>
        <v>0</v>
      </c>
      <c r="CJ53" s="748">
        <f t="shared" si="389"/>
        <v>0</v>
      </c>
      <c r="CK53" s="748">
        <f t="shared" si="390"/>
        <v>0</v>
      </c>
      <c r="CL53" s="748">
        <f t="shared" si="391"/>
        <v>0</v>
      </c>
      <c r="CM53" s="748">
        <f t="shared" si="392"/>
        <v>0</v>
      </c>
      <c r="CN53" s="748">
        <f t="shared" si="393"/>
        <v>0</v>
      </c>
      <c r="CO53" s="748">
        <f t="shared" si="394"/>
        <v>0</v>
      </c>
      <c r="CP53" s="748">
        <f t="shared" si="395"/>
        <v>0</v>
      </c>
      <c r="CQ53" s="748">
        <f t="shared" si="396"/>
        <v>0</v>
      </c>
      <c r="CR53" s="748">
        <f t="shared" si="397"/>
        <v>0</v>
      </c>
      <c r="CS53" s="748">
        <f t="shared" si="398"/>
        <v>0</v>
      </c>
      <c r="CT53" s="748">
        <f t="shared" si="399"/>
        <v>0</v>
      </c>
      <c r="CU53" s="748">
        <f t="shared" si="400"/>
        <v>0</v>
      </c>
      <c r="CV53" s="748">
        <f t="shared" si="401"/>
        <v>0</v>
      </c>
      <c r="CW53" s="749">
        <f t="shared" si="402"/>
        <v>0</v>
      </c>
      <c r="CX53" s="747">
        <f t="shared" si="339"/>
        <v>0</v>
      </c>
      <c r="CY53" s="748">
        <f t="shared" si="340"/>
        <v>0</v>
      </c>
      <c r="CZ53" s="748">
        <f t="shared" si="341"/>
        <v>0</v>
      </c>
      <c r="DA53" s="748">
        <f t="shared" si="342"/>
        <v>0</v>
      </c>
      <c r="DB53" s="748">
        <f t="shared" si="343"/>
        <v>0</v>
      </c>
      <c r="DC53" s="748">
        <f t="shared" si="344"/>
        <v>0</v>
      </c>
      <c r="DD53" s="748">
        <f t="shared" si="345"/>
        <v>0</v>
      </c>
      <c r="DE53" s="748">
        <f t="shared" si="346"/>
        <v>0</v>
      </c>
      <c r="DF53" s="748">
        <f t="shared" si="347"/>
        <v>0</v>
      </c>
      <c r="DG53" s="748">
        <f t="shared" si="348"/>
        <v>0</v>
      </c>
      <c r="DH53" s="748">
        <f t="shared" si="349"/>
        <v>0</v>
      </c>
      <c r="DI53" s="748">
        <f t="shared" si="350"/>
        <v>0</v>
      </c>
      <c r="DJ53" s="748">
        <f t="shared" si="351"/>
        <v>0</v>
      </c>
      <c r="DK53" s="748">
        <f t="shared" si="352"/>
        <v>0</v>
      </c>
      <c r="DL53" s="748">
        <f t="shared" si="353"/>
        <v>0</v>
      </c>
      <c r="DM53" s="748">
        <f t="shared" si="354"/>
        <v>0</v>
      </c>
      <c r="DN53" s="748">
        <f t="shared" si="355"/>
        <v>0</v>
      </c>
      <c r="DO53" s="748">
        <f t="shared" si="356"/>
        <v>0</v>
      </c>
      <c r="DP53" s="748">
        <f t="shared" si="357"/>
        <v>0</v>
      </c>
      <c r="DQ53" s="751">
        <f t="shared" si="358"/>
        <v>0</v>
      </c>
      <c r="DR53" s="758" t="str">
        <f t="shared" si="403"/>
        <v>В-8</v>
      </c>
      <c r="DS53" s="759" t="str">
        <f t="shared" si="404"/>
        <v>ЮВ-10</v>
      </c>
      <c r="DT53" s="759" t="str">
        <f t="shared" si="405"/>
        <v>Ю-6</v>
      </c>
      <c r="DU53" s="759" t="str">
        <f t="shared" si="406"/>
        <v>Ю-5</v>
      </c>
      <c r="DV53" s="759" t="str">
        <f t="shared" si="407"/>
        <v>Ю-8</v>
      </c>
      <c r="DW53" s="759" t="str">
        <f t="shared" si="408"/>
        <v>Ю-9</v>
      </c>
      <c r="DX53" s="759" t="str">
        <f t="shared" si="409"/>
        <v>ЮЗ-6</v>
      </c>
      <c r="DY53" s="759" t="str">
        <f t="shared" si="410"/>
        <v>ЮЗ-5</v>
      </c>
      <c r="DZ53" s="759" t="str">
        <f t="shared" si="411"/>
        <v>ЮЗ-5</v>
      </c>
      <c r="EA53" s="759" t="str">
        <f t="shared" si="412"/>
        <v>ЮЗ-6</v>
      </c>
      <c r="EB53" s="759" t="str">
        <f t="shared" si="413"/>
        <v>Ю-8</v>
      </c>
      <c r="EC53" s="759" t="str">
        <f t="shared" si="414"/>
        <v>Ю-10</v>
      </c>
      <c r="ED53" s="759" t="str">
        <f t="shared" si="415"/>
        <v>Ю-8</v>
      </c>
      <c r="EE53" s="759" t="str">
        <f t="shared" si="416"/>
        <v>Ю-9</v>
      </c>
      <c r="EF53" s="759" t="str">
        <f t="shared" si="417"/>
        <v>Ю-7</v>
      </c>
      <c r="EG53" s="759" t="str">
        <f t="shared" si="418"/>
        <v>Ю-6</v>
      </c>
      <c r="EH53" s="759" t="str">
        <f t="shared" si="419"/>
        <v>Ю-4</v>
      </c>
      <c r="EI53" s="759" t="str">
        <f t="shared" si="420"/>
        <v>В-3</v>
      </c>
      <c r="EJ53" s="759" t="str">
        <f t="shared" si="421"/>
        <v>СВ-4</v>
      </c>
      <c r="EK53" s="760" t="str">
        <f t="shared" si="422"/>
        <v>В-4</v>
      </c>
      <c r="EL53" s="732">
        <f t="shared" si="423"/>
        <v>0</v>
      </c>
      <c r="EM53" s="733">
        <f t="shared" si="424"/>
        <v>0</v>
      </c>
      <c r="EN53" s="733">
        <f t="shared" si="425"/>
        <v>0</v>
      </c>
      <c r="EO53" s="733">
        <f t="shared" si="426"/>
        <v>0</v>
      </c>
      <c r="EP53" s="733">
        <f t="shared" si="427"/>
        <v>0</v>
      </c>
      <c r="EQ53" s="733">
        <f t="shared" si="428"/>
        <v>0</v>
      </c>
      <c r="ER53" s="733">
        <f t="shared" si="429"/>
        <v>0</v>
      </c>
      <c r="ES53" s="733">
        <f t="shared" si="430"/>
        <v>0</v>
      </c>
      <c r="ET53" s="733">
        <f t="shared" si="431"/>
        <v>0</v>
      </c>
      <c r="EU53" s="733">
        <f t="shared" si="432"/>
        <v>0</v>
      </c>
      <c r="EV53" s="733">
        <f t="shared" si="433"/>
        <v>0</v>
      </c>
      <c r="EW53" s="733">
        <f t="shared" si="434"/>
        <v>0</v>
      </c>
      <c r="EX53" s="733">
        <f t="shared" si="435"/>
        <v>0</v>
      </c>
      <c r="EY53" s="733">
        <f t="shared" si="436"/>
        <v>0</v>
      </c>
      <c r="EZ53" s="733">
        <f t="shared" si="437"/>
        <v>0</v>
      </c>
      <c r="FA53" s="733">
        <f t="shared" si="438"/>
        <v>0</v>
      </c>
      <c r="FB53" s="733">
        <f t="shared" si="439"/>
        <v>0</v>
      </c>
      <c r="FC53" s="733">
        <f t="shared" si="440"/>
        <v>0</v>
      </c>
      <c r="FD53" s="733">
        <f t="shared" si="441"/>
        <v>0</v>
      </c>
      <c r="FE53" s="734">
        <f t="shared" si="442"/>
        <v>0</v>
      </c>
      <c r="FI53" s="96"/>
      <c r="FJ53" s="96"/>
      <c r="FK53" s="356"/>
      <c r="FL53" s="356"/>
      <c r="FM53" s="356"/>
      <c r="FN53" s="356"/>
      <c r="FO53" s="356"/>
      <c r="FP53" s="356"/>
      <c r="FQ53" s="356"/>
      <c r="FR53" s="356"/>
      <c r="FS53" s="356"/>
      <c r="FT53" s="356"/>
      <c r="FU53" s="357"/>
      <c r="FV53" s="357"/>
      <c r="FW53" s="357"/>
      <c r="FX53" s="357"/>
      <c r="FY53" s="357"/>
      <c r="FZ53" s="357"/>
      <c r="GA53" s="357"/>
      <c r="GB53" s="357"/>
      <c r="GC53" s="357"/>
      <c r="GD53" s="357"/>
      <c r="GE53" s="344"/>
      <c r="GF53" s="344"/>
      <c r="GG53" s="344"/>
      <c r="GH53" s="344"/>
      <c r="GI53" s="344"/>
      <c r="GJ53" s="344"/>
      <c r="GK53" s="344"/>
      <c r="GL53" s="344"/>
      <c r="GM53" s="344"/>
      <c r="GN53" s="344"/>
      <c r="GO53" s="358"/>
      <c r="GP53" s="358"/>
      <c r="GQ53" s="358"/>
      <c r="GR53" s="358"/>
      <c r="GS53" s="358"/>
      <c r="GT53" s="358"/>
      <c r="GU53" s="358"/>
      <c r="GV53" s="358"/>
      <c r="GW53" s="358"/>
      <c r="GX53" s="358"/>
      <c r="GY53" s="344"/>
      <c r="GZ53" s="344"/>
      <c r="HA53" s="344"/>
      <c r="HB53" s="344"/>
      <c r="HC53" s="344"/>
      <c r="HD53" s="344"/>
      <c r="HE53" s="344"/>
      <c r="HF53" s="344"/>
      <c r="HG53" s="344"/>
      <c r="HH53" s="344"/>
      <c r="HI53" s="358"/>
      <c r="HJ53" s="358"/>
      <c r="HK53" s="358"/>
      <c r="HL53" s="358"/>
      <c r="HM53" s="358"/>
      <c r="HN53" s="358"/>
      <c r="HO53" s="358"/>
      <c r="HP53" s="358"/>
      <c r="HQ53" s="358"/>
      <c r="HR53" s="358"/>
      <c r="HS53" s="55"/>
      <c r="HT53" s="55"/>
      <c r="HU53" s="55"/>
      <c r="HV53" s="55"/>
      <c r="HW53" s="55"/>
      <c r="HX53" s="55"/>
      <c r="HY53" s="55"/>
      <c r="HZ53" s="55"/>
      <c r="IA53" s="55"/>
      <c r="IB53" s="55"/>
      <c r="IC53" s="55"/>
      <c r="ID53" s="55"/>
      <c r="IE53" s="55"/>
      <c r="IF53" s="55"/>
      <c r="IG53" s="55"/>
      <c r="IH53" s="55"/>
      <c r="II53" s="55"/>
      <c r="IJ53" s="55"/>
      <c r="IK53" s="55"/>
      <c r="IL53" s="55"/>
    </row>
    <row r="54" spans="1:246" ht="13.5" customHeight="1" thickBot="1" x14ac:dyDescent="0.25">
      <c r="A54" s="681" t="s">
        <v>827</v>
      </c>
      <c r="B54" s="697" t="s">
        <v>32</v>
      </c>
      <c r="C54" s="698" t="s">
        <v>824</v>
      </c>
      <c r="D54" s="698" t="e">
        <v>#N/A</v>
      </c>
      <c r="E54" s="698" t="s">
        <v>816</v>
      </c>
      <c r="F54" s="698" t="e">
        <v>#N/A</v>
      </c>
      <c r="G54" s="698" t="s">
        <v>837</v>
      </c>
      <c r="H54" s="698" t="e">
        <v>#N/A</v>
      </c>
      <c r="I54" s="698" t="s">
        <v>824</v>
      </c>
      <c r="J54" s="698" t="e">
        <v>#N/A</v>
      </c>
      <c r="K54" s="698" t="s">
        <v>837</v>
      </c>
      <c r="L54" s="698" t="e">
        <v>#N/A</v>
      </c>
      <c r="M54" s="698" t="s">
        <v>837</v>
      </c>
      <c r="N54" s="698" t="e">
        <v>#N/A</v>
      </c>
      <c r="O54" s="698" t="s">
        <v>816</v>
      </c>
      <c r="P54" s="698" t="e">
        <v>#N/A</v>
      </c>
      <c r="Q54" s="698" t="s">
        <v>816</v>
      </c>
      <c r="R54" s="698" t="e">
        <v>#N/A</v>
      </c>
      <c r="S54" s="698" t="s">
        <v>816</v>
      </c>
      <c r="T54" s="698" t="e">
        <v>#N/A</v>
      </c>
      <c r="U54" s="698" t="s">
        <v>2217</v>
      </c>
      <c r="V54" s="698" t="e">
        <v>#N/A</v>
      </c>
      <c r="AM54" s="95"/>
      <c r="AN54" s="413">
        <f t="shared" si="335"/>
        <v>10</v>
      </c>
      <c r="AO54" s="708" t="str">
        <f t="shared" si="335"/>
        <v>Мга</v>
      </c>
      <c r="AP54" s="773">
        <f t="shared" si="361"/>
        <v>0</v>
      </c>
      <c r="AQ54" s="773">
        <f t="shared" ref="AQ54:BI54" si="450" xml:space="preserve">        IF(VLOOKUP(29&amp;$AO15,$A$6:$V$3000,AQ$3,0)&lt;$FH$58,VLOOKUP(29&amp;$AO15,$A$6:$V$3000,AQ$3,0),"")</f>
        <v>3</v>
      </c>
      <c r="AR54" s="773">
        <f t="shared" si="450"/>
        <v>3</v>
      </c>
      <c r="AS54" s="773">
        <f t="shared" si="450"/>
        <v>2</v>
      </c>
      <c r="AT54" s="773">
        <f t="shared" si="450"/>
        <v>2</v>
      </c>
      <c r="AU54" s="773">
        <f t="shared" si="450"/>
        <v>2</v>
      </c>
      <c r="AV54" s="773">
        <f t="shared" si="450"/>
        <v>2</v>
      </c>
      <c r="AW54" s="773">
        <f t="shared" si="450"/>
        <v>2</v>
      </c>
      <c r="AX54" s="773">
        <f t="shared" si="450"/>
        <v>2</v>
      </c>
      <c r="AY54" s="773">
        <f t="shared" si="450"/>
        <v>2</v>
      </c>
      <c r="AZ54" s="773">
        <f t="shared" si="450"/>
        <v>2</v>
      </c>
      <c r="BA54" s="773">
        <f t="shared" si="450"/>
        <v>4</v>
      </c>
      <c r="BB54" s="773">
        <f t="shared" si="450"/>
        <v>3</v>
      </c>
      <c r="BC54" s="773">
        <f t="shared" si="450"/>
        <v>2</v>
      </c>
      <c r="BD54" s="773">
        <f t="shared" si="450"/>
        <v>9</v>
      </c>
      <c r="BE54" s="773">
        <f t="shared" si="450"/>
        <v>9</v>
      </c>
      <c r="BF54" s="773">
        <f t="shared" si="450"/>
        <v>9</v>
      </c>
      <c r="BG54" s="773">
        <f t="shared" si="450"/>
        <v>9</v>
      </c>
      <c r="BH54" s="773">
        <f t="shared" si="450"/>
        <v>9</v>
      </c>
      <c r="BI54" s="773">
        <f t="shared" si="450"/>
        <v>9</v>
      </c>
      <c r="BJ54" s="747">
        <f t="shared" si="363"/>
        <v>0</v>
      </c>
      <c r="BK54" s="748">
        <f t="shared" si="364"/>
        <v>1</v>
      </c>
      <c r="BL54" s="748">
        <f t="shared" si="365"/>
        <v>0</v>
      </c>
      <c r="BM54" s="748">
        <f t="shared" si="366"/>
        <v>0</v>
      </c>
      <c r="BN54" s="748">
        <f t="shared" si="367"/>
        <v>0</v>
      </c>
      <c r="BO54" s="748">
        <f t="shared" si="368"/>
        <v>0</v>
      </c>
      <c r="BP54" s="748">
        <f t="shared" si="369"/>
        <v>0</v>
      </c>
      <c r="BQ54" s="748">
        <f t="shared" si="370"/>
        <v>0</v>
      </c>
      <c r="BR54" s="748">
        <f t="shared" si="371"/>
        <v>0</v>
      </c>
      <c r="BS54" s="748">
        <f t="shared" si="372"/>
        <v>0</v>
      </c>
      <c r="BT54" s="748">
        <f t="shared" si="373"/>
        <v>0</v>
      </c>
      <c r="BU54" s="748">
        <f t="shared" si="374"/>
        <v>1</v>
      </c>
      <c r="BV54" s="748">
        <f t="shared" si="375"/>
        <v>0</v>
      </c>
      <c r="BW54" s="748">
        <f t="shared" si="376"/>
        <v>0</v>
      </c>
      <c r="BX54" s="748">
        <f t="shared" si="377"/>
        <v>0</v>
      </c>
      <c r="BY54" s="748">
        <f t="shared" si="378"/>
        <v>0</v>
      </c>
      <c r="BZ54" s="748">
        <f t="shared" si="379"/>
        <v>0</v>
      </c>
      <c r="CA54" s="748">
        <f t="shared" si="380"/>
        <v>0</v>
      </c>
      <c r="CB54" s="748">
        <f t="shared" si="381"/>
        <v>0</v>
      </c>
      <c r="CC54" s="751">
        <f t="shared" si="382"/>
        <v>0</v>
      </c>
      <c r="CD54" s="747">
        <f t="shared" si="383"/>
        <v>0</v>
      </c>
      <c r="CE54" s="748">
        <f t="shared" si="384"/>
        <v>0</v>
      </c>
      <c r="CF54" s="748">
        <f t="shared" si="385"/>
        <v>0</v>
      </c>
      <c r="CG54" s="748">
        <f t="shared" si="386"/>
        <v>0</v>
      </c>
      <c r="CH54" s="748">
        <f t="shared" si="387"/>
        <v>0</v>
      </c>
      <c r="CI54" s="748">
        <f t="shared" si="388"/>
        <v>0</v>
      </c>
      <c r="CJ54" s="748">
        <f t="shared" si="389"/>
        <v>0</v>
      </c>
      <c r="CK54" s="748">
        <f t="shared" si="390"/>
        <v>0</v>
      </c>
      <c r="CL54" s="748">
        <f t="shared" si="391"/>
        <v>0</v>
      </c>
      <c r="CM54" s="748">
        <f t="shared" si="392"/>
        <v>0</v>
      </c>
      <c r="CN54" s="748">
        <f t="shared" si="393"/>
        <v>0</v>
      </c>
      <c r="CO54" s="748">
        <f t="shared" si="394"/>
        <v>0</v>
      </c>
      <c r="CP54" s="748">
        <f t="shared" si="395"/>
        <v>0</v>
      </c>
      <c r="CQ54" s="748">
        <f t="shared" si="396"/>
        <v>0</v>
      </c>
      <c r="CR54" s="748">
        <f t="shared" si="397"/>
        <v>0</v>
      </c>
      <c r="CS54" s="748">
        <f t="shared" si="398"/>
        <v>0</v>
      </c>
      <c r="CT54" s="748">
        <f t="shared" si="399"/>
        <v>0</v>
      </c>
      <c r="CU54" s="748">
        <f t="shared" si="400"/>
        <v>0</v>
      </c>
      <c r="CV54" s="748">
        <f t="shared" si="401"/>
        <v>0</v>
      </c>
      <c r="CW54" s="749">
        <f t="shared" si="402"/>
        <v>0</v>
      </c>
      <c r="CX54" s="747">
        <f t="shared" si="339"/>
        <v>0</v>
      </c>
      <c r="CY54" s="748">
        <f t="shared" si="340"/>
        <v>0</v>
      </c>
      <c r="CZ54" s="748">
        <f t="shared" si="341"/>
        <v>0</v>
      </c>
      <c r="DA54" s="748">
        <f t="shared" si="342"/>
        <v>0</v>
      </c>
      <c r="DB54" s="748">
        <f t="shared" si="343"/>
        <v>0</v>
      </c>
      <c r="DC54" s="748">
        <f t="shared" si="344"/>
        <v>0</v>
      </c>
      <c r="DD54" s="748">
        <f t="shared" si="345"/>
        <v>0</v>
      </c>
      <c r="DE54" s="748">
        <f t="shared" si="346"/>
        <v>0</v>
      </c>
      <c r="DF54" s="748">
        <f t="shared" si="347"/>
        <v>0</v>
      </c>
      <c r="DG54" s="748">
        <f t="shared" si="348"/>
        <v>0</v>
      </c>
      <c r="DH54" s="748">
        <f t="shared" si="349"/>
        <v>0</v>
      </c>
      <c r="DI54" s="748">
        <f t="shared" si="350"/>
        <v>0</v>
      </c>
      <c r="DJ54" s="748">
        <f t="shared" si="351"/>
        <v>0</v>
      </c>
      <c r="DK54" s="748">
        <f t="shared" si="352"/>
        <v>0</v>
      </c>
      <c r="DL54" s="748">
        <f t="shared" si="353"/>
        <v>0</v>
      </c>
      <c r="DM54" s="748">
        <f t="shared" si="354"/>
        <v>0</v>
      </c>
      <c r="DN54" s="748">
        <f t="shared" si="355"/>
        <v>0</v>
      </c>
      <c r="DO54" s="748">
        <f t="shared" si="356"/>
        <v>0</v>
      </c>
      <c r="DP54" s="748">
        <f t="shared" si="357"/>
        <v>0</v>
      </c>
      <c r="DQ54" s="751">
        <f t="shared" si="358"/>
        <v>0</v>
      </c>
      <c r="DR54" s="758" t="str">
        <f t="shared" si="403"/>
        <v>ЮВ-7</v>
      </c>
      <c r="DS54" s="759" t="str">
        <f t="shared" si="404"/>
        <v>ЮВ-9</v>
      </c>
      <c r="DT54" s="759" t="str">
        <f t="shared" si="405"/>
        <v>Ю-5</v>
      </c>
      <c r="DU54" s="759" t="str">
        <f t="shared" si="406"/>
        <v>ЮЗ-5</v>
      </c>
      <c r="DV54" s="759" t="str">
        <f t="shared" si="407"/>
        <v>Ю-8</v>
      </c>
      <c r="DW54" s="759" t="str">
        <f t="shared" si="408"/>
        <v>Ю-9</v>
      </c>
      <c r="DX54" s="759" t="str">
        <f t="shared" si="409"/>
        <v>ЮЗ-6</v>
      </c>
      <c r="DY54" s="759" t="str">
        <f t="shared" si="410"/>
        <v>ЮЗ-4</v>
      </c>
      <c r="DZ54" s="759" t="str">
        <f t="shared" si="411"/>
        <v>ЮЗ-6</v>
      </c>
      <c r="EA54" s="759" t="str">
        <f t="shared" si="412"/>
        <v>ЮЗ-6</v>
      </c>
      <c r="EB54" s="759" t="str">
        <f t="shared" si="413"/>
        <v>Ю-7</v>
      </c>
      <c r="EC54" s="759" t="str">
        <f t="shared" si="414"/>
        <v>Ю-9</v>
      </c>
      <c r="ED54" s="759" t="str">
        <f t="shared" si="415"/>
        <v>Ю-8</v>
      </c>
      <c r="EE54" s="759" t="str">
        <f t="shared" si="416"/>
        <v>Ю-9</v>
      </c>
      <c r="EF54" s="759" t="str">
        <f t="shared" si="417"/>
        <v>Ю-6</v>
      </c>
      <c r="EG54" s="759" t="str">
        <f t="shared" si="418"/>
        <v>Ю-5</v>
      </c>
      <c r="EH54" s="759" t="str">
        <f t="shared" si="419"/>
        <v>Ю-4</v>
      </c>
      <c r="EI54" s="759" t="str">
        <f t="shared" si="420"/>
        <v>В-3</v>
      </c>
      <c r="EJ54" s="759" t="str">
        <f t="shared" si="421"/>
        <v>СВ-4</v>
      </c>
      <c r="EK54" s="760" t="str">
        <f t="shared" si="422"/>
        <v>В-4</v>
      </c>
      <c r="EL54" s="732">
        <f t="shared" si="423"/>
        <v>0</v>
      </c>
      <c r="EM54" s="733">
        <f t="shared" si="424"/>
        <v>0</v>
      </c>
      <c r="EN54" s="733">
        <f t="shared" si="425"/>
        <v>0</v>
      </c>
      <c r="EO54" s="733">
        <f t="shared" si="426"/>
        <v>0</v>
      </c>
      <c r="EP54" s="733">
        <f t="shared" si="427"/>
        <v>0</v>
      </c>
      <c r="EQ54" s="733">
        <f t="shared" si="428"/>
        <v>0</v>
      </c>
      <c r="ER54" s="733">
        <f t="shared" si="429"/>
        <v>0</v>
      </c>
      <c r="ES54" s="733">
        <f t="shared" si="430"/>
        <v>0</v>
      </c>
      <c r="ET54" s="733">
        <f t="shared" si="431"/>
        <v>0</v>
      </c>
      <c r="EU54" s="733">
        <f t="shared" si="432"/>
        <v>0</v>
      </c>
      <c r="EV54" s="733">
        <f t="shared" si="433"/>
        <v>0</v>
      </c>
      <c r="EW54" s="733">
        <f t="shared" si="434"/>
        <v>0</v>
      </c>
      <c r="EX54" s="733">
        <f t="shared" si="435"/>
        <v>0</v>
      </c>
      <c r="EY54" s="733">
        <f t="shared" si="436"/>
        <v>0</v>
      </c>
      <c r="EZ54" s="733">
        <f t="shared" si="437"/>
        <v>0</v>
      </c>
      <c r="FA54" s="733">
        <f t="shared" si="438"/>
        <v>0</v>
      </c>
      <c r="FB54" s="733">
        <f t="shared" si="439"/>
        <v>0</v>
      </c>
      <c r="FC54" s="733">
        <f t="shared" si="440"/>
        <v>0</v>
      </c>
      <c r="FD54" s="733">
        <f t="shared" si="441"/>
        <v>0</v>
      </c>
      <c r="FE54" s="734">
        <f t="shared" si="442"/>
        <v>0</v>
      </c>
      <c r="FI54" s="96"/>
      <c r="FJ54" s="96"/>
      <c r="FK54" s="356"/>
      <c r="FL54" s="356"/>
      <c r="FM54" s="356"/>
      <c r="FN54" s="356"/>
      <c r="FO54" s="356"/>
      <c r="FP54" s="356"/>
      <c r="FQ54" s="356"/>
      <c r="FR54" s="356"/>
      <c r="FS54" s="356"/>
      <c r="FT54" s="356"/>
      <c r="FU54" s="357"/>
      <c r="FV54" s="357"/>
      <c r="FW54" s="357"/>
      <c r="FX54" s="357"/>
      <c r="FY54" s="357"/>
      <c r="FZ54" s="357"/>
      <c r="GA54" s="357"/>
      <c r="GB54" s="357"/>
      <c r="GC54" s="357"/>
      <c r="GD54" s="357"/>
      <c r="GE54" s="344"/>
      <c r="GF54" s="344"/>
      <c r="GG54" s="344"/>
      <c r="GH54" s="344"/>
      <c r="GI54" s="344"/>
      <c r="GJ54" s="344"/>
      <c r="GK54" s="344"/>
      <c r="GL54" s="344"/>
      <c r="GM54" s="344"/>
      <c r="GN54" s="344"/>
      <c r="GO54" s="358"/>
      <c r="GP54" s="358"/>
      <c r="GQ54" s="358"/>
      <c r="GR54" s="358"/>
      <c r="GS54" s="358"/>
      <c r="GT54" s="358"/>
      <c r="GU54" s="358"/>
      <c r="GV54" s="358"/>
      <c r="GW54" s="358"/>
      <c r="GX54" s="358"/>
      <c r="GY54" s="344"/>
      <c r="GZ54" s="344"/>
      <c r="HA54" s="344"/>
      <c r="HB54" s="344"/>
      <c r="HC54" s="344"/>
      <c r="HD54" s="344"/>
      <c r="HE54" s="344"/>
      <c r="HF54" s="344"/>
      <c r="HG54" s="344"/>
      <c r="HH54" s="344"/>
      <c r="HI54" s="358"/>
      <c r="HJ54" s="358"/>
      <c r="HK54" s="358"/>
      <c r="HL54" s="358"/>
      <c r="HM54" s="358"/>
      <c r="HN54" s="358"/>
      <c r="HO54" s="358"/>
      <c r="HP54" s="358"/>
      <c r="HQ54" s="358"/>
      <c r="HR54" s="358"/>
      <c r="HS54" s="55"/>
      <c r="HT54" s="55"/>
      <c r="HU54" s="55"/>
      <c r="HV54" s="55"/>
      <c r="HW54" s="55"/>
      <c r="HX54" s="55"/>
      <c r="HY54" s="55"/>
      <c r="HZ54" s="55"/>
      <c r="IA54" s="55"/>
      <c r="IB54" s="55"/>
      <c r="IC54" s="55"/>
      <c r="ID54" s="55"/>
      <c r="IE54" s="55"/>
      <c r="IF54" s="55"/>
      <c r="IG54" s="55"/>
      <c r="IH54" s="55"/>
      <c r="II54" s="55"/>
      <c r="IJ54" s="55"/>
      <c r="IK54" s="55"/>
      <c r="IL54" s="55"/>
    </row>
    <row r="55" spans="1:246" ht="13.5" customHeight="1" x14ac:dyDescent="0.2">
      <c r="AM55" s="97"/>
      <c r="AN55" s="413">
        <f t="shared" si="335"/>
        <v>11</v>
      </c>
      <c r="AO55" s="708" t="str">
        <f t="shared" si="335"/>
        <v>Зеленогорск</v>
      </c>
      <c r="AP55" s="773">
        <f t="shared" si="361"/>
        <v>0</v>
      </c>
      <c r="AQ55" s="773">
        <f t="shared" ref="AQ55:BI55" si="451" xml:space="preserve">        IF(VLOOKUP(29&amp;$AO16,$A$6:$V$3000,AQ$3,0)&lt;$FH$58,VLOOKUP(29&amp;$AO16,$A$6:$V$3000,AQ$3,0),"")</f>
        <v>0</v>
      </c>
      <c r="AR55" s="773">
        <f t="shared" si="451"/>
        <v>0</v>
      </c>
      <c r="AS55" s="773">
        <f t="shared" si="451"/>
        <v>0</v>
      </c>
      <c r="AT55" s="773">
        <f t="shared" si="451"/>
        <v>0</v>
      </c>
      <c r="AU55" s="773">
        <f t="shared" si="451"/>
        <v>0</v>
      </c>
      <c r="AV55" s="773">
        <f t="shared" si="451"/>
        <v>0</v>
      </c>
      <c r="AW55" s="773">
        <f t="shared" si="451"/>
        <v>0</v>
      </c>
      <c r="AX55" s="773">
        <f t="shared" si="451"/>
        <v>0</v>
      </c>
      <c r="AY55" s="773">
        <f t="shared" si="451"/>
        <v>0</v>
      </c>
      <c r="AZ55" s="773">
        <f t="shared" si="451"/>
        <v>0</v>
      </c>
      <c r="BA55" s="773">
        <f t="shared" si="451"/>
        <v>0</v>
      </c>
      <c r="BB55" s="773">
        <f t="shared" si="451"/>
        <v>0</v>
      </c>
      <c r="BC55" s="773">
        <f t="shared" si="451"/>
        <v>0</v>
      </c>
      <c r="BD55" s="773" t="str">
        <f t="shared" si="451"/>
        <v/>
      </c>
      <c r="BE55" s="773" t="str">
        <f t="shared" si="451"/>
        <v/>
      </c>
      <c r="BF55" s="773" t="str">
        <f t="shared" si="451"/>
        <v/>
      </c>
      <c r="BG55" s="773" t="str">
        <f t="shared" si="451"/>
        <v/>
      </c>
      <c r="BH55" s="773" t="str">
        <f t="shared" si="451"/>
        <v/>
      </c>
      <c r="BI55" s="773" t="str">
        <f t="shared" si="451"/>
        <v/>
      </c>
      <c r="BJ55" s="747">
        <f t="shared" si="363"/>
        <v>0</v>
      </c>
      <c r="BK55" s="748">
        <f t="shared" si="364"/>
        <v>1</v>
      </c>
      <c r="BL55" s="748">
        <f t="shared" si="365"/>
        <v>1</v>
      </c>
      <c r="BM55" s="748">
        <f t="shared" si="366"/>
        <v>0</v>
      </c>
      <c r="BN55" s="748">
        <f t="shared" si="367"/>
        <v>0</v>
      </c>
      <c r="BO55" s="748">
        <f t="shared" si="368"/>
        <v>0</v>
      </c>
      <c r="BP55" s="748">
        <f t="shared" si="369"/>
        <v>1</v>
      </c>
      <c r="BQ55" s="748">
        <f t="shared" si="370"/>
        <v>0</v>
      </c>
      <c r="BR55" s="748">
        <f t="shared" si="371"/>
        <v>0</v>
      </c>
      <c r="BS55" s="748">
        <f t="shared" si="372"/>
        <v>0</v>
      </c>
      <c r="BT55" s="748">
        <f t="shared" si="373"/>
        <v>0</v>
      </c>
      <c r="BU55" s="748">
        <f t="shared" si="374"/>
        <v>1</v>
      </c>
      <c r="BV55" s="748">
        <f t="shared" si="375"/>
        <v>0</v>
      </c>
      <c r="BW55" s="748">
        <f t="shared" si="376"/>
        <v>0</v>
      </c>
      <c r="BX55" s="748">
        <f t="shared" si="377"/>
        <v>0</v>
      </c>
      <c r="BY55" s="748">
        <f t="shared" si="378"/>
        <v>0</v>
      </c>
      <c r="BZ55" s="748">
        <f t="shared" si="379"/>
        <v>0</v>
      </c>
      <c r="CA55" s="748">
        <f t="shared" si="380"/>
        <v>0</v>
      </c>
      <c r="CB55" s="748">
        <f t="shared" si="381"/>
        <v>0</v>
      </c>
      <c r="CC55" s="751">
        <f t="shared" si="382"/>
        <v>0</v>
      </c>
      <c r="CD55" s="747">
        <f t="shared" si="383"/>
        <v>0</v>
      </c>
      <c r="CE55" s="748">
        <f t="shared" si="384"/>
        <v>0</v>
      </c>
      <c r="CF55" s="748">
        <f t="shared" si="385"/>
        <v>0</v>
      </c>
      <c r="CG55" s="748">
        <f t="shared" si="386"/>
        <v>0</v>
      </c>
      <c r="CH55" s="748">
        <f t="shared" si="387"/>
        <v>0</v>
      </c>
      <c r="CI55" s="748">
        <f t="shared" si="388"/>
        <v>0</v>
      </c>
      <c r="CJ55" s="748">
        <f t="shared" si="389"/>
        <v>0</v>
      </c>
      <c r="CK55" s="748">
        <f t="shared" si="390"/>
        <v>0</v>
      </c>
      <c r="CL55" s="748">
        <f t="shared" si="391"/>
        <v>0</v>
      </c>
      <c r="CM55" s="748">
        <f t="shared" si="392"/>
        <v>0</v>
      </c>
      <c r="CN55" s="748">
        <f t="shared" si="393"/>
        <v>0</v>
      </c>
      <c r="CO55" s="748">
        <f t="shared" si="394"/>
        <v>0</v>
      </c>
      <c r="CP55" s="748">
        <f t="shared" si="395"/>
        <v>0</v>
      </c>
      <c r="CQ55" s="748">
        <f t="shared" si="396"/>
        <v>0</v>
      </c>
      <c r="CR55" s="748">
        <f t="shared" si="397"/>
        <v>0</v>
      </c>
      <c r="CS55" s="748">
        <f t="shared" si="398"/>
        <v>0</v>
      </c>
      <c r="CT55" s="748">
        <f t="shared" si="399"/>
        <v>0</v>
      </c>
      <c r="CU55" s="748">
        <f t="shared" si="400"/>
        <v>0</v>
      </c>
      <c r="CV55" s="748">
        <f t="shared" si="401"/>
        <v>0</v>
      </c>
      <c r="CW55" s="749">
        <f t="shared" si="402"/>
        <v>0</v>
      </c>
      <c r="CX55" s="747">
        <f t="shared" si="339"/>
        <v>0</v>
      </c>
      <c r="CY55" s="748">
        <f t="shared" si="340"/>
        <v>0</v>
      </c>
      <c r="CZ55" s="748">
        <f t="shared" si="341"/>
        <v>0</v>
      </c>
      <c r="DA55" s="748">
        <f t="shared" si="342"/>
        <v>0</v>
      </c>
      <c r="DB55" s="748">
        <f t="shared" si="343"/>
        <v>0</v>
      </c>
      <c r="DC55" s="748">
        <f t="shared" si="344"/>
        <v>0</v>
      </c>
      <c r="DD55" s="748">
        <f t="shared" si="345"/>
        <v>0</v>
      </c>
      <c r="DE55" s="748">
        <f t="shared" si="346"/>
        <v>0</v>
      </c>
      <c r="DF55" s="748">
        <f t="shared" si="347"/>
        <v>0</v>
      </c>
      <c r="DG55" s="748">
        <f t="shared" si="348"/>
        <v>0</v>
      </c>
      <c r="DH55" s="748">
        <f t="shared" si="349"/>
        <v>0</v>
      </c>
      <c r="DI55" s="748">
        <f t="shared" si="350"/>
        <v>0</v>
      </c>
      <c r="DJ55" s="748">
        <f t="shared" si="351"/>
        <v>0</v>
      </c>
      <c r="DK55" s="748">
        <f t="shared" si="352"/>
        <v>0</v>
      </c>
      <c r="DL55" s="748">
        <f t="shared" si="353"/>
        <v>0</v>
      </c>
      <c r="DM55" s="748">
        <f t="shared" si="354"/>
        <v>0</v>
      </c>
      <c r="DN55" s="748">
        <f t="shared" si="355"/>
        <v>0</v>
      </c>
      <c r="DO55" s="748">
        <f t="shared" si="356"/>
        <v>0</v>
      </c>
      <c r="DP55" s="748">
        <f t="shared" si="357"/>
        <v>0</v>
      </c>
      <c r="DQ55" s="751">
        <f t="shared" si="358"/>
        <v>0</v>
      </c>
      <c r="DR55" s="758" t="str">
        <f t="shared" si="403"/>
        <v>В-9</v>
      </c>
      <c r="DS55" s="759" t="str">
        <f t="shared" si="404"/>
        <v>ЮВ-12</v>
      </c>
      <c r="DT55" s="759" t="str">
        <f t="shared" si="405"/>
        <v>Ю-7</v>
      </c>
      <c r="DU55" s="759" t="str">
        <f t="shared" si="406"/>
        <v>Ю-7</v>
      </c>
      <c r="DV55" s="759" t="str">
        <f t="shared" si="407"/>
        <v>Ю-10</v>
      </c>
      <c r="DW55" s="759" t="str">
        <f t="shared" si="408"/>
        <v>Ю-11</v>
      </c>
      <c r="DX55" s="759" t="str">
        <f t="shared" si="409"/>
        <v>ЮЗ-8</v>
      </c>
      <c r="DY55" s="759" t="str">
        <f t="shared" si="410"/>
        <v>ЮЗ-6</v>
      </c>
      <c r="DZ55" s="759" t="str">
        <f t="shared" si="411"/>
        <v>ЮЗ-6</v>
      </c>
      <c r="EA55" s="759" t="str">
        <f t="shared" si="412"/>
        <v>ЮЗ-7</v>
      </c>
      <c r="EB55" s="759" t="str">
        <f t="shared" si="413"/>
        <v>Ю-10</v>
      </c>
      <c r="EC55" s="759" t="str">
        <f t="shared" si="414"/>
        <v>Ю-11</v>
      </c>
      <c r="ED55" s="759" t="str">
        <f t="shared" si="415"/>
        <v>Ю-9</v>
      </c>
      <c r="EE55" s="759" t="str">
        <f t="shared" si="416"/>
        <v>Ю-11</v>
      </c>
      <c r="EF55" s="759" t="str">
        <f t="shared" si="417"/>
        <v>Ю-8</v>
      </c>
      <c r="EG55" s="759" t="str">
        <f t="shared" si="418"/>
        <v>Ю-7</v>
      </c>
      <c r="EH55" s="759" t="str">
        <f t="shared" si="419"/>
        <v>Ю-4</v>
      </c>
      <c r="EI55" s="759" t="str">
        <f t="shared" si="420"/>
        <v>В-4</v>
      </c>
      <c r="EJ55" s="759" t="str">
        <f t="shared" si="421"/>
        <v>СВ-5</v>
      </c>
      <c r="EK55" s="760" t="str">
        <f t="shared" si="422"/>
        <v>В-5</v>
      </c>
      <c r="EL55" s="732">
        <f t="shared" si="423"/>
        <v>0</v>
      </c>
      <c r="EM55" s="733">
        <f t="shared" si="424"/>
        <v>0</v>
      </c>
      <c r="EN55" s="733">
        <f t="shared" si="425"/>
        <v>0</v>
      </c>
      <c r="EO55" s="733">
        <f t="shared" si="426"/>
        <v>0</v>
      </c>
      <c r="EP55" s="733">
        <f t="shared" si="427"/>
        <v>0</v>
      </c>
      <c r="EQ55" s="733">
        <f t="shared" si="428"/>
        <v>0</v>
      </c>
      <c r="ER55" s="733">
        <f t="shared" si="429"/>
        <v>0</v>
      </c>
      <c r="ES55" s="733">
        <f t="shared" si="430"/>
        <v>0</v>
      </c>
      <c r="ET55" s="733">
        <f t="shared" si="431"/>
        <v>0</v>
      </c>
      <c r="EU55" s="733">
        <f t="shared" si="432"/>
        <v>0</v>
      </c>
      <c r="EV55" s="733">
        <f t="shared" si="433"/>
        <v>0</v>
      </c>
      <c r="EW55" s="733">
        <f t="shared" si="434"/>
        <v>0</v>
      </c>
      <c r="EX55" s="733">
        <f t="shared" si="435"/>
        <v>0</v>
      </c>
      <c r="EY55" s="733">
        <f t="shared" si="436"/>
        <v>0</v>
      </c>
      <c r="EZ55" s="733">
        <f t="shared" si="437"/>
        <v>0</v>
      </c>
      <c r="FA55" s="733">
        <f t="shared" si="438"/>
        <v>0</v>
      </c>
      <c r="FB55" s="733">
        <f t="shared" si="439"/>
        <v>0</v>
      </c>
      <c r="FC55" s="733">
        <f t="shared" si="440"/>
        <v>0</v>
      </c>
      <c r="FD55" s="733">
        <f t="shared" si="441"/>
        <v>0</v>
      </c>
      <c r="FE55" s="734">
        <f t="shared" si="442"/>
        <v>0</v>
      </c>
      <c r="FH55" s="1026"/>
      <c r="FI55" s="96"/>
      <c r="FJ55" s="96"/>
      <c r="FK55" s="356"/>
      <c r="FL55" s="356"/>
      <c r="FM55" s="356"/>
      <c r="FN55" s="356"/>
      <c r="FO55" s="356"/>
      <c r="FP55" s="356"/>
      <c r="FQ55" s="356"/>
      <c r="FR55" s="356"/>
      <c r="FS55" s="356"/>
      <c r="FT55" s="356"/>
      <c r="FU55" s="357"/>
      <c r="FV55" s="357"/>
      <c r="FW55" s="357"/>
      <c r="FX55" s="357"/>
      <c r="FY55" s="357"/>
      <c r="FZ55" s="357"/>
      <c r="GA55" s="357"/>
      <c r="GB55" s="357"/>
      <c r="GC55" s="357"/>
      <c r="GD55" s="357"/>
      <c r="GE55" s="344"/>
      <c r="GF55" s="344"/>
      <c r="GG55" s="344"/>
      <c r="GH55" s="344"/>
      <c r="GI55" s="344"/>
      <c r="GJ55" s="344"/>
      <c r="GK55" s="344"/>
      <c r="GL55" s="344"/>
      <c r="GM55" s="344"/>
      <c r="GN55" s="344"/>
      <c r="GO55" s="358"/>
      <c r="GP55" s="358"/>
      <c r="GQ55" s="358"/>
      <c r="GR55" s="358"/>
      <c r="GS55" s="358"/>
      <c r="GT55" s="358"/>
      <c r="GU55" s="358"/>
      <c r="GV55" s="358"/>
      <c r="GW55" s="358"/>
      <c r="GX55" s="358"/>
      <c r="GY55" s="344"/>
      <c r="GZ55" s="344"/>
      <c r="HA55" s="344"/>
      <c r="HB55" s="344"/>
      <c r="HC55" s="344"/>
      <c r="HD55" s="344"/>
      <c r="HE55" s="344"/>
      <c r="HF55" s="344"/>
      <c r="HG55" s="344"/>
      <c r="HH55" s="344"/>
      <c r="HI55" s="358"/>
      <c r="HJ55" s="358"/>
      <c r="HK55" s="358"/>
      <c r="HL55" s="358"/>
      <c r="HM55" s="358"/>
      <c r="HN55" s="358"/>
      <c r="HO55" s="358"/>
      <c r="HP55" s="358"/>
      <c r="HQ55" s="358"/>
      <c r="HR55" s="358"/>
      <c r="HS55" s="55"/>
      <c r="HT55" s="55"/>
      <c r="HU55" s="55"/>
      <c r="HV55" s="55"/>
      <c r="HW55" s="55"/>
      <c r="HX55" s="55"/>
      <c r="HY55" s="55"/>
      <c r="HZ55" s="55"/>
      <c r="IA55" s="55"/>
      <c r="IB55" s="55"/>
      <c r="IC55" s="55"/>
      <c r="ID55" s="55"/>
      <c r="IE55" s="55"/>
      <c r="IF55" s="55"/>
      <c r="IG55" s="55"/>
      <c r="IH55" s="55"/>
      <c r="II55" s="55"/>
      <c r="IJ55" s="55"/>
      <c r="IK55" s="55"/>
      <c r="IL55" s="55"/>
    </row>
    <row r="56" spans="1:246" s="5" customFormat="1" ht="13.5" customHeight="1" x14ac:dyDescent="0.2">
      <c r="A56"/>
      <c r="B56"/>
      <c r="C56"/>
      <c r="D56"/>
      <c r="E56"/>
      <c r="F56"/>
      <c r="G56"/>
      <c r="H56"/>
      <c r="I56"/>
      <c r="J56"/>
      <c r="K56"/>
      <c r="L56"/>
      <c r="M56"/>
      <c r="N56"/>
      <c r="O56"/>
      <c r="P56"/>
      <c r="Q56"/>
      <c r="R56"/>
      <c r="S56"/>
      <c r="T56"/>
      <c r="U56"/>
      <c r="V56"/>
      <c r="W56" s="1"/>
      <c r="X56"/>
      <c r="Y56"/>
      <c r="Z56"/>
      <c r="AA56"/>
      <c r="AB56"/>
      <c r="AC56"/>
      <c r="AD56"/>
      <c r="AE56"/>
      <c r="AF56"/>
      <c r="AG56"/>
      <c r="AH56"/>
      <c r="AI56"/>
      <c r="AJ56" s="515"/>
      <c r="AM56" s="97"/>
      <c r="AN56" s="413">
        <f t="shared" si="335"/>
        <v>12</v>
      </c>
      <c r="AO56" s="708" t="str">
        <f t="shared" si="335"/>
        <v>Выборг</v>
      </c>
      <c r="AP56" s="773">
        <f t="shared" si="361"/>
        <v>0</v>
      </c>
      <c r="AQ56" s="773">
        <f t="shared" ref="AQ56:BI56" si="452" xml:space="preserve">        IF(VLOOKUP(29&amp;$AO17,$A$6:$V$3000,AQ$3,0)&lt;$FH$58,VLOOKUP(29&amp;$AO17,$A$6:$V$3000,AQ$3,0),"")</f>
        <v>0</v>
      </c>
      <c r="AR56" s="773">
        <f t="shared" si="452"/>
        <v>0</v>
      </c>
      <c r="AS56" s="773">
        <f t="shared" si="452"/>
        <v>0</v>
      </c>
      <c r="AT56" s="773">
        <f t="shared" si="452"/>
        <v>0</v>
      </c>
      <c r="AU56" s="773">
        <f t="shared" si="452"/>
        <v>0</v>
      </c>
      <c r="AV56" s="773">
        <f t="shared" si="452"/>
        <v>0</v>
      </c>
      <c r="AW56" s="773">
        <f t="shared" si="452"/>
        <v>0</v>
      </c>
      <c r="AX56" s="773">
        <f t="shared" si="452"/>
        <v>0</v>
      </c>
      <c r="AY56" s="773">
        <f t="shared" si="452"/>
        <v>0</v>
      </c>
      <c r="AZ56" s="773">
        <f t="shared" si="452"/>
        <v>0</v>
      </c>
      <c r="BA56" s="773">
        <f t="shared" si="452"/>
        <v>0</v>
      </c>
      <c r="BB56" s="773">
        <f t="shared" si="452"/>
        <v>0</v>
      </c>
      <c r="BC56" s="773">
        <f t="shared" si="452"/>
        <v>0</v>
      </c>
      <c r="BD56" s="773" t="str">
        <f t="shared" si="452"/>
        <v/>
      </c>
      <c r="BE56" s="773" t="str">
        <f t="shared" si="452"/>
        <v/>
      </c>
      <c r="BF56" s="773" t="str">
        <f t="shared" si="452"/>
        <v/>
      </c>
      <c r="BG56" s="773" t="str">
        <f t="shared" si="452"/>
        <v/>
      </c>
      <c r="BH56" s="773" t="str">
        <f t="shared" si="452"/>
        <v/>
      </c>
      <c r="BI56" s="773" t="str">
        <f t="shared" si="452"/>
        <v/>
      </c>
      <c r="BJ56" s="747">
        <f t="shared" si="363"/>
        <v>0</v>
      </c>
      <c r="BK56" s="748">
        <f t="shared" si="364"/>
        <v>1</v>
      </c>
      <c r="BL56" s="748">
        <f t="shared" si="365"/>
        <v>1</v>
      </c>
      <c r="BM56" s="748">
        <f t="shared" si="366"/>
        <v>0</v>
      </c>
      <c r="BN56" s="748">
        <f t="shared" si="367"/>
        <v>1</v>
      </c>
      <c r="BO56" s="748">
        <f t="shared" si="368"/>
        <v>1</v>
      </c>
      <c r="BP56" s="748">
        <f t="shared" si="369"/>
        <v>1</v>
      </c>
      <c r="BQ56" s="748">
        <f t="shared" si="370"/>
        <v>0</v>
      </c>
      <c r="BR56" s="748">
        <f t="shared" si="371"/>
        <v>0</v>
      </c>
      <c r="BS56" s="748">
        <f t="shared" si="372"/>
        <v>0</v>
      </c>
      <c r="BT56" s="748">
        <f t="shared" si="373"/>
        <v>0</v>
      </c>
      <c r="BU56" s="748">
        <f t="shared" si="374"/>
        <v>1</v>
      </c>
      <c r="BV56" s="748">
        <f t="shared" si="375"/>
        <v>0</v>
      </c>
      <c r="BW56" s="748">
        <f t="shared" si="376"/>
        <v>0</v>
      </c>
      <c r="BX56" s="748">
        <f t="shared" si="377"/>
        <v>0</v>
      </c>
      <c r="BY56" s="748">
        <f t="shared" si="378"/>
        <v>0</v>
      </c>
      <c r="BZ56" s="748">
        <f t="shared" si="379"/>
        <v>0</v>
      </c>
      <c r="CA56" s="748">
        <f t="shared" si="380"/>
        <v>0</v>
      </c>
      <c r="CB56" s="748">
        <f t="shared" si="381"/>
        <v>0</v>
      </c>
      <c r="CC56" s="751">
        <f t="shared" si="382"/>
        <v>0</v>
      </c>
      <c r="CD56" s="747">
        <f t="shared" si="383"/>
        <v>0</v>
      </c>
      <c r="CE56" s="748">
        <f t="shared" si="384"/>
        <v>0</v>
      </c>
      <c r="CF56" s="748">
        <f t="shared" si="385"/>
        <v>0</v>
      </c>
      <c r="CG56" s="748">
        <f t="shared" si="386"/>
        <v>0</v>
      </c>
      <c r="CH56" s="748">
        <f t="shared" si="387"/>
        <v>0</v>
      </c>
      <c r="CI56" s="748">
        <f t="shared" si="388"/>
        <v>0</v>
      </c>
      <c r="CJ56" s="748">
        <f t="shared" si="389"/>
        <v>0</v>
      </c>
      <c r="CK56" s="748">
        <f t="shared" si="390"/>
        <v>0</v>
      </c>
      <c r="CL56" s="748">
        <f t="shared" si="391"/>
        <v>0</v>
      </c>
      <c r="CM56" s="748">
        <f t="shared" si="392"/>
        <v>0</v>
      </c>
      <c r="CN56" s="748">
        <f t="shared" si="393"/>
        <v>0</v>
      </c>
      <c r="CO56" s="748">
        <f t="shared" si="394"/>
        <v>0</v>
      </c>
      <c r="CP56" s="748">
        <f t="shared" si="395"/>
        <v>0</v>
      </c>
      <c r="CQ56" s="748">
        <f t="shared" si="396"/>
        <v>0</v>
      </c>
      <c r="CR56" s="748">
        <f t="shared" si="397"/>
        <v>0</v>
      </c>
      <c r="CS56" s="748">
        <f t="shared" si="398"/>
        <v>0</v>
      </c>
      <c r="CT56" s="748">
        <f t="shared" si="399"/>
        <v>0</v>
      </c>
      <c r="CU56" s="748">
        <f t="shared" si="400"/>
        <v>0</v>
      </c>
      <c r="CV56" s="748">
        <f t="shared" si="401"/>
        <v>0</v>
      </c>
      <c r="CW56" s="749">
        <f t="shared" si="402"/>
        <v>0</v>
      </c>
      <c r="CX56" s="747">
        <f t="shared" si="339"/>
        <v>0</v>
      </c>
      <c r="CY56" s="748">
        <f t="shared" si="340"/>
        <v>0</v>
      </c>
      <c r="CZ56" s="748">
        <f t="shared" si="341"/>
        <v>0</v>
      </c>
      <c r="DA56" s="748">
        <f t="shared" si="342"/>
        <v>0</v>
      </c>
      <c r="DB56" s="748">
        <f t="shared" si="343"/>
        <v>0</v>
      </c>
      <c r="DC56" s="748">
        <f t="shared" si="344"/>
        <v>0</v>
      </c>
      <c r="DD56" s="748">
        <f t="shared" si="345"/>
        <v>0</v>
      </c>
      <c r="DE56" s="748">
        <f t="shared" si="346"/>
        <v>0</v>
      </c>
      <c r="DF56" s="748">
        <f t="shared" si="347"/>
        <v>0</v>
      </c>
      <c r="DG56" s="748">
        <f t="shared" si="348"/>
        <v>0</v>
      </c>
      <c r="DH56" s="748">
        <f t="shared" si="349"/>
        <v>0</v>
      </c>
      <c r="DI56" s="748">
        <f t="shared" si="350"/>
        <v>0</v>
      </c>
      <c r="DJ56" s="748">
        <f t="shared" si="351"/>
        <v>0</v>
      </c>
      <c r="DK56" s="748">
        <f t="shared" si="352"/>
        <v>0</v>
      </c>
      <c r="DL56" s="748">
        <f t="shared" si="353"/>
        <v>0</v>
      </c>
      <c r="DM56" s="748">
        <f t="shared" si="354"/>
        <v>0</v>
      </c>
      <c r="DN56" s="748">
        <f t="shared" si="355"/>
        <v>0</v>
      </c>
      <c r="DO56" s="748">
        <f t="shared" si="356"/>
        <v>0</v>
      </c>
      <c r="DP56" s="748">
        <f t="shared" si="357"/>
        <v>0</v>
      </c>
      <c r="DQ56" s="751">
        <f t="shared" si="358"/>
        <v>0</v>
      </c>
      <c r="DR56" s="758" t="str">
        <f t="shared" si="403"/>
        <v>В-9</v>
      </c>
      <c r="DS56" s="759" t="str">
        <f t="shared" si="404"/>
        <v>В-12</v>
      </c>
      <c r="DT56" s="759" t="str">
        <f t="shared" si="405"/>
        <v>Ю-10</v>
      </c>
      <c r="DU56" s="759" t="str">
        <f t="shared" si="406"/>
        <v>Ю-9</v>
      </c>
      <c r="DV56" s="759" t="str">
        <f t="shared" si="407"/>
        <v>ЮЗ-11</v>
      </c>
      <c r="DW56" s="759" t="str">
        <f t="shared" si="408"/>
        <v>ЮЗ-12</v>
      </c>
      <c r="DX56" s="759" t="str">
        <f t="shared" si="409"/>
        <v>ЮЗ-8</v>
      </c>
      <c r="DY56" s="759" t="str">
        <f t="shared" si="410"/>
        <v>СЗ-5</v>
      </c>
      <c r="DZ56" s="759" t="str">
        <f t="shared" si="411"/>
        <v>З-6</v>
      </c>
      <c r="EA56" s="759" t="str">
        <f t="shared" si="412"/>
        <v>З-6</v>
      </c>
      <c r="EB56" s="759" t="str">
        <f t="shared" si="413"/>
        <v>Ю-11</v>
      </c>
      <c r="EC56" s="759" t="str">
        <f t="shared" si="414"/>
        <v>ЮЗ-12</v>
      </c>
      <c r="ED56" s="759" t="str">
        <f t="shared" si="415"/>
        <v>Ю-11</v>
      </c>
      <c r="EE56" s="759" t="str">
        <f t="shared" si="416"/>
        <v>Ю-12</v>
      </c>
      <c r="EF56" s="759" t="str">
        <f t="shared" si="417"/>
        <v>Ю-9</v>
      </c>
      <c r="EG56" s="759" t="str">
        <f t="shared" si="418"/>
        <v>Ю-8</v>
      </c>
      <c r="EH56" s="759" t="str">
        <f t="shared" si="419"/>
        <v>Ю-5</v>
      </c>
      <c r="EI56" s="759" t="str">
        <f t="shared" si="420"/>
        <v>СВ-4</v>
      </c>
      <c r="EJ56" s="759" t="str">
        <f t="shared" si="421"/>
        <v>СВ-4</v>
      </c>
      <c r="EK56" s="760" t="str">
        <f t="shared" si="422"/>
        <v>СВ-5</v>
      </c>
      <c r="EL56" s="732">
        <f t="shared" si="423"/>
        <v>0</v>
      </c>
      <c r="EM56" s="733">
        <f t="shared" si="424"/>
        <v>0</v>
      </c>
      <c r="EN56" s="733">
        <f t="shared" si="425"/>
        <v>0</v>
      </c>
      <c r="EO56" s="733">
        <f t="shared" si="426"/>
        <v>0</v>
      </c>
      <c r="EP56" s="733">
        <f t="shared" si="427"/>
        <v>0</v>
      </c>
      <c r="EQ56" s="733">
        <f t="shared" si="428"/>
        <v>0</v>
      </c>
      <c r="ER56" s="733">
        <f t="shared" si="429"/>
        <v>0</v>
      </c>
      <c r="ES56" s="733">
        <f t="shared" si="430"/>
        <v>0</v>
      </c>
      <c r="ET56" s="733">
        <f t="shared" si="431"/>
        <v>0</v>
      </c>
      <c r="EU56" s="733">
        <f t="shared" si="432"/>
        <v>0</v>
      </c>
      <c r="EV56" s="733">
        <f t="shared" si="433"/>
        <v>0</v>
      </c>
      <c r="EW56" s="733">
        <f t="shared" si="434"/>
        <v>0</v>
      </c>
      <c r="EX56" s="733">
        <f t="shared" si="435"/>
        <v>0</v>
      </c>
      <c r="EY56" s="733">
        <f t="shared" si="436"/>
        <v>0</v>
      </c>
      <c r="EZ56" s="733">
        <f t="shared" si="437"/>
        <v>0</v>
      </c>
      <c r="FA56" s="733">
        <f t="shared" si="438"/>
        <v>0</v>
      </c>
      <c r="FB56" s="733">
        <f t="shared" si="439"/>
        <v>0</v>
      </c>
      <c r="FC56" s="733">
        <f t="shared" si="440"/>
        <v>0</v>
      </c>
      <c r="FD56" s="733">
        <f t="shared" si="441"/>
        <v>0</v>
      </c>
      <c r="FE56" s="734">
        <f t="shared" si="442"/>
        <v>0</v>
      </c>
      <c r="FG56"/>
      <c r="FH56" s="1027" t="s">
        <v>2235</v>
      </c>
      <c r="FI56" s="96"/>
      <c r="FJ56" s="96"/>
      <c r="FK56" s="356"/>
      <c r="FL56" s="356"/>
      <c r="FM56" s="356"/>
      <c r="FN56" s="356"/>
      <c r="FO56" s="356"/>
      <c r="FP56" s="356"/>
      <c r="FQ56" s="356"/>
      <c r="FR56" s="356"/>
      <c r="FS56" s="356"/>
      <c r="FT56" s="356"/>
      <c r="FU56" s="357"/>
      <c r="FV56" s="357"/>
      <c r="FW56" s="357"/>
      <c r="FX56" s="357"/>
      <c r="FY56" s="357"/>
      <c r="FZ56" s="357"/>
      <c r="GA56" s="357"/>
      <c r="GB56" s="357"/>
      <c r="GC56" s="357"/>
      <c r="GD56" s="357"/>
      <c r="GE56" s="344"/>
      <c r="GF56" s="344"/>
      <c r="GG56" s="344"/>
      <c r="GH56" s="344"/>
      <c r="GI56" s="344"/>
      <c r="GJ56" s="344"/>
      <c r="GK56" s="344"/>
      <c r="GL56" s="344"/>
      <c r="GM56" s="344"/>
      <c r="GN56" s="344"/>
      <c r="GO56" s="358"/>
      <c r="GP56" s="358"/>
      <c r="GQ56" s="358"/>
      <c r="GR56" s="358"/>
      <c r="GS56" s="358"/>
      <c r="GT56" s="358"/>
      <c r="GU56" s="358"/>
      <c r="GV56" s="358"/>
      <c r="GW56" s="358"/>
      <c r="GX56" s="358"/>
      <c r="GY56" s="344"/>
      <c r="GZ56" s="344"/>
      <c r="HA56" s="344"/>
      <c r="HB56" s="344"/>
      <c r="HC56" s="344"/>
      <c r="HD56" s="344"/>
      <c r="HE56" s="344"/>
      <c r="HF56" s="344"/>
      <c r="HG56" s="344"/>
      <c r="HH56" s="344"/>
      <c r="HI56" s="358"/>
      <c r="HJ56" s="358"/>
      <c r="HK56" s="358"/>
      <c r="HL56" s="358"/>
      <c r="HM56" s="358"/>
      <c r="HN56" s="358"/>
      <c r="HO56" s="358"/>
      <c r="HP56" s="358"/>
      <c r="HQ56" s="358"/>
      <c r="HR56" s="358"/>
      <c r="HS56" s="55"/>
      <c r="HT56" s="55"/>
      <c r="HU56" s="55"/>
      <c r="HV56" s="55"/>
      <c r="HW56" s="55"/>
      <c r="HX56" s="55"/>
      <c r="HY56" s="55"/>
      <c r="HZ56" s="55"/>
      <c r="IA56" s="55"/>
      <c r="IB56" s="55"/>
      <c r="IC56" s="55"/>
      <c r="ID56" s="55"/>
      <c r="IE56" s="55"/>
      <c r="IF56" s="55"/>
      <c r="IG56" s="55"/>
      <c r="IH56" s="55"/>
      <c r="II56" s="55"/>
      <c r="IJ56" s="55"/>
      <c r="IK56" s="55"/>
      <c r="IL56" s="55"/>
    </row>
    <row r="57" spans="1:246" ht="13.5" customHeight="1" x14ac:dyDescent="0.2">
      <c r="AM57" s="97"/>
      <c r="AN57" s="413">
        <f t="shared" si="335"/>
        <v>13</v>
      </c>
      <c r="AO57" s="708" t="str">
        <f t="shared" si="335"/>
        <v>Приозерск</v>
      </c>
      <c r="AP57" s="773">
        <f t="shared" si="361"/>
        <v>0</v>
      </c>
      <c r="AQ57" s="773">
        <f t="shared" ref="AQ57:BI57" si="453" xml:space="preserve">        IF(VLOOKUP(29&amp;$AO18,$A$6:$V$3000,AQ$3,0)&lt;$FH$58,VLOOKUP(29&amp;$AO18,$A$6:$V$3000,AQ$3,0),"")</f>
        <v>0</v>
      </c>
      <c r="AR57" s="773">
        <f t="shared" si="453"/>
        <v>0</v>
      </c>
      <c r="AS57" s="773">
        <f t="shared" si="453"/>
        <v>0</v>
      </c>
      <c r="AT57" s="773">
        <f t="shared" si="453"/>
        <v>0</v>
      </c>
      <c r="AU57" s="773">
        <f t="shared" si="453"/>
        <v>0</v>
      </c>
      <c r="AV57" s="773">
        <f t="shared" si="453"/>
        <v>0</v>
      </c>
      <c r="AW57" s="773">
        <f t="shared" si="453"/>
        <v>0</v>
      </c>
      <c r="AX57" s="773">
        <f t="shared" si="453"/>
        <v>0</v>
      </c>
      <c r="AY57" s="773">
        <f t="shared" si="453"/>
        <v>0</v>
      </c>
      <c r="AZ57" s="773">
        <f t="shared" si="453"/>
        <v>0</v>
      </c>
      <c r="BA57" s="773">
        <f t="shared" si="453"/>
        <v>0</v>
      </c>
      <c r="BB57" s="773">
        <f t="shared" si="453"/>
        <v>0</v>
      </c>
      <c r="BC57" s="773">
        <f t="shared" si="453"/>
        <v>0</v>
      </c>
      <c r="BD57" s="773">
        <f t="shared" si="453"/>
        <v>36</v>
      </c>
      <c r="BE57" s="773">
        <f t="shared" si="453"/>
        <v>36</v>
      </c>
      <c r="BF57" s="773">
        <f t="shared" si="453"/>
        <v>35</v>
      </c>
      <c r="BG57" s="773">
        <f t="shared" si="453"/>
        <v>35</v>
      </c>
      <c r="BH57" s="773">
        <f t="shared" si="453"/>
        <v>35</v>
      </c>
      <c r="BI57" s="773">
        <f t="shared" si="453"/>
        <v>35</v>
      </c>
      <c r="BJ57" s="747">
        <f t="shared" si="363"/>
        <v>0</v>
      </c>
      <c r="BK57" s="748">
        <f t="shared" si="364"/>
        <v>1</v>
      </c>
      <c r="BL57" s="748">
        <f t="shared" si="365"/>
        <v>0</v>
      </c>
      <c r="BM57" s="748">
        <f t="shared" si="366"/>
        <v>0</v>
      </c>
      <c r="BN57" s="748">
        <f t="shared" si="367"/>
        <v>1</v>
      </c>
      <c r="BO57" s="748">
        <f t="shared" si="368"/>
        <v>1</v>
      </c>
      <c r="BP57" s="748">
        <f t="shared" si="369"/>
        <v>1</v>
      </c>
      <c r="BQ57" s="748">
        <f t="shared" si="370"/>
        <v>0</v>
      </c>
      <c r="BR57" s="748">
        <f t="shared" si="371"/>
        <v>0</v>
      </c>
      <c r="BS57" s="748">
        <f t="shared" si="372"/>
        <v>0</v>
      </c>
      <c r="BT57" s="748">
        <f t="shared" si="373"/>
        <v>0</v>
      </c>
      <c r="BU57" s="748">
        <f t="shared" si="374"/>
        <v>1</v>
      </c>
      <c r="BV57" s="748">
        <f t="shared" si="375"/>
        <v>0</v>
      </c>
      <c r="BW57" s="748">
        <f t="shared" si="376"/>
        <v>0</v>
      </c>
      <c r="BX57" s="748">
        <f t="shared" si="377"/>
        <v>0</v>
      </c>
      <c r="BY57" s="748">
        <f t="shared" si="378"/>
        <v>0</v>
      </c>
      <c r="BZ57" s="748">
        <f t="shared" si="379"/>
        <v>0</v>
      </c>
      <c r="CA57" s="748">
        <f t="shared" si="380"/>
        <v>0</v>
      </c>
      <c r="CB57" s="748">
        <f t="shared" si="381"/>
        <v>0</v>
      </c>
      <c r="CC57" s="751">
        <f t="shared" si="382"/>
        <v>0</v>
      </c>
      <c r="CD57" s="747">
        <f t="shared" si="383"/>
        <v>0</v>
      </c>
      <c r="CE57" s="748">
        <f t="shared" si="384"/>
        <v>0</v>
      </c>
      <c r="CF57" s="748">
        <f t="shared" si="385"/>
        <v>0</v>
      </c>
      <c r="CG57" s="748">
        <f t="shared" si="386"/>
        <v>0</v>
      </c>
      <c r="CH57" s="748">
        <f t="shared" si="387"/>
        <v>0</v>
      </c>
      <c r="CI57" s="748">
        <f t="shared" si="388"/>
        <v>0</v>
      </c>
      <c r="CJ57" s="748">
        <f t="shared" si="389"/>
        <v>0</v>
      </c>
      <c r="CK57" s="748">
        <f t="shared" si="390"/>
        <v>0</v>
      </c>
      <c r="CL57" s="748">
        <f t="shared" si="391"/>
        <v>0</v>
      </c>
      <c r="CM57" s="748">
        <f t="shared" si="392"/>
        <v>0</v>
      </c>
      <c r="CN57" s="748">
        <f t="shared" si="393"/>
        <v>0</v>
      </c>
      <c r="CO57" s="748">
        <f t="shared" si="394"/>
        <v>0</v>
      </c>
      <c r="CP57" s="748">
        <f t="shared" si="395"/>
        <v>0</v>
      </c>
      <c r="CQ57" s="748">
        <f t="shared" si="396"/>
        <v>0</v>
      </c>
      <c r="CR57" s="748">
        <f t="shared" si="397"/>
        <v>0</v>
      </c>
      <c r="CS57" s="748">
        <f t="shared" si="398"/>
        <v>0</v>
      </c>
      <c r="CT57" s="748">
        <f t="shared" si="399"/>
        <v>0</v>
      </c>
      <c r="CU57" s="748">
        <f t="shared" si="400"/>
        <v>0</v>
      </c>
      <c r="CV57" s="748">
        <f t="shared" si="401"/>
        <v>0</v>
      </c>
      <c r="CW57" s="749">
        <f t="shared" si="402"/>
        <v>0</v>
      </c>
      <c r="CX57" s="747">
        <f t="shared" si="339"/>
        <v>0</v>
      </c>
      <c r="CY57" s="748">
        <f t="shared" si="340"/>
        <v>0</v>
      </c>
      <c r="CZ57" s="748">
        <f t="shared" si="341"/>
        <v>0</v>
      </c>
      <c r="DA57" s="748">
        <f t="shared" si="342"/>
        <v>0</v>
      </c>
      <c r="DB57" s="748">
        <f t="shared" si="343"/>
        <v>0</v>
      </c>
      <c r="DC57" s="748">
        <f t="shared" si="344"/>
        <v>0</v>
      </c>
      <c r="DD57" s="748">
        <f t="shared" si="345"/>
        <v>0</v>
      </c>
      <c r="DE57" s="748">
        <f t="shared" si="346"/>
        <v>0</v>
      </c>
      <c r="DF57" s="748">
        <f t="shared" si="347"/>
        <v>0</v>
      </c>
      <c r="DG57" s="748">
        <f t="shared" si="348"/>
        <v>0</v>
      </c>
      <c r="DH57" s="748">
        <f t="shared" si="349"/>
        <v>0</v>
      </c>
      <c r="DI57" s="748">
        <f t="shared" si="350"/>
        <v>0</v>
      </c>
      <c r="DJ57" s="748">
        <f t="shared" si="351"/>
        <v>0</v>
      </c>
      <c r="DK57" s="748">
        <f t="shared" si="352"/>
        <v>0</v>
      </c>
      <c r="DL57" s="748">
        <f t="shared" si="353"/>
        <v>0</v>
      </c>
      <c r="DM57" s="748">
        <f t="shared" si="354"/>
        <v>0</v>
      </c>
      <c r="DN57" s="748">
        <f t="shared" si="355"/>
        <v>0</v>
      </c>
      <c r="DO57" s="748">
        <f t="shared" si="356"/>
        <v>0</v>
      </c>
      <c r="DP57" s="748">
        <f t="shared" si="357"/>
        <v>0</v>
      </c>
      <c r="DQ57" s="751">
        <f t="shared" si="358"/>
        <v>0</v>
      </c>
      <c r="DR57" s="758" t="str">
        <f t="shared" si="403"/>
        <v>ЮВ-7</v>
      </c>
      <c r="DS57" s="759" t="str">
        <f t="shared" si="404"/>
        <v>В-11</v>
      </c>
      <c r="DT57" s="759" t="str">
        <f t="shared" si="405"/>
        <v>Ю-6</v>
      </c>
      <c r="DU57" s="759" t="str">
        <f t="shared" si="406"/>
        <v>Ю-6</v>
      </c>
      <c r="DV57" s="759" t="str">
        <f t="shared" si="407"/>
        <v>Ю-8</v>
      </c>
      <c r="DW57" s="759" t="str">
        <f t="shared" si="408"/>
        <v>Ю-9</v>
      </c>
      <c r="DX57" s="759" t="str">
        <f t="shared" si="409"/>
        <v>Ю-7</v>
      </c>
      <c r="DY57" s="759" t="str">
        <f t="shared" si="410"/>
        <v>ЮЗ-4</v>
      </c>
      <c r="DZ57" s="759" t="str">
        <f t="shared" si="411"/>
        <v>ЮЗ-5</v>
      </c>
      <c r="EA57" s="759" t="str">
        <f t="shared" si="412"/>
        <v>ЮЗ-5</v>
      </c>
      <c r="EB57" s="759" t="str">
        <f t="shared" si="413"/>
        <v>Ю-8</v>
      </c>
      <c r="EC57" s="759" t="str">
        <f t="shared" si="414"/>
        <v>ЮЗ-9</v>
      </c>
      <c r="ED57" s="759" t="str">
        <f t="shared" si="415"/>
        <v>Ю-8</v>
      </c>
      <c r="EE57" s="759" t="str">
        <f t="shared" si="416"/>
        <v>ЮЗ-8</v>
      </c>
      <c r="EF57" s="759" t="str">
        <f t="shared" si="417"/>
        <v>Ю-7</v>
      </c>
      <c r="EG57" s="759" t="str">
        <f t="shared" si="418"/>
        <v>Ю-6</v>
      </c>
      <c r="EH57" s="759" t="str">
        <f t="shared" si="419"/>
        <v>Ю-4</v>
      </c>
      <c r="EI57" s="759" t="str">
        <f t="shared" si="420"/>
        <v>СВ-2</v>
      </c>
      <c r="EJ57" s="759" t="str">
        <f t="shared" si="421"/>
        <v>СВ-3</v>
      </c>
      <c r="EK57" s="760" t="str">
        <f t="shared" si="422"/>
        <v>СВ-4</v>
      </c>
      <c r="EL57" s="732">
        <f t="shared" si="423"/>
        <v>0</v>
      </c>
      <c r="EM57" s="733">
        <f t="shared" si="424"/>
        <v>0</v>
      </c>
      <c r="EN57" s="733">
        <f t="shared" si="425"/>
        <v>0</v>
      </c>
      <c r="EO57" s="733">
        <f t="shared" si="426"/>
        <v>0</v>
      </c>
      <c r="EP57" s="733">
        <f t="shared" si="427"/>
        <v>0</v>
      </c>
      <c r="EQ57" s="733">
        <f t="shared" si="428"/>
        <v>0</v>
      </c>
      <c r="ER57" s="733">
        <f t="shared" si="429"/>
        <v>0</v>
      </c>
      <c r="ES57" s="733">
        <f t="shared" si="430"/>
        <v>0</v>
      </c>
      <c r="ET57" s="733">
        <f t="shared" si="431"/>
        <v>0</v>
      </c>
      <c r="EU57" s="733">
        <f t="shared" si="432"/>
        <v>0</v>
      </c>
      <c r="EV57" s="733">
        <f t="shared" si="433"/>
        <v>0</v>
      </c>
      <c r="EW57" s="733">
        <f t="shared" si="434"/>
        <v>0</v>
      </c>
      <c r="EX57" s="733">
        <f t="shared" si="435"/>
        <v>0</v>
      </c>
      <c r="EY57" s="733">
        <f t="shared" si="436"/>
        <v>0</v>
      </c>
      <c r="EZ57" s="733">
        <f t="shared" si="437"/>
        <v>0</v>
      </c>
      <c r="FA57" s="733">
        <f t="shared" si="438"/>
        <v>0</v>
      </c>
      <c r="FB57" s="733">
        <f t="shared" si="439"/>
        <v>0</v>
      </c>
      <c r="FC57" s="733">
        <f t="shared" si="440"/>
        <v>0</v>
      </c>
      <c r="FD57" s="733">
        <f t="shared" si="441"/>
        <v>0</v>
      </c>
      <c r="FE57" s="734">
        <f t="shared" si="442"/>
        <v>0</v>
      </c>
      <c r="FH57" s="1027" t="s">
        <v>2236</v>
      </c>
      <c r="FI57" s="96"/>
      <c r="FJ57" s="96"/>
      <c r="FK57" s="356"/>
      <c r="FL57" s="356"/>
      <c r="FM57" s="356"/>
      <c r="FN57" s="356"/>
      <c r="FO57" s="356"/>
      <c r="FP57" s="356"/>
      <c r="FQ57" s="356"/>
      <c r="FR57" s="356"/>
      <c r="FS57" s="356"/>
      <c r="FT57" s="356"/>
      <c r="FU57" s="357"/>
      <c r="FV57" s="357"/>
      <c r="FW57" s="357"/>
      <c r="FX57" s="357"/>
      <c r="FY57" s="357"/>
      <c r="FZ57" s="357"/>
      <c r="GA57" s="357"/>
      <c r="GB57" s="357"/>
      <c r="GC57" s="357"/>
      <c r="GD57" s="357"/>
      <c r="GE57" s="344"/>
      <c r="GF57" s="344"/>
      <c r="GG57" s="344"/>
      <c r="GH57" s="344"/>
      <c r="GI57" s="344"/>
      <c r="GJ57" s="344"/>
      <c r="GK57" s="344"/>
      <c r="GL57" s="344"/>
      <c r="GM57" s="344"/>
      <c r="GN57" s="344"/>
      <c r="GO57" s="358"/>
      <c r="GP57" s="358"/>
      <c r="GQ57" s="358"/>
      <c r="GR57" s="358"/>
      <c r="GS57" s="358"/>
      <c r="GT57" s="358"/>
      <c r="GU57" s="358"/>
      <c r="GV57" s="358"/>
      <c r="GW57" s="358"/>
      <c r="GX57" s="358"/>
      <c r="GY57" s="344"/>
      <c r="GZ57" s="344"/>
      <c r="HA57" s="344"/>
      <c r="HB57" s="344"/>
      <c r="HC57" s="344"/>
      <c r="HD57" s="344"/>
      <c r="HE57" s="344"/>
      <c r="HF57" s="344"/>
      <c r="HG57" s="344"/>
      <c r="HH57" s="344"/>
      <c r="HI57" s="358"/>
      <c r="HJ57" s="358"/>
      <c r="HK57" s="358"/>
      <c r="HL57" s="358"/>
      <c r="HM57" s="358"/>
      <c r="HN57" s="358"/>
      <c r="HO57" s="358"/>
      <c r="HP57" s="358"/>
      <c r="HQ57" s="358"/>
      <c r="HR57" s="358"/>
      <c r="HS57" s="55"/>
      <c r="HT57" s="55"/>
      <c r="HU57" s="55"/>
      <c r="HV57" s="55"/>
      <c r="HW57" s="55"/>
      <c r="HX57" s="55"/>
      <c r="HY57" s="55"/>
      <c r="HZ57" s="55"/>
      <c r="IA57" s="55"/>
      <c r="IB57" s="55"/>
      <c r="IC57" s="55"/>
      <c r="ID57" s="55"/>
      <c r="IE57" s="55"/>
      <c r="IF57" s="55"/>
      <c r="IG57" s="55"/>
      <c r="IH57" s="55"/>
      <c r="II57" s="55"/>
      <c r="IJ57" s="55"/>
      <c r="IK57" s="55"/>
      <c r="IL57" s="55"/>
    </row>
    <row r="58" spans="1:246" ht="13.5" customHeight="1" x14ac:dyDescent="0.2">
      <c r="AM58" s="97"/>
      <c r="AN58" s="413">
        <f t="shared" si="335"/>
        <v>14</v>
      </c>
      <c r="AO58" s="708" t="str">
        <f t="shared" si="335"/>
        <v>Дно</v>
      </c>
      <c r="AP58" s="773">
        <f t="shared" si="361"/>
        <v>1</v>
      </c>
      <c r="AQ58" s="773">
        <f t="shared" ref="AQ58:BI58" si="454" xml:space="preserve">        IF(VLOOKUP(29&amp;$AO19,$A$6:$V$3000,AQ$3,0)&lt;$FH$58,VLOOKUP(29&amp;$AO19,$A$6:$V$3000,AQ$3,0),"")</f>
        <v>2</v>
      </c>
      <c r="AR58" s="773">
        <f t="shared" si="454"/>
        <v>1</v>
      </c>
      <c r="AS58" s="773">
        <f t="shared" si="454"/>
        <v>1</v>
      </c>
      <c r="AT58" s="773">
        <f t="shared" si="454"/>
        <v>1</v>
      </c>
      <c r="AU58" s="773">
        <f t="shared" si="454"/>
        <v>1</v>
      </c>
      <c r="AV58" s="773">
        <f t="shared" si="454"/>
        <v>2</v>
      </c>
      <c r="AW58" s="773">
        <f t="shared" si="454"/>
        <v>2</v>
      </c>
      <c r="AX58" s="773">
        <f t="shared" si="454"/>
        <v>2</v>
      </c>
      <c r="AY58" s="773">
        <f t="shared" si="454"/>
        <v>2</v>
      </c>
      <c r="AZ58" s="773">
        <f t="shared" si="454"/>
        <v>2</v>
      </c>
      <c r="BA58" s="773">
        <f t="shared" si="454"/>
        <v>4</v>
      </c>
      <c r="BB58" s="773">
        <f t="shared" si="454"/>
        <v>3</v>
      </c>
      <c r="BC58" s="773">
        <f t="shared" si="454"/>
        <v>2</v>
      </c>
      <c r="BD58" s="773">
        <f t="shared" si="454"/>
        <v>1</v>
      </c>
      <c r="BE58" s="773">
        <f t="shared" si="454"/>
        <v>1</v>
      </c>
      <c r="BF58" s="773">
        <f t="shared" si="454"/>
        <v>1</v>
      </c>
      <c r="BG58" s="773">
        <f t="shared" si="454"/>
        <v>1</v>
      </c>
      <c r="BH58" s="773">
        <f t="shared" si="454"/>
        <v>1</v>
      </c>
      <c r="BI58" s="773">
        <f t="shared" si="454"/>
        <v>1</v>
      </c>
      <c r="BJ58" s="747">
        <f t="shared" si="363"/>
        <v>1</v>
      </c>
      <c r="BK58" s="748">
        <f t="shared" si="364"/>
        <v>0</v>
      </c>
      <c r="BL58" s="748">
        <f t="shared" si="365"/>
        <v>0</v>
      </c>
      <c r="BM58" s="748">
        <f t="shared" si="366"/>
        <v>0</v>
      </c>
      <c r="BN58" s="748">
        <f t="shared" si="367"/>
        <v>0</v>
      </c>
      <c r="BO58" s="748">
        <f t="shared" si="368"/>
        <v>0</v>
      </c>
      <c r="BP58" s="748">
        <f t="shared" si="369"/>
        <v>0</v>
      </c>
      <c r="BQ58" s="748">
        <f t="shared" si="370"/>
        <v>0</v>
      </c>
      <c r="BR58" s="748">
        <f t="shared" si="371"/>
        <v>0</v>
      </c>
      <c r="BS58" s="748">
        <f t="shared" si="372"/>
        <v>0</v>
      </c>
      <c r="BT58" s="748">
        <f t="shared" si="373"/>
        <v>0</v>
      </c>
      <c r="BU58" s="748">
        <f t="shared" si="374"/>
        <v>1</v>
      </c>
      <c r="BV58" s="748">
        <f t="shared" si="375"/>
        <v>0</v>
      </c>
      <c r="BW58" s="748">
        <f t="shared" si="376"/>
        <v>0</v>
      </c>
      <c r="BX58" s="748">
        <f t="shared" si="377"/>
        <v>0</v>
      </c>
      <c r="BY58" s="748">
        <f t="shared" si="378"/>
        <v>0</v>
      </c>
      <c r="BZ58" s="748">
        <f t="shared" si="379"/>
        <v>0</v>
      </c>
      <c r="CA58" s="748">
        <f t="shared" si="380"/>
        <v>0</v>
      </c>
      <c r="CB58" s="748">
        <f t="shared" si="381"/>
        <v>0</v>
      </c>
      <c r="CC58" s="751">
        <f t="shared" si="382"/>
        <v>0</v>
      </c>
      <c r="CD58" s="747">
        <f t="shared" si="383"/>
        <v>0</v>
      </c>
      <c r="CE58" s="748">
        <f t="shared" si="384"/>
        <v>0</v>
      </c>
      <c r="CF58" s="748">
        <f t="shared" si="385"/>
        <v>0</v>
      </c>
      <c r="CG58" s="748">
        <f t="shared" si="386"/>
        <v>0</v>
      </c>
      <c r="CH58" s="748">
        <f t="shared" si="387"/>
        <v>0</v>
      </c>
      <c r="CI58" s="748">
        <f t="shared" si="388"/>
        <v>0</v>
      </c>
      <c r="CJ58" s="748">
        <f t="shared" si="389"/>
        <v>0</v>
      </c>
      <c r="CK58" s="748">
        <f t="shared" si="390"/>
        <v>0</v>
      </c>
      <c r="CL58" s="748">
        <f t="shared" si="391"/>
        <v>0</v>
      </c>
      <c r="CM58" s="748">
        <f t="shared" si="392"/>
        <v>0</v>
      </c>
      <c r="CN58" s="748">
        <f t="shared" si="393"/>
        <v>0</v>
      </c>
      <c r="CO58" s="748">
        <f t="shared" si="394"/>
        <v>0</v>
      </c>
      <c r="CP58" s="748">
        <f t="shared" si="395"/>
        <v>0</v>
      </c>
      <c r="CQ58" s="748">
        <f t="shared" si="396"/>
        <v>0</v>
      </c>
      <c r="CR58" s="748">
        <f t="shared" si="397"/>
        <v>0</v>
      </c>
      <c r="CS58" s="748">
        <f t="shared" si="398"/>
        <v>0</v>
      </c>
      <c r="CT58" s="748">
        <f t="shared" si="399"/>
        <v>0</v>
      </c>
      <c r="CU58" s="748">
        <f t="shared" si="400"/>
        <v>0</v>
      </c>
      <c r="CV58" s="748">
        <f t="shared" si="401"/>
        <v>0</v>
      </c>
      <c r="CW58" s="749">
        <f t="shared" si="402"/>
        <v>0</v>
      </c>
      <c r="CX58" s="747">
        <f t="shared" si="339"/>
        <v>0</v>
      </c>
      <c r="CY58" s="748">
        <f t="shared" si="340"/>
        <v>0</v>
      </c>
      <c r="CZ58" s="748">
        <f t="shared" si="341"/>
        <v>0</v>
      </c>
      <c r="DA58" s="748">
        <f t="shared" si="342"/>
        <v>0</v>
      </c>
      <c r="DB58" s="748">
        <f t="shared" si="343"/>
        <v>0</v>
      </c>
      <c r="DC58" s="748">
        <f t="shared" si="344"/>
        <v>0</v>
      </c>
      <c r="DD58" s="748">
        <f t="shared" si="345"/>
        <v>0</v>
      </c>
      <c r="DE58" s="748">
        <f t="shared" si="346"/>
        <v>0</v>
      </c>
      <c r="DF58" s="748">
        <f t="shared" si="347"/>
        <v>0</v>
      </c>
      <c r="DG58" s="748">
        <f t="shared" si="348"/>
        <v>0</v>
      </c>
      <c r="DH58" s="748">
        <f t="shared" si="349"/>
        <v>0</v>
      </c>
      <c r="DI58" s="748">
        <f t="shared" si="350"/>
        <v>0</v>
      </c>
      <c r="DJ58" s="748">
        <f t="shared" si="351"/>
        <v>0</v>
      </c>
      <c r="DK58" s="748">
        <f t="shared" si="352"/>
        <v>0</v>
      </c>
      <c r="DL58" s="748">
        <f t="shared" si="353"/>
        <v>0</v>
      </c>
      <c r="DM58" s="748">
        <f t="shared" si="354"/>
        <v>0</v>
      </c>
      <c r="DN58" s="748">
        <f t="shared" si="355"/>
        <v>0</v>
      </c>
      <c r="DO58" s="748">
        <f t="shared" si="356"/>
        <v>0</v>
      </c>
      <c r="DP58" s="748">
        <f t="shared" si="357"/>
        <v>0</v>
      </c>
      <c r="DQ58" s="751">
        <f t="shared" si="358"/>
        <v>0</v>
      </c>
      <c r="DR58" s="758" t="str">
        <f t="shared" si="403"/>
        <v>ЮВ-9</v>
      </c>
      <c r="DS58" s="759" t="str">
        <f t="shared" si="404"/>
        <v>Ю-8</v>
      </c>
      <c r="DT58" s="759" t="str">
        <f t="shared" si="405"/>
        <v>Ю-5</v>
      </c>
      <c r="DU58" s="759" t="str">
        <f t="shared" si="406"/>
        <v>ЮЗ-5</v>
      </c>
      <c r="DV58" s="759" t="str">
        <f t="shared" si="407"/>
        <v>ЮЗ-8</v>
      </c>
      <c r="DW58" s="759" t="str">
        <f t="shared" si="408"/>
        <v>Ю-8</v>
      </c>
      <c r="DX58" s="759" t="str">
        <f t="shared" si="409"/>
        <v>З-4</v>
      </c>
      <c r="DY58" s="759" t="str">
        <f t="shared" si="410"/>
        <v>ЮЗ-6</v>
      </c>
      <c r="DZ58" s="759" t="str">
        <f t="shared" si="411"/>
        <v>З-6</v>
      </c>
      <c r="EA58" s="759" t="str">
        <f t="shared" si="412"/>
        <v>ЮЗ-5</v>
      </c>
      <c r="EB58" s="759" t="str">
        <f t="shared" si="413"/>
        <v>Ю-8</v>
      </c>
      <c r="EC58" s="759" t="str">
        <f t="shared" si="414"/>
        <v>Ю-9</v>
      </c>
      <c r="ED58" s="759" t="str">
        <f t="shared" si="415"/>
        <v>Ю-7</v>
      </c>
      <c r="EE58" s="759" t="str">
        <f t="shared" si="416"/>
        <v>Ю-8</v>
      </c>
      <c r="EF58" s="759" t="str">
        <f t="shared" si="417"/>
        <v>Ю-6</v>
      </c>
      <c r="EG58" s="759" t="str">
        <f t="shared" si="418"/>
        <v>Ю-5</v>
      </c>
      <c r="EH58" s="759" t="str">
        <f t="shared" si="419"/>
        <v>ЮВ-3</v>
      </c>
      <c r="EI58" s="759" t="str">
        <f t="shared" si="420"/>
        <v>СВ-3</v>
      </c>
      <c r="EJ58" s="759" t="str">
        <f t="shared" si="421"/>
        <v>СВ-4</v>
      </c>
      <c r="EK58" s="760" t="str">
        <f t="shared" si="422"/>
        <v>СВ-5</v>
      </c>
      <c r="EL58" s="732">
        <f t="shared" si="423"/>
        <v>0</v>
      </c>
      <c r="EM58" s="733">
        <f t="shared" si="424"/>
        <v>0</v>
      </c>
      <c r="EN58" s="733">
        <f t="shared" si="425"/>
        <v>0</v>
      </c>
      <c r="EO58" s="733">
        <f t="shared" si="426"/>
        <v>0</v>
      </c>
      <c r="EP58" s="733">
        <f t="shared" si="427"/>
        <v>0</v>
      </c>
      <c r="EQ58" s="733">
        <f t="shared" si="428"/>
        <v>0</v>
      </c>
      <c r="ER58" s="733">
        <f t="shared" si="429"/>
        <v>0</v>
      </c>
      <c r="ES58" s="733">
        <f t="shared" si="430"/>
        <v>0</v>
      </c>
      <c r="ET58" s="733">
        <f t="shared" si="431"/>
        <v>0</v>
      </c>
      <c r="EU58" s="733">
        <f t="shared" si="432"/>
        <v>0</v>
      </c>
      <c r="EV58" s="733">
        <f t="shared" si="433"/>
        <v>0</v>
      </c>
      <c r="EW58" s="733">
        <f t="shared" si="434"/>
        <v>0</v>
      </c>
      <c r="EX58" s="733">
        <f t="shared" si="435"/>
        <v>0</v>
      </c>
      <c r="EY58" s="733">
        <f t="shared" si="436"/>
        <v>0</v>
      </c>
      <c r="EZ58" s="733">
        <f t="shared" si="437"/>
        <v>0</v>
      </c>
      <c r="FA58" s="733">
        <f t="shared" si="438"/>
        <v>0</v>
      </c>
      <c r="FB58" s="733">
        <f t="shared" si="439"/>
        <v>0</v>
      </c>
      <c r="FC58" s="733">
        <f t="shared" si="440"/>
        <v>0</v>
      </c>
      <c r="FD58" s="733">
        <f t="shared" si="441"/>
        <v>0</v>
      </c>
      <c r="FE58" s="734">
        <f t="shared" si="442"/>
        <v>0</v>
      </c>
      <c r="FH58" s="1028">
        <v>90</v>
      </c>
      <c r="FI58" s="96"/>
      <c r="FJ58" s="566" t="str">
        <f>INDEX(FI104:FI139,FJ59)</f>
        <v>Мурманский</v>
      </c>
      <c r="FK58" s="356"/>
      <c r="FL58" s="356"/>
      <c r="FM58" s="356"/>
      <c r="FN58" s="356"/>
      <c r="FO58" s="356"/>
      <c r="FP58" s="356"/>
      <c r="FQ58" s="356"/>
      <c r="FR58" s="356"/>
      <c r="FS58" s="356"/>
      <c r="FT58" s="356"/>
      <c r="FU58" s="357"/>
      <c r="FV58" s="357"/>
      <c r="FW58" s="357"/>
      <c r="FX58" s="357"/>
      <c r="FY58" s="357"/>
      <c r="FZ58" s="357"/>
      <c r="GA58" s="357"/>
      <c r="GB58" s="357"/>
      <c r="GC58" s="357"/>
      <c r="GD58" s="357"/>
      <c r="GE58" s="344"/>
      <c r="GF58" s="344"/>
      <c r="GG58" s="344"/>
      <c r="GH58" s="344"/>
      <c r="GI58" s="344"/>
      <c r="GJ58" s="344"/>
      <c r="GK58" s="344"/>
      <c r="GL58" s="344"/>
      <c r="GM58" s="344"/>
      <c r="GN58" s="344"/>
      <c r="GO58" s="358"/>
      <c r="GP58" s="358"/>
      <c r="GQ58" s="358"/>
      <c r="GR58" s="358"/>
      <c r="GS58" s="358"/>
      <c r="GT58" s="358"/>
      <c r="GU58" s="358"/>
      <c r="GV58" s="358"/>
      <c r="GW58" s="358"/>
      <c r="GX58" s="358"/>
      <c r="GY58" s="344"/>
      <c r="GZ58" s="344"/>
      <c r="HA58" s="344"/>
      <c r="HB58" s="344"/>
      <c r="HC58" s="344"/>
      <c r="HD58" s="344"/>
      <c r="HE58" s="344"/>
      <c r="HF58" s="344"/>
      <c r="HG58" s="344"/>
      <c r="HH58" s="344"/>
      <c r="HI58" s="358"/>
      <c r="HJ58" s="358"/>
      <c r="HK58" s="358"/>
      <c r="HL58" s="358"/>
      <c r="HM58" s="358"/>
      <c r="HN58" s="358"/>
      <c r="HO58" s="358"/>
      <c r="HP58" s="358"/>
      <c r="HQ58" s="358"/>
      <c r="HR58" s="358"/>
      <c r="HS58" s="55"/>
      <c r="HT58" s="55"/>
      <c r="HU58" s="55"/>
      <c r="HV58" s="55"/>
      <c r="HW58" s="55"/>
      <c r="HX58" s="55"/>
      <c r="HY58" s="55"/>
      <c r="HZ58" s="55"/>
      <c r="IA58" s="55"/>
      <c r="IB58" s="55"/>
      <c r="IC58" s="55"/>
      <c r="ID58" s="55"/>
      <c r="IE58" s="55"/>
      <c r="IF58" s="55"/>
      <c r="IG58" s="55"/>
      <c r="IH58" s="55"/>
      <c r="II58" s="55"/>
      <c r="IJ58" s="55"/>
      <c r="IK58" s="55"/>
      <c r="IL58" s="55"/>
    </row>
    <row r="59" spans="1:246" ht="13.5" customHeight="1" x14ac:dyDescent="0.2">
      <c r="AM59" s="97"/>
      <c r="AN59" s="518">
        <f t="shared" si="335"/>
        <v>15</v>
      </c>
      <c r="AO59" s="708" t="str">
        <f t="shared" si="335"/>
        <v>Великие Луки</v>
      </c>
      <c r="AP59" s="773">
        <f t="shared" si="361"/>
        <v>1</v>
      </c>
      <c r="AQ59" s="773">
        <f t="shared" ref="AQ59:BI59" si="455" xml:space="preserve">        IF(VLOOKUP(29&amp;$AO20,$A$6:$V$3000,AQ$3,0)&lt;$FH$58,VLOOKUP(29&amp;$AO20,$A$6:$V$3000,AQ$3,0),"")</f>
        <v>1</v>
      </c>
      <c r="AR59" s="773">
        <f t="shared" si="455"/>
        <v>1</v>
      </c>
      <c r="AS59" s="773">
        <f t="shared" si="455"/>
        <v>1</v>
      </c>
      <c r="AT59" s="773">
        <f t="shared" si="455"/>
        <v>1</v>
      </c>
      <c r="AU59" s="773">
        <f t="shared" si="455"/>
        <v>0</v>
      </c>
      <c r="AV59" s="773">
        <f t="shared" si="455"/>
        <v>2</v>
      </c>
      <c r="AW59" s="773">
        <f t="shared" si="455"/>
        <v>1</v>
      </c>
      <c r="AX59" s="773">
        <f t="shared" si="455"/>
        <v>1</v>
      </c>
      <c r="AY59" s="773">
        <f t="shared" si="455"/>
        <v>1</v>
      </c>
      <c r="AZ59" s="773">
        <f t="shared" si="455"/>
        <v>1</v>
      </c>
      <c r="BA59" s="773">
        <f t="shared" si="455"/>
        <v>2</v>
      </c>
      <c r="BB59" s="773">
        <f t="shared" si="455"/>
        <v>1</v>
      </c>
      <c r="BC59" s="773">
        <f t="shared" si="455"/>
        <v>1</v>
      </c>
      <c r="BD59" s="773">
        <f t="shared" si="455"/>
        <v>1</v>
      </c>
      <c r="BE59" s="773">
        <f t="shared" si="455"/>
        <v>0</v>
      </c>
      <c r="BF59" s="773">
        <f t="shared" si="455"/>
        <v>0</v>
      </c>
      <c r="BG59" s="773">
        <f t="shared" si="455"/>
        <v>0</v>
      </c>
      <c r="BH59" s="773">
        <f t="shared" si="455"/>
        <v>0</v>
      </c>
      <c r="BI59" s="773">
        <f t="shared" si="455"/>
        <v>0</v>
      </c>
      <c r="BJ59" s="747">
        <f t="shared" si="363"/>
        <v>1</v>
      </c>
      <c r="BK59" s="748">
        <f t="shared" si="364"/>
        <v>0</v>
      </c>
      <c r="BL59" s="748">
        <f t="shared" si="365"/>
        <v>0</v>
      </c>
      <c r="BM59" s="748">
        <f t="shared" si="366"/>
        <v>0</v>
      </c>
      <c r="BN59" s="748">
        <f t="shared" si="367"/>
        <v>0</v>
      </c>
      <c r="BO59" s="748">
        <f t="shared" si="368"/>
        <v>0</v>
      </c>
      <c r="BP59" s="748">
        <f t="shared" si="369"/>
        <v>0</v>
      </c>
      <c r="BQ59" s="748">
        <f t="shared" si="370"/>
        <v>0</v>
      </c>
      <c r="BR59" s="748">
        <f t="shared" si="371"/>
        <v>0</v>
      </c>
      <c r="BS59" s="748">
        <f t="shared" si="372"/>
        <v>0</v>
      </c>
      <c r="BT59" s="748">
        <f t="shared" si="373"/>
        <v>0</v>
      </c>
      <c r="BU59" s="748">
        <f t="shared" si="374"/>
        <v>0</v>
      </c>
      <c r="BV59" s="748">
        <f t="shared" si="375"/>
        <v>0</v>
      </c>
      <c r="BW59" s="748">
        <f t="shared" si="376"/>
        <v>0</v>
      </c>
      <c r="BX59" s="748">
        <f t="shared" si="377"/>
        <v>0</v>
      </c>
      <c r="BY59" s="748">
        <f t="shared" si="378"/>
        <v>0</v>
      </c>
      <c r="BZ59" s="748">
        <f t="shared" si="379"/>
        <v>0</v>
      </c>
      <c r="CA59" s="748">
        <f t="shared" si="380"/>
        <v>0</v>
      </c>
      <c r="CB59" s="748">
        <f t="shared" si="381"/>
        <v>0</v>
      </c>
      <c r="CC59" s="751">
        <f t="shared" si="382"/>
        <v>0</v>
      </c>
      <c r="CD59" s="747">
        <f t="shared" si="383"/>
        <v>0</v>
      </c>
      <c r="CE59" s="748">
        <f t="shared" si="384"/>
        <v>0</v>
      </c>
      <c r="CF59" s="748">
        <f t="shared" si="385"/>
        <v>0</v>
      </c>
      <c r="CG59" s="748">
        <f t="shared" si="386"/>
        <v>0</v>
      </c>
      <c r="CH59" s="748">
        <f t="shared" si="387"/>
        <v>0</v>
      </c>
      <c r="CI59" s="748">
        <f t="shared" si="388"/>
        <v>0</v>
      </c>
      <c r="CJ59" s="748">
        <f t="shared" si="389"/>
        <v>0</v>
      </c>
      <c r="CK59" s="748">
        <f t="shared" si="390"/>
        <v>0</v>
      </c>
      <c r="CL59" s="748">
        <f t="shared" si="391"/>
        <v>0</v>
      </c>
      <c r="CM59" s="748">
        <f t="shared" si="392"/>
        <v>0</v>
      </c>
      <c r="CN59" s="748">
        <f t="shared" si="393"/>
        <v>0</v>
      </c>
      <c r="CO59" s="748">
        <f t="shared" si="394"/>
        <v>1</v>
      </c>
      <c r="CP59" s="748">
        <f t="shared" si="395"/>
        <v>0</v>
      </c>
      <c r="CQ59" s="748">
        <f t="shared" si="396"/>
        <v>0</v>
      </c>
      <c r="CR59" s="748">
        <f t="shared" si="397"/>
        <v>0</v>
      </c>
      <c r="CS59" s="748">
        <f t="shared" si="398"/>
        <v>0</v>
      </c>
      <c r="CT59" s="748">
        <f t="shared" si="399"/>
        <v>0</v>
      </c>
      <c r="CU59" s="748">
        <f t="shared" si="400"/>
        <v>0</v>
      </c>
      <c r="CV59" s="748">
        <f t="shared" si="401"/>
        <v>0</v>
      </c>
      <c r="CW59" s="749">
        <f t="shared" si="402"/>
        <v>0</v>
      </c>
      <c r="CX59" s="747">
        <f t="shared" si="339"/>
        <v>0</v>
      </c>
      <c r="CY59" s="748">
        <f t="shared" si="340"/>
        <v>0</v>
      </c>
      <c r="CZ59" s="748">
        <f t="shared" si="341"/>
        <v>0</v>
      </c>
      <c r="DA59" s="748">
        <f t="shared" si="342"/>
        <v>0</v>
      </c>
      <c r="DB59" s="748">
        <f t="shared" si="343"/>
        <v>0</v>
      </c>
      <c r="DC59" s="748">
        <f t="shared" si="344"/>
        <v>0</v>
      </c>
      <c r="DD59" s="748">
        <f t="shared" si="345"/>
        <v>0</v>
      </c>
      <c r="DE59" s="748">
        <f t="shared" si="346"/>
        <v>0</v>
      </c>
      <c r="DF59" s="748">
        <f t="shared" si="347"/>
        <v>0</v>
      </c>
      <c r="DG59" s="748">
        <f t="shared" si="348"/>
        <v>0</v>
      </c>
      <c r="DH59" s="748">
        <f t="shared" si="349"/>
        <v>0</v>
      </c>
      <c r="DI59" s="748">
        <f t="shared" si="350"/>
        <v>0</v>
      </c>
      <c r="DJ59" s="748">
        <f t="shared" si="351"/>
        <v>0</v>
      </c>
      <c r="DK59" s="748">
        <f t="shared" si="352"/>
        <v>0</v>
      </c>
      <c r="DL59" s="748">
        <f t="shared" si="353"/>
        <v>0</v>
      </c>
      <c r="DM59" s="748">
        <f t="shared" si="354"/>
        <v>0</v>
      </c>
      <c r="DN59" s="748">
        <f t="shared" si="355"/>
        <v>0</v>
      </c>
      <c r="DO59" s="748">
        <f t="shared" si="356"/>
        <v>0</v>
      </c>
      <c r="DP59" s="748">
        <f t="shared" si="357"/>
        <v>0</v>
      </c>
      <c r="DQ59" s="751">
        <f t="shared" si="358"/>
        <v>0</v>
      </c>
      <c r="DR59" s="758" t="str">
        <f t="shared" si="403"/>
        <v>ЮВ-9</v>
      </c>
      <c r="DS59" s="759" t="str">
        <f t="shared" si="404"/>
        <v>Ю-9</v>
      </c>
      <c r="DT59" s="759" t="str">
        <f t="shared" si="405"/>
        <v>ЮЗ-5</v>
      </c>
      <c r="DU59" s="759" t="str">
        <f t="shared" si="406"/>
        <v>ЮЗ-6</v>
      </c>
      <c r="DV59" s="759" t="str">
        <f t="shared" si="407"/>
        <v>Ю-9</v>
      </c>
      <c r="DW59" s="759" t="str">
        <f t="shared" si="408"/>
        <v>Ю-8</v>
      </c>
      <c r="DX59" s="759" t="str">
        <f t="shared" si="409"/>
        <v>СЗ-6</v>
      </c>
      <c r="DY59" s="759" t="str">
        <f t="shared" si="410"/>
        <v>ЮЗ-6</v>
      </c>
      <c r="DZ59" s="759" t="str">
        <f t="shared" si="411"/>
        <v>З-6</v>
      </c>
      <c r="EA59" s="759" t="str">
        <f t="shared" si="412"/>
        <v>Ю-5</v>
      </c>
      <c r="EB59" s="759" t="str">
        <f t="shared" si="413"/>
        <v>Ю-8</v>
      </c>
      <c r="EC59" s="759" t="str">
        <f t="shared" si="414"/>
        <v>Ю-9</v>
      </c>
      <c r="ED59" s="759" t="str">
        <f t="shared" si="415"/>
        <v>Ю-7</v>
      </c>
      <c r="EE59" s="759" t="str">
        <f t="shared" si="416"/>
        <v>Ю-8</v>
      </c>
      <c r="EF59" s="759" t="str">
        <f t="shared" si="417"/>
        <v>Ю-6</v>
      </c>
      <c r="EG59" s="759" t="str">
        <f t="shared" si="418"/>
        <v>Ю-5</v>
      </c>
      <c r="EH59" s="759" t="str">
        <f t="shared" si="419"/>
        <v>ЮВ-3</v>
      </c>
      <c r="EI59" s="759" t="str">
        <f t="shared" si="420"/>
        <v>ЮВ-3</v>
      </c>
      <c r="EJ59" s="759" t="str">
        <f t="shared" si="421"/>
        <v>СВ-4</v>
      </c>
      <c r="EK59" s="760" t="str">
        <f t="shared" si="422"/>
        <v>В-5</v>
      </c>
      <c r="EL59" s="732">
        <f t="shared" si="423"/>
        <v>0</v>
      </c>
      <c r="EM59" s="733">
        <f t="shared" si="424"/>
        <v>0</v>
      </c>
      <c r="EN59" s="733">
        <f t="shared" si="425"/>
        <v>0</v>
      </c>
      <c r="EO59" s="733">
        <f t="shared" si="426"/>
        <v>0</v>
      </c>
      <c r="EP59" s="733">
        <f t="shared" si="427"/>
        <v>0</v>
      </c>
      <c r="EQ59" s="733">
        <f t="shared" si="428"/>
        <v>0</v>
      </c>
      <c r="ER59" s="733">
        <f t="shared" si="429"/>
        <v>0</v>
      </c>
      <c r="ES59" s="733">
        <f t="shared" si="430"/>
        <v>0</v>
      </c>
      <c r="ET59" s="733">
        <f t="shared" si="431"/>
        <v>0</v>
      </c>
      <c r="EU59" s="733">
        <f t="shared" si="432"/>
        <v>0</v>
      </c>
      <c r="EV59" s="733">
        <f t="shared" si="433"/>
        <v>0</v>
      </c>
      <c r="EW59" s="733">
        <f t="shared" si="434"/>
        <v>1</v>
      </c>
      <c r="EX59" s="733">
        <f t="shared" si="435"/>
        <v>0</v>
      </c>
      <c r="EY59" s="733">
        <f t="shared" si="436"/>
        <v>0</v>
      </c>
      <c r="EZ59" s="733">
        <f t="shared" si="437"/>
        <v>0</v>
      </c>
      <c r="FA59" s="733">
        <f t="shared" si="438"/>
        <v>0</v>
      </c>
      <c r="FB59" s="733">
        <f t="shared" si="439"/>
        <v>0</v>
      </c>
      <c r="FC59" s="733">
        <f t="shared" si="440"/>
        <v>0</v>
      </c>
      <c r="FD59" s="733">
        <f t="shared" si="441"/>
        <v>0</v>
      </c>
      <c r="FE59" s="734">
        <f t="shared" si="442"/>
        <v>0</v>
      </c>
      <c r="FH59" s="1029"/>
      <c r="FI59" s="96"/>
      <c r="FJ59" s="424">
        <v>32</v>
      </c>
      <c r="FK59" s="356"/>
      <c r="FL59" s="356"/>
      <c r="FM59" s="356"/>
      <c r="FN59" s="356"/>
      <c r="FO59" s="356"/>
      <c r="FP59" s="356"/>
      <c r="FQ59" s="356"/>
      <c r="FR59" s="356"/>
      <c r="FS59" s="356"/>
      <c r="FT59" s="356"/>
      <c r="FU59" s="357"/>
      <c r="FV59" s="357"/>
      <c r="FW59" s="357"/>
      <c r="FX59" s="357"/>
      <c r="FY59" s="357"/>
      <c r="FZ59" s="357"/>
      <c r="GA59" s="357"/>
      <c r="GB59" s="357"/>
      <c r="GC59" s="357"/>
      <c r="GD59" s="357"/>
      <c r="GE59" s="344"/>
      <c r="GF59" s="344"/>
      <c r="GG59" s="344"/>
      <c r="GH59" s="344"/>
      <c r="GI59" s="344"/>
      <c r="GJ59" s="344"/>
      <c r="GK59" s="344"/>
      <c r="GL59" s="344"/>
      <c r="GM59" s="344"/>
      <c r="GN59" s="344"/>
      <c r="GO59" s="358"/>
      <c r="GP59" s="358"/>
      <c r="GQ59" s="358"/>
      <c r="GR59" s="358"/>
      <c r="GS59" s="358"/>
      <c r="GT59" s="358"/>
      <c r="GU59" s="358"/>
      <c r="GV59" s="358"/>
      <c r="GW59" s="358"/>
      <c r="GX59" s="358"/>
      <c r="GY59" s="344"/>
      <c r="GZ59" s="344"/>
      <c r="HA59" s="344"/>
      <c r="HB59" s="344"/>
      <c r="HC59" s="344"/>
      <c r="HD59" s="344"/>
      <c r="HE59" s="344"/>
      <c r="HF59" s="344"/>
      <c r="HG59" s="344"/>
      <c r="HH59" s="344"/>
      <c r="HI59" s="358"/>
      <c r="HJ59" s="358"/>
      <c r="HK59" s="358"/>
      <c r="HL59" s="358"/>
      <c r="HM59" s="358"/>
      <c r="HN59" s="358"/>
      <c r="HO59" s="358"/>
      <c r="HP59" s="358"/>
      <c r="HQ59" s="358"/>
      <c r="HR59" s="358"/>
      <c r="HS59" s="55"/>
      <c r="HT59" s="55"/>
      <c r="HU59" s="55"/>
      <c r="HV59" s="55"/>
      <c r="HW59" s="55"/>
      <c r="HX59" s="55"/>
      <c r="HY59" s="55"/>
      <c r="HZ59" s="55"/>
      <c r="IA59" s="55"/>
      <c r="IB59" s="55"/>
      <c r="IC59" s="55"/>
      <c r="ID59" s="55"/>
      <c r="IE59" s="55"/>
      <c r="IF59" s="55"/>
      <c r="IG59" s="55"/>
      <c r="IH59" s="55"/>
      <c r="II59" s="55"/>
      <c r="IJ59" s="55"/>
      <c r="IK59" s="55"/>
      <c r="IL59" s="55"/>
    </row>
    <row r="60" spans="1:246" s="1" customFormat="1" ht="13.5" customHeight="1" x14ac:dyDescent="0.2">
      <c r="A60"/>
      <c r="B60"/>
      <c r="C60"/>
      <c r="D60"/>
      <c r="E60"/>
      <c r="F60"/>
      <c r="G60"/>
      <c r="H60"/>
      <c r="I60"/>
      <c r="J60"/>
      <c r="K60"/>
      <c r="L60"/>
      <c r="M60"/>
      <c r="N60"/>
      <c r="O60"/>
      <c r="P60"/>
      <c r="Q60"/>
      <c r="R60"/>
      <c r="S60"/>
      <c r="T60"/>
      <c r="U60"/>
      <c r="V60"/>
      <c r="X60"/>
      <c r="Y60"/>
      <c r="Z60"/>
      <c r="AA60"/>
      <c r="AB60"/>
      <c r="AC60"/>
      <c r="AD60"/>
      <c r="AE60"/>
      <c r="AF60"/>
      <c r="AG60"/>
      <c r="AH60"/>
      <c r="AI60"/>
      <c r="AJ60" s="515"/>
      <c r="AK60" s="5"/>
      <c r="AL60" s="5"/>
      <c r="AM60" s="97"/>
      <c r="AN60" s="413">
        <f t="shared" si="335"/>
        <v>16</v>
      </c>
      <c r="AO60" s="708" t="str">
        <f t="shared" si="335"/>
        <v>Псков</v>
      </c>
      <c r="AP60" s="773">
        <f t="shared" si="361"/>
        <v>2</v>
      </c>
      <c r="AQ60" s="773">
        <f t="shared" ref="AQ60:BI60" si="456" xml:space="preserve">        IF(VLOOKUP(29&amp;$AO21,$A$6:$V$3000,AQ$3,0)&lt;$FH$58,VLOOKUP(29&amp;$AO21,$A$6:$V$3000,AQ$3,0),"")</f>
        <v>3</v>
      </c>
      <c r="AR60" s="773">
        <f t="shared" si="456"/>
        <v>2</v>
      </c>
      <c r="AS60" s="773">
        <f t="shared" si="456"/>
        <v>1</v>
      </c>
      <c r="AT60" s="773">
        <f t="shared" si="456"/>
        <v>1</v>
      </c>
      <c r="AU60" s="773">
        <f t="shared" si="456"/>
        <v>1</v>
      </c>
      <c r="AV60" s="773">
        <f t="shared" si="456"/>
        <v>2</v>
      </c>
      <c r="AW60" s="773">
        <f t="shared" si="456"/>
        <v>2</v>
      </c>
      <c r="AX60" s="773">
        <f t="shared" si="456"/>
        <v>2</v>
      </c>
      <c r="AY60" s="773">
        <f t="shared" si="456"/>
        <v>2</v>
      </c>
      <c r="AZ60" s="773">
        <f t="shared" si="456"/>
        <v>2</v>
      </c>
      <c r="BA60" s="773">
        <f t="shared" si="456"/>
        <v>5</v>
      </c>
      <c r="BB60" s="773">
        <f t="shared" si="456"/>
        <v>3</v>
      </c>
      <c r="BC60" s="773">
        <f t="shared" si="456"/>
        <v>2</v>
      </c>
      <c r="BD60" s="773">
        <f t="shared" si="456"/>
        <v>21</v>
      </c>
      <c r="BE60" s="773">
        <f t="shared" si="456"/>
        <v>20</v>
      </c>
      <c r="BF60" s="773">
        <f t="shared" si="456"/>
        <v>20</v>
      </c>
      <c r="BG60" s="773">
        <f t="shared" si="456"/>
        <v>20</v>
      </c>
      <c r="BH60" s="773">
        <f t="shared" si="456"/>
        <v>20</v>
      </c>
      <c r="BI60" s="773">
        <f t="shared" si="456"/>
        <v>20</v>
      </c>
      <c r="BJ60" s="747">
        <f t="shared" si="363"/>
        <v>1</v>
      </c>
      <c r="BK60" s="748">
        <f t="shared" si="364"/>
        <v>0</v>
      </c>
      <c r="BL60" s="748">
        <f t="shared" si="365"/>
        <v>0</v>
      </c>
      <c r="BM60" s="748">
        <f t="shared" si="366"/>
        <v>0</v>
      </c>
      <c r="BN60" s="748">
        <f t="shared" si="367"/>
        <v>0</v>
      </c>
      <c r="BO60" s="748">
        <f t="shared" si="368"/>
        <v>0</v>
      </c>
      <c r="BP60" s="748">
        <f t="shared" si="369"/>
        <v>0</v>
      </c>
      <c r="BQ60" s="748">
        <f t="shared" si="370"/>
        <v>0</v>
      </c>
      <c r="BR60" s="748">
        <f t="shared" si="371"/>
        <v>0</v>
      </c>
      <c r="BS60" s="748">
        <f t="shared" si="372"/>
        <v>0</v>
      </c>
      <c r="BT60" s="748">
        <f t="shared" si="373"/>
        <v>0</v>
      </c>
      <c r="BU60" s="748">
        <f t="shared" si="374"/>
        <v>1</v>
      </c>
      <c r="BV60" s="748">
        <f t="shared" si="375"/>
        <v>0</v>
      </c>
      <c r="BW60" s="748">
        <f t="shared" si="376"/>
        <v>0</v>
      </c>
      <c r="BX60" s="748">
        <f t="shared" si="377"/>
        <v>0</v>
      </c>
      <c r="BY60" s="748">
        <f t="shared" si="378"/>
        <v>0</v>
      </c>
      <c r="BZ60" s="748">
        <f t="shared" si="379"/>
        <v>0</v>
      </c>
      <c r="CA60" s="748">
        <f t="shared" si="380"/>
        <v>0</v>
      </c>
      <c r="CB60" s="748">
        <f t="shared" si="381"/>
        <v>0</v>
      </c>
      <c r="CC60" s="751">
        <f t="shared" si="382"/>
        <v>0</v>
      </c>
      <c r="CD60" s="747">
        <f t="shared" si="383"/>
        <v>0</v>
      </c>
      <c r="CE60" s="748">
        <f t="shared" si="384"/>
        <v>0</v>
      </c>
      <c r="CF60" s="748">
        <f t="shared" si="385"/>
        <v>0</v>
      </c>
      <c r="CG60" s="748">
        <f t="shared" si="386"/>
        <v>0</v>
      </c>
      <c r="CH60" s="748">
        <f t="shared" si="387"/>
        <v>0</v>
      </c>
      <c r="CI60" s="748">
        <f t="shared" si="388"/>
        <v>0</v>
      </c>
      <c r="CJ60" s="748">
        <f t="shared" si="389"/>
        <v>0</v>
      </c>
      <c r="CK60" s="748">
        <f t="shared" si="390"/>
        <v>0</v>
      </c>
      <c r="CL60" s="748">
        <f t="shared" si="391"/>
        <v>0</v>
      </c>
      <c r="CM60" s="748">
        <f t="shared" si="392"/>
        <v>0</v>
      </c>
      <c r="CN60" s="748">
        <f t="shared" si="393"/>
        <v>0</v>
      </c>
      <c r="CO60" s="748">
        <f t="shared" si="394"/>
        <v>0</v>
      </c>
      <c r="CP60" s="748">
        <f t="shared" si="395"/>
        <v>0</v>
      </c>
      <c r="CQ60" s="748">
        <f t="shared" si="396"/>
        <v>0</v>
      </c>
      <c r="CR60" s="748">
        <f t="shared" si="397"/>
        <v>0</v>
      </c>
      <c r="CS60" s="748">
        <f t="shared" si="398"/>
        <v>0</v>
      </c>
      <c r="CT60" s="748">
        <f t="shared" si="399"/>
        <v>0</v>
      </c>
      <c r="CU60" s="748">
        <f t="shared" si="400"/>
        <v>0</v>
      </c>
      <c r="CV60" s="748">
        <f t="shared" si="401"/>
        <v>0</v>
      </c>
      <c r="CW60" s="749">
        <f t="shared" si="402"/>
        <v>0</v>
      </c>
      <c r="CX60" s="747">
        <f t="shared" si="339"/>
        <v>0</v>
      </c>
      <c r="CY60" s="748">
        <f t="shared" si="340"/>
        <v>0</v>
      </c>
      <c r="CZ60" s="748">
        <f t="shared" si="341"/>
        <v>0</v>
      </c>
      <c r="DA60" s="748">
        <f t="shared" si="342"/>
        <v>0</v>
      </c>
      <c r="DB60" s="748">
        <f t="shared" si="343"/>
        <v>0</v>
      </c>
      <c r="DC60" s="748">
        <f t="shared" si="344"/>
        <v>0</v>
      </c>
      <c r="DD60" s="748">
        <f t="shared" si="345"/>
        <v>0</v>
      </c>
      <c r="DE60" s="748">
        <f t="shared" si="346"/>
        <v>0</v>
      </c>
      <c r="DF60" s="748">
        <f t="shared" si="347"/>
        <v>0</v>
      </c>
      <c r="DG60" s="748">
        <f t="shared" si="348"/>
        <v>0</v>
      </c>
      <c r="DH60" s="748">
        <f t="shared" si="349"/>
        <v>0</v>
      </c>
      <c r="DI60" s="748">
        <f t="shared" si="350"/>
        <v>0</v>
      </c>
      <c r="DJ60" s="748">
        <f t="shared" si="351"/>
        <v>0</v>
      </c>
      <c r="DK60" s="748">
        <f t="shared" si="352"/>
        <v>0</v>
      </c>
      <c r="DL60" s="748">
        <f t="shared" si="353"/>
        <v>0</v>
      </c>
      <c r="DM60" s="748">
        <f t="shared" si="354"/>
        <v>0</v>
      </c>
      <c r="DN60" s="748">
        <f t="shared" si="355"/>
        <v>0</v>
      </c>
      <c r="DO60" s="748">
        <f t="shared" si="356"/>
        <v>0</v>
      </c>
      <c r="DP60" s="748">
        <f t="shared" si="357"/>
        <v>0</v>
      </c>
      <c r="DQ60" s="751">
        <f t="shared" si="358"/>
        <v>0</v>
      </c>
      <c r="DR60" s="758" t="str">
        <f t="shared" si="403"/>
        <v>ЮВ-9</v>
      </c>
      <c r="DS60" s="759" t="str">
        <f t="shared" si="404"/>
        <v>Ю-8</v>
      </c>
      <c r="DT60" s="759" t="str">
        <f t="shared" si="405"/>
        <v>ЮЗ-6</v>
      </c>
      <c r="DU60" s="759" t="str">
        <f t="shared" si="406"/>
        <v>ЮЗ-7</v>
      </c>
      <c r="DV60" s="759" t="str">
        <f t="shared" si="407"/>
        <v>Ю-9</v>
      </c>
      <c r="DW60" s="759" t="str">
        <f t="shared" si="408"/>
        <v>Ю-9</v>
      </c>
      <c r="DX60" s="759" t="str">
        <f t="shared" si="409"/>
        <v>ЮЗ-4</v>
      </c>
      <c r="DY60" s="759" t="str">
        <f t="shared" si="410"/>
        <v>ЮЗ-6</v>
      </c>
      <c r="DZ60" s="759" t="str">
        <f t="shared" si="411"/>
        <v>ЮЗ-6</v>
      </c>
      <c r="EA60" s="759" t="str">
        <f t="shared" si="412"/>
        <v>Ю-5</v>
      </c>
      <c r="EB60" s="759" t="str">
        <f t="shared" si="413"/>
        <v>Ю-9</v>
      </c>
      <c r="EC60" s="759" t="str">
        <f t="shared" si="414"/>
        <v>Ю-8</v>
      </c>
      <c r="ED60" s="759" t="str">
        <f t="shared" si="415"/>
        <v>Ю-7</v>
      </c>
      <c r="EE60" s="759" t="str">
        <f t="shared" si="416"/>
        <v>Ю-9</v>
      </c>
      <c r="EF60" s="759" t="str">
        <f t="shared" si="417"/>
        <v>Ю-6</v>
      </c>
      <c r="EG60" s="759" t="str">
        <f t="shared" si="418"/>
        <v>Ю-6</v>
      </c>
      <c r="EH60" s="759" t="str">
        <f t="shared" si="419"/>
        <v>ЮВ-3</v>
      </c>
      <c r="EI60" s="759" t="str">
        <f t="shared" si="420"/>
        <v>СВ-4</v>
      </c>
      <c r="EJ60" s="759" t="str">
        <f t="shared" si="421"/>
        <v>СВ-4</v>
      </c>
      <c r="EK60" s="760" t="str">
        <f t="shared" si="422"/>
        <v>СВ-5</v>
      </c>
      <c r="EL60" s="732">
        <f t="shared" si="423"/>
        <v>0</v>
      </c>
      <c r="EM60" s="733">
        <f t="shared" si="424"/>
        <v>0</v>
      </c>
      <c r="EN60" s="733">
        <f t="shared" si="425"/>
        <v>0</v>
      </c>
      <c r="EO60" s="733">
        <f t="shared" si="426"/>
        <v>0</v>
      </c>
      <c r="EP60" s="733">
        <f t="shared" si="427"/>
        <v>0</v>
      </c>
      <c r="EQ60" s="733">
        <f t="shared" si="428"/>
        <v>0</v>
      </c>
      <c r="ER60" s="733">
        <f t="shared" si="429"/>
        <v>0</v>
      </c>
      <c r="ES60" s="733">
        <f t="shared" si="430"/>
        <v>0</v>
      </c>
      <c r="ET60" s="733">
        <f t="shared" si="431"/>
        <v>0</v>
      </c>
      <c r="EU60" s="733">
        <f t="shared" si="432"/>
        <v>0</v>
      </c>
      <c r="EV60" s="733">
        <f t="shared" si="433"/>
        <v>0</v>
      </c>
      <c r="EW60" s="733">
        <f t="shared" si="434"/>
        <v>0</v>
      </c>
      <c r="EX60" s="733">
        <f t="shared" si="435"/>
        <v>0</v>
      </c>
      <c r="EY60" s="733">
        <f t="shared" si="436"/>
        <v>0</v>
      </c>
      <c r="EZ60" s="733">
        <f t="shared" si="437"/>
        <v>0</v>
      </c>
      <c r="FA60" s="733">
        <f t="shared" si="438"/>
        <v>0</v>
      </c>
      <c r="FB60" s="733">
        <f t="shared" si="439"/>
        <v>0</v>
      </c>
      <c r="FC60" s="733">
        <f t="shared" si="440"/>
        <v>0</v>
      </c>
      <c r="FD60" s="733">
        <f t="shared" si="441"/>
        <v>0</v>
      </c>
      <c r="FE60" s="734">
        <f t="shared" si="442"/>
        <v>0</v>
      </c>
      <c r="FF60"/>
      <c r="FG60"/>
      <c r="FH60" s="1029"/>
      <c r="FI60" s="96"/>
      <c r="FJ60" s="424"/>
      <c r="FK60" s="356"/>
      <c r="FL60" s="356"/>
      <c r="FM60" s="356"/>
      <c r="FN60" s="356"/>
      <c r="FO60" s="356"/>
      <c r="FP60" s="356"/>
      <c r="FQ60" s="356"/>
      <c r="FR60" s="356"/>
      <c r="FS60" s="356"/>
      <c r="FT60" s="356"/>
      <c r="FU60" s="357"/>
      <c r="FV60" s="357"/>
      <c r="FW60" s="357"/>
      <c r="FX60" s="357"/>
      <c r="FY60" s="357"/>
      <c r="FZ60" s="357"/>
      <c r="GA60" s="357"/>
      <c r="GB60" s="357"/>
      <c r="GC60" s="357"/>
      <c r="GD60" s="357"/>
      <c r="GE60" s="344"/>
      <c r="GF60" s="344"/>
      <c r="GG60" s="344"/>
      <c r="GH60" s="344"/>
      <c r="GI60" s="344"/>
      <c r="GJ60" s="344"/>
      <c r="GK60" s="344"/>
      <c r="GL60" s="344"/>
      <c r="GM60" s="344"/>
      <c r="GN60" s="344"/>
      <c r="GO60" s="358"/>
      <c r="GP60" s="358"/>
      <c r="GQ60" s="358"/>
      <c r="GR60" s="358"/>
      <c r="GS60" s="358"/>
      <c r="GT60" s="358"/>
      <c r="GU60" s="358"/>
      <c r="GV60" s="358"/>
      <c r="GW60" s="358"/>
      <c r="GX60" s="358"/>
      <c r="GY60" s="344"/>
      <c r="GZ60" s="344"/>
      <c r="HA60" s="344"/>
      <c r="HB60" s="344"/>
      <c r="HC60" s="344"/>
      <c r="HD60" s="344"/>
      <c r="HE60" s="344"/>
      <c r="HF60" s="344"/>
      <c r="HG60" s="344"/>
      <c r="HH60" s="344"/>
      <c r="HI60" s="358"/>
      <c r="HJ60" s="358"/>
      <c r="HK60" s="358"/>
      <c r="HL60" s="358"/>
      <c r="HM60" s="358"/>
      <c r="HN60" s="358"/>
      <c r="HO60" s="358"/>
      <c r="HP60" s="358"/>
      <c r="HQ60" s="358"/>
      <c r="HR60" s="358"/>
      <c r="HS60" s="55"/>
      <c r="HT60" s="55"/>
      <c r="HU60" s="55"/>
      <c r="HV60" s="55"/>
      <c r="HW60" s="55"/>
      <c r="HX60" s="55"/>
      <c r="HY60" s="55"/>
      <c r="HZ60" s="55"/>
      <c r="IA60" s="55"/>
      <c r="IB60" s="55"/>
      <c r="IC60" s="55"/>
      <c r="ID60" s="55"/>
      <c r="IE60" s="55"/>
      <c r="IF60" s="55"/>
      <c r="IG60" s="55"/>
      <c r="IH60" s="55"/>
      <c r="II60" s="55"/>
      <c r="IJ60" s="55"/>
      <c r="IK60" s="55"/>
      <c r="IL60" s="55"/>
    </row>
    <row r="61" spans="1:246" ht="13.5" customHeight="1" x14ac:dyDescent="0.2">
      <c r="AM61" s="97"/>
      <c r="AN61" s="518">
        <f t="shared" si="335"/>
        <v>17</v>
      </c>
      <c r="AO61" s="708" t="str">
        <f t="shared" si="335"/>
        <v>Гатчина</v>
      </c>
      <c r="AP61" s="773">
        <f t="shared" si="361"/>
        <v>0</v>
      </c>
      <c r="AQ61" s="773">
        <f t="shared" ref="AQ61:BI61" si="457" xml:space="preserve">        IF(VLOOKUP(29&amp;$AO22,$A$6:$V$3000,AQ$3,0)&lt;$FH$58,VLOOKUP(29&amp;$AO22,$A$6:$V$3000,AQ$3,0),"")</f>
        <v>5</v>
      </c>
      <c r="AR61" s="773">
        <f t="shared" si="457"/>
        <v>4</v>
      </c>
      <c r="AS61" s="773">
        <f t="shared" si="457"/>
        <v>3</v>
      </c>
      <c r="AT61" s="773">
        <f t="shared" si="457"/>
        <v>3</v>
      </c>
      <c r="AU61" s="773">
        <f t="shared" si="457"/>
        <v>3</v>
      </c>
      <c r="AV61" s="773">
        <f t="shared" si="457"/>
        <v>4</v>
      </c>
      <c r="AW61" s="773">
        <f t="shared" si="457"/>
        <v>4</v>
      </c>
      <c r="AX61" s="773">
        <f t="shared" si="457"/>
        <v>4</v>
      </c>
      <c r="AY61" s="773">
        <f t="shared" si="457"/>
        <v>4</v>
      </c>
      <c r="AZ61" s="773">
        <f t="shared" si="457"/>
        <v>4</v>
      </c>
      <c r="BA61" s="773">
        <f t="shared" si="457"/>
        <v>6</v>
      </c>
      <c r="BB61" s="773">
        <f t="shared" si="457"/>
        <v>4</v>
      </c>
      <c r="BC61" s="773">
        <f t="shared" si="457"/>
        <v>2</v>
      </c>
      <c r="BD61" s="773">
        <f t="shared" si="457"/>
        <v>2</v>
      </c>
      <c r="BE61" s="773">
        <f t="shared" si="457"/>
        <v>1</v>
      </c>
      <c r="BF61" s="773">
        <f t="shared" si="457"/>
        <v>1</v>
      </c>
      <c r="BG61" s="773">
        <f t="shared" si="457"/>
        <v>1</v>
      </c>
      <c r="BH61" s="773">
        <f t="shared" si="457"/>
        <v>1</v>
      </c>
      <c r="BI61" s="773">
        <f t="shared" si="457"/>
        <v>1</v>
      </c>
      <c r="BJ61" s="747">
        <f t="shared" si="363"/>
        <v>0</v>
      </c>
      <c r="BK61" s="748">
        <f t="shared" si="364"/>
        <v>1</v>
      </c>
      <c r="BL61" s="748">
        <f t="shared" si="365"/>
        <v>0</v>
      </c>
      <c r="BM61" s="748">
        <f t="shared" si="366"/>
        <v>0</v>
      </c>
      <c r="BN61" s="748">
        <f t="shared" si="367"/>
        <v>0</v>
      </c>
      <c r="BO61" s="748">
        <f t="shared" si="368"/>
        <v>0</v>
      </c>
      <c r="BP61" s="748">
        <f t="shared" si="369"/>
        <v>0</v>
      </c>
      <c r="BQ61" s="748">
        <f t="shared" si="370"/>
        <v>0</v>
      </c>
      <c r="BR61" s="748">
        <f t="shared" si="371"/>
        <v>0</v>
      </c>
      <c r="BS61" s="748">
        <f t="shared" si="372"/>
        <v>0</v>
      </c>
      <c r="BT61" s="748">
        <f t="shared" si="373"/>
        <v>0</v>
      </c>
      <c r="BU61" s="748">
        <f t="shared" si="374"/>
        <v>1</v>
      </c>
      <c r="BV61" s="748">
        <f t="shared" si="375"/>
        <v>0</v>
      </c>
      <c r="BW61" s="748">
        <f t="shared" si="376"/>
        <v>0</v>
      </c>
      <c r="BX61" s="748">
        <f t="shared" si="377"/>
        <v>0</v>
      </c>
      <c r="BY61" s="748">
        <f t="shared" si="378"/>
        <v>0</v>
      </c>
      <c r="BZ61" s="748">
        <f t="shared" si="379"/>
        <v>0</v>
      </c>
      <c r="CA61" s="748">
        <f t="shared" si="380"/>
        <v>0</v>
      </c>
      <c r="CB61" s="748">
        <f t="shared" si="381"/>
        <v>0</v>
      </c>
      <c r="CC61" s="751">
        <f t="shared" si="382"/>
        <v>0</v>
      </c>
      <c r="CD61" s="747">
        <f t="shared" si="383"/>
        <v>0</v>
      </c>
      <c r="CE61" s="748">
        <f t="shared" si="384"/>
        <v>0</v>
      </c>
      <c r="CF61" s="748">
        <f t="shared" si="385"/>
        <v>0</v>
      </c>
      <c r="CG61" s="748">
        <f t="shared" si="386"/>
        <v>0</v>
      </c>
      <c r="CH61" s="748">
        <f t="shared" si="387"/>
        <v>0</v>
      </c>
      <c r="CI61" s="748">
        <f t="shared" si="388"/>
        <v>0</v>
      </c>
      <c r="CJ61" s="748">
        <f t="shared" si="389"/>
        <v>0</v>
      </c>
      <c r="CK61" s="748">
        <f t="shared" si="390"/>
        <v>0</v>
      </c>
      <c r="CL61" s="748">
        <f t="shared" si="391"/>
        <v>0</v>
      </c>
      <c r="CM61" s="748">
        <f t="shared" si="392"/>
        <v>0</v>
      </c>
      <c r="CN61" s="748">
        <f t="shared" si="393"/>
        <v>0</v>
      </c>
      <c r="CO61" s="748">
        <f t="shared" si="394"/>
        <v>1</v>
      </c>
      <c r="CP61" s="748">
        <f t="shared" si="395"/>
        <v>0</v>
      </c>
      <c r="CQ61" s="748">
        <f t="shared" si="396"/>
        <v>0</v>
      </c>
      <c r="CR61" s="748">
        <f t="shared" si="397"/>
        <v>0</v>
      </c>
      <c r="CS61" s="748">
        <f t="shared" si="398"/>
        <v>0</v>
      </c>
      <c r="CT61" s="748">
        <f t="shared" si="399"/>
        <v>0</v>
      </c>
      <c r="CU61" s="748">
        <f t="shared" si="400"/>
        <v>0</v>
      </c>
      <c r="CV61" s="748">
        <f t="shared" si="401"/>
        <v>0</v>
      </c>
      <c r="CW61" s="749">
        <f t="shared" si="402"/>
        <v>0</v>
      </c>
      <c r="CX61" s="747">
        <f t="shared" si="339"/>
        <v>0</v>
      </c>
      <c r="CY61" s="748">
        <f t="shared" si="340"/>
        <v>0</v>
      </c>
      <c r="CZ61" s="748">
        <f t="shared" si="341"/>
        <v>0</v>
      </c>
      <c r="DA61" s="748">
        <f t="shared" si="342"/>
        <v>0</v>
      </c>
      <c r="DB61" s="748">
        <f t="shared" si="343"/>
        <v>0</v>
      </c>
      <c r="DC61" s="748">
        <f t="shared" si="344"/>
        <v>0</v>
      </c>
      <c r="DD61" s="748">
        <f t="shared" si="345"/>
        <v>0</v>
      </c>
      <c r="DE61" s="748">
        <f t="shared" si="346"/>
        <v>0</v>
      </c>
      <c r="DF61" s="748">
        <f t="shared" si="347"/>
        <v>0</v>
      </c>
      <c r="DG61" s="748">
        <f t="shared" si="348"/>
        <v>0</v>
      </c>
      <c r="DH61" s="748">
        <f t="shared" si="349"/>
        <v>0</v>
      </c>
      <c r="DI61" s="748">
        <f t="shared" si="350"/>
        <v>0</v>
      </c>
      <c r="DJ61" s="748">
        <f t="shared" si="351"/>
        <v>0</v>
      </c>
      <c r="DK61" s="748">
        <f t="shared" si="352"/>
        <v>0</v>
      </c>
      <c r="DL61" s="748">
        <f t="shared" si="353"/>
        <v>0</v>
      </c>
      <c r="DM61" s="748">
        <f t="shared" si="354"/>
        <v>0</v>
      </c>
      <c r="DN61" s="748">
        <f t="shared" si="355"/>
        <v>0</v>
      </c>
      <c r="DO61" s="748">
        <f t="shared" si="356"/>
        <v>0</v>
      </c>
      <c r="DP61" s="748">
        <f t="shared" si="357"/>
        <v>0</v>
      </c>
      <c r="DQ61" s="751">
        <f t="shared" si="358"/>
        <v>0</v>
      </c>
      <c r="DR61" s="758" t="str">
        <f t="shared" si="403"/>
        <v>В-7</v>
      </c>
      <c r="DS61" s="759" t="str">
        <f t="shared" si="404"/>
        <v>ЮВ-9</v>
      </c>
      <c r="DT61" s="759" t="str">
        <f t="shared" si="405"/>
        <v>Ю-6</v>
      </c>
      <c r="DU61" s="759" t="str">
        <f t="shared" si="406"/>
        <v>ЮЗ-5</v>
      </c>
      <c r="DV61" s="759" t="str">
        <f t="shared" si="407"/>
        <v>Ю-8</v>
      </c>
      <c r="DW61" s="759" t="str">
        <f t="shared" si="408"/>
        <v>Ю-9</v>
      </c>
      <c r="DX61" s="759" t="str">
        <f t="shared" si="409"/>
        <v>Ю-6</v>
      </c>
      <c r="DY61" s="759" t="str">
        <f t="shared" si="410"/>
        <v>ЮЗ-5</v>
      </c>
      <c r="DZ61" s="759" t="str">
        <f t="shared" si="411"/>
        <v>ЮЗ-6</v>
      </c>
      <c r="EA61" s="759" t="str">
        <f t="shared" si="412"/>
        <v>ЮЗ-6</v>
      </c>
      <c r="EB61" s="759" t="str">
        <f t="shared" si="413"/>
        <v>Ю-8</v>
      </c>
      <c r="EC61" s="759" t="str">
        <f t="shared" si="414"/>
        <v>Ю-9</v>
      </c>
      <c r="ED61" s="759" t="str">
        <f t="shared" si="415"/>
        <v>Ю-8</v>
      </c>
      <c r="EE61" s="759" t="str">
        <f t="shared" si="416"/>
        <v>Ю-8</v>
      </c>
      <c r="EF61" s="759" t="str">
        <f t="shared" si="417"/>
        <v>Ю-6</v>
      </c>
      <c r="EG61" s="759" t="str">
        <f t="shared" si="418"/>
        <v>Ю-6</v>
      </c>
      <c r="EH61" s="759" t="str">
        <f t="shared" si="419"/>
        <v>Ю-4</v>
      </c>
      <c r="EI61" s="759" t="str">
        <f t="shared" si="420"/>
        <v>В-3</v>
      </c>
      <c r="EJ61" s="759" t="str">
        <f t="shared" si="421"/>
        <v>СВ-4</v>
      </c>
      <c r="EK61" s="760" t="str">
        <f t="shared" si="422"/>
        <v>В-4</v>
      </c>
      <c r="EL61" s="732">
        <f t="shared" si="423"/>
        <v>0</v>
      </c>
      <c r="EM61" s="733">
        <f t="shared" si="424"/>
        <v>0</v>
      </c>
      <c r="EN61" s="733">
        <f t="shared" si="425"/>
        <v>0</v>
      </c>
      <c r="EO61" s="733">
        <f t="shared" si="426"/>
        <v>0</v>
      </c>
      <c r="EP61" s="733">
        <f t="shared" si="427"/>
        <v>0</v>
      </c>
      <c r="EQ61" s="733">
        <f t="shared" si="428"/>
        <v>0</v>
      </c>
      <c r="ER61" s="733">
        <f t="shared" si="429"/>
        <v>0</v>
      </c>
      <c r="ES61" s="733">
        <f t="shared" si="430"/>
        <v>0</v>
      </c>
      <c r="ET61" s="733">
        <f t="shared" si="431"/>
        <v>0</v>
      </c>
      <c r="EU61" s="733">
        <f t="shared" si="432"/>
        <v>0</v>
      </c>
      <c r="EV61" s="733">
        <f t="shared" si="433"/>
        <v>0</v>
      </c>
      <c r="EW61" s="733">
        <f t="shared" si="434"/>
        <v>1</v>
      </c>
      <c r="EX61" s="733">
        <f t="shared" si="435"/>
        <v>0</v>
      </c>
      <c r="EY61" s="733">
        <f t="shared" si="436"/>
        <v>0</v>
      </c>
      <c r="EZ61" s="733">
        <f t="shared" si="437"/>
        <v>0</v>
      </c>
      <c r="FA61" s="733">
        <f t="shared" si="438"/>
        <v>0</v>
      </c>
      <c r="FB61" s="733">
        <f t="shared" si="439"/>
        <v>0</v>
      </c>
      <c r="FC61" s="733">
        <f t="shared" si="440"/>
        <v>0</v>
      </c>
      <c r="FD61" s="733">
        <f t="shared" si="441"/>
        <v>0</v>
      </c>
      <c r="FE61" s="734">
        <f t="shared" si="442"/>
        <v>0</v>
      </c>
      <c r="FH61" s="1029"/>
      <c r="FI61" s="96"/>
      <c r="FJ61" s="424"/>
      <c r="FK61" s="356"/>
      <c r="FL61" s="356"/>
      <c r="FM61" s="356"/>
      <c r="FN61" s="356"/>
      <c r="FO61" s="356"/>
      <c r="FP61" s="356"/>
      <c r="FQ61" s="356"/>
      <c r="FR61" s="356"/>
      <c r="FS61" s="356"/>
      <c r="FT61" s="356"/>
      <c r="FU61" s="357"/>
      <c r="FV61" s="357"/>
      <c r="FW61" s="357"/>
      <c r="FX61" s="357"/>
      <c r="FY61" s="357"/>
      <c r="FZ61" s="357"/>
      <c r="GA61" s="357"/>
      <c r="GB61" s="357"/>
      <c r="GC61" s="357"/>
      <c r="GD61" s="357"/>
      <c r="GE61" s="344"/>
      <c r="GF61" s="344"/>
      <c r="GG61" s="344"/>
      <c r="GH61" s="344"/>
      <c r="GI61" s="344"/>
      <c r="GJ61" s="344"/>
      <c r="GK61" s="344"/>
      <c r="GL61" s="344"/>
      <c r="GM61" s="344"/>
      <c r="GN61" s="344"/>
      <c r="GO61" s="358"/>
      <c r="GP61" s="358"/>
      <c r="GQ61" s="358"/>
      <c r="GR61" s="358"/>
      <c r="GS61" s="358"/>
      <c r="GT61" s="358"/>
      <c r="GU61" s="358"/>
      <c r="GV61" s="358"/>
      <c r="GW61" s="358"/>
      <c r="GX61" s="358"/>
      <c r="GY61" s="344"/>
      <c r="GZ61" s="344"/>
      <c r="HA61" s="344"/>
      <c r="HB61" s="344"/>
      <c r="HC61" s="344"/>
      <c r="HD61" s="344"/>
      <c r="HE61" s="344"/>
      <c r="HF61" s="344"/>
      <c r="HG61" s="344"/>
      <c r="HH61" s="344"/>
      <c r="HI61" s="358"/>
      <c r="HJ61" s="358"/>
      <c r="HK61" s="358"/>
      <c r="HL61" s="358"/>
      <c r="HM61" s="358"/>
      <c r="HN61" s="358"/>
      <c r="HO61" s="358"/>
      <c r="HP61" s="358"/>
      <c r="HQ61" s="358"/>
      <c r="HR61" s="358"/>
      <c r="HS61" s="55"/>
      <c r="HT61" s="55"/>
      <c r="HU61" s="55"/>
      <c r="HV61" s="55"/>
      <c r="HW61" s="55"/>
      <c r="HX61" s="55"/>
      <c r="HY61" s="55"/>
      <c r="HZ61" s="55"/>
      <c r="IA61" s="55"/>
      <c r="IB61" s="55"/>
      <c r="IC61" s="55"/>
      <c r="ID61" s="55"/>
      <c r="IE61" s="55"/>
      <c r="IF61" s="55"/>
      <c r="IG61" s="55"/>
      <c r="IH61" s="55"/>
      <c r="II61" s="55"/>
      <c r="IJ61" s="55"/>
      <c r="IK61" s="55"/>
      <c r="IL61" s="55"/>
    </row>
    <row r="62" spans="1:246" ht="13.5" customHeight="1" x14ac:dyDescent="0.2">
      <c r="AM62" s="97"/>
      <c r="AN62" s="413">
        <f t="shared" si="335"/>
        <v>18</v>
      </c>
      <c r="AO62" s="708" t="str">
        <f t="shared" si="335"/>
        <v>Усть-Луга</v>
      </c>
      <c r="AP62" s="773">
        <f t="shared" si="361"/>
        <v>0</v>
      </c>
      <c r="AQ62" s="773">
        <f t="shared" ref="AQ62:BI62" si="458" xml:space="preserve">        IF(VLOOKUP(29&amp;$AO23,$A$6:$V$3000,AQ$3,0)&lt;$FH$58,VLOOKUP(29&amp;$AO23,$A$6:$V$3000,AQ$3,0),"")</f>
        <v>0</v>
      </c>
      <c r="AR62" s="773">
        <f t="shared" si="458"/>
        <v>0</v>
      </c>
      <c r="AS62" s="773">
        <f t="shared" si="458"/>
        <v>0</v>
      </c>
      <c r="AT62" s="773">
        <f t="shared" si="458"/>
        <v>0</v>
      </c>
      <c r="AU62" s="773">
        <f t="shared" si="458"/>
        <v>0</v>
      </c>
      <c r="AV62" s="773">
        <f t="shared" si="458"/>
        <v>0</v>
      </c>
      <c r="AW62" s="773">
        <f t="shared" si="458"/>
        <v>0</v>
      </c>
      <c r="AX62" s="773">
        <f t="shared" si="458"/>
        <v>0</v>
      </c>
      <c r="AY62" s="773">
        <f t="shared" si="458"/>
        <v>0</v>
      </c>
      <c r="AZ62" s="773">
        <f t="shared" si="458"/>
        <v>0</v>
      </c>
      <c r="BA62" s="773">
        <f t="shared" si="458"/>
        <v>0</v>
      </c>
      <c r="BB62" s="773">
        <f t="shared" si="458"/>
        <v>0</v>
      </c>
      <c r="BC62" s="773">
        <f t="shared" si="458"/>
        <v>0</v>
      </c>
      <c r="BD62" s="773" t="str">
        <f t="shared" si="458"/>
        <v/>
      </c>
      <c r="BE62" s="773" t="str">
        <f t="shared" si="458"/>
        <v/>
      </c>
      <c r="BF62" s="773" t="str">
        <f t="shared" si="458"/>
        <v/>
      </c>
      <c r="BG62" s="773" t="str">
        <f t="shared" si="458"/>
        <v/>
      </c>
      <c r="BH62" s="773" t="str">
        <f t="shared" si="458"/>
        <v/>
      </c>
      <c r="BI62" s="773" t="str">
        <f t="shared" si="458"/>
        <v/>
      </c>
      <c r="BJ62" s="747">
        <f t="shared" si="363"/>
        <v>0</v>
      </c>
      <c r="BK62" s="748">
        <f t="shared" si="364"/>
        <v>1</v>
      </c>
      <c r="BL62" s="748">
        <f t="shared" si="365"/>
        <v>0</v>
      </c>
      <c r="BM62" s="748">
        <f t="shared" si="366"/>
        <v>0</v>
      </c>
      <c r="BN62" s="748">
        <f t="shared" si="367"/>
        <v>0</v>
      </c>
      <c r="BO62" s="748">
        <f t="shared" si="368"/>
        <v>1</v>
      </c>
      <c r="BP62" s="748">
        <f t="shared" si="369"/>
        <v>1</v>
      </c>
      <c r="BQ62" s="748">
        <f t="shared" si="370"/>
        <v>0</v>
      </c>
      <c r="BR62" s="748">
        <f t="shared" si="371"/>
        <v>1</v>
      </c>
      <c r="BS62" s="748">
        <f t="shared" si="372"/>
        <v>0</v>
      </c>
      <c r="BT62" s="748">
        <f t="shared" si="373"/>
        <v>0</v>
      </c>
      <c r="BU62" s="748">
        <f t="shared" si="374"/>
        <v>1</v>
      </c>
      <c r="BV62" s="748">
        <f t="shared" si="375"/>
        <v>0</v>
      </c>
      <c r="BW62" s="748">
        <f t="shared" si="376"/>
        <v>0</v>
      </c>
      <c r="BX62" s="748">
        <f t="shared" si="377"/>
        <v>0</v>
      </c>
      <c r="BY62" s="748">
        <f t="shared" si="378"/>
        <v>0</v>
      </c>
      <c r="BZ62" s="748">
        <f t="shared" si="379"/>
        <v>0</v>
      </c>
      <c r="CA62" s="748">
        <f t="shared" si="380"/>
        <v>0</v>
      </c>
      <c r="CB62" s="748">
        <f t="shared" si="381"/>
        <v>0</v>
      </c>
      <c r="CC62" s="751">
        <f t="shared" si="382"/>
        <v>0</v>
      </c>
      <c r="CD62" s="747">
        <f t="shared" si="383"/>
        <v>0</v>
      </c>
      <c r="CE62" s="748">
        <f t="shared" si="384"/>
        <v>0</v>
      </c>
      <c r="CF62" s="748">
        <f t="shared" si="385"/>
        <v>0</v>
      </c>
      <c r="CG62" s="748">
        <f t="shared" si="386"/>
        <v>0</v>
      </c>
      <c r="CH62" s="748">
        <f t="shared" si="387"/>
        <v>0</v>
      </c>
      <c r="CI62" s="748">
        <f t="shared" si="388"/>
        <v>0</v>
      </c>
      <c r="CJ62" s="748">
        <f t="shared" si="389"/>
        <v>0</v>
      </c>
      <c r="CK62" s="748">
        <f t="shared" si="390"/>
        <v>0</v>
      </c>
      <c r="CL62" s="748">
        <f t="shared" si="391"/>
        <v>0</v>
      </c>
      <c r="CM62" s="748">
        <f t="shared" si="392"/>
        <v>0</v>
      </c>
      <c r="CN62" s="748">
        <f t="shared" si="393"/>
        <v>0</v>
      </c>
      <c r="CO62" s="748">
        <f t="shared" si="394"/>
        <v>0</v>
      </c>
      <c r="CP62" s="748">
        <f t="shared" si="395"/>
        <v>0</v>
      </c>
      <c r="CQ62" s="748">
        <f t="shared" si="396"/>
        <v>0</v>
      </c>
      <c r="CR62" s="748">
        <f t="shared" si="397"/>
        <v>0</v>
      </c>
      <c r="CS62" s="748">
        <f t="shared" si="398"/>
        <v>0</v>
      </c>
      <c r="CT62" s="748">
        <f t="shared" si="399"/>
        <v>0</v>
      </c>
      <c r="CU62" s="748">
        <f t="shared" si="400"/>
        <v>0</v>
      </c>
      <c r="CV62" s="748">
        <f t="shared" si="401"/>
        <v>0</v>
      </c>
      <c r="CW62" s="749">
        <f t="shared" si="402"/>
        <v>0</v>
      </c>
      <c r="CX62" s="747">
        <f t="shared" si="339"/>
        <v>0</v>
      </c>
      <c r="CY62" s="748">
        <f t="shared" si="340"/>
        <v>0</v>
      </c>
      <c r="CZ62" s="748">
        <f t="shared" si="341"/>
        <v>0</v>
      </c>
      <c r="DA62" s="748">
        <f t="shared" si="342"/>
        <v>0</v>
      </c>
      <c r="DB62" s="748">
        <f t="shared" si="343"/>
        <v>0</v>
      </c>
      <c r="DC62" s="748">
        <f t="shared" si="344"/>
        <v>0</v>
      </c>
      <c r="DD62" s="748">
        <f t="shared" si="345"/>
        <v>0</v>
      </c>
      <c r="DE62" s="748">
        <f t="shared" si="346"/>
        <v>0</v>
      </c>
      <c r="DF62" s="748">
        <f t="shared" si="347"/>
        <v>0</v>
      </c>
      <c r="DG62" s="748">
        <f t="shared" si="348"/>
        <v>0</v>
      </c>
      <c r="DH62" s="748">
        <f t="shared" si="349"/>
        <v>0</v>
      </c>
      <c r="DI62" s="748">
        <f t="shared" si="350"/>
        <v>0</v>
      </c>
      <c r="DJ62" s="748">
        <f t="shared" si="351"/>
        <v>0</v>
      </c>
      <c r="DK62" s="748">
        <f t="shared" si="352"/>
        <v>0</v>
      </c>
      <c r="DL62" s="748">
        <f t="shared" si="353"/>
        <v>0</v>
      </c>
      <c r="DM62" s="748">
        <f t="shared" si="354"/>
        <v>0</v>
      </c>
      <c r="DN62" s="748">
        <f t="shared" si="355"/>
        <v>0</v>
      </c>
      <c r="DO62" s="748">
        <f t="shared" si="356"/>
        <v>0</v>
      </c>
      <c r="DP62" s="748">
        <f t="shared" si="357"/>
        <v>0</v>
      </c>
      <c r="DQ62" s="751">
        <f t="shared" si="358"/>
        <v>0</v>
      </c>
      <c r="DR62" s="758" t="str">
        <f t="shared" si="403"/>
        <v>В-10</v>
      </c>
      <c r="DS62" s="759" t="str">
        <f t="shared" si="404"/>
        <v>Ю-12</v>
      </c>
      <c r="DT62" s="759" t="str">
        <f t="shared" si="405"/>
        <v>Ю-11</v>
      </c>
      <c r="DU62" s="759" t="str">
        <f t="shared" si="406"/>
        <v>Ю-9</v>
      </c>
      <c r="DV62" s="759" t="str">
        <f t="shared" si="407"/>
        <v>ЮЗ-11</v>
      </c>
      <c r="DW62" s="759" t="str">
        <f t="shared" si="408"/>
        <v>ЮЗ-11</v>
      </c>
      <c r="DX62" s="759" t="str">
        <f t="shared" si="409"/>
        <v>ЮЗ-8</v>
      </c>
      <c r="DY62" s="759" t="str">
        <f t="shared" si="410"/>
        <v>ЮЗ-6</v>
      </c>
      <c r="DZ62" s="759" t="str">
        <f t="shared" si="411"/>
        <v>ЮЗ-7</v>
      </c>
      <c r="EA62" s="759" t="str">
        <f t="shared" si="412"/>
        <v>ЮЗ-6</v>
      </c>
      <c r="EB62" s="759" t="str">
        <f t="shared" si="413"/>
        <v>Ю-11</v>
      </c>
      <c r="EC62" s="759" t="str">
        <f t="shared" si="414"/>
        <v>Ю-11</v>
      </c>
      <c r="ED62" s="759" t="str">
        <f t="shared" si="415"/>
        <v>Ю-11</v>
      </c>
      <c r="EE62" s="759" t="str">
        <f t="shared" si="416"/>
        <v>Ю-11</v>
      </c>
      <c r="EF62" s="759" t="str">
        <f t="shared" si="417"/>
        <v>Ю-8</v>
      </c>
      <c r="EG62" s="759" t="str">
        <f t="shared" si="418"/>
        <v>Ю-8</v>
      </c>
      <c r="EH62" s="759" t="str">
        <f t="shared" si="419"/>
        <v>Ю-5</v>
      </c>
      <c r="EI62" s="759" t="str">
        <f t="shared" si="420"/>
        <v>В-4</v>
      </c>
      <c r="EJ62" s="759" t="str">
        <f t="shared" si="421"/>
        <v>В-6</v>
      </c>
      <c r="EK62" s="760" t="str">
        <f t="shared" si="422"/>
        <v>В-6</v>
      </c>
      <c r="EL62" s="732">
        <f t="shared" si="423"/>
        <v>0</v>
      </c>
      <c r="EM62" s="733">
        <f t="shared" si="424"/>
        <v>0</v>
      </c>
      <c r="EN62" s="733">
        <f t="shared" si="425"/>
        <v>0</v>
      </c>
      <c r="EO62" s="733">
        <f t="shared" si="426"/>
        <v>0</v>
      </c>
      <c r="EP62" s="733">
        <f t="shared" si="427"/>
        <v>0</v>
      </c>
      <c r="EQ62" s="733">
        <f t="shared" si="428"/>
        <v>0</v>
      </c>
      <c r="ER62" s="733">
        <f t="shared" si="429"/>
        <v>0</v>
      </c>
      <c r="ES62" s="733">
        <f t="shared" si="430"/>
        <v>0</v>
      </c>
      <c r="ET62" s="733">
        <f t="shared" si="431"/>
        <v>0</v>
      </c>
      <c r="EU62" s="733">
        <f t="shared" si="432"/>
        <v>0</v>
      </c>
      <c r="EV62" s="733">
        <f t="shared" si="433"/>
        <v>0</v>
      </c>
      <c r="EW62" s="733">
        <f t="shared" si="434"/>
        <v>0</v>
      </c>
      <c r="EX62" s="733">
        <f t="shared" si="435"/>
        <v>0</v>
      </c>
      <c r="EY62" s="733">
        <f t="shared" si="436"/>
        <v>0</v>
      </c>
      <c r="EZ62" s="733">
        <f t="shared" si="437"/>
        <v>0</v>
      </c>
      <c r="FA62" s="733">
        <f t="shared" si="438"/>
        <v>0</v>
      </c>
      <c r="FB62" s="733">
        <f t="shared" si="439"/>
        <v>0</v>
      </c>
      <c r="FC62" s="733">
        <f t="shared" si="440"/>
        <v>0</v>
      </c>
      <c r="FD62" s="733">
        <f t="shared" si="441"/>
        <v>0</v>
      </c>
      <c r="FE62" s="734">
        <f t="shared" si="442"/>
        <v>0</v>
      </c>
      <c r="FH62" s="1029"/>
      <c r="FI62" s="96"/>
      <c r="FJ62" s="424"/>
      <c r="FK62" s="356"/>
      <c r="FL62" s="356"/>
      <c r="FM62" s="356"/>
      <c r="FN62" s="356"/>
      <c r="FO62" s="356"/>
      <c r="FP62" s="356"/>
      <c r="FQ62" s="356"/>
      <c r="FR62" s="356"/>
      <c r="FS62" s="356"/>
      <c r="FT62" s="460" t="str">
        <f>TEXT(FT64,"[$-F800]ДДДД, ММММ ДД, ГГГГ")</f>
        <v>29 ноября 2024 г.</v>
      </c>
      <c r="FU62" s="357"/>
      <c r="FV62" s="357"/>
      <c r="FW62" s="357"/>
      <c r="FX62" s="357"/>
      <c r="FY62" s="357"/>
      <c r="FZ62" s="357"/>
      <c r="GA62" s="357"/>
      <c r="GB62" s="357"/>
      <c r="GC62" s="357"/>
      <c r="GD62" s="357"/>
      <c r="GE62" s="344"/>
      <c r="GF62" s="344"/>
      <c r="GG62" s="344"/>
      <c r="GH62" s="344"/>
      <c r="GI62" s="344"/>
      <c r="GJ62" s="344"/>
      <c r="GK62" s="344"/>
      <c r="GL62" s="344"/>
      <c r="GM62" s="344"/>
      <c r="GN62" s="344"/>
      <c r="GO62" s="358"/>
      <c r="GP62" s="358"/>
      <c r="GQ62" s="358"/>
      <c r="GR62" s="358"/>
      <c r="GS62" s="358"/>
      <c r="GT62" s="358"/>
      <c r="GU62" s="358"/>
      <c r="GV62" s="358"/>
      <c r="GW62" s="358"/>
      <c r="GX62" s="358"/>
      <c r="GY62" s="344"/>
      <c r="GZ62" s="344"/>
      <c r="HA62" s="344"/>
      <c r="HB62" s="344"/>
      <c r="HC62" s="344"/>
      <c r="HD62" s="344"/>
      <c r="HE62" s="344"/>
      <c r="HF62" s="344"/>
      <c r="HG62" s="344"/>
      <c r="HH62" s="344"/>
      <c r="HI62" s="358"/>
      <c r="HJ62" s="358"/>
      <c r="HK62" s="358"/>
      <c r="HL62" s="358"/>
      <c r="HM62" s="358"/>
      <c r="HN62" s="358"/>
      <c r="HO62" s="358"/>
      <c r="HP62" s="358"/>
      <c r="HQ62" s="358"/>
      <c r="HR62" s="358"/>
      <c r="HS62" s="55"/>
      <c r="HT62" s="55"/>
      <c r="HU62" s="55"/>
      <c r="HV62" s="55"/>
      <c r="HW62" s="55"/>
      <c r="HX62" s="55"/>
      <c r="HY62" s="55"/>
      <c r="HZ62" s="55"/>
      <c r="IA62" s="55"/>
      <c r="IB62" s="55"/>
      <c r="IC62" s="55"/>
      <c r="ID62" s="55"/>
      <c r="IE62" s="55"/>
      <c r="IF62" s="55"/>
      <c r="IG62" s="55"/>
      <c r="IH62" s="55"/>
      <c r="II62" s="55"/>
      <c r="IJ62" s="55"/>
      <c r="IK62" s="55"/>
      <c r="IL62" s="55"/>
    </row>
    <row r="63" spans="1:246" ht="13.5" customHeight="1" thickBot="1" x14ac:dyDescent="0.25">
      <c r="A63" s="98"/>
      <c r="B63" s="98"/>
      <c r="C63" s="98"/>
      <c r="D63" s="98"/>
      <c r="E63" s="98"/>
      <c r="F63" s="98"/>
      <c r="G63" s="98"/>
      <c r="H63" s="98"/>
      <c r="I63" s="98"/>
      <c r="J63" s="98"/>
      <c r="K63" s="98"/>
      <c r="L63" s="98"/>
      <c r="M63" s="98"/>
      <c r="N63" s="98"/>
      <c r="O63" s="98"/>
      <c r="P63" s="98"/>
      <c r="Q63" s="98"/>
      <c r="R63" s="98"/>
      <c r="S63" s="98"/>
      <c r="T63" s="98"/>
      <c r="U63" s="98"/>
      <c r="V63" s="98"/>
      <c r="W63" s="98"/>
      <c r="X63" s="98"/>
      <c r="Y63" s="98"/>
      <c r="Z63" s="98"/>
      <c r="AA63" s="98"/>
      <c r="AB63" s="98"/>
      <c r="AC63" s="98"/>
      <c r="AD63" s="98"/>
      <c r="AE63" s="98"/>
      <c r="AF63" s="98"/>
      <c r="AG63" s="98"/>
      <c r="AH63" s="98"/>
      <c r="AI63" s="98"/>
      <c r="AL63" s="232"/>
      <c r="AM63" s="97"/>
      <c r="AN63" s="518">
        <f t="shared" si="335"/>
        <v>19</v>
      </c>
      <c r="AO63" s="708" t="str">
        <f t="shared" si="335"/>
        <v>Волховстрой</v>
      </c>
      <c r="AP63" s="773">
        <f t="shared" si="361"/>
        <v>0</v>
      </c>
      <c r="AQ63" s="773">
        <f t="shared" ref="AQ63:BI63" si="459" xml:space="preserve">        IF(VLOOKUP(29&amp;$AO24,$A$6:$V$3000,AQ$3,0)&lt;$FH$58,VLOOKUP(29&amp;$AO24,$A$6:$V$3000,AQ$3,0),"")</f>
        <v>4</v>
      </c>
      <c r="AR63" s="773">
        <f t="shared" si="459"/>
        <v>3</v>
      </c>
      <c r="AS63" s="773">
        <f t="shared" si="459"/>
        <v>2</v>
      </c>
      <c r="AT63" s="773">
        <f t="shared" si="459"/>
        <v>2</v>
      </c>
      <c r="AU63" s="773">
        <f t="shared" si="459"/>
        <v>2</v>
      </c>
      <c r="AV63" s="773">
        <f t="shared" si="459"/>
        <v>2</v>
      </c>
      <c r="AW63" s="773">
        <f t="shared" si="459"/>
        <v>3</v>
      </c>
      <c r="AX63" s="773">
        <f t="shared" si="459"/>
        <v>3</v>
      </c>
      <c r="AY63" s="773">
        <f t="shared" si="459"/>
        <v>3</v>
      </c>
      <c r="AZ63" s="773">
        <f t="shared" si="459"/>
        <v>3</v>
      </c>
      <c r="BA63" s="773">
        <f t="shared" si="459"/>
        <v>4</v>
      </c>
      <c r="BB63" s="773">
        <f t="shared" si="459"/>
        <v>3</v>
      </c>
      <c r="BC63" s="773">
        <f t="shared" si="459"/>
        <v>2</v>
      </c>
      <c r="BD63" s="773">
        <f t="shared" si="459"/>
        <v>1</v>
      </c>
      <c r="BE63" s="773">
        <f t="shared" si="459"/>
        <v>1</v>
      </c>
      <c r="BF63" s="773">
        <f t="shared" si="459"/>
        <v>1</v>
      </c>
      <c r="BG63" s="773">
        <f t="shared" si="459"/>
        <v>1</v>
      </c>
      <c r="BH63" s="773">
        <f t="shared" si="459"/>
        <v>1</v>
      </c>
      <c r="BI63" s="773">
        <f t="shared" si="459"/>
        <v>1</v>
      </c>
      <c r="BJ63" s="747">
        <f t="shared" si="363"/>
        <v>0</v>
      </c>
      <c r="BK63" s="748">
        <f t="shared" si="364"/>
        <v>1</v>
      </c>
      <c r="BL63" s="748">
        <f t="shared" si="365"/>
        <v>1</v>
      </c>
      <c r="BM63" s="748">
        <f t="shared" si="366"/>
        <v>0</v>
      </c>
      <c r="BN63" s="748">
        <f t="shared" si="367"/>
        <v>0</v>
      </c>
      <c r="BO63" s="748">
        <f t="shared" si="368"/>
        <v>0</v>
      </c>
      <c r="BP63" s="748">
        <f t="shared" si="369"/>
        <v>0</v>
      </c>
      <c r="BQ63" s="748">
        <f t="shared" si="370"/>
        <v>0</v>
      </c>
      <c r="BR63" s="748">
        <f t="shared" si="371"/>
        <v>0</v>
      </c>
      <c r="BS63" s="748">
        <f t="shared" si="372"/>
        <v>0</v>
      </c>
      <c r="BT63" s="748">
        <f t="shared" si="373"/>
        <v>0</v>
      </c>
      <c r="BU63" s="748">
        <f t="shared" si="374"/>
        <v>1</v>
      </c>
      <c r="BV63" s="748">
        <f t="shared" si="375"/>
        <v>0</v>
      </c>
      <c r="BW63" s="748">
        <f t="shared" si="376"/>
        <v>0</v>
      </c>
      <c r="BX63" s="748">
        <f t="shared" si="377"/>
        <v>0</v>
      </c>
      <c r="BY63" s="748">
        <f t="shared" si="378"/>
        <v>0</v>
      </c>
      <c r="BZ63" s="748">
        <f t="shared" si="379"/>
        <v>0</v>
      </c>
      <c r="CA63" s="748">
        <f t="shared" si="380"/>
        <v>0</v>
      </c>
      <c r="CB63" s="748">
        <f t="shared" si="381"/>
        <v>0</v>
      </c>
      <c r="CC63" s="751">
        <f t="shared" si="382"/>
        <v>0</v>
      </c>
      <c r="CD63" s="747">
        <f t="shared" si="383"/>
        <v>0</v>
      </c>
      <c r="CE63" s="748">
        <f t="shared" si="384"/>
        <v>0</v>
      </c>
      <c r="CF63" s="748">
        <f t="shared" si="385"/>
        <v>0</v>
      </c>
      <c r="CG63" s="748">
        <f t="shared" si="386"/>
        <v>0</v>
      </c>
      <c r="CH63" s="748">
        <f t="shared" si="387"/>
        <v>0</v>
      </c>
      <c r="CI63" s="748">
        <f t="shared" si="388"/>
        <v>0</v>
      </c>
      <c r="CJ63" s="748">
        <f t="shared" si="389"/>
        <v>0</v>
      </c>
      <c r="CK63" s="748">
        <f t="shared" si="390"/>
        <v>0</v>
      </c>
      <c r="CL63" s="748">
        <f t="shared" si="391"/>
        <v>0</v>
      </c>
      <c r="CM63" s="748">
        <f t="shared" si="392"/>
        <v>0</v>
      </c>
      <c r="CN63" s="748">
        <f t="shared" si="393"/>
        <v>0</v>
      </c>
      <c r="CO63" s="748">
        <f t="shared" si="394"/>
        <v>0</v>
      </c>
      <c r="CP63" s="748">
        <f t="shared" si="395"/>
        <v>0</v>
      </c>
      <c r="CQ63" s="748">
        <f t="shared" si="396"/>
        <v>0</v>
      </c>
      <c r="CR63" s="748">
        <f t="shared" si="397"/>
        <v>0</v>
      </c>
      <c r="CS63" s="748">
        <f t="shared" si="398"/>
        <v>0</v>
      </c>
      <c r="CT63" s="748">
        <f t="shared" si="399"/>
        <v>0</v>
      </c>
      <c r="CU63" s="748">
        <f t="shared" si="400"/>
        <v>0</v>
      </c>
      <c r="CV63" s="748">
        <f t="shared" si="401"/>
        <v>0</v>
      </c>
      <c r="CW63" s="749">
        <f t="shared" si="402"/>
        <v>0</v>
      </c>
      <c r="CX63" s="747">
        <f t="shared" si="339"/>
        <v>0</v>
      </c>
      <c r="CY63" s="748">
        <f t="shared" si="340"/>
        <v>0</v>
      </c>
      <c r="CZ63" s="748">
        <f t="shared" si="341"/>
        <v>0</v>
      </c>
      <c r="DA63" s="748">
        <f t="shared" si="342"/>
        <v>0</v>
      </c>
      <c r="DB63" s="748">
        <f t="shared" si="343"/>
        <v>0</v>
      </c>
      <c r="DC63" s="748">
        <f t="shared" si="344"/>
        <v>0</v>
      </c>
      <c r="DD63" s="748">
        <f t="shared" si="345"/>
        <v>0</v>
      </c>
      <c r="DE63" s="748">
        <f t="shared" si="346"/>
        <v>0</v>
      </c>
      <c r="DF63" s="748">
        <f t="shared" si="347"/>
        <v>0</v>
      </c>
      <c r="DG63" s="748">
        <f t="shared" si="348"/>
        <v>0</v>
      </c>
      <c r="DH63" s="748">
        <f t="shared" si="349"/>
        <v>0</v>
      </c>
      <c r="DI63" s="748">
        <f t="shared" si="350"/>
        <v>0</v>
      </c>
      <c r="DJ63" s="748">
        <f t="shared" si="351"/>
        <v>0</v>
      </c>
      <c r="DK63" s="748">
        <f t="shared" si="352"/>
        <v>0</v>
      </c>
      <c r="DL63" s="748">
        <f t="shared" si="353"/>
        <v>0</v>
      </c>
      <c r="DM63" s="748">
        <f t="shared" si="354"/>
        <v>0</v>
      </c>
      <c r="DN63" s="748">
        <f t="shared" si="355"/>
        <v>0</v>
      </c>
      <c r="DO63" s="748">
        <f t="shared" si="356"/>
        <v>0</v>
      </c>
      <c r="DP63" s="748">
        <f t="shared" si="357"/>
        <v>0</v>
      </c>
      <c r="DQ63" s="751">
        <f t="shared" si="358"/>
        <v>0</v>
      </c>
      <c r="DR63" s="758" t="str">
        <f t="shared" si="403"/>
        <v>ЮВ-6</v>
      </c>
      <c r="DS63" s="759" t="str">
        <f t="shared" si="404"/>
        <v>ЮВ-8</v>
      </c>
      <c r="DT63" s="759" t="str">
        <f t="shared" si="405"/>
        <v>ЮЗ-7</v>
      </c>
      <c r="DU63" s="759" t="str">
        <f t="shared" si="406"/>
        <v>ЮЗ-4</v>
      </c>
      <c r="DV63" s="759" t="str">
        <f t="shared" si="407"/>
        <v>Ю-8</v>
      </c>
      <c r="DW63" s="759" t="str">
        <f t="shared" si="408"/>
        <v>Ю-8</v>
      </c>
      <c r="DX63" s="759" t="str">
        <f t="shared" si="409"/>
        <v>Ю-6</v>
      </c>
      <c r="DY63" s="759" t="str">
        <f t="shared" si="410"/>
        <v>ЮЗ-4</v>
      </c>
      <c r="DZ63" s="759" t="str">
        <f t="shared" si="411"/>
        <v>З-5</v>
      </c>
      <c r="EA63" s="759" t="str">
        <f t="shared" si="412"/>
        <v>ЮЗ-5</v>
      </c>
      <c r="EB63" s="759" t="str">
        <f t="shared" si="413"/>
        <v>Ю-7</v>
      </c>
      <c r="EC63" s="759" t="str">
        <f t="shared" si="414"/>
        <v>Ю-10</v>
      </c>
      <c r="ED63" s="759" t="str">
        <f t="shared" si="415"/>
        <v>Ю-8</v>
      </c>
      <c r="EE63" s="759" t="str">
        <f t="shared" si="416"/>
        <v>Ю-8</v>
      </c>
      <c r="EF63" s="759" t="str">
        <f t="shared" si="417"/>
        <v>Ю-7</v>
      </c>
      <c r="EG63" s="759" t="str">
        <f t="shared" si="418"/>
        <v>Ю-5</v>
      </c>
      <c r="EH63" s="759" t="str">
        <f t="shared" si="419"/>
        <v>Ю-4</v>
      </c>
      <c r="EI63" s="759" t="str">
        <f t="shared" si="420"/>
        <v>В-3</v>
      </c>
      <c r="EJ63" s="759" t="str">
        <f t="shared" si="421"/>
        <v>СВ-3</v>
      </c>
      <c r="EK63" s="760" t="str">
        <f t="shared" si="422"/>
        <v>В-3</v>
      </c>
      <c r="EL63" s="732">
        <f t="shared" si="423"/>
        <v>0</v>
      </c>
      <c r="EM63" s="733">
        <f t="shared" si="424"/>
        <v>0</v>
      </c>
      <c r="EN63" s="733">
        <f t="shared" si="425"/>
        <v>0</v>
      </c>
      <c r="EO63" s="733">
        <f t="shared" si="426"/>
        <v>0</v>
      </c>
      <c r="EP63" s="733">
        <f t="shared" si="427"/>
        <v>0</v>
      </c>
      <c r="EQ63" s="733">
        <f t="shared" si="428"/>
        <v>0</v>
      </c>
      <c r="ER63" s="733">
        <f t="shared" si="429"/>
        <v>0</v>
      </c>
      <c r="ES63" s="733">
        <f t="shared" si="430"/>
        <v>0</v>
      </c>
      <c r="ET63" s="733">
        <f t="shared" si="431"/>
        <v>0</v>
      </c>
      <c r="EU63" s="733">
        <f t="shared" si="432"/>
        <v>0</v>
      </c>
      <c r="EV63" s="733">
        <f t="shared" si="433"/>
        <v>0</v>
      </c>
      <c r="EW63" s="733">
        <f t="shared" si="434"/>
        <v>0</v>
      </c>
      <c r="EX63" s="733">
        <f t="shared" si="435"/>
        <v>0</v>
      </c>
      <c r="EY63" s="733">
        <f t="shared" si="436"/>
        <v>0</v>
      </c>
      <c r="EZ63" s="733">
        <f t="shared" si="437"/>
        <v>0</v>
      </c>
      <c r="FA63" s="733">
        <f t="shared" si="438"/>
        <v>0</v>
      </c>
      <c r="FB63" s="733">
        <f t="shared" si="439"/>
        <v>0</v>
      </c>
      <c r="FC63" s="733">
        <f t="shared" si="440"/>
        <v>0</v>
      </c>
      <c r="FD63" s="733">
        <f t="shared" si="441"/>
        <v>0</v>
      </c>
      <c r="FE63" s="734">
        <f t="shared" si="442"/>
        <v>0</v>
      </c>
      <c r="FH63" s="1030"/>
      <c r="FI63" s="96"/>
      <c r="FJ63" s="96" t="str">
        <f>INDEX(FJ6:FJ41,FJ59)</f>
        <v>Апатиты</v>
      </c>
      <c r="FK63" s="461" t="str">
        <f>TEXT(FK64,"ддд")</f>
        <v>Ср</v>
      </c>
      <c r="FL63" s="461" t="str">
        <f t="shared" ref="FL63:FT63" si="460">TEXT(FL64,"ддд")</f>
        <v>Чт</v>
      </c>
      <c r="FM63" s="461" t="str">
        <f t="shared" si="460"/>
        <v>Пт</v>
      </c>
      <c r="FN63" s="461" t="str">
        <f t="shared" si="460"/>
        <v>Сб</v>
      </c>
      <c r="FO63" s="461" t="str">
        <f t="shared" si="460"/>
        <v>Вс</v>
      </c>
      <c r="FP63" s="461" t="str">
        <f t="shared" si="460"/>
        <v>Пн</v>
      </c>
      <c r="FQ63" s="461" t="str">
        <f t="shared" si="460"/>
        <v>Вт</v>
      </c>
      <c r="FR63" s="461" t="str">
        <f t="shared" si="460"/>
        <v>Ср</v>
      </c>
      <c r="FS63" s="461" t="str">
        <f t="shared" si="460"/>
        <v>Чт</v>
      </c>
      <c r="FT63" s="461" t="str">
        <f t="shared" si="460"/>
        <v>Пт</v>
      </c>
      <c r="FU63" s="357"/>
      <c r="FV63" s="357"/>
      <c r="FW63" s="357"/>
      <c r="FX63" s="357"/>
      <c r="FY63" s="357"/>
      <c r="FZ63" s="357"/>
      <c r="GA63" s="357"/>
      <c r="GB63" s="357"/>
      <c r="GC63" s="357"/>
      <c r="GD63" s="357"/>
      <c r="GE63" s="344"/>
      <c r="GF63" s="344"/>
      <c r="GG63" s="344"/>
      <c r="GH63" s="344"/>
      <c r="GI63" s="344"/>
      <c r="GJ63" s="344"/>
      <c r="GK63" s="344"/>
      <c r="GL63" s="344"/>
      <c r="GM63" s="344"/>
      <c r="GN63" s="344"/>
      <c r="GO63" s="358"/>
      <c r="GP63" s="358"/>
      <c r="GQ63" s="358"/>
      <c r="GR63" s="358"/>
      <c r="GS63" s="358"/>
      <c r="GT63" s="358"/>
      <c r="GU63" s="358"/>
      <c r="GV63" s="358"/>
      <c r="GW63" s="358"/>
      <c r="GX63" s="358"/>
      <c r="GY63" s="344"/>
      <c r="GZ63" s="344"/>
      <c r="HA63" s="344"/>
      <c r="HB63" s="344"/>
      <c r="HC63" s="344"/>
      <c r="HD63" s="344"/>
      <c r="HE63" s="344"/>
      <c r="HF63" s="344"/>
      <c r="HG63" s="344"/>
      <c r="HH63" s="344"/>
      <c r="HI63" s="358"/>
      <c r="HJ63" s="358"/>
      <c r="HK63" s="358"/>
      <c r="HL63" s="358"/>
      <c r="HM63" s="358"/>
      <c r="HN63" s="358"/>
      <c r="HO63" s="358"/>
      <c r="HP63" s="358"/>
      <c r="HQ63" s="358"/>
      <c r="HR63" s="358"/>
      <c r="HS63" s="55"/>
      <c r="HT63" s="55"/>
      <c r="HU63" s="55"/>
      <c r="HV63" s="55"/>
      <c r="HW63" s="55"/>
      <c r="HX63" s="55"/>
      <c r="HY63" s="55"/>
      <c r="HZ63" s="55"/>
      <c r="IA63" s="55"/>
      <c r="IB63" s="55"/>
      <c r="IC63" s="55"/>
      <c r="ID63" s="55"/>
      <c r="IE63" s="55"/>
      <c r="IF63" s="55"/>
      <c r="IG63" s="55"/>
      <c r="IH63" s="55"/>
      <c r="II63" s="55"/>
      <c r="IJ63" s="55"/>
      <c r="IK63" s="55"/>
      <c r="IL63" s="55"/>
    </row>
    <row r="64" spans="1:246" ht="13.5" customHeight="1" x14ac:dyDescent="0.2">
      <c r="A64" s="99" t="s">
        <v>605</v>
      </c>
      <c r="B64" s="100" t="s">
        <v>78</v>
      </c>
      <c r="C64" s="101" t="s">
        <v>2262</v>
      </c>
      <c r="D64" s="102" t="s">
        <v>79</v>
      </c>
      <c r="E64" s="102" t="s">
        <v>2263</v>
      </c>
      <c r="F64" s="102" t="s">
        <v>79</v>
      </c>
      <c r="G64" s="102" t="s">
        <v>2264</v>
      </c>
      <c r="H64" s="102" t="s">
        <v>79</v>
      </c>
      <c r="I64" s="102" t="s">
        <v>2265</v>
      </c>
      <c r="J64" s="102" t="s">
        <v>79</v>
      </c>
      <c r="K64" s="102" t="s">
        <v>2266</v>
      </c>
      <c r="L64" s="102" t="s">
        <v>79</v>
      </c>
      <c r="M64" s="102" t="s">
        <v>2267</v>
      </c>
      <c r="N64" s="102" t="s">
        <v>79</v>
      </c>
      <c r="O64" s="102" t="s">
        <v>2268</v>
      </c>
      <c r="P64" s="102" t="s">
        <v>79</v>
      </c>
      <c r="Q64" s="102" t="s">
        <v>2269</v>
      </c>
      <c r="R64" s="102" t="s">
        <v>79</v>
      </c>
      <c r="S64" s="102" t="s">
        <v>2270</v>
      </c>
      <c r="T64" s="102" t="s">
        <v>79</v>
      </c>
      <c r="U64" s="102" t="s">
        <v>2271</v>
      </c>
      <c r="V64" s="103" t="s">
        <v>79</v>
      </c>
      <c r="X64" s="104"/>
      <c r="Y64" s="105" t="s">
        <v>80</v>
      </c>
      <c r="Z64" s="341" t="s">
        <v>83</v>
      </c>
      <c r="AA64" s="342" t="s">
        <v>84</v>
      </c>
      <c r="AB64" s="342" t="s">
        <v>85</v>
      </c>
      <c r="AC64" s="342" t="s">
        <v>86</v>
      </c>
      <c r="AD64" s="342" t="s">
        <v>87</v>
      </c>
      <c r="AE64" s="342" t="s">
        <v>81</v>
      </c>
      <c r="AF64" s="342" t="s">
        <v>82</v>
      </c>
      <c r="AG64" s="342" t="s">
        <v>83</v>
      </c>
      <c r="AH64" s="342" t="s">
        <v>84</v>
      </c>
      <c r="AI64" s="343" t="s">
        <v>85</v>
      </c>
      <c r="AL64" s="233"/>
      <c r="AN64" s="413">
        <f t="shared" si="335"/>
        <v>20</v>
      </c>
      <c r="AO64" s="708" t="str">
        <f t="shared" si="335"/>
        <v>Тихвин</v>
      </c>
      <c r="AP64" s="773">
        <f t="shared" si="361"/>
        <v>0</v>
      </c>
      <c r="AQ64" s="773">
        <f t="shared" ref="AQ64:BI64" si="461" xml:space="preserve">        IF(VLOOKUP(29&amp;$AO25,$A$6:$V$3000,AQ$3,0)&lt;$FH$58,VLOOKUP(29&amp;$AO25,$A$6:$V$3000,AQ$3,0),"")</f>
        <v>3</v>
      </c>
      <c r="AR64" s="773">
        <f t="shared" si="461"/>
        <v>2</v>
      </c>
      <c r="AS64" s="773">
        <f t="shared" si="461"/>
        <v>2</v>
      </c>
      <c r="AT64" s="773">
        <f t="shared" si="461"/>
        <v>2</v>
      </c>
      <c r="AU64" s="773">
        <f t="shared" si="461"/>
        <v>2</v>
      </c>
      <c r="AV64" s="773">
        <f t="shared" si="461"/>
        <v>2</v>
      </c>
      <c r="AW64" s="773">
        <f t="shared" si="461"/>
        <v>2</v>
      </c>
      <c r="AX64" s="773">
        <f t="shared" si="461"/>
        <v>2</v>
      </c>
      <c r="AY64" s="773">
        <f t="shared" si="461"/>
        <v>3</v>
      </c>
      <c r="AZ64" s="773">
        <f t="shared" si="461"/>
        <v>3</v>
      </c>
      <c r="BA64" s="773">
        <f t="shared" si="461"/>
        <v>4</v>
      </c>
      <c r="BB64" s="773">
        <f t="shared" si="461"/>
        <v>3</v>
      </c>
      <c r="BC64" s="773">
        <f t="shared" si="461"/>
        <v>2</v>
      </c>
      <c r="BD64" s="773">
        <f t="shared" si="461"/>
        <v>1</v>
      </c>
      <c r="BE64" s="773">
        <f t="shared" si="461"/>
        <v>1</v>
      </c>
      <c r="BF64" s="773">
        <f t="shared" si="461"/>
        <v>1</v>
      </c>
      <c r="BG64" s="773">
        <f t="shared" si="461"/>
        <v>1</v>
      </c>
      <c r="BH64" s="773">
        <f t="shared" si="461"/>
        <v>1</v>
      </c>
      <c r="BI64" s="773">
        <f t="shared" si="461"/>
        <v>1</v>
      </c>
      <c r="BJ64" s="747">
        <f t="shared" si="363"/>
        <v>0</v>
      </c>
      <c r="BK64" s="748">
        <f t="shared" si="364"/>
        <v>1</v>
      </c>
      <c r="BL64" s="748">
        <f t="shared" si="365"/>
        <v>1</v>
      </c>
      <c r="BM64" s="748">
        <f t="shared" si="366"/>
        <v>0</v>
      </c>
      <c r="BN64" s="748">
        <f t="shared" si="367"/>
        <v>0</v>
      </c>
      <c r="BO64" s="748">
        <f t="shared" si="368"/>
        <v>0</v>
      </c>
      <c r="BP64" s="748">
        <f t="shared" si="369"/>
        <v>0</v>
      </c>
      <c r="BQ64" s="748">
        <f t="shared" si="370"/>
        <v>0</v>
      </c>
      <c r="BR64" s="748">
        <f t="shared" si="371"/>
        <v>0</v>
      </c>
      <c r="BS64" s="748">
        <f t="shared" si="372"/>
        <v>0</v>
      </c>
      <c r="BT64" s="748">
        <f t="shared" si="373"/>
        <v>0</v>
      </c>
      <c r="BU64" s="748">
        <f t="shared" si="374"/>
        <v>1</v>
      </c>
      <c r="BV64" s="748">
        <f t="shared" si="375"/>
        <v>0</v>
      </c>
      <c r="BW64" s="748">
        <f t="shared" si="376"/>
        <v>0</v>
      </c>
      <c r="BX64" s="748">
        <f t="shared" si="377"/>
        <v>0</v>
      </c>
      <c r="BY64" s="748">
        <f t="shared" si="378"/>
        <v>0</v>
      </c>
      <c r="BZ64" s="748">
        <f t="shared" si="379"/>
        <v>0</v>
      </c>
      <c r="CA64" s="748">
        <f t="shared" si="380"/>
        <v>0</v>
      </c>
      <c r="CB64" s="748">
        <f t="shared" si="381"/>
        <v>0</v>
      </c>
      <c r="CC64" s="751">
        <f t="shared" si="382"/>
        <v>0</v>
      </c>
      <c r="CD64" s="747">
        <f t="shared" si="383"/>
        <v>0</v>
      </c>
      <c r="CE64" s="748">
        <f t="shared" si="384"/>
        <v>0</v>
      </c>
      <c r="CF64" s="748">
        <f t="shared" si="385"/>
        <v>0</v>
      </c>
      <c r="CG64" s="748">
        <f t="shared" si="386"/>
        <v>0</v>
      </c>
      <c r="CH64" s="748">
        <f t="shared" si="387"/>
        <v>0</v>
      </c>
      <c r="CI64" s="748">
        <f t="shared" si="388"/>
        <v>0</v>
      </c>
      <c r="CJ64" s="748">
        <f t="shared" si="389"/>
        <v>0</v>
      </c>
      <c r="CK64" s="748">
        <f t="shared" si="390"/>
        <v>0</v>
      </c>
      <c r="CL64" s="748">
        <f t="shared" si="391"/>
        <v>0</v>
      </c>
      <c r="CM64" s="748">
        <f t="shared" si="392"/>
        <v>0</v>
      </c>
      <c r="CN64" s="748">
        <f t="shared" si="393"/>
        <v>0</v>
      </c>
      <c r="CO64" s="748">
        <f t="shared" si="394"/>
        <v>0</v>
      </c>
      <c r="CP64" s="748">
        <f t="shared" si="395"/>
        <v>0</v>
      </c>
      <c r="CQ64" s="748">
        <f t="shared" si="396"/>
        <v>0</v>
      </c>
      <c r="CR64" s="748">
        <f t="shared" si="397"/>
        <v>0</v>
      </c>
      <c r="CS64" s="748">
        <f t="shared" si="398"/>
        <v>0</v>
      </c>
      <c r="CT64" s="748">
        <f t="shared" si="399"/>
        <v>0</v>
      </c>
      <c r="CU64" s="748">
        <f t="shared" si="400"/>
        <v>0</v>
      </c>
      <c r="CV64" s="748">
        <f t="shared" si="401"/>
        <v>0</v>
      </c>
      <c r="CW64" s="749">
        <f t="shared" si="402"/>
        <v>0</v>
      </c>
      <c r="CX64" s="747">
        <f t="shared" si="339"/>
        <v>0</v>
      </c>
      <c r="CY64" s="748">
        <f t="shared" si="340"/>
        <v>0</v>
      </c>
      <c r="CZ64" s="748">
        <f t="shared" si="341"/>
        <v>0</v>
      </c>
      <c r="DA64" s="748">
        <f t="shared" si="342"/>
        <v>0</v>
      </c>
      <c r="DB64" s="748">
        <f t="shared" si="343"/>
        <v>0</v>
      </c>
      <c r="DC64" s="748">
        <f t="shared" si="344"/>
        <v>0</v>
      </c>
      <c r="DD64" s="748">
        <f t="shared" si="345"/>
        <v>0</v>
      </c>
      <c r="DE64" s="748">
        <f t="shared" si="346"/>
        <v>0</v>
      </c>
      <c r="DF64" s="748">
        <f t="shared" si="347"/>
        <v>0</v>
      </c>
      <c r="DG64" s="748">
        <f t="shared" si="348"/>
        <v>0</v>
      </c>
      <c r="DH64" s="748">
        <f t="shared" si="349"/>
        <v>0</v>
      </c>
      <c r="DI64" s="748">
        <f t="shared" si="350"/>
        <v>0</v>
      </c>
      <c r="DJ64" s="748">
        <f t="shared" si="351"/>
        <v>0</v>
      </c>
      <c r="DK64" s="748">
        <f t="shared" si="352"/>
        <v>0</v>
      </c>
      <c r="DL64" s="748">
        <f t="shared" si="353"/>
        <v>0</v>
      </c>
      <c r="DM64" s="748">
        <f t="shared" si="354"/>
        <v>0</v>
      </c>
      <c r="DN64" s="748">
        <f t="shared" si="355"/>
        <v>0</v>
      </c>
      <c r="DO64" s="748">
        <f t="shared" si="356"/>
        <v>0</v>
      </c>
      <c r="DP64" s="748">
        <f t="shared" si="357"/>
        <v>0</v>
      </c>
      <c r="DQ64" s="751">
        <f t="shared" si="358"/>
        <v>0</v>
      </c>
      <c r="DR64" s="758" t="str">
        <f t="shared" si="403"/>
        <v>ЮВ-6</v>
      </c>
      <c r="DS64" s="759" t="str">
        <f t="shared" si="404"/>
        <v>ЮВ-8</v>
      </c>
      <c r="DT64" s="759" t="str">
        <f t="shared" si="405"/>
        <v>ЮЗ-8</v>
      </c>
      <c r="DU64" s="759" t="str">
        <f t="shared" si="406"/>
        <v>ЮЗ-4</v>
      </c>
      <c r="DV64" s="759" t="str">
        <f t="shared" si="407"/>
        <v>ЮЗ-7</v>
      </c>
      <c r="DW64" s="759" t="str">
        <f t="shared" si="408"/>
        <v>Ю-8</v>
      </c>
      <c r="DX64" s="759" t="str">
        <f t="shared" si="409"/>
        <v>ЮВ-7</v>
      </c>
      <c r="DY64" s="759" t="str">
        <f t="shared" si="410"/>
        <v>ЮЗ-5</v>
      </c>
      <c r="DZ64" s="759" t="str">
        <f t="shared" si="411"/>
        <v>ЮЗ-5</v>
      </c>
      <c r="EA64" s="759" t="str">
        <f t="shared" si="412"/>
        <v>ЮЗ-5</v>
      </c>
      <c r="EB64" s="759" t="str">
        <f t="shared" si="413"/>
        <v>Ю-6</v>
      </c>
      <c r="EC64" s="759" t="str">
        <f t="shared" si="414"/>
        <v>Ю-8</v>
      </c>
      <c r="ED64" s="759" t="str">
        <f t="shared" si="415"/>
        <v>Ю-7</v>
      </c>
      <c r="EE64" s="759" t="str">
        <f t="shared" si="416"/>
        <v>Ю-8</v>
      </c>
      <c r="EF64" s="759" t="str">
        <f t="shared" si="417"/>
        <v>Ю-7</v>
      </c>
      <c r="EG64" s="759" t="str">
        <f t="shared" si="418"/>
        <v>Ю-5</v>
      </c>
      <c r="EH64" s="759" t="str">
        <f t="shared" si="419"/>
        <v>ЮВ-3</v>
      </c>
      <c r="EI64" s="759" t="str">
        <f t="shared" si="420"/>
        <v>В-3</v>
      </c>
      <c r="EJ64" s="759" t="str">
        <f t="shared" si="421"/>
        <v>В-3</v>
      </c>
      <c r="EK64" s="760" t="str">
        <f t="shared" si="422"/>
        <v>В-4</v>
      </c>
      <c r="EL64" s="732">
        <f t="shared" si="423"/>
        <v>0</v>
      </c>
      <c r="EM64" s="733">
        <f t="shared" si="424"/>
        <v>0</v>
      </c>
      <c r="EN64" s="733">
        <f t="shared" si="425"/>
        <v>0</v>
      </c>
      <c r="EO64" s="733">
        <f t="shared" si="426"/>
        <v>0</v>
      </c>
      <c r="EP64" s="733">
        <f t="shared" si="427"/>
        <v>0</v>
      </c>
      <c r="EQ64" s="733">
        <f t="shared" si="428"/>
        <v>0</v>
      </c>
      <c r="ER64" s="733">
        <f t="shared" si="429"/>
        <v>0</v>
      </c>
      <c r="ES64" s="733">
        <f t="shared" si="430"/>
        <v>0</v>
      </c>
      <c r="ET64" s="733">
        <f t="shared" si="431"/>
        <v>0</v>
      </c>
      <c r="EU64" s="733">
        <f t="shared" si="432"/>
        <v>0</v>
      </c>
      <c r="EV64" s="733">
        <f t="shared" si="433"/>
        <v>0</v>
      </c>
      <c r="EW64" s="733">
        <f t="shared" si="434"/>
        <v>0</v>
      </c>
      <c r="EX64" s="733">
        <f t="shared" si="435"/>
        <v>0</v>
      </c>
      <c r="EY64" s="733">
        <f t="shared" si="436"/>
        <v>0</v>
      </c>
      <c r="EZ64" s="733">
        <f t="shared" si="437"/>
        <v>0</v>
      </c>
      <c r="FA64" s="733">
        <f t="shared" si="438"/>
        <v>0</v>
      </c>
      <c r="FB64" s="733">
        <f t="shared" si="439"/>
        <v>0</v>
      </c>
      <c r="FC64" s="733">
        <f t="shared" si="440"/>
        <v>0</v>
      </c>
      <c r="FD64" s="733">
        <f t="shared" si="441"/>
        <v>0</v>
      </c>
      <c r="FE64" s="734">
        <f t="shared" si="442"/>
        <v>0</v>
      </c>
      <c r="FI64" s="96"/>
      <c r="FJ64" s="429" t="str">
        <f>INDEX(FH10:FH45,FJ59)</f>
        <v>Апатиты ПЧ-42 /Мурманский/</v>
      </c>
      <c r="FK64" s="426" t="str">
        <f>FK5</f>
        <v>20 ноя</v>
      </c>
      <c r="FL64" s="426" t="str">
        <f t="shared" ref="FL64:FT64" si="462">FL5</f>
        <v>21 ноя</v>
      </c>
      <c r="FM64" s="426" t="str">
        <f t="shared" si="462"/>
        <v>22 ноя</v>
      </c>
      <c r="FN64" s="426" t="str">
        <f t="shared" si="462"/>
        <v>23 ноя</v>
      </c>
      <c r="FO64" s="426" t="str">
        <f t="shared" si="462"/>
        <v>24 ноя</v>
      </c>
      <c r="FP64" s="426" t="str">
        <f t="shared" si="462"/>
        <v>25 ноя</v>
      </c>
      <c r="FQ64" s="426" t="str">
        <f t="shared" si="462"/>
        <v>26 ноя</v>
      </c>
      <c r="FR64" s="426" t="str">
        <f t="shared" si="462"/>
        <v>27 ноя</v>
      </c>
      <c r="FS64" s="426" t="str">
        <f t="shared" si="462"/>
        <v>28 ноя</v>
      </c>
      <c r="FT64" s="426" t="str">
        <f t="shared" si="462"/>
        <v>29 ноя</v>
      </c>
      <c r="FU64" s="357"/>
      <c r="FV64" s="357"/>
      <c r="FW64" s="357"/>
      <c r="FX64" s="357"/>
      <c r="FY64" s="357"/>
      <c r="FZ64" s="357"/>
      <c r="GA64" s="357"/>
      <c r="GB64" s="357"/>
      <c r="GC64" s="357"/>
      <c r="GD64" s="357"/>
      <c r="GE64" s="344"/>
      <c r="GF64" s="344"/>
      <c r="GG64" s="344"/>
      <c r="GH64" s="344"/>
      <c r="GI64" s="344"/>
      <c r="GJ64" s="344"/>
      <c r="GK64" s="344"/>
      <c r="GL64" s="344"/>
      <c r="GM64" s="344"/>
      <c r="GN64" s="344"/>
      <c r="GO64" s="358"/>
      <c r="GP64" s="358"/>
      <c r="GQ64" s="358"/>
      <c r="GR64" s="358"/>
      <c r="GS64" s="358"/>
      <c r="GT64" s="358"/>
      <c r="GU64" s="358"/>
      <c r="GV64" s="358"/>
      <c r="GW64" s="358"/>
      <c r="GX64" s="358"/>
      <c r="GY64" s="344"/>
      <c r="GZ64" s="344"/>
      <c r="HA64" s="344"/>
      <c r="HB64" s="344"/>
      <c r="HC64" s="344"/>
      <c r="HD64" s="344"/>
      <c r="HE64" s="344"/>
      <c r="HF64" s="344"/>
      <c r="HG64" s="344"/>
      <c r="HH64" s="344"/>
      <c r="HI64" s="358"/>
      <c r="HJ64" s="358"/>
      <c r="HK64" s="358"/>
      <c r="HL64" s="358"/>
      <c r="HM64" s="358"/>
      <c r="HN64" s="358"/>
      <c r="HO64" s="358"/>
      <c r="HP64" s="358"/>
      <c r="HQ64" s="358"/>
      <c r="HR64" s="358"/>
      <c r="HS64" s="55"/>
      <c r="HT64" s="55"/>
      <c r="HU64" s="55"/>
      <c r="HV64" s="55"/>
      <c r="HW64" s="55"/>
      <c r="HX64" s="55"/>
      <c r="HY64" s="55"/>
      <c r="HZ64" s="55"/>
      <c r="IA64" s="55"/>
      <c r="IB64" s="55"/>
      <c r="IC64" s="55"/>
      <c r="ID64" s="55"/>
      <c r="IE64" s="55"/>
      <c r="IF64" s="55"/>
      <c r="IG64" s="55"/>
      <c r="IH64" s="55"/>
      <c r="II64" s="55"/>
      <c r="IJ64" s="55"/>
      <c r="IK64" s="55"/>
      <c r="IL64" s="55"/>
    </row>
    <row r="65" spans="1:246" ht="13.5" customHeight="1" x14ac:dyDescent="0.2">
      <c r="A65" s="109" t="s">
        <v>606</v>
      </c>
      <c r="B65" s="110" t="s">
        <v>607</v>
      </c>
      <c r="C65" s="111" t="s">
        <v>59</v>
      </c>
      <c r="D65" s="111" t="s">
        <v>60</v>
      </c>
      <c r="E65" s="111" t="s">
        <v>59</v>
      </c>
      <c r="F65" s="111" t="s">
        <v>60</v>
      </c>
      <c r="G65" s="111" t="s">
        <v>59</v>
      </c>
      <c r="H65" s="111" t="s">
        <v>60</v>
      </c>
      <c r="I65" s="111" t="s">
        <v>59</v>
      </c>
      <c r="J65" s="111" t="s">
        <v>60</v>
      </c>
      <c r="K65" s="111" t="s">
        <v>59</v>
      </c>
      <c r="L65" s="111" t="s">
        <v>60</v>
      </c>
      <c r="M65" s="111" t="s">
        <v>59</v>
      </c>
      <c r="N65" s="111" t="s">
        <v>60</v>
      </c>
      <c r="O65" s="111" t="s">
        <v>59</v>
      </c>
      <c r="P65" s="111" t="s">
        <v>60</v>
      </c>
      <c r="Q65" s="111" t="s">
        <v>59</v>
      </c>
      <c r="R65" s="111" t="s">
        <v>60</v>
      </c>
      <c r="S65" s="111" t="s">
        <v>59</v>
      </c>
      <c r="T65" s="111" t="s">
        <v>60</v>
      </c>
      <c r="U65" s="111" t="s">
        <v>59</v>
      </c>
      <c r="V65" s="112" t="s">
        <v>60</v>
      </c>
      <c r="X65" s="113"/>
      <c r="Y65" s="105" t="s">
        <v>607</v>
      </c>
      <c r="Z65" s="114" t="s">
        <v>2272</v>
      </c>
      <c r="AA65" s="115" t="s">
        <v>2273</v>
      </c>
      <c r="AB65" s="115" t="s">
        <v>2274</v>
      </c>
      <c r="AC65" s="115" t="s">
        <v>2275</v>
      </c>
      <c r="AD65" s="115" t="s">
        <v>2276</v>
      </c>
      <c r="AE65" s="115" t="s">
        <v>2277</v>
      </c>
      <c r="AF65" s="115" t="s">
        <v>2278</v>
      </c>
      <c r="AG65" s="115" t="s">
        <v>2279</v>
      </c>
      <c r="AH65" s="115" t="s">
        <v>2280</v>
      </c>
      <c r="AI65" s="116" t="s">
        <v>2281</v>
      </c>
      <c r="AN65" s="518">
        <f t="shared" ref="AN65:AO80" si="463">AN26</f>
        <v>21</v>
      </c>
      <c r="AO65" s="708" t="str">
        <f t="shared" si="463"/>
        <v>Бабаево</v>
      </c>
      <c r="AP65" s="773">
        <f t="shared" si="361"/>
        <v>0</v>
      </c>
      <c r="AQ65" s="773">
        <f t="shared" ref="AQ65:BI65" si="464" xml:space="preserve">        IF(VLOOKUP(29&amp;$AO26,$A$6:$V$3000,AQ$3,0)&lt;$FH$58,VLOOKUP(29&amp;$AO26,$A$6:$V$3000,AQ$3,0),"")</f>
        <v>4</v>
      </c>
      <c r="AR65" s="773">
        <f t="shared" si="464"/>
        <v>3</v>
      </c>
      <c r="AS65" s="773">
        <f t="shared" si="464"/>
        <v>8</v>
      </c>
      <c r="AT65" s="773">
        <f t="shared" si="464"/>
        <v>11</v>
      </c>
      <c r="AU65" s="773">
        <f t="shared" si="464"/>
        <v>11</v>
      </c>
      <c r="AV65" s="773">
        <f t="shared" si="464"/>
        <v>13</v>
      </c>
      <c r="AW65" s="773">
        <f t="shared" si="464"/>
        <v>15</v>
      </c>
      <c r="AX65" s="773">
        <f t="shared" si="464"/>
        <v>15</v>
      </c>
      <c r="AY65" s="773">
        <f t="shared" si="464"/>
        <v>15</v>
      </c>
      <c r="AZ65" s="773">
        <f t="shared" si="464"/>
        <v>15</v>
      </c>
      <c r="BA65" s="773">
        <f t="shared" si="464"/>
        <v>16</v>
      </c>
      <c r="BB65" s="773">
        <f t="shared" si="464"/>
        <v>16</v>
      </c>
      <c r="BC65" s="773">
        <f t="shared" si="464"/>
        <v>10</v>
      </c>
      <c r="BD65" s="773">
        <f t="shared" si="464"/>
        <v>7</v>
      </c>
      <c r="BE65" s="773">
        <f t="shared" si="464"/>
        <v>6</v>
      </c>
      <c r="BF65" s="773">
        <f t="shared" si="464"/>
        <v>5</v>
      </c>
      <c r="BG65" s="773">
        <f t="shared" si="464"/>
        <v>5</v>
      </c>
      <c r="BH65" s="773">
        <f t="shared" si="464"/>
        <v>5</v>
      </c>
      <c r="BI65" s="773">
        <f t="shared" si="464"/>
        <v>5</v>
      </c>
      <c r="BJ65" s="747">
        <f t="shared" si="363"/>
        <v>0</v>
      </c>
      <c r="BK65" s="748">
        <f t="shared" si="364"/>
        <v>1</v>
      </c>
      <c r="BL65" s="748">
        <f t="shared" si="365"/>
        <v>0</v>
      </c>
      <c r="BM65" s="748">
        <f t="shared" si="366"/>
        <v>0</v>
      </c>
      <c r="BN65" s="748">
        <f t="shared" si="367"/>
        <v>1</v>
      </c>
      <c r="BO65" s="748">
        <f t="shared" si="368"/>
        <v>0</v>
      </c>
      <c r="BP65" s="748">
        <f t="shared" si="369"/>
        <v>0</v>
      </c>
      <c r="BQ65" s="748">
        <f t="shared" si="370"/>
        <v>0</v>
      </c>
      <c r="BR65" s="748">
        <f t="shared" si="371"/>
        <v>0</v>
      </c>
      <c r="BS65" s="748">
        <f t="shared" si="372"/>
        <v>0</v>
      </c>
      <c r="BT65" s="748">
        <f t="shared" si="373"/>
        <v>0</v>
      </c>
      <c r="BU65" s="748">
        <f t="shared" si="374"/>
        <v>1</v>
      </c>
      <c r="BV65" s="748">
        <f t="shared" si="375"/>
        <v>1</v>
      </c>
      <c r="BW65" s="748">
        <f t="shared" si="376"/>
        <v>0</v>
      </c>
      <c r="BX65" s="748">
        <f t="shared" si="377"/>
        <v>0</v>
      </c>
      <c r="BY65" s="748">
        <f t="shared" si="378"/>
        <v>0</v>
      </c>
      <c r="BZ65" s="748">
        <f t="shared" si="379"/>
        <v>0</v>
      </c>
      <c r="CA65" s="748">
        <f t="shared" si="380"/>
        <v>0</v>
      </c>
      <c r="CB65" s="748">
        <f t="shared" si="381"/>
        <v>0</v>
      </c>
      <c r="CC65" s="751">
        <f t="shared" si="382"/>
        <v>0</v>
      </c>
      <c r="CD65" s="747">
        <f t="shared" si="383"/>
        <v>0</v>
      </c>
      <c r="CE65" s="748">
        <f t="shared" si="384"/>
        <v>0</v>
      </c>
      <c r="CF65" s="748">
        <f t="shared" si="385"/>
        <v>0</v>
      </c>
      <c r="CG65" s="748">
        <f t="shared" si="386"/>
        <v>0</v>
      </c>
      <c r="CH65" s="748">
        <f t="shared" si="387"/>
        <v>0</v>
      </c>
      <c r="CI65" s="748">
        <f t="shared" si="388"/>
        <v>0</v>
      </c>
      <c r="CJ65" s="748">
        <f t="shared" si="389"/>
        <v>0</v>
      </c>
      <c r="CK65" s="748">
        <f t="shared" si="390"/>
        <v>0</v>
      </c>
      <c r="CL65" s="748">
        <f t="shared" si="391"/>
        <v>0</v>
      </c>
      <c r="CM65" s="748">
        <f t="shared" si="392"/>
        <v>0</v>
      </c>
      <c r="CN65" s="748">
        <f t="shared" si="393"/>
        <v>0</v>
      </c>
      <c r="CO65" s="748">
        <f t="shared" si="394"/>
        <v>1</v>
      </c>
      <c r="CP65" s="748">
        <f t="shared" si="395"/>
        <v>1</v>
      </c>
      <c r="CQ65" s="748">
        <f t="shared" si="396"/>
        <v>0</v>
      </c>
      <c r="CR65" s="748">
        <f t="shared" si="397"/>
        <v>0</v>
      </c>
      <c r="CS65" s="748">
        <f t="shared" si="398"/>
        <v>0</v>
      </c>
      <c r="CT65" s="748">
        <f t="shared" si="399"/>
        <v>0</v>
      </c>
      <c r="CU65" s="748">
        <f t="shared" si="400"/>
        <v>0</v>
      </c>
      <c r="CV65" s="748">
        <f t="shared" si="401"/>
        <v>0</v>
      </c>
      <c r="CW65" s="749">
        <f t="shared" si="402"/>
        <v>0</v>
      </c>
      <c r="CX65" s="747">
        <f t="shared" si="339"/>
        <v>0</v>
      </c>
      <c r="CY65" s="748">
        <f t="shared" si="340"/>
        <v>0</v>
      </c>
      <c r="CZ65" s="748">
        <f t="shared" si="341"/>
        <v>0</v>
      </c>
      <c r="DA65" s="748">
        <f t="shared" si="342"/>
        <v>0</v>
      </c>
      <c r="DB65" s="748">
        <f t="shared" si="343"/>
        <v>0</v>
      </c>
      <c r="DC65" s="748">
        <f t="shared" si="344"/>
        <v>0</v>
      </c>
      <c r="DD65" s="748">
        <f t="shared" si="345"/>
        <v>0</v>
      </c>
      <c r="DE65" s="748">
        <f t="shared" si="346"/>
        <v>0</v>
      </c>
      <c r="DF65" s="748">
        <f t="shared" si="347"/>
        <v>0</v>
      </c>
      <c r="DG65" s="748">
        <f t="shared" si="348"/>
        <v>0</v>
      </c>
      <c r="DH65" s="748">
        <f t="shared" si="349"/>
        <v>0</v>
      </c>
      <c r="DI65" s="748">
        <f t="shared" si="350"/>
        <v>0</v>
      </c>
      <c r="DJ65" s="748">
        <f t="shared" si="351"/>
        <v>0</v>
      </c>
      <c r="DK65" s="748">
        <f t="shared" si="352"/>
        <v>0</v>
      </c>
      <c r="DL65" s="748">
        <f t="shared" si="353"/>
        <v>0</v>
      </c>
      <c r="DM65" s="748">
        <f t="shared" si="354"/>
        <v>0</v>
      </c>
      <c r="DN65" s="748">
        <f t="shared" si="355"/>
        <v>0</v>
      </c>
      <c r="DO65" s="748">
        <f t="shared" si="356"/>
        <v>0</v>
      </c>
      <c r="DP65" s="748">
        <f t="shared" si="357"/>
        <v>0</v>
      </c>
      <c r="DQ65" s="751">
        <f t="shared" si="358"/>
        <v>0</v>
      </c>
      <c r="DR65" s="758" t="str">
        <f t="shared" si="403"/>
        <v>ЮВ-5</v>
      </c>
      <c r="DS65" s="759" t="str">
        <f t="shared" si="404"/>
        <v>ЮВ-8</v>
      </c>
      <c r="DT65" s="759" t="str">
        <f t="shared" si="405"/>
        <v>Ю-8</v>
      </c>
      <c r="DU65" s="759" t="str">
        <f t="shared" si="406"/>
        <v>СЗ-5</v>
      </c>
      <c r="DV65" s="759" t="str">
        <f t="shared" si="407"/>
        <v>Ю-7</v>
      </c>
      <c r="DW65" s="759" t="str">
        <f t="shared" si="408"/>
        <v>Ю-8</v>
      </c>
      <c r="DX65" s="759" t="str">
        <f t="shared" si="409"/>
        <v>ЮВ-6</v>
      </c>
      <c r="DY65" s="759" t="str">
        <f t="shared" si="410"/>
        <v>З-5</v>
      </c>
      <c r="DZ65" s="759" t="str">
        <f t="shared" si="411"/>
        <v>ЮЗ-5</v>
      </c>
      <c r="EA65" s="759" t="str">
        <f t="shared" si="412"/>
        <v>ЮЗ-4</v>
      </c>
      <c r="EB65" s="759" t="str">
        <f t="shared" si="413"/>
        <v>Ю-5</v>
      </c>
      <c r="EC65" s="759" t="str">
        <f t="shared" si="414"/>
        <v>Ю-9</v>
      </c>
      <c r="ED65" s="759" t="str">
        <f t="shared" si="415"/>
        <v>Ю-7</v>
      </c>
      <c r="EE65" s="759" t="str">
        <f t="shared" si="416"/>
        <v>Ю-7</v>
      </c>
      <c r="EF65" s="759" t="str">
        <f t="shared" si="417"/>
        <v>Ю-6</v>
      </c>
      <c r="EG65" s="759" t="str">
        <f t="shared" si="418"/>
        <v>Ю-4</v>
      </c>
      <c r="EH65" s="759" t="str">
        <f t="shared" si="419"/>
        <v>ЮВ-3</v>
      </c>
      <c r="EI65" s="759" t="str">
        <f t="shared" si="420"/>
        <v>ЮВ-3</v>
      </c>
      <c r="EJ65" s="759" t="str">
        <f t="shared" si="421"/>
        <v>СВ-3</v>
      </c>
      <c r="EK65" s="760" t="str">
        <f t="shared" si="422"/>
        <v>СВ-3</v>
      </c>
      <c r="EL65" s="732">
        <f t="shared" si="423"/>
        <v>0</v>
      </c>
      <c r="EM65" s="733">
        <f t="shared" si="424"/>
        <v>0</v>
      </c>
      <c r="EN65" s="733">
        <f t="shared" si="425"/>
        <v>0</v>
      </c>
      <c r="EO65" s="733">
        <f t="shared" si="426"/>
        <v>0</v>
      </c>
      <c r="EP65" s="733">
        <f t="shared" si="427"/>
        <v>0</v>
      </c>
      <c r="EQ65" s="733">
        <f t="shared" si="428"/>
        <v>0</v>
      </c>
      <c r="ER65" s="733">
        <f t="shared" si="429"/>
        <v>0</v>
      </c>
      <c r="ES65" s="733">
        <f t="shared" si="430"/>
        <v>0</v>
      </c>
      <c r="ET65" s="733">
        <f t="shared" si="431"/>
        <v>0</v>
      </c>
      <c r="EU65" s="733">
        <f t="shared" si="432"/>
        <v>0</v>
      </c>
      <c r="EV65" s="733">
        <f t="shared" si="433"/>
        <v>0</v>
      </c>
      <c r="EW65" s="733">
        <f t="shared" si="434"/>
        <v>1</v>
      </c>
      <c r="EX65" s="733">
        <f t="shared" si="435"/>
        <v>1</v>
      </c>
      <c r="EY65" s="733">
        <f t="shared" si="436"/>
        <v>0</v>
      </c>
      <c r="EZ65" s="733">
        <f t="shared" si="437"/>
        <v>0</v>
      </c>
      <c r="FA65" s="733">
        <f t="shared" si="438"/>
        <v>0</v>
      </c>
      <c r="FB65" s="733">
        <f t="shared" si="439"/>
        <v>0</v>
      </c>
      <c r="FC65" s="733">
        <f t="shared" si="440"/>
        <v>0</v>
      </c>
      <c r="FD65" s="733">
        <f t="shared" si="441"/>
        <v>0</v>
      </c>
      <c r="FE65" s="734">
        <f t="shared" si="442"/>
        <v>0</v>
      </c>
      <c r="FI65" s="96"/>
      <c r="FJ65" s="138" t="s">
        <v>107</v>
      </c>
      <c r="FK65" s="430">
        <f t="shared" ref="FK65:FT65" si="465">INDEX(GE6:GE44,$FJ$59)</f>
        <v>-6.8</v>
      </c>
      <c r="FL65" s="430">
        <f t="shared" si="465"/>
        <v>-6.4</v>
      </c>
      <c r="FM65" s="430">
        <f t="shared" si="465"/>
        <v>-3.4</v>
      </c>
      <c r="FN65" s="430">
        <f t="shared" si="465"/>
        <v>-3.2</v>
      </c>
      <c r="FO65" s="430">
        <f t="shared" si="465"/>
        <v>-1.3</v>
      </c>
      <c r="FP65" s="430">
        <f t="shared" si="465"/>
        <v>-2.2000000000000002</v>
      </c>
      <c r="FQ65" s="430">
        <f t="shared" si="465"/>
        <v>2.8</v>
      </c>
      <c r="FR65" s="430">
        <f t="shared" si="465"/>
        <v>0</v>
      </c>
      <c r="FS65" s="430">
        <f t="shared" si="465"/>
        <v>-6.5</v>
      </c>
      <c r="FT65" s="430">
        <f t="shared" si="465"/>
        <v>-6.3</v>
      </c>
      <c r="FU65" s="357"/>
      <c r="FV65" s="357"/>
      <c r="FW65" s="357"/>
      <c r="FX65" s="357"/>
      <c r="FY65" s="357"/>
      <c r="FZ65" s="357"/>
      <c r="GA65" s="357"/>
      <c r="GB65" s="357"/>
      <c r="GC65" s="357"/>
      <c r="GD65" s="357"/>
      <c r="GE65" s="344"/>
      <c r="GF65" s="344"/>
      <c r="GG65" s="344"/>
      <c r="GH65" s="344"/>
      <c r="GI65" s="344"/>
      <c r="GJ65" s="344"/>
      <c r="GK65" s="344"/>
      <c r="GL65" s="344"/>
      <c r="GM65" s="344"/>
      <c r="GN65" s="344"/>
      <c r="GO65" s="358"/>
      <c r="GP65" s="358"/>
      <c r="GQ65" s="358"/>
      <c r="GR65" s="358"/>
      <c r="GS65" s="358"/>
      <c r="GT65" s="358"/>
      <c r="GU65" s="358"/>
      <c r="GV65" s="358"/>
      <c r="GW65" s="358"/>
      <c r="GX65" s="358"/>
      <c r="GY65" s="344"/>
      <c r="GZ65" s="344"/>
      <c r="HA65" s="344"/>
      <c r="HB65" s="344"/>
      <c r="HC65" s="344"/>
      <c r="HD65" s="344"/>
      <c r="HE65" s="344"/>
      <c r="HF65" s="344"/>
      <c r="HG65" s="344"/>
      <c r="HH65" s="344"/>
      <c r="HI65" s="358"/>
      <c r="HJ65" s="358"/>
      <c r="HK65" s="358"/>
      <c r="HL65" s="358"/>
      <c r="HM65" s="358"/>
      <c r="HN65" s="358"/>
      <c r="HO65" s="358"/>
      <c r="HP65" s="358"/>
      <c r="HQ65" s="358"/>
      <c r="HR65" s="358"/>
      <c r="HS65" s="55"/>
      <c r="HT65" s="55"/>
      <c r="HU65" s="55"/>
      <c r="HV65" s="55"/>
      <c r="HW65" s="55"/>
      <c r="HX65" s="55"/>
      <c r="HY65" s="55"/>
      <c r="HZ65" s="55"/>
      <c r="IA65" s="55"/>
      <c r="IB65" s="55"/>
      <c r="IC65" s="55"/>
      <c r="ID65" s="55"/>
      <c r="IE65" s="55"/>
      <c r="IF65" s="55"/>
      <c r="IG65" s="55"/>
      <c r="IH65" s="55"/>
      <c r="II65" s="55"/>
      <c r="IJ65" s="55"/>
      <c r="IK65" s="55"/>
      <c r="IL65" s="55"/>
    </row>
    <row r="66" spans="1:246" ht="13.5" customHeight="1" x14ac:dyDescent="0.2">
      <c r="A66" s="109" t="s">
        <v>608</v>
      </c>
      <c r="B66" s="117" t="s">
        <v>88</v>
      </c>
      <c r="C66" s="118">
        <v>45616.375</v>
      </c>
      <c r="D66" s="119">
        <v>45616.875</v>
      </c>
      <c r="E66" s="120">
        <v>45617.375</v>
      </c>
      <c r="F66" s="119">
        <v>45617.875</v>
      </c>
      <c r="G66" s="120">
        <v>45618.375</v>
      </c>
      <c r="H66" s="119">
        <v>45618.875</v>
      </c>
      <c r="I66" s="121">
        <v>45619.375</v>
      </c>
      <c r="J66" s="119">
        <v>45619.875</v>
      </c>
      <c r="K66" s="120">
        <v>45620.375</v>
      </c>
      <c r="L66" s="119">
        <v>45620.875</v>
      </c>
      <c r="M66" s="120">
        <v>45621.375</v>
      </c>
      <c r="N66" s="119">
        <v>45621.875</v>
      </c>
      <c r="O66" s="121">
        <v>45622.375</v>
      </c>
      <c r="P66" s="119">
        <v>45622.875</v>
      </c>
      <c r="Q66" s="120">
        <v>45623.375</v>
      </c>
      <c r="R66" s="119">
        <v>45623.875</v>
      </c>
      <c r="S66" s="120">
        <v>45624.375</v>
      </c>
      <c r="T66" s="119">
        <v>45624.875</v>
      </c>
      <c r="U66" s="120">
        <v>45625.375</v>
      </c>
      <c r="V66" s="122">
        <v>45625.875</v>
      </c>
      <c r="X66" s="109" t="s">
        <v>609</v>
      </c>
      <c r="Y66" s="123"/>
      <c r="Z66" s="124">
        <v>45616.875</v>
      </c>
      <c r="AA66" s="125">
        <v>45617.875</v>
      </c>
      <c r="AB66" s="125">
        <v>45618.875</v>
      </c>
      <c r="AC66" s="125">
        <v>45619.875</v>
      </c>
      <c r="AD66" s="125">
        <v>45620.875</v>
      </c>
      <c r="AE66" s="125">
        <v>45621.875</v>
      </c>
      <c r="AF66" s="125">
        <v>45622.875</v>
      </c>
      <c r="AG66" s="125">
        <v>45623.875</v>
      </c>
      <c r="AH66" s="125">
        <v>45624.875</v>
      </c>
      <c r="AI66" s="125">
        <v>45625.875</v>
      </c>
      <c r="AN66" s="413">
        <f t="shared" si="463"/>
        <v>22</v>
      </c>
      <c r="AO66" s="708" t="str">
        <f t="shared" si="463"/>
        <v>Нелазское</v>
      </c>
      <c r="AP66" s="773">
        <f t="shared" si="361"/>
        <v>0</v>
      </c>
      <c r="AQ66" s="773">
        <f t="shared" ref="AQ66:BI66" si="466" xml:space="preserve">        IF(VLOOKUP(29&amp;$AO27,$A$6:$V$3000,AQ$3,0)&lt;$FH$58,VLOOKUP(29&amp;$AO27,$A$6:$V$3000,AQ$3,0),"")</f>
        <v>3</v>
      </c>
      <c r="AR66" s="773">
        <f t="shared" si="466"/>
        <v>2</v>
      </c>
      <c r="AS66" s="773">
        <f t="shared" si="466"/>
        <v>1</v>
      </c>
      <c r="AT66" s="773">
        <f t="shared" si="466"/>
        <v>2</v>
      </c>
      <c r="AU66" s="773">
        <f t="shared" si="466"/>
        <v>2</v>
      </c>
      <c r="AV66" s="773">
        <f t="shared" si="466"/>
        <v>4</v>
      </c>
      <c r="AW66" s="773">
        <f t="shared" si="466"/>
        <v>8</v>
      </c>
      <c r="AX66" s="773">
        <f t="shared" si="466"/>
        <v>8</v>
      </c>
      <c r="AY66" s="773">
        <f t="shared" si="466"/>
        <v>8</v>
      </c>
      <c r="AZ66" s="773">
        <f t="shared" si="466"/>
        <v>8</v>
      </c>
      <c r="BA66" s="773">
        <f t="shared" si="466"/>
        <v>8</v>
      </c>
      <c r="BB66" s="773">
        <f t="shared" si="466"/>
        <v>10</v>
      </c>
      <c r="BC66" s="773">
        <f t="shared" si="466"/>
        <v>7</v>
      </c>
      <c r="BD66" s="773">
        <f t="shared" si="466"/>
        <v>5</v>
      </c>
      <c r="BE66" s="773">
        <f t="shared" si="466"/>
        <v>5</v>
      </c>
      <c r="BF66" s="773">
        <f t="shared" si="466"/>
        <v>5</v>
      </c>
      <c r="BG66" s="773">
        <f t="shared" si="466"/>
        <v>5</v>
      </c>
      <c r="BH66" s="773">
        <f t="shared" si="466"/>
        <v>4</v>
      </c>
      <c r="BI66" s="773">
        <f t="shared" si="466"/>
        <v>4</v>
      </c>
      <c r="BJ66" s="747">
        <f t="shared" si="363"/>
        <v>0</v>
      </c>
      <c r="BK66" s="748">
        <f t="shared" si="364"/>
        <v>1</v>
      </c>
      <c r="BL66" s="748">
        <f t="shared" si="365"/>
        <v>0</v>
      </c>
      <c r="BM66" s="748">
        <f t="shared" si="366"/>
        <v>0</v>
      </c>
      <c r="BN66" s="748">
        <f t="shared" si="367"/>
        <v>1</v>
      </c>
      <c r="BO66" s="748">
        <f t="shared" si="368"/>
        <v>0</v>
      </c>
      <c r="BP66" s="748">
        <f t="shared" si="369"/>
        <v>1</v>
      </c>
      <c r="BQ66" s="748">
        <f t="shared" si="370"/>
        <v>0</v>
      </c>
      <c r="BR66" s="748">
        <f t="shared" si="371"/>
        <v>0</v>
      </c>
      <c r="BS66" s="748">
        <f t="shared" si="372"/>
        <v>0</v>
      </c>
      <c r="BT66" s="748">
        <f t="shared" si="373"/>
        <v>0</v>
      </c>
      <c r="BU66" s="748">
        <f t="shared" si="374"/>
        <v>0</v>
      </c>
      <c r="BV66" s="748">
        <f t="shared" si="375"/>
        <v>1</v>
      </c>
      <c r="BW66" s="748">
        <f t="shared" si="376"/>
        <v>0</v>
      </c>
      <c r="BX66" s="748">
        <f t="shared" si="377"/>
        <v>0</v>
      </c>
      <c r="BY66" s="748">
        <f t="shared" si="378"/>
        <v>0</v>
      </c>
      <c r="BZ66" s="748">
        <f t="shared" si="379"/>
        <v>0</v>
      </c>
      <c r="CA66" s="748">
        <f t="shared" si="380"/>
        <v>0</v>
      </c>
      <c r="CB66" s="748">
        <f t="shared" si="381"/>
        <v>0</v>
      </c>
      <c r="CC66" s="751">
        <f t="shared" si="382"/>
        <v>0</v>
      </c>
      <c r="CD66" s="747">
        <f t="shared" si="383"/>
        <v>0</v>
      </c>
      <c r="CE66" s="748">
        <f t="shared" si="384"/>
        <v>0</v>
      </c>
      <c r="CF66" s="748">
        <f t="shared" si="385"/>
        <v>0</v>
      </c>
      <c r="CG66" s="748">
        <f t="shared" si="386"/>
        <v>0</v>
      </c>
      <c r="CH66" s="748">
        <f t="shared" si="387"/>
        <v>0</v>
      </c>
      <c r="CI66" s="748">
        <f t="shared" si="388"/>
        <v>0</v>
      </c>
      <c r="CJ66" s="748">
        <f t="shared" si="389"/>
        <v>0</v>
      </c>
      <c r="CK66" s="748">
        <f t="shared" si="390"/>
        <v>0</v>
      </c>
      <c r="CL66" s="748">
        <f t="shared" si="391"/>
        <v>0</v>
      </c>
      <c r="CM66" s="748">
        <f t="shared" si="392"/>
        <v>0</v>
      </c>
      <c r="CN66" s="748">
        <f t="shared" si="393"/>
        <v>0</v>
      </c>
      <c r="CO66" s="748">
        <f t="shared" si="394"/>
        <v>0</v>
      </c>
      <c r="CP66" s="748">
        <f t="shared" si="395"/>
        <v>1</v>
      </c>
      <c r="CQ66" s="748">
        <f t="shared" si="396"/>
        <v>0</v>
      </c>
      <c r="CR66" s="748">
        <f t="shared" si="397"/>
        <v>1</v>
      </c>
      <c r="CS66" s="748">
        <f t="shared" si="398"/>
        <v>0</v>
      </c>
      <c r="CT66" s="748">
        <f t="shared" si="399"/>
        <v>0</v>
      </c>
      <c r="CU66" s="748">
        <f t="shared" si="400"/>
        <v>0</v>
      </c>
      <c r="CV66" s="748">
        <f t="shared" si="401"/>
        <v>0</v>
      </c>
      <c r="CW66" s="749">
        <f t="shared" si="402"/>
        <v>0</v>
      </c>
      <c r="CX66" s="747">
        <f t="shared" si="339"/>
        <v>0</v>
      </c>
      <c r="CY66" s="748">
        <f t="shared" si="340"/>
        <v>0</v>
      </c>
      <c r="CZ66" s="748">
        <f t="shared" si="341"/>
        <v>0</v>
      </c>
      <c r="DA66" s="748">
        <f t="shared" si="342"/>
        <v>0</v>
      </c>
      <c r="DB66" s="748">
        <f t="shared" si="343"/>
        <v>0</v>
      </c>
      <c r="DC66" s="748">
        <f t="shared" si="344"/>
        <v>0</v>
      </c>
      <c r="DD66" s="748">
        <f t="shared" si="345"/>
        <v>0</v>
      </c>
      <c r="DE66" s="748">
        <f t="shared" si="346"/>
        <v>0</v>
      </c>
      <c r="DF66" s="748">
        <f t="shared" si="347"/>
        <v>0</v>
      </c>
      <c r="DG66" s="748">
        <f t="shared" si="348"/>
        <v>0</v>
      </c>
      <c r="DH66" s="748">
        <f t="shared" si="349"/>
        <v>0</v>
      </c>
      <c r="DI66" s="748">
        <f t="shared" si="350"/>
        <v>0</v>
      </c>
      <c r="DJ66" s="748">
        <f t="shared" si="351"/>
        <v>0</v>
      </c>
      <c r="DK66" s="748">
        <f t="shared" si="352"/>
        <v>0</v>
      </c>
      <c r="DL66" s="748">
        <f t="shared" si="353"/>
        <v>0</v>
      </c>
      <c r="DM66" s="748">
        <f t="shared" si="354"/>
        <v>0</v>
      </c>
      <c r="DN66" s="748">
        <f t="shared" si="355"/>
        <v>0</v>
      </c>
      <c r="DO66" s="748">
        <f t="shared" si="356"/>
        <v>0</v>
      </c>
      <c r="DP66" s="748">
        <f t="shared" si="357"/>
        <v>0</v>
      </c>
      <c r="DQ66" s="751">
        <f t="shared" si="358"/>
        <v>0</v>
      </c>
      <c r="DR66" s="758" t="str">
        <f t="shared" si="403"/>
        <v>ЮВ-5</v>
      </c>
      <c r="DS66" s="759" t="str">
        <f t="shared" si="404"/>
        <v>ЮВ-8</v>
      </c>
      <c r="DT66" s="759" t="str">
        <f t="shared" si="405"/>
        <v>Ю-10</v>
      </c>
      <c r="DU66" s="759" t="str">
        <f t="shared" si="406"/>
        <v>ЮВ-10</v>
      </c>
      <c r="DV66" s="759" t="str">
        <f t="shared" si="407"/>
        <v>ЮЗ-9</v>
      </c>
      <c r="DW66" s="759" t="str">
        <f t="shared" si="408"/>
        <v>Ю-8</v>
      </c>
      <c r="DX66" s="759" t="str">
        <f t="shared" si="409"/>
        <v>ЮВ-8</v>
      </c>
      <c r="DY66" s="759" t="str">
        <f t="shared" si="410"/>
        <v>З-5</v>
      </c>
      <c r="DZ66" s="759" t="str">
        <f t="shared" si="411"/>
        <v>ЮЗ-6</v>
      </c>
      <c r="EA66" s="759" t="str">
        <f t="shared" si="412"/>
        <v>ЮЗ-5</v>
      </c>
      <c r="EB66" s="759" t="str">
        <f t="shared" si="413"/>
        <v>Ю-4</v>
      </c>
      <c r="EC66" s="759" t="str">
        <f t="shared" si="414"/>
        <v>Ю-9</v>
      </c>
      <c r="ED66" s="759" t="str">
        <f t="shared" si="415"/>
        <v>Ю-8</v>
      </c>
      <c r="EE66" s="759" t="str">
        <f t="shared" si="416"/>
        <v>Ю-7</v>
      </c>
      <c r="EF66" s="759" t="str">
        <f t="shared" si="417"/>
        <v>Ю-7</v>
      </c>
      <c r="EG66" s="759" t="str">
        <f t="shared" si="418"/>
        <v>Ю-5</v>
      </c>
      <c r="EH66" s="759" t="str">
        <f t="shared" si="419"/>
        <v>ЮВ-3</v>
      </c>
      <c r="EI66" s="759" t="str">
        <f t="shared" si="420"/>
        <v>ЮВ-3</v>
      </c>
      <c r="EJ66" s="759" t="str">
        <f t="shared" si="421"/>
        <v>СВ-3</v>
      </c>
      <c r="EK66" s="760" t="str">
        <f t="shared" si="422"/>
        <v>C-4</v>
      </c>
      <c r="EL66" s="732">
        <f t="shared" si="423"/>
        <v>0</v>
      </c>
      <c r="EM66" s="733">
        <f t="shared" si="424"/>
        <v>0</v>
      </c>
      <c r="EN66" s="733">
        <f t="shared" si="425"/>
        <v>0</v>
      </c>
      <c r="EO66" s="733">
        <f t="shared" si="426"/>
        <v>0</v>
      </c>
      <c r="EP66" s="733">
        <f t="shared" si="427"/>
        <v>0</v>
      </c>
      <c r="EQ66" s="733">
        <f t="shared" si="428"/>
        <v>0</v>
      </c>
      <c r="ER66" s="733">
        <f t="shared" si="429"/>
        <v>0</v>
      </c>
      <c r="ES66" s="733">
        <f t="shared" si="430"/>
        <v>0</v>
      </c>
      <c r="ET66" s="733">
        <f t="shared" si="431"/>
        <v>0</v>
      </c>
      <c r="EU66" s="733">
        <f t="shared" si="432"/>
        <v>0</v>
      </c>
      <c r="EV66" s="733">
        <f t="shared" si="433"/>
        <v>0</v>
      </c>
      <c r="EW66" s="733">
        <f t="shared" si="434"/>
        <v>0</v>
      </c>
      <c r="EX66" s="733">
        <f t="shared" si="435"/>
        <v>1</v>
      </c>
      <c r="EY66" s="733">
        <f t="shared" si="436"/>
        <v>0</v>
      </c>
      <c r="EZ66" s="733">
        <f t="shared" si="437"/>
        <v>1</v>
      </c>
      <c r="FA66" s="733">
        <f t="shared" si="438"/>
        <v>0</v>
      </c>
      <c r="FB66" s="733">
        <f t="shared" si="439"/>
        <v>0</v>
      </c>
      <c r="FC66" s="733">
        <f t="shared" si="440"/>
        <v>0</v>
      </c>
      <c r="FD66" s="733">
        <f t="shared" si="441"/>
        <v>0</v>
      </c>
      <c r="FE66" s="734">
        <f t="shared" si="442"/>
        <v>0</v>
      </c>
      <c r="FI66" s="96"/>
      <c r="FJ66" s="136" t="s">
        <v>108</v>
      </c>
      <c r="FK66" s="431">
        <f t="shared" ref="FK66:FT66" si="467">INDEX(GO6:GO44,$FJ$59)</f>
        <v>-9</v>
      </c>
      <c r="FL66" s="431">
        <f t="shared" si="467"/>
        <v>-10.6</v>
      </c>
      <c r="FM66" s="431">
        <f t="shared" si="467"/>
        <v>-7.1</v>
      </c>
      <c r="FN66" s="431">
        <f t="shared" si="467"/>
        <v>-4.5</v>
      </c>
      <c r="FO66" s="431">
        <f t="shared" si="467"/>
        <v>-10.6</v>
      </c>
      <c r="FP66" s="431">
        <f t="shared" si="467"/>
        <v>-10.3</v>
      </c>
      <c r="FQ66" s="431">
        <f t="shared" si="467"/>
        <v>-2.7</v>
      </c>
      <c r="FR66" s="431">
        <f t="shared" si="467"/>
        <v>-2.8</v>
      </c>
      <c r="FS66" s="431">
        <f t="shared" si="467"/>
        <v>-9.4</v>
      </c>
      <c r="FT66" s="431">
        <f t="shared" si="467"/>
        <v>-11.1</v>
      </c>
      <c r="FU66" s="357"/>
      <c r="FV66" s="357"/>
      <c r="FW66" s="357"/>
      <c r="FX66" s="357"/>
      <c r="FY66" s="357"/>
      <c r="FZ66" s="357"/>
      <c r="GA66" s="357"/>
      <c r="GB66" s="357"/>
      <c r="GC66" s="357"/>
      <c r="GD66" s="357"/>
      <c r="GE66" s="344"/>
      <c r="GF66" s="344"/>
      <c r="GG66" s="344"/>
      <c r="GH66" s="344"/>
      <c r="GI66" s="344"/>
      <c r="GJ66" s="344"/>
      <c r="GK66" s="344"/>
      <c r="GL66" s="344"/>
      <c r="GM66" s="344"/>
      <c r="GN66" s="344"/>
      <c r="GO66" s="358"/>
      <c r="GP66" s="358"/>
      <c r="GQ66" s="358"/>
      <c r="GR66" s="358"/>
      <c r="GS66" s="358"/>
      <c r="GT66" s="358"/>
      <c r="GU66" s="358"/>
      <c r="GV66" s="358"/>
      <c r="GW66" s="358"/>
      <c r="GX66" s="358"/>
      <c r="GY66" s="344"/>
      <c r="GZ66" s="344"/>
      <c r="HA66" s="344"/>
      <c r="HB66" s="344"/>
      <c r="HC66" s="344"/>
      <c r="HD66" s="344"/>
      <c r="HE66" s="344"/>
      <c r="HF66" s="344"/>
      <c r="HG66" s="344"/>
      <c r="HH66" s="344"/>
      <c r="HI66" s="358"/>
      <c r="HJ66" s="358"/>
      <c r="HK66" s="358"/>
      <c r="HL66" s="358"/>
      <c r="HM66" s="358"/>
      <c r="HN66" s="358"/>
      <c r="HO66" s="358"/>
      <c r="HP66" s="358"/>
      <c r="HQ66" s="358"/>
      <c r="HR66" s="358"/>
      <c r="HS66" s="55"/>
      <c r="HT66" s="55"/>
      <c r="HU66" s="55"/>
      <c r="HV66" s="55"/>
      <c r="HW66" s="55"/>
      <c r="HX66" s="55"/>
      <c r="HY66" s="55"/>
      <c r="HZ66" s="55"/>
      <c r="IA66" s="55"/>
      <c r="IB66" s="55"/>
      <c r="IC66" s="55"/>
      <c r="ID66" s="55"/>
      <c r="IE66" s="55"/>
      <c r="IF66" s="55"/>
      <c r="IG66" s="55"/>
      <c r="IH66" s="55"/>
      <c r="II66" s="55"/>
      <c r="IJ66" s="55"/>
      <c r="IK66" s="55"/>
      <c r="IL66" s="55"/>
    </row>
    <row r="67" spans="1:246" s="2" customFormat="1" ht="13.5" customHeight="1" x14ac:dyDescent="0.2">
      <c r="A67" s="109" t="s">
        <v>610</v>
      </c>
      <c r="B67" s="126" t="s">
        <v>89</v>
      </c>
      <c r="C67" s="127" t="e">
        <v>#N/A</v>
      </c>
      <c r="D67" s="128">
        <v>5.0999999999999996</v>
      </c>
      <c r="E67" s="128" t="e">
        <v>#N/A</v>
      </c>
      <c r="F67" s="128">
        <v>6.4</v>
      </c>
      <c r="G67" s="128" t="e">
        <v>#N/A</v>
      </c>
      <c r="H67" s="128">
        <v>0.3</v>
      </c>
      <c r="I67" s="128" t="e">
        <v>#N/A</v>
      </c>
      <c r="J67" s="128">
        <v>-0.2</v>
      </c>
      <c r="K67" s="128" t="e">
        <v>#N/A</v>
      </c>
      <c r="L67" s="128">
        <v>-0.8</v>
      </c>
      <c r="M67" s="128" t="e">
        <v>#N/A</v>
      </c>
      <c r="N67" s="128">
        <v>0</v>
      </c>
      <c r="O67" s="128" t="e">
        <v>#N/A</v>
      </c>
      <c r="P67" s="128">
        <v>3</v>
      </c>
      <c r="Q67" s="128" t="e">
        <v>#N/A</v>
      </c>
      <c r="R67" s="128">
        <v>1.3</v>
      </c>
      <c r="S67" s="128" t="e">
        <v>#N/A</v>
      </c>
      <c r="T67" s="128">
        <v>0.8</v>
      </c>
      <c r="U67" s="128" t="e">
        <v>#N/A</v>
      </c>
      <c r="V67" s="129">
        <v>0.3</v>
      </c>
      <c r="W67" s="1"/>
      <c r="X67" s="109" t="s">
        <v>611</v>
      </c>
      <c r="Y67" s="130" t="s">
        <v>89</v>
      </c>
      <c r="Z67" s="131">
        <v>5.0999999999999996</v>
      </c>
      <c r="AA67" s="131">
        <v>6.4</v>
      </c>
      <c r="AB67" s="131">
        <v>0.3</v>
      </c>
      <c r="AC67" s="131">
        <v>-0.2</v>
      </c>
      <c r="AD67" s="131">
        <v>-0.8</v>
      </c>
      <c r="AE67" s="131">
        <v>0</v>
      </c>
      <c r="AF67" s="131">
        <v>3</v>
      </c>
      <c r="AG67" s="131">
        <v>1.3</v>
      </c>
      <c r="AH67" s="131">
        <v>0.8</v>
      </c>
      <c r="AI67" s="131">
        <v>0.3</v>
      </c>
      <c r="AJ67" s="516"/>
      <c r="AK67" s="232"/>
      <c r="AL67" s="5"/>
      <c r="AM67" s="232"/>
      <c r="AN67" s="518">
        <f t="shared" si="463"/>
        <v>23</v>
      </c>
      <c r="AO67" s="708" t="str">
        <f t="shared" si="463"/>
        <v>Хвойная</v>
      </c>
      <c r="AP67" s="773">
        <f t="shared" si="361"/>
        <v>0</v>
      </c>
      <c r="AQ67" s="773">
        <f t="shared" ref="AQ67:BI67" si="468" xml:space="preserve">        IF(VLOOKUP(29&amp;$AO28,$A$6:$V$3000,AQ$3,0)&lt;$FH$58,VLOOKUP(29&amp;$AO28,$A$6:$V$3000,AQ$3,0),"")</f>
        <v>3</v>
      </c>
      <c r="AR67" s="773">
        <f t="shared" si="468"/>
        <v>2</v>
      </c>
      <c r="AS67" s="773">
        <f t="shared" si="468"/>
        <v>2</v>
      </c>
      <c r="AT67" s="773">
        <f t="shared" si="468"/>
        <v>3</v>
      </c>
      <c r="AU67" s="773">
        <f t="shared" si="468"/>
        <v>3</v>
      </c>
      <c r="AV67" s="773">
        <f t="shared" si="468"/>
        <v>5</v>
      </c>
      <c r="AW67" s="773">
        <f t="shared" si="468"/>
        <v>6</v>
      </c>
      <c r="AX67" s="773">
        <f t="shared" si="468"/>
        <v>6</v>
      </c>
      <c r="AY67" s="773">
        <f t="shared" si="468"/>
        <v>6</v>
      </c>
      <c r="AZ67" s="773">
        <f t="shared" si="468"/>
        <v>6</v>
      </c>
      <c r="BA67" s="773">
        <f t="shared" si="468"/>
        <v>7</v>
      </c>
      <c r="BB67" s="773">
        <f t="shared" si="468"/>
        <v>6</v>
      </c>
      <c r="BC67" s="773">
        <f t="shared" si="468"/>
        <v>4</v>
      </c>
      <c r="BD67" s="773">
        <f t="shared" si="468"/>
        <v>3</v>
      </c>
      <c r="BE67" s="773">
        <f t="shared" si="468"/>
        <v>3</v>
      </c>
      <c r="BF67" s="773">
        <f t="shared" si="468"/>
        <v>2</v>
      </c>
      <c r="BG67" s="773">
        <f t="shared" si="468"/>
        <v>2</v>
      </c>
      <c r="BH67" s="773">
        <f t="shared" si="468"/>
        <v>2</v>
      </c>
      <c r="BI67" s="773">
        <f t="shared" si="468"/>
        <v>2</v>
      </c>
      <c r="BJ67" s="747">
        <f t="shared" si="363"/>
        <v>0</v>
      </c>
      <c r="BK67" s="748">
        <f t="shared" si="364"/>
        <v>1</v>
      </c>
      <c r="BL67" s="748">
        <f t="shared" si="365"/>
        <v>1</v>
      </c>
      <c r="BM67" s="748">
        <f t="shared" si="366"/>
        <v>0</v>
      </c>
      <c r="BN67" s="748">
        <f t="shared" si="367"/>
        <v>1</v>
      </c>
      <c r="BO67" s="748">
        <f t="shared" si="368"/>
        <v>0</v>
      </c>
      <c r="BP67" s="748">
        <f t="shared" si="369"/>
        <v>0</v>
      </c>
      <c r="BQ67" s="748">
        <f t="shared" si="370"/>
        <v>0</v>
      </c>
      <c r="BR67" s="748">
        <f t="shared" si="371"/>
        <v>0</v>
      </c>
      <c r="BS67" s="748">
        <f t="shared" si="372"/>
        <v>0</v>
      </c>
      <c r="BT67" s="748">
        <f t="shared" si="373"/>
        <v>0</v>
      </c>
      <c r="BU67" s="748">
        <f t="shared" si="374"/>
        <v>1</v>
      </c>
      <c r="BV67" s="748">
        <f t="shared" si="375"/>
        <v>0</v>
      </c>
      <c r="BW67" s="748">
        <f t="shared" si="376"/>
        <v>0</v>
      </c>
      <c r="BX67" s="748">
        <f t="shared" si="377"/>
        <v>0</v>
      </c>
      <c r="BY67" s="748">
        <f t="shared" si="378"/>
        <v>0</v>
      </c>
      <c r="BZ67" s="748">
        <f t="shared" si="379"/>
        <v>0</v>
      </c>
      <c r="CA67" s="748">
        <f t="shared" si="380"/>
        <v>0</v>
      </c>
      <c r="CB67" s="748">
        <f t="shared" si="381"/>
        <v>0</v>
      </c>
      <c r="CC67" s="751">
        <f t="shared" si="382"/>
        <v>0</v>
      </c>
      <c r="CD67" s="747">
        <f t="shared" si="383"/>
        <v>0</v>
      </c>
      <c r="CE67" s="748">
        <f t="shared" si="384"/>
        <v>0</v>
      </c>
      <c r="CF67" s="748">
        <f t="shared" si="385"/>
        <v>0</v>
      </c>
      <c r="CG67" s="748">
        <f t="shared" si="386"/>
        <v>0</v>
      </c>
      <c r="CH67" s="748">
        <f t="shared" si="387"/>
        <v>0</v>
      </c>
      <c r="CI67" s="748">
        <f t="shared" si="388"/>
        <v>0</v>
      </c>
      <c r="CJ67" s="748">
        <f t="shared" si="389"/>
        <v>0</v>
      </c>
      <c r="CK67" s="748">
        <f t="shared" si="390"/>
        <v>0</v>
      </c>
      <c r="CL67" s="748">
        <f t="shared" si="391"/>
        <v>0</v>
      </c>
      <c r="CM67" s="748">
        <f t="shared" si="392"/>
        <v>0</v>
      </c>
      <c r="CN67" s="748">
        <f t="shared" si="393"/>
        <v>0</v>
      </c>
      <c r="CO67" s="748">
        <f t="shared" si="394"/>
        <v>1</v>
      </c>
      <c r="CP67" s="748">
        <f t="shared" si="395"/>
        <v>1</v>
      </c>
      <c r="CQ67" s="748">
        <f t="shared" si="396"/>
        <v>0</v>
      </c>
      <c r="CR67" s="748">
        <f t="shared" si="397"/>
        <v>0</v>
      </c>
      <c r="CS67" s="748">
        <f t="shared" si="398"/>
        <v>0</v>
      </c>
      <c r="CT67" s="748">
        <f t="shared" si="399"/>
        <v>0</v>
      </c>
      <c r="CU67" s="748">
        <f t="shared" si="400"/>
        <v>0</v>
      </c>
      <c r="CV67" s="748">
        <f t="shared" si="401"/>
        <v>0</v>
      </c>
      <c r="CW67" s="749">
        <f t="shared" si="402"/>
        <v>0</v>
      </c>
      <c r="CX67" s="747">
        <f t="shared" si="339"/>
        <v>0</v>
      </c>
      <c r="CY67" s="748">
        <f t="shared" si="340"/>
        <v>0</v>
      </c>
      <c r="CZ67" s="748">
        <f t="shared" si="341"/>
        <v>0</v>
      </c>
      <c r="DA67" s="748">
        <f t="shared" si="342"/>
        <v>0</v>
      </c>
      <c r="DB67" s="748">
        <f t="shared" si="343"/>
        <v>0</v>
      </c>
      <c r="DC67" s="748">
        <f t="shared" si="344"/>
        <v>0</v>
      </c>
      <c r="DD67" s="748">
        <f t="shared" si="345"/>
        <v>0</v>
      </c>
      <c r="DE67" s="748">
        <f t="shared" si="346"/>
        <v>0</v>
      </c>
      <c r="DF67" s="748">
        <f t="shared" si="347"/>
        <v>0</v>
      </c>
      <c r="DG67" s="748">
        <f t="shared" si="348"/>
        <v>0</v>
      </c>
      <c r="DH67" s="748">
        <f t="shared" si="349"/>
        <v>0</v>
      </c>
      <c r="DI67" s="748">
        <f t="shared" si="350"/>
        <v>0</v>
      </c>
      <c r="DJ67" s="748">
        <f t="shared" si="351"/>
        <v>0</v>
      </c>
      <c r="DK67" s="748">
        <f t="shared" si="352"/>
        <v>0</v>
      </c>
      <c r="DL67" s="748">
        <f t="shared" si="353"/>
        <v>0</v>
      </c>
      <c r="DM67" s="748">
        <f t="shared" si="354"/>
        <v>0</v>
      </c>
      <c r="DN67" s="748">
        <f t="shared" si="355"/>
        <v>0</v>
      </c>
      <c r="DO67" s="748">
        <f t="shared" si="356"/>
        <v>0</v>
      </c>
      <c r="DP67" s="748">
        <f t="shared" si="357"/>
        <v>0</v>
      </c>
      <c r="DQ67" s="751">
        <f t="shared" si="358"/>
        <v>0</v>
      </c>
      <c r="DR67" s="758" t="str">
        <f t="shared" si="403"/>
        <v>ЮВ-6</v>
      </c>
      <c r="DS67" s="759" t="str">
        <f t="shared" si="404"/>
        <v>Ю-7</v>
      </c>
      <c r="DT67" s="759" t="str">
        <f t="shared" si="405"/>
        <v>З-8</v>
      </c>
      <c r="DU67" s="759" t="str">
        <f t="shared" si="406"/>
        <v>СЗ-4</v>
      </c>
      <c r="DV67" s="759" t="str">
        <f t="shared" si="407"/>
        <v>ЮЗ-8</v>
      </c>
      <c r="DW67" s="759" t="str">
        <f t="shared" si="408"/>
        <v>Ю-8</v>
      </c>
      <c r="DX67" s="759" t="str">
        <f t="shared" si="409"/>
        <v>ЮВ-6</v>
      </c>
      <c r="DY67" s="759" t="str">
        <f t="shared" si="410"/>
        <v>З-5</v>
      </c>
      <c r="DZ67" s="759" t="str">
        <f t="shared" si="411"/>
        <v>ЮЗ-5</v>
      </c>
      <c r="EA67" s="759" t="str">
        <f t="shared" si="412"/>
        <v>ЮЗ-5</v>
      </c>
      <c r="EB67" s="759" t="str">
        <f t="shared" si="413"/>
        <v>Ю-5</v>
      </c>
      <c r="EC67" s="759" t="str">
        <f t="shared" si="414"/>
        <v>Ю-8</v>
      </c>
      <c r="ED67" s="759" t="str">
        <f t="shared" si="415"/>
        <v>Ю-7</v>
      </c>
      <c r="EE67" s="759" t="str">
        <f t="shared" si="416"/>
        <v>Ю-7</v>
      </c>
      <c r="EF67" s="759" t="str">
        <f t="shared" si="417"/>
        <v>Ю-6</v>
      </c>
      <c r="EG67" s="759" t="str">
        <f t="shared" si="418"/>
        <v>Ю-4</v>
      </c>
      <c r="EH67" s="759" t="str">
        <f t="shared" si="419"/>
        <v>ЮВ-3</v>
      </c>
      <c r="EI67" s="759" t="str">
        <f t="shared" si="420"/>
        <v>ЮВ-3</v>
      </c>
      <c r="EJ67" s="759" t="str">
        <f t="shared" si="421"/>
        <v>СВ-3</v>
      </c>
      <c r="EK67" s="760" t="str">
        <f t="shared" si="422"/>
        <v>СВ-4</v>
      </c>
      <c r="EL67" s="732">
        <f t="shared" si="423"/>
        <v>0</v>
      </c>
      <c r="EM67" s="733">
        <f t="shared" si="424"/>
        <v>0</v>
      </c>
      <c r="EN67" s="733">
        <f t="shared" si="425"/>
        <v>0</v>
      </c>
      <c r="EO67" s="733">
        <f t="shared" si="426"/>
        <v>0</v>
      </c>
      <c r="EP67" s="733">
        <f t="shared" si="427"/>
        <v>0</v>
      </c>
      <c r="EQ67" s="733">
        <f t="shared" si="428"/>
        <v>0</v>
      </c>
      <c r="ER67" s="733">
        <f t="shared" si="429"/>
        <v>0</v>
      </c>
      <c r="ES67" s="733">
        <f t="shared" si="430"/>
        <v>0</v>
      </c>
      <c r="ET67" s="733">
        <f t="shared" si="431"/>
        <v>0</v>
      </c>
      <c r="EU67" s="733">
        <f t="shared" si="432"/>
        <v>0</v>
      </c>
      <c r="EV67" s="733">
        <f t="shared" si="433"/>
        <v>0</v>
      </c>
      <c r="EW67" s="733">
        <f t="shared" si="434"/>
        <v>1</v>
      </c>
      <c r="EX67" s="733">
        <f t="shared" si="435"/>
        <v>1</v>
      </c>
      <c r="EY67" s="733">
        <f t="shared" si="436"/>
        <v>0</v>
      </c>
      <c r="EZ67" s="733">
        <f t="shared" si="437"/>
        <v>0</v>
      </c>
      <c r="FA67" s="733">
        <f t="shared" si="438"/>
        <v>0</v>
      </c>
      <c r="FB67" s="733">
        <f t="shared" si="439"/>
        <v>0</v>
      </c>
      <c r="FC67" s="733">
        <f t="shared" si="440"/>
        <v>0</v>
      </c>
      <c r="FD67" s="733">
        <f t="shared" si="441"/>
        <v>0</v>
      </c>
      <c r="FE67" s="734">
        <f t="shared" si="442"/>
        <v>0</v>
      </c>
      <c r="FI67" s="96"/>
      <c r="FJ67" s="138" t="s">
        <v>91</v>
      </c>
      <c r="FK67" s="430" t="e">
        <f t="shared" ref="FK67:FT67" si="469">IF($FU67,INDEX(GY6:GY44,$FJ$59),NA())</f>
        <v>#N/A</v>
      </c>
      <c r="FL67" s="430" t="e">
        <f t="shared" si="469"/>
        <v>#N/A</v>
      </c>
      <c r="FM67" s="430" t="e">
        <f t="shared" si="469"/>
        <v>#N/A</v>
      </c>
      <c r="FN67" s="430" t="e">
        <f t="shared" si="469"/>
        <v>#N/A</v>
      </c>
      <c r="FO67" s="430" t="e">
        <f t="shared" si="469"/>
        <v>#N/A</v>
      </c>
      <c r="FP67" s="430" t="e">
        <f t="shared" si="469"/>
        <v>#N/A</v>
      </c>
      <c r="FQ67" s="430" t="e">
        <f t="shared" si="469"/>
        <v>#N/A</v>
      </c>
      <c r="FR67" s="430" t="e">
        <f t="shared" si="469"/>
        <v>#N/A</v>
      </c>
      <c r="FS67" s="430" t="e">
        <f t="shared" si="469"/>
        <v>#N/A</v>
      </c>
      <c r="FT67" s="430" t="e">
        <f t="shared" si="469"/>
        <v>#N/A</v>
      </c>
      <c r="FU67" s="426" t="b">
        <v>0</v>
      </c>
      <c r="FV67" s="357"/>
      <c r="FW67" s="357"/>
      <c r="FX67" s="357"/>
      <c r="FY67" s="357"/>
      <c r="FZ67" s="357"/>
      <c r="GA67" s="357"/>
      <c r="GB67" s="357"/>
      <c r="GC67" s="357"/>
      <c r="GD67" s="357"/>
      <c r="GE67" s="344"/>
      <c r="GF67" s="344"/>
      <c r="GG67" s="344"/>
      <c r="GH67" s="344"/>
      <c r="GI67" s="344"/>
      <c r="GJ67" s="344"/>
      <c r="GK67" s="344"/>
      <c r="GL67" s="344"/>
      <c r="GM67" s="344"/>
      <c r="GN67" s="344"/>
      <c r="GO67" s="358"/>
      <c r="GP67" s="358"/>
      <c r="GQ67" s="358"/>
      <c r="GR67" s="358"/>
      <c r="GS67" s="358"/>
      <c r="GT67" s="358"/>
      <c r="GU67" s="358"/>
      <c r="GV67" s="358"/>
      <c r="GW67" s="358"/>
      <c r="GX67" s="358"/>
      <c r="GY67" s="344"/>
      <c r="GZ67" s="344"/>
      <c r="HA67" s="344"/>
      <c r="HB67" s="344"/>
      <c r="HC67" s="344"/>
      <c r="HD67" s="344"/>
      <c r="HE67" s="344"/>
      <c r="HF67" s="344"/>
      <c r="HG67" s="344"/>
      <c r="HH67" s="344"/>
      <c r="HI67" s="358"/>
      <c r="HJ67" s="358"/>
      <c r="HK67" s="358"/>
      <c r="HL67" s="358"/>
      <c r="HM67" s="358"/>
      <c r="HN67" s="358"/>
      <c r="HO67" s="358"/>
      <c r="HP67" s="358"/>
      <c r="HQ67" s="358"/>
      <c r="HR67" s="358"/>
      <c r="HS67" s="55"/>
      <c r="HT67" s="55"/>
      <c r="HU67" s="55"/>
      <c r="HV67" s="55"/>
      <c r="HW67" s="55"/>
      <c r="HX67" s="55"/>
      <c r="HY67" s="55"/>
      <c r="HZ67" s="55"/>
      <c r="IA67" s="55"/>
      <c r="IB67" s="55"/>
      <c r="IC67" s="55"/>
      <c r="ID67" s="55"/>
      <c r="IE67" s="55"/>
      <c r="IF67" s="55"/>
      <c r="IG67" s="55"/>
      <c r="IH67" s="55"/>
      <c r="II67" s="55"/>
      <c r="IJ67" s="55"/>
      <c r="IK67" s="55"/>
      <c r="IL67" s="55"/>
    </row>
    <row r="68" spans="1:246" s="3" customFormat="1" ht="13.5" customHeight="1" x14ac:dyDescent="0.2">
      <c r="A68" s="109" t="s">
        <v>612</v>
      </c>
      <c r="B68" s="132" t="s">
        <v>90</v>
      </c>
      <c r="C68" s="133">
        <v>-1.3</v>
      </c>
      <c r="D68" s="134" t="e">
        <v>#N/A</v>
      </c>
      <c r="E68" s="133">
        <v>3</v>
      </c>
      <c r="F68" s="134" t="e">
        <v>#N/A</v>
      </c>
      <c r="G68" s="133">
        <v>-2.8</v>
      </c>
      <c r="H68" s="134" t="e">
        <v>#N/A</v>
      </c>
      <c r="I68" s="133">
        <v>-3.4</v>
      </c>
      <c r="J68" s="134" t="e">
        <v>#N/A</v>
      </c>
      <c r="K68" s="133">
        <v>-6.9</v>
      </c>
      <c r="L68" s="134" t="e">
        <v>#N/A</v>
      </c>
      <c r="M68" s="133">
        <v>-7.4</v>
      </c>
      <c r="N68" s="134" t="e">
        <v>#N/A</v>
      </c>
      <c r="O68" s="133">
        <v>-2.1</v>
      </c>
      <c r="P68" s="134" t="e">
        <v>#N/A</v>
      </c>
      <c r="Q68" s="133">
        <v>-0.7</v>
      </c>
      <c r="R68" s="134" t="e">
        <v>#N/A</v>
      </c>
      <c r="S68" s="133">
        <v>-1.3</v>
      </c>
      <c r="T68" s="134" t="e">
        <v>#N/A</v>
      </c>
      <c r="U68" s="133">
        <v>-3.4</v>
      </c>
      <c r="V68" s="135" t="e">
        <v>#N/A</v>
      </c>
      <c r="W68" s="1"/>
      <c r="X68" s="109" t="s">
        <v>613</v>
      </c>
      <c r="Y68" s="136" t="s">
        <v>90</v>
      </c>
      <c r="Z68" s="137">
        <v>0.7</v>
      </c>
      <c r="AA68" s="137">
        <v>1.7</v>
      </c>
      <c r="AB68" s="137">
        <v>-0.8</v>
      </c>
      <c r="AC68" s="137">
        <v>-1.4</v>
      </c>
      <c r="AD68" s="137">
        <v>-4.9000000000000004</v>
      </c>
      <c r="AE68" s="137">
        <v>-5.4</v>
      </c>
      <c r="AF68" s="137">
        <v>-0.1</v>
      </c>
      <c r="AG68" s="137">
        <v>0.8</v>
      </c>
      <c r="AH68" s="137">
        <v>0.3</v>
      </c>
      <c r="AI68" s="137">
        <v>-1.4</v>
      </c>
      <c r="AJ68" s="517"/>
      <c r="AK68" s="233"/>
      <c r="AL68" s="5"/>
      <c r="AM68" s="233"/>
      <c r="AN68" s="413">
        <f t="shared" si="463"/>
        <v>24</v>
      </c>
      <c r="AO68" s="708" t="str">
        <f t="shared" si="463"/>
        <v>Лодейное Поле</v>
      </c>
      <c r="AP68" s="773">
        <f t="shared" si="361"/>
        <v>0</v>
      </c>
      <c r="AQ68" s="773">
        <f t="shared" ref="AQ68:BI68" si="470" xml:space="preserve">        IF(VLOOKUP(29&amp;$AO29,$A$6:$V$3000,AQ$3,0)&lt;$FH$58,VLOOKUP(29&amp;$AO29,$A$6:$V$3000,AQ$3,0),"")</f>
        <v>3</v>
      </c>
      <c r="AR68" s="773">
        <f t="shared" si="470"/>
        <v>5</v>
      </c>
      <c r="AS68" s="773">
        <f t="shared" si="470"/>
        <v>3</v>
      </c>
      <c r="AT68" s="773">
        <f t="shared" si="470"/>
        <v>4</v>
      </c>
      <c r="AU68" s="773">
        <f t="shared" si="470"/>
        <v>5</v>
      </c>
      <c r="AV68" s="773">
        <f t="shared" si="470"/>
        <v>6</v>
      </c>
      <c r="AW68" s="773">
        <f t="shared" si="470"/>
        <v>7</v>
      </c>
      <c r="AX68" s="773">
        <f t="shared" si="470"/>
        <v>8</v>
      </c>
      <c r="AY68" s="773">
        <f t="shared" si="470"/>
        <v>8</v>
      </c>
      <c r="AZ68" s="773">
        <f t="shared" si="470"/>
        <v>8</v>
      </c>
      <c r="BA68" s="773">
        <f t="shared" si="470"/>
        <v>11</v>
      </c>
      <c r="BB68" s="773">
        <f t="shared" si="470"/>
        <v>11</v>
      </c>
      <c r="BC68" s="773">
        <f t="shared" si="470"/>
        <v>6</v>
      </c>
      <c r="BD68" s="773">
        <f t="shared" si="470"/>
        <v>3</v>
      </c>
      <c r="BE68" s="773">
        <f t="shared" si="470"/>
        <v>2</v>
      </c>
      <c r="BF68" s="773">
        <f t="shared" si="470"/>
        <v>2</v>
      </c>
      <c r="BG68" s="773">
        <f t="shared" si="470"/>
        <v>2</v>
      </c>
      <c r="BH68" s="773">
        <f t="shared" si="470"/>
        <v>2</v>
      </c>
      <c r="BI68" s="773">
        <f t="shared" si="470"/>
        <v>1</v>
      </c>
      <c r="BJ68" s="747">
        <f t="shared" si="363"/>
        <v>0</v>
      </c>
      <c r="BK68" s="748">
        <f t="shared" si="364"/>
        <v>1</v>
      </c>
      <c r="BL68" s="748">
        <f t="shared" si="365"/>
        <v>1</v>
      </c>
      <c r="BM68" s="748">
        <f t="shared" si="366"/>
        <v>0</v>
      </c>
      <c r="BN68" s="748">
        <f t="shared" si="367"/>
        <v>0</v>
      </c>
      <c r="BO68" s="748">
        <f t="shared" si="368"/>
        <v>0</v>
      </c>
      <c r="BP68" s="748">
        <f t="shared" si="369"/>
        <v>0</v>
      </c>
      <c r="BQ68" s="748">
        <f t="shared" si="370"/>
        <v>0</v>
      </c>
      <c r="BR68" s="748">
        <f t="shared" si="371"/>
        <v>0</v>
      </c>
      <c r="BS68" s="748">
        <f t="shared" si="372"/>
        <v>0</v>
      </c>
      <c r="BT68" s="748">
        <f t="shared" si="373"/>
        <v>0</v>
      </c>
      <c r="BU68" s="748">
        <f t="shared" si="374"/>
        <v>1</v>
      </c>
      <c r="BV68" s="748">
        <f t="shared" si="375"/>
        <v>0</v>
      </c>
      <c r="BW68" s="748">
        <f t="shared" si="376"/>
        <v>0</v>
      </c>
      <c r="BX68" s="748">
        <f t="shared" si="377"/>
        <v>0</v>
      </c>
      <c r="BY68" s="748">
        <f t="shared" si="378"/>
        <v>0</v>
      </c>
      <c r="BZ68" s="748">
        <f t="shared" si="379"/>
        <v>0</v>
      </c>
      <c r="CA68" s="748">
        <f t="shared" si="380"/>
        <v>0</v>
      </c>
      <c r="CB68" s="748">
        <f t="shared" si="381"/>
        <v>0</v>
      </c>
      <c r="CC68" s="751">
        <f t="shared" si="382"/>
        <v>0</v>
      </c>
      <c r="CD68" s="747">
        <f t="shared" si="383"/>
        <v>0</v>
      </c>
      <c r="CE68" s="748">
        <f t="shared" si="384"/>
        <v>0</v>
      </c>
      <c r="CF68" s="748">
        <f t="shared" si="385"/>
        <v>0</v>
      </c>
      <c r="CG68" s="748">
        <f t="shared" si="386"/>
        <v>0</v>
      </c>
      <c r="CH68" s="748">
        <f t="shared" si="387"/>
        <v>0</v>
      </c>
      <c r="CI68" s="748">
        <f t="shared" si="388"/>
        <v>0</v>
      </c>
      <c r="CJ68" s="748">
        <f t="shared" si="389"/>
        <v>0</v>
      </c>
      <c r="CK68" s="748">
        <f t="shared" si="390"/>
        <v>0</v>
      </c>
      <c r="CL68" s="748">
        <f t="shared" si="391"/>
        <v>0</v>
      </c>
      <c r="CM68" s="748">
        <f t="shared" si="392"/>
        <v>0</v>
      </c>
      <c r="CN68" s="748">
        <f t="shared" si="393"/>
        <v>0</v>
      </c>
      <c r="CO68" s="748">
        <f t="shared" si="394"/>
        <v>0</v>
      </c>
      <c r="CP68" s="748">
        <f t="shared" si="395"/>
        <v>0</v>
      </c>
      <c r="CQ68" s="748">
        <f t="shared" si="396"/>
        <v>0</v>
      </c>
      <c r="CR68" s="748">
        <f t="shared" si="397"/>
        <v>0</v>
      </c>
      <c r="CS68" s="748">
        <f t="shared" si="398"/>
        <v>0</v>
      </c>
      <c r="CT68" s="748">
        <f t="shared" si="399"/>
        <v>0</v>
      </c>
      <c r="CU68" s="748">
        <f t="shared" si="400"/>
        <v>0</v>
      </c>
      <c r="CV68" s="748">
        <f t="shared" si="401"/>
        <v>0</v>
      </c>
      <c r="CW68" s="749">
        <f t="shared" si="402"/>
        <v>0</v>
      </c>
      <c r="CX68" s="747">
        <f t="shared" si="339"/>
        <v>0</v>
      </c>
      <c r="CY68" s="748">
        <f t="shared" si="340"/>
        <v>0</v>
      </c>
      <c r="CZ68" s="748">
        <f t="shared" si="341"/>
        <v>0</v>
      </c>
      <c r="DA68" s="748">
        <f t="shared" si="342"/>
        <v>0</v>
      </c>
      <c r="DB68" s="748">
        <f t="shared" si="343"/>
        <v>0</v>
      </c>
      <c r="DC68" s="748">
        <f t="shared" si="344"/>
        <v>0</v>
      </c>
      <c r="DD68" s="748">
        <f t="shared" si="345"/>
        <v>0</v>
      </c>
      <c r="DE68" s="748">
        <f t="shared" si="346"/>
        <v>0</v>
      </c>
      <c r="DF68" s="748">
        <f t="shared" si="347"/>
        <v>0</v>
      </c>
      <c r="DG68" s="748">
        <f t="shared" si="348"/>
        <v>0</v>
      </c>
      <c r="DH68" s="748">
        <f t="shared" si="349"/>
        <v>0</v>
      </c>
      <c r="DI68" s="748">
        <f t="shared" si="350"/>
        <v>0</v>
      </c>
      <c r="DJ68" s="748">
        <f t="shared" si="351"/>
        <v>0</v>
      </c>
      <c r="DK68" s="748">
        <f t="shared" si="352"/>
        <v>0</v>
      </c>
      <c r="DL68" s="748">
        <f t="shared" si="353"/>
        <v>0</v>
      </c>
      <c r="DM68" s="748">
        <f t="shared" si="354"/>
        <v>0</v>
      </c>
      <c r="DN68" s="748">
        <f t="shared" si="355"/>
        <v>0</v>
      </c>
      <c r="DO68" s="748">
        <f t="shared" si="356"/>
        <v>0</v>
      </c>
      <c r="DP68" s="748">
        <f t="shared" si="357"/>
        <v>0</v>
      </c>
      <c r="DQ68" s="751">
        <f t="shared" si="358"/>
        <v>0</v>
      </c>
      <c r="DR68" s="758" t="str">
        <f t="shared" si="403"/>
        <v>В-5</v>
      </c>
      <c r="DS68" s="759" t="str">
        <f t="shared" si="404"/>
        <v>В-8</v>
      </c>
      <c r="DT68" s="759" t="str">
        <f t="shared" si="405"/>
        <v>ЮЗ-7</v>
      </c>
      <c r="DU68" s="759" t="str">
        <f t="shared" si="406"/>
        <v>Ю-4</v>
      </c>
      <c r="DV68" s="759" t="str">
        <f t="shared" si="407"/>
        <v>Ю-7</v>
      </c>
      <c r="DW68" s="759" t="str">
        <f t="shared" si="408"/>
        <v>Ю-8</v>
      </c>
      <c r="DX68" s="759" t="str">
        <f t="shared" si="409"/>
        <v>Ю-6</v>
      </c>
      <c r="DY68" s="759" t="str">
        <f t="shared" si="410"/>
        <v>ЮЗ-4</v>
      </c>
      <c r="DZ68" s="759" t="str">
        <f t="shared" si="411"/>
        <v>ЮЗ-4</v>
      </c>
      <c r="EA68" s="759" t="str">
        <f t="shared" si="412"/>
        <v>ЮЗ-5</v>
      </c>
      <c r="EB68" s="759" t="str">
        <f t="shared" si="413"/>
        <v>Ю-6</v>
      </c>
      <c r="EC68" s="759" t="str">
        <f t="shared" si="414"/>
        <v>Ю-9</v>
      </c>
      <c r="ED68" s="759" t="str">
        <f t="shared" si="415"/>
        <v>Ю-7</v>
      </c>
      <c r="EE68" s="759" t="str">
        <f t="shared" si="416"/>
        <v>Ю-8</v>
      </c>
      <c r="EF68" s="759" t="str">
        <f t="shared" si="417"/>
        <v>Ю-7</v>
      </c>
      <c r="EG68" s="759" t="str">
        <f t="shared" si="418"/>
        <v>Ю-5</v>
      </c>
      <c r="EH68" s="759" t="str">
        <f t="shared" si="419"/>
        <v>ЮВ-3</v>
      </c>
      <c r="EI68" s="759" t="str">
        <f t="shared" si="420"/>
        <v>В-3</v>
      </c>
      <c r="EJ68" s="759" t="str">
        <f t="shared" si="421"/>
        <v>СВ-3</v>
      </c>
      <c r="EK68" s="760" t="str">
        <f t="shared" si="422"/>
        <v>СВ-3</v>
      </c>
      <c r="EL68" s="732">
        <f t="shared" si="423"/>
        <v>0</v>
      </c>
      <c r="EM68" s="733">
        <f t="shared" si="424"/>
        <v>0</v>
      </c>
      <c r="EN68" s="733">
        <f t="shared" si="425"/>
        <v>0</v>
      </c>
      <c r="EO68" s="733">
        <f t="shared" si="426"/>
        <v>0</v>
      </c>
      <c r="EP68" s="733">
        <f t="shared" si="427"/>
        <v>0</v>
      </c>
      <c r="EQ68" s="733">
        <f t="shared" si="428"/>
        <v>0</v>
      </c>
      <c r="ER68" s="733">
        <f t="shared" si="429"/>
        <v>0</v>
      </c>
      <c r="ES68" s="733">
        <f t="shared" si="430"/>
        <v>0</v>
      </c>
      <c r="ET68" s="733">
        <f t="shared" si="431"/>
        <v>0</v>
      </c>
      <c r="EU68" s="733">
        <f t="shared" si="432"/>
        <v>0</v>
      </c>
      <c r="EV68" s="733">
        <f t="shared" si="433"/>
        <v>0</v>
      </c>
      <c r="EW68" s="733">
        <f t="shared" si="434"/>
        <v>0</v>
      </c>
      <c r="EX68" s="733">
        <f t="shared" si="435"/>
        <v>0</v>
      </c>
      <c r="EY68" s="733">
        <f t="shared" si="436"/>
        <v>0</v>
      </c>
      <c r="EZ68" s="733">
        <f t="shared" si="437"/>
        <v>0</v>
      </c>
      <c r="FA68" s="733">
        <f t="shared" si="438"/>
        <v>0</v>
      </c>
      <c r="FB68" s="733">
        <f t="shared" si="439"/>
        <v>0</v>
      </c>
      <c r="FC68" s="733">
        <f t="shared" si="440"/>
        <v>0</v>
      </c>
      <c r="FD68" s="733">
        <f t="shared" si="441"/>
        <v>0</v>
      </c>
      <c r="FE68" s="734">
        <f t="shared" si="442"/>
        <v>0</v>
      </c>
      <c r="FI68" s="96"/>
      <c r="FJ68" s="149" t="s">
        <v>92</v>
      </c>
      <c r="FK68" s="433">
        <f t="shared" ref="FK68:FT68" si="471">INDEX(HS6:HS44,$FJ$59)</f>
        <v>5</v>
      </c>
      <c r="FL68" s="433">
        <f t="shared" si="471"/>
        <v>20</v>
      </c>
      <c r="FM68" s="433">
        <f t="shared" si="471"/>
        <v>12</v>
      </c>
      <c r="FN68" s="433">
        <f t="shared" si="471"/>
        <v>11</v>
      </c>
      <c r="FO68" s="433">
        <f t="shared" si="471"/>
        <v>10</v>
      </c>
      <c r="FP68" s="433">
        <f t="shared" si="471"/>
        <v>10</v>
      </c>
      <c r="FQ68" s="433">
        <f t="shared" si="471"/>
        <v>9</v>
      </c>
      <c r="FR68" s="433">
        <f t="shared" si="471"/>
        <v>4</v>
      </c>
      <c r="FS68" s="433">
        <f t="shared" si="471"/>
        <v>5</v>
      </c>
      <c r="FT68" s="433">
        <f t="shared" si="471"/>
        <v>5</v>
      </c>
      <c r="FU68" s="357"/>
      <c r="FV68" s="357"/>
      <c r="FW68" s="357"/>
      <c r="FX68" s="357"/>
      <c r="FY68" s="357"/>
      <c r="FZ68" s="357"/>
      <c r="GA68" s="357"/>
      <c r="GB68" s="357"/>
      <c r="GC68" s="357"/>
      <c r="GD68" s="357"/>
      <c r="GE68" s="344"/>
      <c r="GF68" s="344"/>
      <c r="GG68" s="344"/>
      <c r="GH68" s="344"/>
      <c r="GI68" s="344"/>
      <c r="GJ68" s="344"/>
      <c r="GK68" s="344"/>
      <c r="GL68" s="344"/>
      <c r="GM68" s="344"/>
      <c r="GN68" s="344"/>
      <c r="GO68" s="358"/>
      <c r="GP68" s="358"/>
      <c r="GQ68" s="358"/>
      <c r="GR68" s="358"/>
      <c r="GS68" s="358"/>
      <c r="GT68" s="358"/>
      <c r="GU68" s="358"/>
      <c r="GV68" s="358"/>
      <c r="GW68" s="358"/>
      <c r="GX68" s="358"/>
      <c r="GY68" s="344"/>
      <c r="GZ68" s="344"/>
      <c r="HA68" s="344"/>
      <c r="HB68" s="344"/>
      <c r="HC68" s="344"/>
      <c r="HD68" s="344"/>
      <c r="HE68" s="344"/>
      <c r="HF68" s="344"/>
      <c r="HG68" s="344"/>
      <c r="HH68" s="344"/>
      <c r="HI68" s="358"/>
      <c r="HJ68" s="358"/>
      <c r="HK68" s="358"/>
      <c r="HL68" s="358"/>
      <c r="HM68" s="358"/>
      <c r="HN68" s="358"/>
      <c r="HO68" s="358"/>
      <c r="HP68" s="358"/>
      <c r="HQ68" s="358"/>
      <c r="HR68" s="358"/>
      <c r="HS68" s="55"/>
      <c r="HT68" s="55"/>
      <c r="HU68" s="55"/>
      <c r="HV68" s="55"/>
      <c r="HW68" s="55"/>
      <c r="HX68" s="55"/>
      <c r="HY68" s="55"/>
      <c r="HZ68" s="55"/>
      <c r="IA68" s="55"/>
      <c r="IB68" s="55"/>
      <c r="IC68" s="55"/>
      <c r="ID68" s="55"/>
      <c r="IE68" s="55"/>
      <c r="IF68" s="55"/>
      <c r="IG68" s="55"/>
      <c r="IH68" s="55"/>
      <c r="II68" s="55"/>
      <c r="IJ68" s="55"/>
      <c r="IK68" s="55"/>
      <c r="IL68" s="55"/>
    </row>
    <row r="69" spans="1:246" ht="13.5" customHeight="1" x14ac:dyDescent="0.2">
      <c r="A69" s="109" t="s">
        <v>614</v>
      </c>
      <c r="B69" s="491" t="s">
        <v>91</v>
      </c>
      <c r="C69" s="492" t="e">
        <v>#N/A</v>
      </c>
      <c r="D69" s="493">
        <v>8.1</v>
      </c>
      <c r="E69" s="493" t="e">
        <v>#N/A</v>
      </c>
      <c r="F69" s="493">
        <v>8.4</v>
      </c>
      <c r="G69" s="493" t="e">
        <v>#N/A</v>
      </c>
      <c r="H69" s="493">
        <v>9.1999999999999993</v>
      </c>
      <c r="I69" s="493" t="e">
        <v>#N/A</v>
      </c>
      <c r="J69" s="493">
        <v>5.8</v>
      </c>
      <c r="K69" s="493" t="e">
        <v>#N/A</v>
      </c>
      <c r="L69" s="493">
        <v>8.1999999999999993</v>
      </c>
      <c r="M69" s="493" t="e">
        <v>#N/A</v>
      </c>
      <c r="N69" s="493">
        <v>8.6999999999999993</v>
      </c>
      <c r="O69" s="493" t="e">
        <v>#N/A</v>
      </c>
      <c r="P69" s="493">
        <v>12</v>
      </c>
      <c r="Q69" s="493" t="e">
        <v>#N/A</v>
      </c>
      <c r="R69" s="493">
        <v>9.8000000000000007</v>
      </c>
      <c r="S69" s="493" t="e">
        <v>#N/A</v>
      </c>
      <c r="T69" s="493">
        <v>6.8</v>
      </c>
      <c r="U69" s="493" t="e">
        <v>#N/A</v>
      </c>
      <c r="V69" s="494">
        <v>8.9</v>
      </c>
      <c r="X69" s="109" t="s">
        <v>615</v>
      </c>
      <c r="Y69" s="514" t="s">
        <v>91</v>
      </c>
      <c r="Z69" s="511">
        <v>8.1</v>
      </c>
      <c r="AA69" s="512">
        <v>8.4</v>
      </c>
      <c r="AB69" s="512">
        <v>9.1999999999999993</v>
      </c>
      <c r="AC69" s="512">
        <v>5.8</v>
      </c>
      <c r="AD69" s="512">
        <v>8.1999999999999993</v>
      </c>
      <c r="AE69" s="512">
        <v>8.6999999999999993</v>
      </c>
      <c r="AF69" s="512">
        <v>12</v>
      </c>
      <c r="AG69" s="512">
        <v>9.8000000000000007</v>
      </c>
      <c r="AH69" s="512">
        <v>6.8</v>
      </c>
      <c r="AI69" s="513">
        <v>8.9</v>
      </c>
      <c r="AM69" s="232"/>
      <c r="AN69" s="518">
        <f t="shared" si="463"/>
        <v>25</v>
      </c>
      <c r="AO69" s="708" t="str">
        <f t="shared" si="463"/>
        <v>Петрозаводск</v>
      </c>
      <c r="AP69" s="773">
        <f t="shared" si="361"/>
        <v>0</v>
      </c>
      <c r="AQ69" s="773">
        <f t="shared" ref="AQ69:BI69" si="472" xml:space="preserve">        IF(VLOOKUP(29&amp;$AO30,$A$6:$V$3000,AQ$3,0)&lt;$FH$58,VLOOKUP(29&amp;$AO30,$A$6:$V$3000,AQ$3,0),"")</f>
        <v>3</v>
      </c>
      <c r="AR69" s="773">
        <f t="shared" si="472"/>
        <v>8</v>
      </c>
      <c r="AS69" s="773">
        <f t="shared" si="472"/>
        <v>7</v>
      </c>
      <c r="AT69" s="773">
        <f t="shared" si="472"/>
        <v>9</v>
      </c>
      <c r="AU69" s="773">
        <f t="shared" si="472"/>
        <v>9</v>
      </c>
      <c r="AV69" s="773">
        <f t="shared" si="472"/>
        <v>10</v>
      </c>
      <c r="AW69" s="773">
        <f t="shared" si="472"/>
        <v>10</v>
      </c>
      <c r="AX69" s="773">
        <f t="shared" si="472"/>
        <v>10</v>
      </c>
      <c r="AY69" s="773">
        <f t="shared" si="472"/>
        <v>10</v>
      </c>
      <c r="AZ69" s="773">
        <f t="shared" si="472"/>
        <v>10</v>
      </c>
      <c r="BA69" s="773">
        <f t="shared" si="472"/>
        <v>12</v>
      </c>
      <c r="BB69" s="773">
        <f t="shared" si="472"/>
        <v>10</v>
      </c>
      <c r="BC69" s="773">
        <f t="shared" si="472"/>
        <v>5</v>
      </c>
      <c r="BD69" s="773">
        <f t="shared" si="472"/>
        <v>3</v>
      </c>
      <c r="BE69" s="773">
        <f t="shared" si="472"/>
        <v>2</v>
      </c>
      <c r="BF69" s="773">
        <f t="shared" si="472"/>
        <v>2</v>
      </c>
      <c r="BG69" s="773">
        <f t="shared" si="472"/>
        <v>2</v>
      </c>
      <c r="BH69" s="773">
        <f t="shared" si="472"/>
        <v>2</v>
      </c>
      <c r="BI69" s="773">
        <f t="shared" si="472"/>
        <v>1</v>
      </c>
      <c r="BJ69" s="747">
        <f t="shared" si="363"/>
        <v>0</v>
      </c>
      <c r="BK69" s="748">
        <f t="shared" si="364"/>
        <v>1</v>
      </c>
      <c r="BL69" s="748">
        <f t="shared" si="365"/>
        <v>1</v>
      </c>
      <c r="BM69" s="748">
        <f t="shared" si="366"/>
        <v>0</v>
      </c>
      <c r="BN69" s="748">
        <f t="shared" si="367"/>
        <v>1</v>
      </c>
      <c r="BO69" s="748">
        <f t="shared" si="368"/>
        <v>0</v>
      </c>
      <c r="BP69" s="748">
        <f t="shared" si="369"/>
        <v>0</v>
      </c>
      <c r="BQ69" s="748">
        <f t="shared" si="370"/>
        <v>0</v>
      </c>
      <c r="BR69" s="748">
        <f t="shared" si="371"/>
        <v>0</v>
      </c>
      <c r="BS69" s="748">
        <f t="shared" si="372"/>
        <v>0</v>
      </c>
      <c r="BT69" s="748">
        <f t="shared" si="373"/>
        <v>0</v>
      </c>
      <c r="BU69" s="748">
        <f t="shared" si="374"/>
        <v>1</v>
      </c>
      <c r="BV69" s="748">
        <f t="shared" si="375"/>
        <v>0</v>
      </c>
      <c r="BW69" s="748">
        <f t="shared" si="376"/>
        <v>0</v>
      </c>
      <c r="BX69" s="748">
        <f t="shared" si="377"/>
        <v>0</v>
      </c>
      <c r="BY69" s="748">
        <f t="shared" si="378"/>
        <v>0</v>
      </c>
      <c r="BZ69" s="748">
        <f t="shared" si="379"/>
        <v>0</v>
      </c>
      <c r="CA69" s="748">
        <f t="shared" si="380"/>
        <v>0</v>
      </c>
      <c r="CB69" s="748">
        <f t="shared" si="381"/>
        <v>0</v>
      </c>
      <c r="CC69" s="751">
        <f t="shared" si="382"/>
        <v>0</v>
      </c>
      <c r="CD69" s="747">
        <f t="shared" si="383"/>
        <v>0</v>
      </c>
      <c r="CE69" s="748">
        <f t="shared" si="384"/>
        <v>0</v>
      </c>
      <c r="CF69" s="748">
        <f t="shared" si="385"/>
        <v>0</v>
      </c>
      <c r="CG69" s="748">
        <f t="shared" si="386"/>
        <v>0</v>
      </c>
      <c r="CH69" s="748">
        <f t="shared" si="387"/>
        <v>0</v>
      </c>
      <c r="CI69" s="748">
        <f t="shared" si="388"/>
        <v>0</v>
      </c>
      <c r="CJ69" s="748">
        <f t="shared" si="389"/>
        <v>0</v>
      </c>
      <c r="CK69" s="748">
        <f t="shared" si="390"/>
        <v>0</v>
      </c>
      <c r="CL69" s="748">
        <f t="shared" si="391"/>
        <v>0</v>
      </c>
      <c r="CM69" s="748">
        <f t="shared" si="392"/>
        <v>0</v>
      </c>
      <c r="CN69" s="748">
        <f t="shared" si="393"/>
        <v>0</v>
      </c>
      <c r="CO69" s="748">
        <f t="shared" si="394"/>
        <v>0</v>
      </c>
      <c r="CP69" s="748">
        <f t="shared" si="395"/>
        <v>0</v>
      </c>
      <c r="CQ69" s="748">
        <f t="shared" si="396"/>
        <v>0</v>
      </c>
      <c r="CR69" s="748">
        <f t="shared" si="397"/>
        <v>0</v>
      </c>
      <c r="CS69" s="748">
        <f t="shared" si="398"/>
        <v>0</v>
      </c>
      <c r="CT69" s="748">
        <f t="shared" si="399"/>
        <v>0</v>
      </c>
      <c r="CU69" s="748">
        <f t="shared" si="400"/>
        <v>0</v>
      </c>
      <c r="CV69" s="748">
        <f t="shared" si="401"/>
        <v>0</v>
      </c>
      <c r="CW69" s="749">
        <f t="shared" si="402"/>
        <v>0</v>
      </c>
      <c r="CX69" s="747">
        <f t="shared" si="339"/>
        <v>0</v>
      </c>
      <c r="CY69" s="748">
        <f t="shared" si="340"/>
        <v>0</v>
      </c>
      <c r="CZ69" s="748">
        <f t="shared" si="341"/>
        <v>0</v>
      </c>
      <c r="DA69" s="748">
        <f t="shared" si="342"/>
        <v>0</v>
      </c>
      <c r="DB69" s="748">
        <f t="shared" si="343"/>
        <v>0</v>
      </c>
      <c r="DC69" s="748">
        <f t="shared" si="344"/>
        <v>0</v>
      </c>
      <c r="DD69" s="748">
        <f t="shared" si="345"/>
        <v>0</v>
      </c>
      <c r="DE69" s="748">
        <f t="shared" si="346"/>
        <v>0</v>
      </c>
      <c r="DF69" s="748">
        <f t="shared" si="347"/>
        <v>0</v>
      </c>
      <c r="DG69" s="748">
        <f t="shared" si="348"/>
        <v>0</v>
      </c>
      <c r="DH69" s="748">
        <f t="shared" si="349"/>
        <v>0</v>
      </c>
      <c r="DI69" s="748">
        <f t="shared" si="350"/>
        <v>0</v>
      </c>
      <c r="DJ69" s="748">
        <f t="shared" si="351"/>
        <v>0</v>
      </c>
      <c r="DK69" s="748">
        <f t="shared" si="352"/>
        <v>0</v>
      </c>
      <c r="DL69" s="748">
        <f t="shared" si="353"/>
        <v>0</v>
      </c>
      <c r="DM69" s="748">
        <f t="shared" si="354"/>
        <v>0</v>
      </c>
      <c r="DN69" s="748">
        <f t="shared" si="355"/>
        <v>0</v>
      </c>
      <c r="DO69" s="748">
        <f t="shared" si="356"/>
        <v>0</v>
      </c>
      <c r="DP69" s="748">
        <f t="shared" si="357"/>
        <v>0</v>
      </c>
      <c r="DQ69" s="751">
        <f t="shared" si="358"/>
        <v>0</v>
      </c>
      <c r="DR69" s="758" t="str">
        <f t="shared" si="403"/>
        <v>ЮВ-4</v>
      </c>
      <c r="DS69" s="759" t="str">
        <f t="shared" si="404"/>
        <v>В-11</v>
      </c>
      <c r="DT69" s="759" t="str">
        <f t="shared" si="405"/>
        <v>ЮВ-9</v>
      </c>
      <c r="DU69" s="759" t="str">
        <f t="shared" si="406"/>
        <v>З-4</v>
      </c>
      <c r="DV69" s="759" t="str">
        <f t="shared" si="407"/>
        <v>ЮЗ-8</v>
      </c>
      <c r="DW69" s="759" t="str">
        <f t="shared" si="408"/>
        <v>Ю-10</v>
      </c>
      <c r="DX69" s="759" t="str">
        <f t="shared" si="409"/>
        <v>Ю-8</v>
      </c>
      <c r="DY69" s="759" t="str">
        <f t="shared" si="410"/>
        <v>З-4</v>
      </c>
      <c r="DZ69" s="759" t="str">
        <f t="shared" si="411"/>
        <v>З-4</v>
      </c>
      <c r="EA69" s="759" t="str">
        <f t="shared" si="412"/>
        <v>З-5</v>
      </c>
      <c r="EB69" s="759" t="str">
        <f t="shared" si="413"/>
        <v>Ю-6</v>
      </c>
      <c r="EC69" s="759" t="str">
        <f t="shared" si="414"/>
        <v>Ю-9</v>
      </c>
      <c r="ED69" s="759" t="str">
        <f t="shared" si="415"/>
        <v>ЮЗ-9</v>
      </c>
      <c r="EE69" s="759" t="str">
        <f t="shared" si="416"/>
        <v>Ю-9</v>
      </c>
      <c r="EF69" s="759" t="str">
        <f t="shared" si="417"/>
        <v>ЮЗ-8</v>
      </c>
      <c r="EG69" s="759" t="str">
        <f t="shared" si="418"/>
        <v>ЮЗ-5</v>
      </c>
      <c r="EH69" s="759" t="str">
        <f t="shared" si="419"/>
        <v>ЮЗ-3</v>
      </c>
      <c r="EI69" s="759" t="str">
        <f t="shared" si="420"/>
        <v>СЗ-2</v>
      </c>
      <c r="EJ69" s="759" t="str">
        <f t="shared" si="421"/>
        <v>С-3</v>
      </c>
      <c r="EK69" s="760" t="str">
        <f t="shared" si="422"/>
        <v>СЗ-4</v>
      </c>
      <c r="EL69" s="732">
        <f t="shared" si="423"/>
        <v>0</v>
      </c>
      <c r="EM69" s="733">
        <f t="shared" si="424"/>
        <v>0</v>
      </c>
      <c r="EN69" s="733">
        <f t="shared" si="425"/>
        <v>0</v>
      </c>
      <c r="EO69" s="733">
        <f t="shared" si="426"/>
        <v>0</v>
      </c>
      <c r="EP69" s="733">
        <f t="shared" si="427"/>
        <v>0</v>
      </c>
      <c r="EQ69" s="733">
        <f t="shared" si="428"/>
        <v>0</v>
      </c>
      <c r="ER69" s="733">
        <f t="shared" si="429"/>
        <v>0</v>
      </c>
      <c r="ES69" s="733">
        <f t="shared" si="430"/>
        <v>0</v>
      </c>
      <c r="ET69" s="733">
        <f t="shared" si="431"/>
        <v>0</v>
      </c>
      <c r="EU69" s="733">
        <f t="shared" si="432"/>
        <v>0</v>
      </c>
      <c r="EV69" s="733">
        <f t="shared" si="433"/>
        <v>0</v>
      </c>
      <c r="EW69" s="733">
        <f t="shared" si="434"/>
        <v>0</v>
      </c>
      <c r="EX69" s="733">
        <f t="shared" si="435"/>
        <v>0</v>
      </c>
      <c r="EY69" s="733">
        <f t="shared" si="436"/>
        <v>0</v>
      </c>
      <c r="EZ69" s="733">
        <f t="shared" si="437"/>
        <v>0</v>
      </c>
      <c r="FA69" s="733">
        <f t="shared" si="438"/>
        <v>0</v>
      </c>
      <c r="FB69" s="733">
        <f t="shared" si="439"/>
        <v>0</v>
      </c>
      <c r="FC69" s="733">
        <f t="shared" si="440"/>
        <v>0</v>
      </c>
      <c r="FD69" s="733">
        <f t="shared" si="441"/>
        <v>0</v>
      </c>
      <c r="FE69" s="734">
        <f t="shared" si="442"/>
        <v>0</v>
      </c>
      <c r="FI69" s="96"/>
      <c r="FJ69" s="427" t="s">
        <v>103</v>
      </c>
      <c r="FK69" s="357">
        <f t="shared" ref="FK69:FT69" si="473">INDEX(IM6:IM44,$FJ$59)</f>
        <v>0</v>
      </c>
      <c r="FL69" s="357">
        <f t="shared" si="473"/>
        <v>0</v>
      </c>
      <c r="FM69" s="357">
        <f t="shared" si="473"/>
        <v>0</v>
      </c>
      <c r="FN69" s="357">
        <f t="shared" si="473"/>
        <v>0</v>
      </c>
      <c r="FO69" s="357">
        <f t="shared" si="473"/>
        <v>0</v>
      </c>
      <c r="FP69" s="357">
        <f t="shared" si="473"/>
        <v>0</v>
      </c>
      <c r="FQ69" s="357">
        <f t="shared" si="473"/>
        <v>0</v>
      </c>
      <c r="FR69" s="357">
        <f t="shared" si="473"/>
        <v>0</v>
      </c>
      <c r="FS69" s="357">
        <f t="shared" si="473"/>
        <v>0</v>
      </c>
      <c r="FT69" s="357">
        <f t="shared" si="473"/>
        <v>0</v>
      </c>
      <c r="FU69" s="357"/>
      <c r="FV69" s="357"/>
      <c r="FW69" s="357"/>
      <c r="FX69" s="357"/>
      <c r="FY69" s="357"/>
      <c r="FZ69" s="357"/>
      <c r="GA69" s="357"/>
      <c r="GB69" s="357"/>
      <c r="GC69" s="357"/>
      <c r="GD69" s="357"/>
      <c r="GE69" s="344"/>
      <c r="GF69" s="344"/>
      <c r="GG69" s="344"/>
      <c r="GH69" s="344"/>
      <c r="GI69" s="344"/>
      <c r="GJ69" s="344"/>
      <c r="GK69" s="344"/>
      <c r="GL69" s="344"/>
      <c r="GM69" s="344"/>
      <c r="GN69" s="344"/>
      <c r="GO69" s="358"/>
      <c r="GP69" s="358"/>
      <c r="GQ69" s="358"/>
      <c r="GR69" s="358"/>
      <c r="GS69" s="358"/>
      <c r="GT69" s="358"/>
      <c r="GU69" s="358"/>
      <c r="GV69" s="358"/>
      <c r="GW69" s="358"/>
      <c r="GX69" s="358"/>
      <c r="GY69" s="344"/>
      <c r="GZ69" s="344"/>
      <c r="HA69" s="344"/>
      <c r="HB69" s="344"/>
      <c r="HC69" s="344"/>
      <c r="HD69" s="344"/>
      <c r="HE69" s="344"/>
      <c r="HF69" s="344"/>
      <c r="HG69" s="344"/>
      <c r="HH69" s="344"/>
      <c r="HI69" s="358"/>
      <c r="HJ69" s="358"/>
      <c r="HK69" s="358"/>
      <c r="HL69" s="358"/>
      <c r="HM69" s="358"/>
      <c r="HN69" s="358"/>
      <c r="HO69" s="358"/>
      <c r="HP69" s="358"/>
      <c r="HQ69" s="358"/>
      <c r="HR69" s="358"/>
      <c r="HS69" s="55"/>
      <c r="HT69" s="55"/>
      <c r="HU69" s="55"/>
      <c r="HV69" s="55"/>
      <c r="HW69" s="55"/>
      <c r="HX69" s="55"/>
      <c r="HY69" s="55"/>
      <c r="HZ69" s="55"/>
      <c r="IA69" s="55"/>
      <c r="IB69" s="55"/>
      <c r="IC69" s="55"/>
      <c r="ID69" s="55"/>
      <c r="IE69" s="55"/>
      <c r="IF69" s="55"/>
      <c r="IG69" s="55"/>
      <c r="IH69" s="55"/>
      <c r="II69" s="55"/>
      <c r="IJ69" s="55"/>
      <c r="IK69" s="55"/>
      <c r="IL69" s="55"/>
    </row>
    <row r="70" spans="1:246" ht="13.5" customHeight="1" x14ac:dyDescent="0.2">
      <c r="A70" s="109" t="s">
        <v>616</v>
      </c>
      <c r="B70" s="139" t="s">
        <v>92</v>
      </c>
      <c r="C70" s="140">
        <v>12</v>
      </c>
      <c r="D70" s="141">
        <v>14</v>
      </c>
      <c r="E70" s="141">
        <v>16</v>
      </c>
      <c r="F70" s="141">
        <v>5</v>
      </c>
      <c r="G70" s="141">
        <v>11</v>
      </c>
      <c r="H70" s="141">
        <v>13</v>
      </c>
      <c r="I70" s="141">
        <v>12</v>
      </c>
      <c r="J70" s="141">
        <v>10</v>
      </c>
      <c r="K70" s="141">
        <v>10</v>
      </c>
      <c r="L70" s="141">
        <v>7</v>
      </c>
      <c r="M70" s="141">
        <v>11</v>
      </c>
      <c r="N70" s="141">
        <v>14</v>
      </c>
      <c r="O70" s="141">
        <v>14</v>
      </c>
      <c r="P70" s="141">
        <v>14</v>
      </c>
      <c r="Q70" s="141">
        <v>11</v>
      </c>
      <c r="R70" s="141">
        <v>6</v>
      </c>
      <c r="S70" s="141">
        <v>2</v>
      </c>
      <c r="T70" s="141">
        <v>3</v>
      </c>
      <c r="U70" s="141">
        <v>4</v>
      </c>
      <c r="V70" s="142">
        <v>6</v>
      </c>
      <c r="X70" s="109" t="s">
        <v>617</v>
      </c>
      <c r="Y70" s="143" t="s">
        <v>92</v>
      </c>
      <c r="Z70" s="144">
        <v>14</v>
      </c>
      <c r="AA70" s="144">
        <v>16</v>
      </c>
      <c r="AB70" s="144">
        <v>13</v>
      </c>
      <c r="AC70" s="144">
        <v>12</v>
      </c>
      <c r="AD70" s="144">
        <v>10</v>
      </c>
      <c r="AE70" s="144">
        <v>14</v>
      </c>
      <c r="AF70" s="144">
        <v>14</v>
      </c>
      <c r="AG70" s="144">
        <v>11</v>
      </c>
      <c r="AH70" s="144">
        <v>3</v>
      </c>
      <c r="AI70" s="144">
        <v>6</v>
      </c>
      <c r="AM70" s="233"/>
      <c r="AN70" s="413">
        <f t="shared" si="463"/>
        <v>26</v>
      </c>
      <c r="AO70" s="708" t="str">
        <f t="shared" si="463"/>
        <v>Медвежья Гора</v>
      </c>
      <c r="AP70" s="773">
        <f t="shared" si="361"/>
        <v>4</v>
      </c>
      <c r="AQ70" s="773">
        <f t="shared" ref="AQ70:BI70" si="474" xml:space="preserve">        IF(VLOOKUP(29&amp;$AO31,$A$6:$V$3000,AQ$3,0)&lt;$FH$58,VLOOKUP(29&amp;$AO31,$A$6:$V$3000,AQ$3,0),"")</f>
        <v>4</v>
      </c>
      <c r="AR70" s="773">
        <f t="shared" si="474"/>
        <v>14</v>
      </c>
      <c r="AS70" s="773">
        <f t="shared" si="474"/>
        <v>13</v>
      </c>
      <c r="AT70" s="773">
        <f t="shared" si="474"/>
        <v>17</v>
      </c>
      <c r="AU70" s="773">
        <f t="shared" si="474"/>
        <v>17</v>
      </c>
      <c r="AV70" s="773">
        <f t="shared" si="474"/>
        <v>17</v>
      </c>
      <c r="AW70" s="773">
        <f t="shared" si="474"/>
        <v>17</v>
      </c>
      <c r="AX70" s="773">
        <f t="shared" si="474"/>
        <v>17</v>
      </c>
      <c r="AY70" s="773">
        <f t="shared" si="474"/>
        <v>17</v>
      </c>
      <c r="AZ70" s="773">
        <f t="shared" si="474"/>
        <v>17</v>
      </c>
      <c r="BA70" s="773">
        <f t="shared" si="474"/>
        <v>21</v>
      </c>
      <c r="BB70" s="773">
        <f t="shared" si="474"/>
        <v>19</v>
      </c>
      <c r="BC70" s="773">
        <f t="shared" si="474"/>
        <v>10</v>
      </c>
      <c r="BD70" s="773">
        <f t="shared" si="474"/>
        <v>5</v>
      </c>
      <c r="BE70" s="773">
        <f t="shared" si="474"/>
        <v>4</v>
      </c>
      <c r="BF70" s="773">
        <f t="shared" si="474"/>
        <v>3</v>
      </c>
      <c r="BG70" s="773">
        <f t="shared" si="474"/>
        <v>2</v>
      </c>
      <c r="BH70" s="773">
        <f t="shared" si="474"/>
        <v>2</v>
      </c>
      <c r="BI70" s="773">
        <f t="shared" si="474"/>
        <v>2</v>
      </c>
      <c r="BJ70" s="747">
        <f t="shared" si="363"/>
        <v>0</v>
      </c>
      <c r="BK70" s="748">
        <f t="shared" si="364"/>
        <v>0</v>
      </c>
      <c r="BL70" s="748">
        <f t="shared" si="365"/>
        <v>1</v>
      </c>
      <c r="BM70" s="748">
        <f t="shared" si="366"/>
        <v>0</v>
      </c>
      <c r="BN70" s="748">
        <f t="shared" si="367"/>
        <v>1</v>
      </c>
      <c r="BO70" s="748">
        <f t="shared" si="368"/>
        <v>0</v>
      </c>
      <c r="BP70" s="748">
        <f t="shared" si="369"/>
        <v>0</v>
      </c>
      <c r="BQ70" s="748">
        <f t="shared" si="370"/>
        <v>0</v>
      </c>
      <c r="BR70" s="748">
        <f t="shared" si="371"/>
        <v>0</v>
      </c>
      <c r="BS70" s="748">
        <f t="shared" si="372"/>
        <v>0</v>
      </c>
      <c r="BT70" s="748">
        <f t="shared" si="373"/>
        <v>0</v>
      </c>
      <c r="BU70" s="748">
        <f t="shared" si="374"/>
        <v>1</v>
      </c>
      <c r="BV70" s="748">
        <f t="shared" si="375"/>
        <v>1</v>
      </c>
      <c r="BW70" s="748">
        <f t="shared" si="376"/>
        <v>0</v>
      </c>
      <c r="BX70" s="748">
        <f t="shared" si="377"/>
        <v>0</v>
      </c>
      <c r="BY70" s="748">
        <f t="shared" si="378"/>
        <v>0</v>
      </c>
      <c r="BZ70" s="748">
        <f t="shared" si="379"/>
        <v>0</v>
      </c>
      <c r="CA70" s="748">
        <f t="shared" si="380"/>
        <v>0</v>
      </c>
      <c r="CB70" s="748">
        <f t="shared" si="381"/>
        <v>0</v>
      </c>
      <c r="CC70" s="751">
        <f t="shared" si="382"/>
        <v>0</v>
      </c>
      <c r="CD70" s="747">
        <f t="shared" si="383"/>
        <v>0</v>
      </c>
      <c r="CE70" s="748">
        <f t="shared" si="384"/>
        <v>0</v>
      </c>
      <c r="CF70" s="748">
        <f t="shared" si="385"/>
        <v>0</v>
      </c>
      <c r="CG70" s="748">
        <f t="shared" si="386"/>
        <v>0</v>
      </c>
      <c r="CH70" s="748">
        <f t="shared" si="387"/>
        <v>0</v>
      </c>
      <c r="CI70" s="748">
        <f t="shared" si="388"/>
        <v>0</v>
      </c>
      <c r="CJ70" s="748">
        <f t="shared" si="389"/>
        <v>0</v>
      </c>
      <c r="CK70" s="748">
        <f t="shared" si="390"/>
        <v>0</v>
      </c>
      <c r="CL70" s="748">
        <f t="shared" si="391"/>
        <v>0</v>
      </c>
      <c r="CM70" s="748">
        <f t="shared" si="392"/>
        <v>0</v>
      </c>
      <c r="CN70" s="748">
        <f t="shared" si="393"/>
        <v>0</v>
      </c>
      <c r="CO70" s="748">
        <f t="shared" si="394"/>
        <v>0</v>
      </c>
      <c r="CP70" s="748">
        <f t="shared" si="395"/>
        <v>1</v>
      </c>
      <c r="CQ70" s="748">
        <f t="shared" si="396"/>
        <v>0</v>
      </c>
      <c r="CR70" s="748">
        <f t="shared" si="397"/>
        <v>0</v>
      </c>
      <c r="CS70" s="748">
        <f t="shared" si="398"/>
        <v>0</v>
      </c>
      <c r="CT70" s="748">
        <f t="shared" si="399"/>
        <v>0</v>
      </c>
      <c r="CU70" s="748">
        <f t="shared" si="400"/>
        <v>0</v>
      </c>
      <c r="CV70" s="748">
        <f t="shared" si="401"/>
        <v>0</v>
      </c>
      <c r="CW70" s="749">
        <f t="shared" si="402"/>
        <v>0</v>
      </c>
      <c r="CX70" s="747">
        <f t="shared" si="339"/>
        <v>0</v>
      </c>
      <c r="CY70" s="748">
        <f t="shared" si="340"/>
        <v>0</v>
      </c>
      <c r="CZ70" s="748">
        <f t="shared" si="341"/>
        <v>0</v>
      </c>
      <c r="DA70" s="748">
        <f t="shared" si="342"/>
        <v>0</v>
      </c>
      <c r="DB70" s="748">
        <f t="shared" si="343"/>
        <v>0</v>
      </c>
      <c r="DC70" s="748">
        <f t="shared" si="344"/>
        <v>0</v>
      </c>
      <c r="DD70" s="748">
        <f t="shared" si="345"/>
        <v>0</v>
      </c>
      <c r="DE70" s="748">
        <f t="shared" si="346"/>
        <v>0</v>
      </c>
      <c r="DF70" s="748">
        <f t="shared" si="347"/>
        <v>0</v>
      </c>
      <c r="DG70" s="748">
        <f t="shared" si="348"/>
        <v>0</v>
      </c>
      <c r="DH70" s="748">
        <f t="shared" si="349"/>
        <v>0</v>
      </c>
      <c r="DI70" s="748">
        <f t="shared" si="350"/>
        <v>0</v>
      </c>
      <c r="DJ70" s="748">
        <f t="shared" si="351"/>
        <v>0</v>
      </c>
      <c r="DK70" s="748">
        <f t="shared" si="352"/>
        <v>0</v>
      </c>
      <c r="DL70" s="748">
        <f t="shared" si="353"/>
        <v>0</v>
      </c>
      <c r="DM70" s="748">
        <f t="shared" si="354"/>
        <v>0</v>
      </c>
      <c r="DN70" s="748">
        <f t="shared" si="355"/>
        <v>0</v>
      </c>
      <c r="DO70" s="748">
        <f t="shared" si="356"/>
        <v>0</v>
      </c>
      <c r="DP70" s="748">
        <f t="shared" si="357"/>
        <v>0</v>
      </c>
      <c r="DQ70" s="751">
        <f t="shared" si="358"/>
        <v>0</v>
      </c>
      <c r="DR70" s="758" t="str">
        <f t="shared" si="403"/>
        <v>В-5</v>
      </c>
      <c r="DS70" s="759" t="str">
        <f t="shared" si="404"/>
        <v>В-8</v>
      </c>
      <c r="DT70" s="759" t="str">
        <f t="shared" si="405"/>
        <v>В-9</v>
      </c>
      <c r="DU70" s="759" t="str">
        <f t="shared" si="406"/>
        <v>В-4</v>
      </c>
      <c r="DV70" s="759" t="str">
        <f t="shared" si="407"/>
        <v>ЮЗ-7</v>
      </c>
      <c r="DW70" s="759" t="str">
        <f t="shared" si="408"/>
        <v>Ю-8</v>
      </c>
      <c r="DX70" s="759" t="str">
        <f t="shared" si="409"/>
        <v>Ю-8</v>
      </c>
      <c r="DY70" s="759" t="str">
        <f t="shared" si="410"/>
        <v>З-3</v>
      </c>
      <c r="DZ70" s="759" t="str">
        <f t="shared" si="411"/>
        <v>ЮЗ-4</v>
      </c>
      <c r="EA70" s="759" t="str">
        <f t="shared" si="412"/>
        <v>ЮЗ-4</v>
      </c>
      <c r="EB70" s="759" t="str">
        <f t="shared" si="413"/>
        <v>Ю-5</v>
      </c>
      <c r="EC70" s="759" t="str">
        <f t="shared" si="414"/>
        <v>Ю-9</v>
      </c>
      <c r="ED70" s="759" t="str">
        <f t="shared" si="415"/>
        <v>ЮЗ-8</v>
      </c>
      <c r="EE70" s="759" t="str">
        <f t="shared" si="416"/>
        <v>Ю-8</v>
      </c>
      <c r="EF70" s="759" t="str">
        <f t="shared" si="417"/>
        <v>ЮЗ-8</v>
      </c>
      <c r="EG70" s="759" t="str">
        <f t="shared" si="418"/>
        <v>ЮЗ-5</v>
      </c>
      <c r="EH70" s="759" t="str">
        <f t="shared" si="419"/>
        <v>ЮЗ-4</v>
      </c>
      <c r="EI70" s="759" t="str">
        <f t="shared" si="420"/>
        <v>ЮЗ-3</v>
      </c>
      <c r="EJ70" s="759" t="str">
        <f t="shared" si="421"/>
        <v>СЗ-3</v>
      </c>
      <c r="EK70" s="760" t="str">
        <f t="shared" si="422"/>
        <v>С-4</v>
      </c>
      <c r="EL70" s="732">
        <f t="shared" si="423"/>
        <v>0</v>
      </c>
      <c r="EM70" s="733">
        <f t="shared" si="424"/>
        <v>0</v>
      </c>
      <c r="EN70" s="733">
        <f t="shared" si="425"/>
        <v>0</v>
      </c>
      <c r="EO70" s="733">
        <f t="shared" si="426"/>
        <v>0</v>
      </c>
      <c r="EP70" s="733">
        <f t="shared" si="427"/>
        <v>0</v>
      </c>
      <c r="EQ70" s="733">
        <f t="shared" si="428"/>
        <v>0</v>
      </c>
      <c r="ER70" s="733">
        <f t="shared" si="429"/>
        <v>0</v>
      </c>
      <c r="ES70" s="733">
        <f t="shared" si="430"/>
        <v>0</v>
      </c>
      <c r="ET70" s="733">
        <f t="shared" si="431"/>
        <v>0</v>
      </c>
      <c r="EU70" s="733">
        <f t="shared" si="432"/>
        <v>0</v>
      </c>
      <c r="EV70" s="733">
        <f t="shared" si="433"/>
        <v>0</v>
      </c>
      <c r="EW70" s="733">
        <f t="shared" si="434"/>
        <v>0</v>
      </c>
      <c r="EX70" s="733">
        <f t="shared" si="435"/>
        <v>1</v>
      </c>
      <c r="EY70" s="733">
        <f t="shared" si="436"/>
        <v>0</v>
      </c>
      <c r="EZ70" s="733">
        <f t="shared" si="437"/>
        <v>0</v>
      </c>
      <c r="FA70" s="733">
        <f t="shared" si="438"/>
        <v>0</v>
      </c>
      <c r="FB70" s="733">
        <f t="shared" si="439"/>
        <v>0</v>
      </c>
      <c r="FC70" s="733">
        <f t="shared" si="440"/>
        <v>0</v>
      </c>
      <c r="FD70" s="733">
        <f t="shared" si="441"/>
        <v>0</v>
      </c>
      <c r="FE70" s="734">
        <f t="shared" si="442"/>
        <v>0</v>
      </c>
      <c r="FI70" s="96"/>
      <c r="FJ70" s="434" t="s">
        <v>31</v>
      </c>
      <c r="FK70" s="452" t="str">
        <f t="shared" ref="FK70:FT70" si="475">INDEX(FK6:FK44,$FJ$59)</f>
        <v/>
      </c>
      <c r="FL70" s="452" t="str">
        <f t="shared" si="475"/>
        <v>***</v>
      </c>
      <c r="FM70" s="452" t="str">
        <f t="shared" si="475"/>
        <v>***</v>
      </c>
      <c r="FN70" s="452" t="str">
        <f t="shared" si="475"/>
        <v>***</v>
      </c>
      <c r="FO70" s="452" t="str">
        <f t="shared" si="475"/>
        <v>**</v>
      </c>
      <c r="FP70" s="452" t="str">
        <f t="shared" si="475"/>
        <v>**</v>
      </c>
      <c r="FQ70" s="452" t="str">
        <f t="shared" si="475"/>
        <v>· *</v>
      </c>
      <c r="FR70" s="452" t="str">
        <f t="shared" si="475"/>
        <v>· *</v>
      </c>
      <c r="FS70" s="452" t="str">
        <f t="shared" si="475"/>
        <v/>
      </c>
      <c r="FT70" s="452" t="str">
        <f t="shared" si="475"/>
        <v/>
      </c>
      <c r="FU70" s="357"/>
      <c r="FV70" s="357"/>
      <c r="FW70" s="357"/>
      <c r="FX70" s="357"/>
      <c r="FY70" s="357"/>
      <c r="FZ70" s="357"/>
      <c r="GA70" s="357"/>
      <c r="GB70" s="357"/>
      <c r="GC70" s="357"/>
      <c r="GD70" s="357"/>
      <c r="GE70" s="344"/>
      <c r="GF70" s="344"/>
      <c r="GG70" s="344"/>
      <c r="GH70" s="344"/>
      <c r="GI70" s="344"/>
      <c r="GJ70" s="344"/>
      <c r="GK70" s="344"/>
      <c r="GL70" s="344"/>
      <c r="GM70" s="344"/>
      <c r="GN70" s="344"/>
      <c r="GO70" s="358"/>
      <c r="GP70" s="358"/>
      <c r="GQ70" s="358"/>
      <c r="GR70" s="358"/>
      <c r="GS70" s="358"/>
      <c r="GT70" s="358"/>
      <c r="GU70" s="358"/>
      <c r="GV70" s="358"/>
      <c r="GW70" s="358"/>
      <c r="GX70" s="358"/>
      <c r="GY70" s="344"/>
      <c r="GZ70" s="344"/>
      <c r="HA70" s="344"/>
      <c r="HB70" s="344"/>
      <c r="HC70" s="344"/>
      <c r="HD70" s="344"/>
      <c r="HE70" s="344"/>
      <c r="HF70" s="344"/>
      <c r="HG70" s="344"/>
      <c r="HH70" s="344"/>
      <c r="HI70" s="358"/>
      <c r="HJ70" s="358"/>
      <c r="HK70" s="358"/>
      <c r="HL70" s="358"/>
      <c r="HM70" s="358"/>
      <c r="HN70" s="358"/>
      <c r="HO70" s="358"/>
      <c r="HP70" s="358"/>
      <c r="HQ70" s="358"/>
      <c r="HR70" s="358"/>
      <c r="HS70" s="55"/>
      <c r="HT70" s="55"/>
      <c r="HU70" s="55"/>
      <c r="HV70" s="55"/>
      <c r="HW70" s="55"/>
      <c r="HX70" s="55"/>
      <c r="HY70" s="55"/>
      <c r="HZ70" s="55"/>
      <c r="IA70" s="55"/>
      <c r="IB70" s="55"/>
      <c r="IC70" s="55"/>
      <c r="ID70" s="55"/>
      <c r="IE70" s="55"/>
      <c r="IF70" s="55"/>
      <c r="IG70" s="55"/>
      <c r="IH70" s="55"/>
      <c r="II70" s="55"/>
      <c r="IJ70" s="55"/>
      <c r="IK70" s="55"/>
      <c r="IL70" s="55"/>
    </row>
    <row r="71" spans="1:246" ht="13.5" customHeight="1" x14ac:dyDescent="0.2">
      <c r="A71" s="109" t="s">
        <v>618</v>
      </c>
      <c r="B71" s="145" t="s">
        <v>93</v>
      </c>
      <c r="C71" s="146" t="s">
        <v>79</v>
      </c>
      <c r="D71" s="147" t="s">
        <v>79</v>
      </c>
      <c r="E71" s="147">
        <v>16</v>
      </c>
      <c r="F71" s="147" t="s">
        <v>79</v>
      </c>
      <c r="G71" s="147" t="s">
        <v>79</v>
      </c>
      <c r="H71" s="147" t="s">
        <v>79</v>
      </c>
      <c r="I71" s="147" t="s">
        <v>79</v>
      </c>
      <c r="J71" s="147" t="s">
        <v>79</v>
      </c>
      <c r="K71" s="147" t="s">
        <v>79</v>
      </c>
      <c r="L71" s="147" t="s">
        <v>79</v>
      </c>
      <c r="M71" s="147" t="s">
        <v>79</v>
      </c>
      <c r="N71" s="147" t="s">
        <v>79</v>
      </c>
      <c r="O71" s="147" t="s">
        <v>79</v>
      </c>
      <c r="P71" s="147" t="s">
        <v>79</v>
      </c>
      <c r="Q71" s="147" t="s">
        <v>79</v>
      </c>
      <c r="R71" s="147" t="s">
        <v>79</v>
      </c>
      <c r="S71" s="147" t="s">
        <v>79</v>
      </c>
      <c r="T71" s="147" t="s">
        <v>79</v>
      </c>
      <c r="U71" s="147" t="s">
        <v>79</v>
      </c>
      <c r="V71" s="148" t="s">
        <v>79</v>
      </c>
      <c r="X71" s="109" t="s">
        <v>619</v>
      </c>
      <c r="Y71" s="149" t="s">
        <v>103</v>
      </c>
      <c r="Z71" s="150">
        <v>0</v>
      </c>
      <c r="AA71" s="150">
        <v>0</v>
      </c>
      <c r="AB71" s="150">
        <v>0</v>
      </c>
      <c r="AC71" s="150">
        <v>0</v>
      </c>
      <c r="AD71" s="150">
        <v>0</v>
      </c>
      <c r="AE71" s="150">
        <v>0</v>
      </c>
      <c r="AF71" s="150">
        <v>0</v>
      </c>
      <c r="AG71" s="150">
        <v>0</v>
      </c>
      <c r="AH71" s="150">
        <v>0</v>
      </c>
      <c r="AI71" s="150">
        <v>0</v>
      </c>
      <c r="AN71" s="518">
        <f t="shared" si="463"/>
        <v>27</v>
      </c>
      <c r="AO71" s="708" t="str">
        <f t="shared" si="463"/>
        <v>Беломорск</v>
      </c>
      <c r="AP71" s="773">
        <f t="shared" si="361"/>
        <v>3</v>
      </c>
      <c r="AQ71" s="773">
        <f t="shared" ref="AQ71:BI71" si="476" xml:space="preserve">        IF(VLOOKUP(29&amp;$AO32,$A$6:$V$3000,AQ$3,0)&lt;$FH$58,VLOOKUP(29&amp;$AO32,$A$6:$V$3000,AQ$3,0),"")</f>
        <v>3</v>
      </c>
      <c r="AR71" s="773">
        <f t="shared" si="476"/>
        <v>7</v>
      </c>
      <c r="AS71" s="773">
        <f t="shared" si="476"/>
        <v>14</v>
      </c>
      <c r="AT71" s="773">
        <f t="shared" si="476"/>
        <v>20</v>
      </c>
      <c r="AU71" s="773">
        <f t="shared" si="476"/>
        <v>20</v>
      </c>
      <c r="AV71" s="773">
        <f t="shared" si="476"/>
        <v>20</v>
      </c>
      <c r="AW71" s="773">
        <f t="shared" si="476"/>
        <v>20</v>
      </c>
      <c r="AX71" s="773">
        <f t="shared" si="476"/>
        <v>20</v>
      </c>
      <c r="AY71" s="773">
        <f t="shared" si="476"/>
        <v>20</v>
      </c>
      <c r="AZ71" s="773">
        <f t="shared" si="476"/>
        <v>19</v>
      </c>
      <c r="BA71" s="773">
        <f t="shared" si="476"/>
        <v>21</v>
      </c>
      <c r="BB71" s="773">
        <f t="shared" si="476"/>
        <v>18</v>
      </c>
      <c r="BC71" s="773">
        <f t="shared" si="476"/>
        <v>9</v>
      </c>
      <c r="BD71" s="773">
        <f t="shared" si="476"/>
        <v>4</v>
      </c>
      <c r="BE71" s="773">
        <f t="shared" si="476"/>
        <v>4</v>
      </c>
      <c r="BF71" s="773">
        <f t="shared" si="476"/>
        <v>3</v>
      </c>
      <c r="BG71" s="773">
        <f t="shared" si="476"/>
        <v>3</v>
      </c>
      <c r="BH71" s="773">
        <f t="shared" si="476"/>
        <v>3</v>
      </c>
      <c r="BI71" s="773">
        <f t="shared" si="476"/>
        <v>3</v>
      </c>
      <c r="BJ71" s="747">
        <f t="shared" si="363"/>
        <v>0</v>
      </c>
      <c r="BK71" s="748">
        <f t="shared" si="364"/>
        <v>0</v>
      </c>
      <c r="BL71" s="748">
        <f t="shared" si="365"/>
        <v>1</v>
      </c>
      <c r="BM71" s="748">
        <f t="shared" si="366"/>
        <v>1</v>
      </c>
      <c r="BN71" s="748">
        <f t="shared" si="367"/>
        <v>1</v>
      </c>
      <c r="BO71" s="748">
        <f t="shared" si="368"/>
        <v>0</v>
      </c>
      <c r="BP71" s="748">
        <f t="shared" si="369"/>
        <v>0</v>
      </c>
      <c r="BQ71" s="748">
        <f t="shared" si="370"/>
        <v>0</v>
      </c>
      <c r="BR71" s="748">
        <f t="shared" si="371"/>
        <v>0</v>
      </c>
      <c r="BS71" s="748">
        <f t="shared" si="372"/>
        <v>0</v>
      </c>
      <c r="BT71" s="748">
        <f t="shared" si="373"/>
        <v>0</v>
      </c>
      <c r="BU71" s="748">
        <f t="shared" si="374"/>
        <v>1</v>
      </c>
      <c r="BV71" s="748">
        <f t="shared" si="375"/>
        <v>1</v>
      </c>
      <c r="BW71" s="748">
        <f t="shared" si="376"/>
        <v>0</v>
      </c>
      <c r="BX71" s="748">
        <f t="shared" si="377"/>
        <v>0</v>
      </c>
      <c r="BY71" s="748">
        <f t="shared" si="378"/>
        <v>0</v>
      </c>
      <c r="BZ71" s="748">
        <f t="shared" si="379"/>
        <v>0</v>
      </c>
      <c r="CA71" s="748">
        <f t="shared" si="380"/>
        <v>0</v>
      </c>
      <c r="CB71" s="748">
        <f t="shared" si="381"/>
        <v>0</v>
      </c>
      <c r="CC71" s="751">
        <f t="shared" si="382"/>
        <v>0</v>
      </c>
      <c r="CD71" s="747">
        <f t="shared" si="383"/>
        <v>0</v>
      </c>
      <c r="CE71" s="748">
        <f t="shared" si="384"/>
        <v>0</v>
      </c>
      <c r="CF71" s="748">
        <f t="shared" si="385"/>
        <v>0</v>
      </c>
      <c r="CG71" s="748">
        <f t="shared" si="386"/>
        <v>0</v>
      </c>
      <c r="CH71" s="748">
        <f t="shared" si="387"/>
        <v>0</v>
      </c>
      <c r="CI71" s="748">
        <f t="shared" si="388"/>
        <v>0</v>
      </c>
      <c r="CJ71" s="748">
        <f t="shared" si="389"/>
        <v>0</v>
      </c>
      <c r="CK71" s="748">
        <f t="shared" si="390"/>
        <v>0</v>
      </c>
      <c r="CL71" s="748">
        <f t="shared" si="391"/>
        <v>0</v>
      </c>
      <c r="CM71" s="748">
        <f t="shared" si="392"/>
        <v>0</v>
      </c>
      <c r="CN71" s="748">
        <f t="shared" si="393"/>
        <v>0</v>
      </c>
      <c r="CO71" s="748">
        <f t="shared" si="394"/>
        <v>0</v>
      </c>
      <c r="CP71" s="748">
        <f t="shared" si="395"/>
        <v>1</v>
      </c>
      <c r="CQ71" s="748">
        <f t="shared" si="396"/>
        <v>0</v>
      </c>
      <c r="CR71" s="748">
        <f t="shared" si="397"/>
        <v>0</v>
      </c>
      <c r="CS71" s="748">
        <f t="shared" si="398"/>
        <v>0</v>
      </c>
      <c r="CT71" s="748">
        <f t="shared" si="399"/>
        <v>0</v>
      </c>
      <c r="CU71" s="748">
        <f t="shared" si="400"/>
        <v>0</v>
      </c>
      <c r="CV71" s="748">
        <f t="shared" si="401"/>
        <v>0</v>
      </c>
      <c r="CW71" s="749">
        <f t="shared" si="402"/>
        <v>0</v>
      </c>
      <c r="CX71" s="747">
        <f t="shared" si="339"/>
        <v>0</v>
      </c>
      <c r="CY71" s="748">
        <f t="shared" si="340"/>
        <v>0</v>
      </c>
      <c r="CZ71" s="748">
        <f t="shared" si="341"/>
        <v>0</v>
      </c>
      <c r="DA71" s="748">
        <f t="shared" si="342"/>
        <v>0</v>
      </c>
      <c r="DB71" s="748">
        <f t="shared" si="343"/>
        <v>0</v>
      </c>
      <c r="DC71" s="748">
        <f t="shared" si="344"/>
        <v>0</v>
      </c>
      <c r="DD71" s="748">
        <f t="shared" si="345"/>
        <v>0</v>
      </c>
      <c r="DE71" s="748">
        <f t="shared" si="346"/>
        <v>0</v>
      </c>
      <c r="DF71" s="748">
        <f t="shared" si="347"/>
        <v>0</v>
      </c>
      <c r="DG71" s="748">
        <f t="shared" si="348"/>
        <v>0</v>
      </c>
      <c r="DH71" s="748">
        <f t="shared" si="349"/>
        <v>0</v>
      </c>
      <c r="DI71" s="748">
        <f t="shared" si="350"/>
        <v>0</v>
      </c>
      <c r="DJ71" s="748">
        <f t="shared" si="351"/>
        <v>0</v>
      </c>
      <c r="DK71" s="748">
        <f t="shared" si="352"/>
        <v>0</v>
      </c>
      <c r="DL71" s="748">
        <f t="shared" si="353"/>
        <v>0</v>
      </c>
      <c r="DM71" s="748">
        <f t="shared" si="354"/>
        <v>0</v>
      </c>
      <c r="DN71" s="748">
        <f t="shared" si="355"/>
        <v>0</v>
      </c>
      <c r="DO71" s="748">
        <f t="shared" si="356"/>
        <v>0</v>
      </c>
      <c r="DP71" s="748">
        <f t="shared" si="357"/>
        <v>0</v>
      </c>
      <c r="DQ71" s="751">
        <f t="shared" si="358"/>
        <v>0</v>
      </c>
      <c r="DR71" s="758" t="str">
        <f t="shared" si="403"/>
        <v>В-8</v>
      </c>
      <c r="DS71" s="759" t="str">
        <f t="shared" si="404"/>
        <v>В-11</v>
      </c>
      <c r="DT71" s="759" t="str">
        <f t="shared" si="405"/>
        <v>В-13</v>
      </c>
      <c r="DU71" s="759" t="str">
        <f t="shared" si="406"/>
        <v>Ю-10</v>
      </c>
      <c r="DV71" s="759" t="str">
        <f t="shared" si="407"/>
        <v>З-9</v>
      </c>
      <c r="DW71" s="759" t="str">
        <f t="shared" si="408"/>
        <v>Ю-10</v>
      </c>
      <c r="DX71" s="759" t="str">
        <f t="shared" si="409"/>
        <v>Ю-11</v>
      </c>
      <c r="DY71" s="759" t="str">
        <f t="shared" si="410"/>
        <v>ЮЗ-5</v>
      </c>
      <c r="DZ71" s="759" t="str">
        <f t="shared" si="411"/>
        <v>ЮЗ-6</v>
      </c>
      <c r="EA71" s="759" t="str">
        <f t="shared" si="412"/>
        <v>ЮЗ-7</v>
      </c>
      <c r="EB71" s="759" t="str">
        <f t="shared" si="413"/>
        <v>ЮЗ-6</v>
      </c>
      <c r="EC71" s="759" t="str">
        <f t="shared" si="414"/>
        <v>Ю-10</v>
      </c>
      <c r="ED71" s="759" t="str">
        <f t="shared" si="415"/>
        <v>ЮЗ-10</v>
      </c>
      <c r="EE71" s="759" t="str">
        <f t="shared" si="416"/>
        <v>ЮЗ-10</v>
      </c>
      <c r="EF71" s="759" t="str">
        <f t="shared" si="417"/>
        <v>ЮЗ-11</v>
      </c>
      <c r="EG71" s="759" t="str">
        <f t="shared" si="418"/>
        <v>ЮЗ-7</v>
      </c>
      <c r="EH71" s="759" t="str">
        <f t="shared" si="419"/>
        <v>З-4</v>
      </c>
      <c r="EI71" s="759" t="str">
        <f t="shared" si="420"/>
        <v>З-4</v>
      </c>
      <c r="EJ71" s="759" t="str">
        <f t="shared" si="421"/>
        <v>З-4</v>
      </c>
      <c r="EK71" s="760" t="str">
        <f t="shared" si="422"/>
        <v>СЗ-6</v>
      </c>
      <c r="EL71" s="732">
        <f t="shared" si="423"/>
        <v>0</v>
      </c>
      <c r="EM71" s="733">
        <f t="shared" si="424"/>
        <v>0</v>
      </c>
      <c r="EN71" s="733">
        <f t="shared" si="425"/>
        <v>0</v>
      </c>
      <c r="EO71" s="733">
        <f t="shared" si="426"/>
        <v>0</v>
      </c>
      <c r="EP71" s="733">
        <f t="shared" si="427"/>
        <v>0</v>
      </c>
      <c r="EQ71" s="733">
        <f t="shared" si="428"/>
        <v>0</v>
      </c>
      <c r="ER71" s="733">
        <f t="shared" si="429"/>
        <v>0</v>
      </c>
      <c r="ES71" s="733">
        <f t="shared" si="430"/>
        <v>0</v>
      </c>
      <c r="ET71" s="733">
        <f t="shared" si="431"/>
        <v>0</v>
      </c>
      <c r="EU71" s="733">
        <f t="shared" si="432"/>
        <v>0</v>
      </c>
      <c r="EV71" s="733">
        <f t="shared" si="433"/>
        <v>0</v>
      </c>
      <c r="EW71" s="733">
        <f t="shared" si="434"/>
        <v>0</v>
      </c>
      <c r="EX71" s="733">
        <f t="shared" si="435"/>
        <v>1</v>
      </c>
      <c r="EY71" s="733">
        <f t="shared" si="436"/>
        <v>0</v>
      </c>
      <c r="EZ71" s="733">
        <f t="shared" si="437"/>
        <v>0</v>
      </c>
      <c r="FA71" s="733">
        <f t="shared" si="438"/>
        <v>0</v>
      </c>
      <c r="FB71" s="733">
        <f t="shared" si="439"/>
        <v>0</v>
      </c>
      <c r="FC71" s="733">
        <f t="shared" si="440"/>
        <v>0</v>
      </c>
      <c r="FD71" s="733">
        <f t="shared" si="441"/>
        <v>0</v>
      </c>
      <c r="FE71" s="734">
        <f t="shared" si="442"/>
        <v>0</v>
      </c>
      <c r="FI71" s="96"/>
      <c r="FJ71" s="434" t="s">
        <v>94</v>
      </c>
      <c r="FK71" s="357">
        <f t="shared" ref="FK71:FT71" si="477">INDEX(FU6:FU44,$FJ$59)</f>
        <v>0</v>
      </c>
      <c r="FL71" s="357">
        <f t="shared" si="477"/>
        <v>6</v>
      </c>
      <c r="FM71" s="357">
        <f t="shared" si="477"/>
        <v>12</v>
      </c>
      <c r="FN71" s="357">
        <f t="shared" si="477"/>
        <v>6</v>
      </c>
      <c r="FO71" s="357">
        <f t="shared" si="477"/>
        <v>3</v>
      </c>
      <c r="FP71" s="357">
        <f t="shared" si="477"/>
        <v>3</v>
      </c>
      <c r="FQ71" s="357">
        <f t="shared" si="477"/>
        <v>6</v>
      </c>
      <c r="FR71" s="357">
        <f t="shared" si="477"/>
        <v>12</v>
      </c>
      <c r="FS71" s="357">
        <f t="shared" si="477"/>
        <v>0</v>
      </c>
      <c r="FT71" s="357">
        <f t="shared" si="477"/>
        <v>0</v>
      </c>
      <c r="FU71" s="357"/>
      <c r="FV71" s="357"/>
      <c r="FW71" s="357"/>
      <c r="FX71" s="357"/>
      <c r="FY71" s="357"/>
      <c r="FZ71" s="357"/>
      <c r="GA71" s="357"/>
      <c r="GB71" s="357"/>
      <c r="GC71" s="357"/>
      <c r="GD71" s="357"/>
      <c r="GE71" s="344"/>
      <c r="GF71" s="344"/>
      <c r="GG71" s="344"/>
      <c r="GH71" s="344"/>
      <c r="GI71" s="344"/>
      <c r="GJ71" s="344"/>
      <c r="GK71" s="344"/>
      <c r="GL71" s="344"/>
      <c r="GM71" s="344"/>
      <c r="GN71" s="344"/>
      <c r="GO71" s="358"/>
      <c r="GP71" s="358"/>
      <c r="GQ71" s="358"/>
      <c r="GR71" s="358"/>
      <c r="GS71" s="358"/>
      <c r="GT71" s="358"/>
      <c r="GU71" s="358"/>
      <c r="GV71" s="358"/>
      <c r="GW71" s="358"/>
      <c r="GX71" s="358"/>
      <c r="GY71" s="344"/>
      <c r="GZ71" s="344"/>
      <c r="HA71" s="344"/>
      <c r="HB71" s="344"/>
      <c r="HC71" s="344"/>
      <c r="HD71" s="344"/>
      <c r="HE71" s="344"/>
      <c r="HF71" s="344"/>
      <c r="HG71" s="344"/>
      <c r="HH71" s="344"/>
      <c r="HI71" s="358"/>
      <c r="HJ71" s="358"/>
      <c r="HK71" s="358"/>
      <c r="HL71" s="358"/>
      <c r="HM71" s="358"/>
      <c r="HN71" s="358"/>
      <c r="HO71" s="358"/>
      <c r="HP71" s="358"/>
      <c r="HQ71" s="358"/>
      <c r="HR71" s="358"/>
      <c r="HS71" s="55"/>
      <c r="HT71" s="55"/>
      <c r="HU71" s="55"/>
      <c r="HV71" s="55"/>
      <c r="HW71" s="55"/>
      <c r="HX71" s="55"/>
      <c r="HY71" s="55"/>
      <c r="HZ71" s="55"/>
      <c r="IA71" s="55"/>
      <c r="IB71" s="55"/>
      <c r="IC71" s="55"/>
      <c r="ID71" s="55"/>
      <c r="IE71" s="55"/>
      <c r="IF71" s="55"/>
      <c r="IG71" s="55"/>
      <c r="IH71" s="55"/>
      <c r="II71" s="55"/>
      <c r="IJ71" s="55"/>
      <c r="IK71" s="55"/>
      <c r="IL71" s="55"/>
    </row>
    <row r="72" spans="1:246" ht="13.5" customHeight="1" x14ac:dyDescent="0.25">
      <c r="A72" s="109" t="s">
        <v>620</v>
      </c>
      <c r="B72" s="151" t="s">
        <v>31</v>
      </c>
      <c r="C72" s="152" t="s">
        <v>2250</v>
      </c>
      <c r="D72" s="153" t="s">
        <v>2227</v>
      </c>
      <c r="E72" s="153" t="s">
        <v>2227</v>
      </c>
      <c r="F72" s="153" t="s">
        <v>2250</v>
      </c>
      <c r="G72" s="153" t="s">
        <v>2250</v>
      </c>
      <c r="H72" s="153" t="s">
        <v>79</v>
      </c>
      <c r="I72" s="153" t="s">
        <v>2254</v>
      </c>
      <c r="J72" s="153" t="s">
        <v>2253</v>
      </c>
      <c r="K72" s="153" t="s">
        <v>79</v>
      </c>
      <c r="L72" s="153" t="s">
        <v>2253</v>
      </c>
      <c r="M72" s="153" t="s">
        <v>79</v>
      </c>
      <c r="N72" s="153" t="s">
        <v>2250</v>
      </c>
      <c r="O72" s="153" t="s">
        <v>79</v>
      </c>
      <c r="P72" s="153" t="s">
        <v>79</v>
      </c>
      <c r="Q72" s="153" t="s">
        <v>2250</v>
      </c>
      <c r="R72" s="153" t="s">
        <v>79</v>
      </c>
      <c r="S72" s="153" t="s">
        <v>2250</v>
      </c>
      <c r="T72" s="153" t="s">
        <v>2250</v>
      </c>
      <c r="U72" s="153" t="s">
        <v>2253</v>
      </c>
      <c r="V72" s="154" t="s">
        <v>79</v>
      </c>
      <c r="X72" s="109" t="s">
        <v>621</v>
      </c>
      <c r="Y72" s="155" t="s">
        <v>31</v>
      </c>
      <c r="Z72" s="156" t="s">
        <v>2238</v>
      </c>
      <c r="AA72" s="156" t="s">
        <v>2227</v>
      </c>
      <c r="AB72" s="156" t="s">
        <v>2250</v>
      </c>
      <c r="AC72" s="156" t="s">
        <v>2254</v>
      </c>
      <c r="AD72" s="156" t="s">
        <v>2253</v>
      </c>
      <c r="AE72" s="156" t="s">
        <v>2250</v>
      </c>
      <c r="AF72" s="156" t="s">
        <v>79</v>
      </c>
      <c r="AG72" s="156" t="s">
        <v>2250</v>
      </c>
      <c r="AH72" s="156" t="s">
        <v>2250</v>
      </c>
      <c r="AI72" s="156" t="s">
        <v>2250</v>
      </c>
      <c r="AN72" s="413">
        <f t="shared" si="463"/>
        <v>28</v>
      </c>
      <c r="AO72" s="708" t="str">
        <f t="shared" si="463"/>
        <v>Кемь</v>
      </c>
      <c r="AP72" s="773">
        <f t="shared" si="361"/>
        <v>0</v>
      </c>
      <c r="AQ72" s="773">
        <f t="shared" ref="AQ72:BI72" si="478" xml:space="preserve">        IF(VLOOKUP(29&amp;$AO33,$A$6:$V$3000,AQ$3,0)&lt;$FH$58,VLOOKUP(29&amp;$AO33,$A$6:$V$3000,AQ$3,0),"")</f>
        <v>0</v>
      </c>
      <c r="AR72" s="773">
        <f t="shared" si="478"/>
        <v>0</v>
      </c>
      <c r="AS72" s="773">
        <f t="shared" si="478"/>
        <v>0</v>
      </c>
      <c r="AT72" s="773">
        <f t="shared" si="478"/>
        <v>0</v>
      </c>
      <c r="AU72" s="773">
        <f t="shared" si="478"/>
        <v>0</v>
      </c>
      <c r="AV72" s="773">
        <f t="shared" si="478"/>
        <v>0</v>
      </c>
      <c r="AW72" s="773">
        <f t="shared" si="478"/>
        <v>0</v>
      </c>
      <c r="AX72" s="773">
        <f t="shared" si="478"/>
        <v>0</v>
      </c>
      <c r="AY72" s="773">
        <f t="shared" si="478"/>
        <v>0</v>
      </c>
      <c r="AZ72" s="773">
        <f t="shared" si="478"/>
        <v>0</v>
      </c>
      <c r="BA72" s="773">
        <f t="shared" si="478"/>
        <v>0</v>
      </c>
      <c r="BB72" s="773">
        <f t="shared" si="478"/>
        <v>0</v>
      </c>
      <c r="BC72" s="773">
        <f t="shared" si="478"/>
        <v>0</v>
      </c>
      <c r="BD72" s="773">
        <f t="shared" si="478"/>
        <v>17</v>
      </c>
      <c r="BE72" s="773">
        <f t="shared" si="478"/>
        <v>16</v>
      </c>
      <c r="BF72" s="773">
        <f t="shared" si="478"/>
        <v>16</v>
      </c>
      <c r="BG72" s="773">
        <f t="shared" si="478"/>
        <v>16</v>
      </c>
      <c r="BH72" s="773">
        <f t="shared" si="478"/>
        <v>15</v>
      </c>
      <c r="BI72" s="773">
        <f t="shared" si="478"/>
        <v>15</v>
      </c>
      <c r="BJ72" s="747">
        <f t="shared" si="363"/>
        <v>0</v>
      </c>
      <c r="BK72" s="748">
        <f t="shared" si="364"/>
        <v>0</v>
      </c>
      <c r="BL72" s="748">
        <f t="shared" si="365"/>
        <v>1</v>
      </c>
      <c r="BM72" s="748">
        <f t="shared" si="366"/>
        <v>1</v>
      </c>
      <c r="BN72" s="748">
        <f t="shared" si="367"/>
        <v>1</v>
      </c>
      <c r="BO72" s="748">
        <f t="shared" si="368"/>
        <v>1</v>
      </c>
      <c r="BP72" s="748">
        <f t="shared" si="369"/>
        <v>0</v>
      </c>
      <c r="BQ72" s="748">
        <f t="shared" si="370"/>
        <v>0</v>
      </c>
      <c r="BR72" s="748">
        <f t="shared" si="371"/>
        <v>0</v>
      </c>
      <c r="BS72" s="748">
        <f t="shared" si="372"/>
        <v>0</v>
      </c>
      <c r="BT72" s="748">
        <f t="shared" si="373"/>
        <v>0</v>
      </c>
      <c r="BU72" s="748">
        <f t="shared" si="374"/>
        <v>1</v>
      </c>
      <c r="BV72" s="748">
        <f t="shared" si="375"/>
        <v>1</v>
      </c>
      <c r="BW72" s="748">
        <f t="shared" si="376"/>
        <v>0</v>
      </c>
      <c r="BX72" s="748">
        <f t="shared" si="377"/>
        <v>0</v>
      </c>
      <c r="BY72" s="748">
        <f t="shared" si="378"/>
        <v>0</v>
      </c>
      <c r="BZ72" s="748">
        <f t="shared" si="379"/>
        <v>0</v>
      </c>
      <c r="CA72" s="748">
        <f t="shared" si="380"/>
        <v>0</v>
      </c>
      <c r="CB72" s="748">
        <f t="shared" si="381"/>
        <v>0</v>
      </c>
      <c r="CC72" s="751">
        <f t="shared" si="382"/>
        <v>0</v>
      </c>
      <c r="CD72" s="747">
        <f t="shared" si="383"/>
        <v>0</v>
      </c>
      <c r="CE72" s="748">
        <f t="shared" si="384"/>
        <v>0</v>
      </c>
      <c r="CF72" s="748">
        <f t="shared" si="385"/>
        <v>0</v>
      </c>
      <c r="CG72" s="748">
        <f t="shared" si="386"/>
        <v>0</v>
      </c>
      <c r="CH72" s="748">
        <f t="shared" si="387"/>
        <v>0</v>
      </c>
      <c r="CI72" s="748">
        <f t="shared" si="388"/>
        <v>0</v>
      </c>
      <c r="CJ72" s="748">
        <f t="shared" si="389"/>
        <v>0</v>
      </c>
      <c r="CK72" s="748">
        <f t="shared" si="390"/>
        <v>0</v>
      </c>
      <c r="CL72" s="748">
        <f t="shared" si="391"/>
        <v>0</v>
      </c>
      <c r="CM72" s="748">
        <f t="shared" si="392"/>
        <v>0</v>
      </c>
      <c r="CN72" s="748">
        <f t="shared" si="393"/>
        <v>0</v>
      </c>
      <c r="CO72" s="748">
        <f t="shared" si="394"/>
        <v>0</v>
      </c>
      <c r="CP72" s="748">
        <f t="shared" si="395"/>
        <v>1</v>
      </c>
      <c r="CQ72" s="748">
        <f t="shared" si="396"/>
        <v>0</v>
      </c>
      <c r="CR72" s="748">
        <f t="shared" si="397"/>
        <v>0</v>
      </c>
      <c r="CS72" s="748">
        <f t="shared" si="398"/>
        <v>0</v>
      </c>
      <c r="CT72" s="748">
        <f t="shared" si="399"/>
        <v>0</v>
      </c>
      <c r="CU72" s="748">
        <f t="shared" si="400"/>
        <v>0</v>
      </c>
      <c r="CV72" s="748">
        <f t="shared" si="401"/>
        <v>0</v>
      </c>
      <c r="CW72" s="749">
        <f t="shared" si="402"/>
        <v>0</v>
      </c>
      <c r="CX72" s="747">
        <f t="shared" si="339"/>
        <v>0</v>
      </c>
      <c r="CY72" s="748">
        <f t="shared" si="340"/>
        <v>0</v>
      </c>
      <c r="CZ72" s="748">
        <f t="shared" si="341"/>
        <v>0</v>
      </c>
      <c r="DA72" s="748">
        <f t="shared" si="342"/>
        <v>0</v>
      </c>
      <c r="DB72" s="748">
        <f t="shared" si="343"/>
        <v>0</v>
      </c>
      <c r="DC72" s="748">
        <f t="shared" si="344"/>
        <v>0</v>
      </c>
      <c r="DD72" s="748">
        <f t="shared" si="345"/>
        <v>0</v>
      </c>
      <c r="DE72" s="748">
        <f t="shared" si="346"/>
        <v>0</v>
      </c>
      <c r="DF72" s="748">
        <f t="shared" si="347"/>
        <v>0</v>
      </c>
      <c r="DG72" s="748">
        <f t="shared" si="348"/>
        <v>0</v>
      </c>
      <c r="DH72" s="748">
        <f t="shared" si="349"/>
        <v>0</v>
      </c>
      <c r="DI72" s="748">
        <f t="shared" si="350"/>
        <v>0</v>
      </c>
      <c r="DJ72" s="748">
        <f t="shared" si="351"/>
        <v>0</v>
      </c>
      <c r="DK72" s="748">
        <f t="shared" si="352"/>
        <v>0</v>
      </c>
      <c r="DL72" s="748">
        <f t="shared" si="353"/>
        <v>0</v>
      </c>
      <c r="DM72" s="748">
        <f t="shared" si="354"/>
        <v>0</v>
      </c>
      <c r="DN72" s="748">
        <f t="shared" si="355"/>
        <v>0</v>
      </c>
      <c r="DO72" s="748">
        <f t="shared" si="356"/>
        <v>0</v>
      </c>
      <c r="DP72" s="748">
        <f t="shared" si="357"/>
        <v>0</v>
      </c>
      <c r="DQ72" s="751">
        <f t="shared" si="358"/>
        <v>0</v>
      </c>
      <c r="DR72" s="758" t="str">
        <f t="shared" si="403"/>
        <v>В-8</v>
      </c>
      <c r="DS72" s="759" t="str">
        <f t="shared" si="404"/>
        <v>В-11</v>
      </c>
      <c r="DT72" s="759" t="str">
        <f t="shared" si="405"/>
        <v>В-15</v>
      </c>
      <c r="DU72" s="759" t="str">
        <f t="shared" si="406"/>
        <v>Ю-10</v>
      </c>
      <c r="DV72" s="759" t="str">
        <f t="shared" si="407"/>
        <v>З-8</v>
      </c>
      <c r="DW72" s="759" t="str">
        <f t="shared" si="408"/>
        <v>Ю-10</v>
      </c>
      <c r="DX72" s="759" t="str">
        <f t="shared" si="409"/>
        <v>Ю-10</v>
      </c>
      <c r="DY72" s="759" t="str">
        <f t="shared" si="410"/>
        <v>ЮЗ-5</v>
      </c>
      <c r="DZ72" s="759" t="str">
        <f t="shared" si="411"/>
        <v>ЮЗ-7</v>
      </c>
      <c r="EA72" s="759" t="str">
        <f t="shared" si="412"/>
        <v>З-7</v>
      </c>
      <c r="EB72" s="759" t="str">
        <f t="shared" si="413"/>
        <v>Ю-6</v>
      </c>
      <c r="EC72" s="759" t="str">
        <f t="shared" si="414"/>
        <v>Ю-10</v>
      </c>
      <c r="ED72" s="759" t="str">
        <f t="shared" si="415"/>
        <v>ЮЗ-10</v>
      </c>
      <c r="EE72" s="759" t="str">
        <f t="shared" si="416"/>
        <v>ЮЗ-9</v>
      </c>
      <c r="EF72" s="759" t="str">
        <f t="shared" si="417"/>
        <v>ЮЗ-11</v>
      </c>
      <c r="EG72" s="759" t="str">
        <f t="shared" si="418"/>
        <v>ЮЗ-7</v>
      </c>
      <c r="EH72" s="759" t="str">
        <f t="shared" si="419"/>
        <v>З-4</v>
      </c>
      <c r="EI72" s="759" t="str">
        <f t="shared" si="420"/>
        <v>З-4</v>
      </c>
      <c r="EJ72" s="759" t="str">
        <f t="shared" si="421"/>
        <v>З-4</v>
      </c>
      <c r="EK72" s="760" t="str">
        <f t="shared" si="422"/>
        <v>СЗ-6</v>
      </c>
      <c r="EL72" s="732">
        <f t="shared" si="423"/>
        <v>0</v>
      </c>
      <c r="EM72" s="733">
        <f t="shared" si="424"/>
        <v>0</v>
      </c>
      <c r="EN72" s="733">
        <f t="shared" si="425"/>
        <v>0</v>
      </c>
      <c r="EO72" s="733">
        <f t="shared" si="426"/>
        <v>0</v>
      </c>
      <c r="EP72" s="733">
        <f t="shared" si="427"/>
        <v>0</v>
      </c>
      <c r="EQ72" s="733">
        <f t="shared" si="428"/>
        <v>0</v>
      </c>
      <c r="ER72" s="733">
        <f t="shared" si="429"/>
        <v>0</v>
      </c>
      <c r="ES72" s="733">
        <f t="shared" si="430"/>
        <v>0</v>
      </c>
      <c r="ET72" s="733">
        <f t="shared" si="431"/>
        <v>0</v>
      </c>
      <c r="EU72" s="733">
        <f t="shared" si="432"/>
        <v>0</v>
      </c>
      <c r="EV72" s="733">
        <f t="shared" si="433"/>
        <v>0</v>
      </c>
      <c r="EW72" s="733">
        <f t="shared" si="434"/>
        <v>0</v>
      </c>
      <c r="EX72" s="733">
        <f t="shared" si="435"/>
        <v>1</v>
      </c>
      <c r="EY72" s="733">
        <f t="shared" si="436"/>
        <v>0</v>
      </c>
      <c r="EZ72" s="733">
        <f t="shared" si="437"/>
        <v>0</v>
      </c>
      <c r="FA72" s="733">
        <f t="shared" si="438"/>
        <v>0</v>
      </c>
      <c r="FB72" s="733">
        <f t="shared" si="439"/>
        <v>0</v>
      </c>
      <c r="FC72" s="733">
        <f t="shared" si="440"/>
        <v>0</v>
      </c>
      <c r="FD72" s="733">
        <f t="shared" si="441"/>
        <v>0</v>
      </c>
      <c r="FE72" s="734">
        <f t="shared" si="442"/>
        <v>0</v>
      </c>
      <c r="FI72" s="96"/>
      <c r="FJ72" s="165" t="s">
        <v>49</v>
      </c>
      <c r="FK72" s="426">
        <f>IF(AND(FK65&gt;20,FK71&gt;2),2,0)</f>
        <v>0</v>
      </c>
      <c r="FL72" s="426">
        <f t="shared" ref="FL72:FT72" si="479">IF(AND(FL65&gt;20,FL71&gt;2),2,0)</f>
        <v>0</v>
      </c>
      <c r="FM72" s="426">
        <f t="shared" si="479"/>
        <v>0</v>
      </c>
      <c r="FN72" s="426">
        <f t="shared" si="479"/>
        <v>0</v>
      </c>
      <c r="FO72" s="426">
        <f t="shared" si="479"/>
        <v>0</v>
      </c>
      <c r="FP72" s="426">
        <f t="shared" si="479"/>
        <v>0</v>
      </c>
      <c r="FQ72" s="426">
        <f t="shared" si="479"/>
        <v>0</v>
      </c>
      <c r="FR72" s="426">
        <f t="shared" si="479"/>
        <v>0</v>
      </c>
      <c r="FS72" s="426">
        <f t="shared" si="479"/>
        <v>0</v>
      </c>
      <c r="FT72" s="426">
        <f t="shared" si="479"/>
        <v>0</v>
      </c>
      <c r="FU72" s="357"/>
      <c r="FV72" s="357"/>
      <c r="FW72" s="357"/>
      <c r="FX72" s="357"/>
      <c r="FY72" s="357"/>
      <c r="FZ72" s="357"/>
      <c r="GA72" s="357"/>
      <c r="GB72" s="357"/>
      <c r="GC72" s="357"/>
      <c r="GD72" s="357"/>
      <c r="GE72" s="344"/>
      <c r="GF72" s="344"/>
      <c r="GG72" s="344"/>
      <c r="GH72" s="344"/>
      <c r="GI72" s="344"/>
      <c r="GJ72" s="344"/>
      <c r="GK72" s="344"/>
      <c r="GL72" s="344"/>
      <c r="GM72" s="344"/>
      <c r="GN72" s="344"/>
      <c r="GO72" s="358"/>
      <c r="GP72" s="358"/>
      <c r="GQ72" s="358"/>
      <c r="GR72" s="358"/>
      <c r="GS72" s="358"/>
      <c r="GT72" s="358"/>
      <c r="GU72" s="358"/>
      <c r="GV72" s="358"/>
      <c r="GW72" s="358"/>
      <c r="GX72" s="358"/>
      <c r="GY72" s="344"/>
      <c r="GZ72" s="344"/>
      <c r="HA72" s="344"/>
      <c r="HB72" s="344"/>
      <c r="HC72" s="344"/>
      <c r="HD72" s="344"/>
      <c r="HE72" s="344"/>
      <c r="HF72" s="344"/>
      <c r="HG72" s="344"/>
      <c r="HH72" s="344"/>
      <c r="HI72" s="358"/>
      <c r="HJ72" s="358"/>
      <c r="HK72" s="358"/>
      <c r="HL72" s="358"/>
      <c r="HM72" s="358"/>
      <c r="HN72" s="358"/>
      <c r="HO72" s="358"/>
      <c r="HP72" s="358"/>
      <c r="HQ72" s="358"/>
      <c r="HR72" s="358"/>
      <c r="HS72" s="55"/>
      <c r="HT72" s="55"/>
      <c r="HU72" s="55"/>
      <c r="HV72" s="55"/>
      <c r="HW72" s="55"/>
      <c r="HX72" s="55"/>
      <c r="HY72" s="55"/>
      <c r="HZ72" s="55"/>
      <c r="IA72" s="55"/>
      <c r="IB72" s="55"/>
      <c r="IC72" s="55"/>
      <c r="ID72" s="55"/>
      <c r="IE72" s="55"/>
      <c r="IF72" s="55"/>
      <c r="IG72" s="55"/>
      <c r="IH72" s="55"/>
      <c r="II72" s="55"/>
      <c r="IJ72" s="55"/>
      <c r="IK72" s="55"/>
      <c r="IL72" s="55"/>
    </row>
    <row r="73" spans="1:246" ht="13.5" customHeight="1" x14ac:dyDescent="0.2">
      <c r="A73" s="109" t="s">
        <v>622</v>
      </c>
      <c r="B73" s="151" t="s">
        <v>94</v>
      </c>
      <c r="C73" s="157">
        <v>1</v>
      </c>
      <c r="D73" s="158">
        <v>6</v>
      </c>
      <c r="E73" s="158">
        <v>6</v>
      </c>
      <c r="F73" s="158">
        <v>4</v>
      </c>
      <c r="G73" s="158">
        <v>2</v>
      </c>
      <c r="H73" s="158">
        <v>0</v>
      </c>
      <c r="I73" s="158">
        <v>3</v>
      </c>
      <c r="J73" s="158">
        <v>1</v>
      </c>
      <c r="K73" s="158">
        <v>0</v>
      </c>
      <c r="L73" s="158">
        <v>1</v>
      </c>
      <c r="M73" s="158">
        <v>0</v>
      </c>
      <c r="N73" s="158">
        <v>3</v>
      </c>
      <c r="O73" s="158">
        <v>0</v>
      </c>
      <c r="P73" s="158">
        <v>0</v>
      </c>
      <c r="Q73" s="158">
        <v>1</v>
      </c>
      <c r="R73" s="158">
        <v>0</v>
      </c>
      <c r="S73" s="158">
        <v>1</v>
      </c>
      <c r="T73" s="158">
        <v>1</v>
      </c>
      <c r="U73" s="158">
        <v>1</v>
      </c>
      <c r="V73" s="159">
        <v>0</v>
      </c>
      <c r="X73" s="109" t="s">
        <v>623</v>
      </c>
      <c r="Y73" s="23" t="s">
        <v>94</v>
      </c>
      <c r="Z73" s="160">
        <v>6</v>
      </c>
      <c r="AA73" s="160">
        <v>10</v>
      </c>
      <c r="AB73" s="160">
        <v>2</v>
      </c>
      <c r="AC73" s="160">
        <v>4</v>
      </c>
      <c r="AD73" s="160">
        <v>1</v>
      </c>
      <c r="AE73" s="160">
        <v>3</v>
      </c>
      <c r="AF73" s="160">
        <v>0</v>
      </c>
      <c r="AG73" s="160">
        <v>1</v>
      </c>
      <c r="AH73" s="160">
        <v>2</v>
      </c>
      <c r="AI73" s="160">
        <v>1</v>
      </c>
      <c r="AN73" s="518">
        <f t="shared" si="463"/>
        <v>29</v>
      </c>
      <c r="AO73" s="708" t="str">
        <f t="shared" si="463"/>
        <v>Костомукша</v>
      </c>
      <c r="AP73" s="773">
        <f t="shared" si="361"/>
        <v>7</v>
      </c>
      <c r="AQ73" s="773">
        <f t="shared" ref="AQ73:BI73" si="480" xml:space="preserve">        IF(VLOOKUP(29&amp;$AO34,$A$6:$V$3000,AQ$3,0)&lt;$FH$58,VLOOKUP(29&amp;$AO34,$A$6:$V$3000,AQ$3,0),"")</f>
        <v>7</v>
      </c>
      <c r="AR73" s="773">
        <f t="shared" si="480"/>
        <v>11</v>
      </c>
      <c r="AS73" s="773">
        <f t="shared" si="480"/>
        <v>19</v>
      </c>
      <c r="AT73" s="773">
        <f t="shared" si="480"/>
        <v>19</v>
      </c>
      <c r="AU73" s="773">
        <f t="shared" si="480"/>
        <v>20</v>
      </c>
      <c r="AV73" s="773">
        <f t="shared" si="480"/>
        <v>20</v>
      </c>
      <c r="AW73" s="773">
        <f t="shared" si="480"/>
        <v>20</v>
      </c>
      <c r="AX73" s="773">
        <f t="shared" si="480"/>
        <v>20</v>
      </c>
      <c r="AY73" s="773">
        <f t="shared" si="480"/>
        <v>20</v>
      </c>
      <c r="AZ73" s="773">
        <f t="shared" si="480"/>
        <v>20</v>
      </c>
      <c r="BA73" s="773">
        <f t="shared" si="480"/>
        <v>22</v>
      </c>
      <c r="BB73" s="773">
        <f t="shared" si="480"/>
        <v>16</v>
      </c>
      <c r="BC73" s="773">
        <f t="shared" si="480"/>
        <v>8</v>
      </c>
      <c r="BD73" s="773">
        <f t="shared" si="480"/>
        <v>4</v>
      </c>
      <c r="BE73" s="773">
        <f t="shared" si="480"/>
        <v>3</v>
      </c>
      <c r="BF73" s="773">
        <f t="shared" si="480"/>
        <v>2</v>
      </c>
      <c r="BG73" s="773">
        <f t="shared" si="480"/>
        <v>2</v>
      </c>
      <c r="BH73" s="773">
        <f t="shared" si="480"/>
        <v>2</v>
      </c>
      <c r="BI73" s="773">
        <f t="shared" si="480"/>
        <v>2</v>
      </c>
      <c r="BJ73" s="747">
        <f t="shared" si="363"/>
        <v>0</v>
      </c>
      <c r="BK73" s="748">
        <f t="shared" si="364"/>
        <v>0</v>
      </c>
      <c r="BL73" s="748">
        <f t="shared" si="365"/>
        <v>1</v>
      </c>
      <c r="BM73" s="748">
        <f t="shared" si="366"/>
        <v>1</v>
      </c>
      <c r="BN73" s="748">
        <f t="shared" si="367"/>
        <v>0</v>
      </c>
      <c r="BO73" s="748">
        <f t="shared" si="368"/>
        <v>1</v>
      </c>
      <c r="BP73" s="748">
        <f t="shared" si="369"/>
        <v>0</v>
      </c>
      <c r="BQ73" s="748">
        <f t="shared" si="370"/>
        <v>0</v>
      </c>
      <c r="BR73" s="748">
        <f t="shared" si="371"/>
        <v>0</v>
      </c>
      <c r="BS73" s="748">
        <f t="shared" si="372"/>
        <v>0</v>
      </c>
      <c r="BT73" s="748">
        <f t="shared" si="373"/>
        <v>0</v>
      </c>
      <c r="BU73" s="748">
        <f t="shared" si="374"/>
        <v>1</v>
      </c>
      <c r="BV73" s="748">
        <f t="shared" si="375"/>
        <v>0</v>
      </c>
      <c r="BW73" s="748">
        <f t="shared" si="376"/>
        <v>1</v>
      </c>
      <c r="BX73" s="748">
        <f t="shared" si="377"/>
        <v>1</v>
      </c>
      <c r="BY73" s="748">
        <f t="shared" si="378"/>
        <v>0</v>
      </c>
      <c r="BZ73" s="748">
        <f t="shared" si="379"/>
        <v>0</v>
      </c>
      <c r="CA73" s="748">
        <f t="shared" si="380"/>
        <v>0</v>
      </c>
      <c r="CB73" s="748">
        <f t="shared" si="381"/>
        <v>0</v>
      </c>
      <c r="CC73" s="751">
        <f t="shared" si="382"/>
        <v>0</v>
      </c>
      <c r="CD73" s="747">
        <f t="shared" si="383"/>
        <v>0</v>
      </c>
      <c r="CE73" s="748">
        <f t="shared" si="384"/>
        <v>0</v>
      </c>
      <c r="CF73" s="748">
        <f t="shared" si="385"/>
        <v>0</v>
      </c>
      <c r="CG73" s="748">
        <f t="shared" si="386"/>
        <v>0</v>
      </c>
      <c r="CH73" s="748">
        <f t="shared" si="387"/>
        <v>0</v>
      </c>
      <c r="CI73" s="748">
        <f t="shared" si="388"/>
        <v>0</v>
      </c>
      <c r="CJ73" s="748">
        <f t="shared" si="389"/>
        <v>0</v>
      </c>
      <c r="CK73" s="748">
        <f t="shared" si="390"/>
        <v>0</v>
      </c>
      <c r="CL73" s="748">
        <f t="shared" si="391"/>
        <v>0</v>
      </c>
      <c r="CM73" s="748">
        <f t="shared" si="392"/>
        <v>0</v>
      </c>
      <c r="CN73" s="748">
        <f t="shared" si="393"/>
        <v>0</v>
      </c>
      <c r="CO73" s="748">
        <f t="shared" si="394"/>
        <v>0</v>
      </c>
      <c r="CP73" s="748">
        <f t="shared" si="395"/>
        <v>1</v>
      </c>
      <c r="CQ73" s="748">
        <f t="shared" si="396"/>
        <v>0</v>
      </c>
      <c r="CR73" s="748">
        <f t="shared" si="397"/>
        <v>0</v>
      </c>
      <c r="CS73" s="748">
        <f t="shared" si="398"/>
        <v>0</v>
      </c>
      <c r="CT73" s="748">
        <f t="shared" si="399"/>
        <v>0</v>
      </c>
      <c r="CU73" s="748">
        <f t="shared" si="400"/>
        <v>0</v>
      </c>
      <c r="CV73" s="748">
        <f t="shared" si="401"/>
        <v>0</v>
      </c>
      <c r="CW73" s="749">
        <f t="shared" si="402"/>
        <v>0</v>
      </c>
      <c r="CX73" s="747">
        <f t="shared" si="339"/>
        <v>0</v>
      </c>
      <c r="CY73" s="748">
        <f t="shared" si="340"/>
        <v>0</v>
      </c>
      <c r="CZ73" s="748">
        <f t="shared" si="341"/>
        <v>0</v>
      </c>
      <c r="DA73" s="748">
        <f t="shared" si="342"/>
        <v>0</v>
      </c>
      <c r="DB73" s="748">
        <f t="shared" si="343"/>
        <v>0</v>
      </c>
      <c r="DC73" s="748">
        <f t="shared" si="344"/>
        <v>0</v>
      </c>
      <c r="DD73" s="748">
        <f t="shared" si="345"/>
        <v>0</v>
      </c>
      <c r="DE73" s="748">
        <f t="shared" si="346"/>
        <v>0</v>
      </c>
      <c r="DF73" s="748">
        <f t="shared" si="347"/>
        <v>0</v>
      </c>
      <c r="DG73" s="748">
        <f t="shared" si="348"/>
        <v>0</v>
      </c>
      <c r="DH73" s="748">
        <f t="shared" si="349"/>
        <v>0</v>
      </c>
      <c r="DI73" s="748">
        <f t="shared" si="350"/>
        <v>0</v>
      </c>
      <c r="DJ73" s="748">
        <f t="shared" si="351"/>
        <v>0</v>
      </c>
      <c r="DK73" s="748">
        <f t="shared" si="352"/>
        <v>0</v>
      </c>
      <c r="DL73" s="748">
        <f t="shared" si="353"/>
        <v>0</v>
      </c>
      <c r="DM73" s="748">
        <f t="shared" si="354"/>
        <v>0</v>
      </c>
      <c r="DN73" s="748">
        <f t="shared" si="355"/>
        <v>0</v>
      </c>
      <c r="DO73" s="748">
        <f t="shared" si="356"/>
        <v>0</v>
      </c>
      <c r="DP73" s="748">
        <f t="shared" si="357"/>
        <v>0</v>
      </c>
      <c r="DQ73" s="751">
        <f t="shared" si="358"/>
        <v>0</v>
      </c>
      <c r="DR73" s="758" t="str">
        <f t="shared" si="403"/>
        <v>В-7</v>
      </c>
      <c r="DS73" s="759" t="str">
        <f t="shared" si="404"/>
        <v>В-10</v>
      </c>
      <c r="DT73" s="759" t="str">
        <f t="shared" si="405"/>
        <v>В-12</v>
      </c>
      <c r="DU73" s="759" t="str">
        <f t="shared" si="406"/>
        <v>В-6</v>
      </c>
      <c r="DV73" s="759" t="str">
        <f t="shared" si="407"/>
        <v>ЮЗ-4</v>
      </c>
      <c r="DW73" s="759" t="str">
        <f t="shared" si="408"/>
        <v>Ю-9</v>
      </c>
      <c r="DX73" s="759" t="str">
        <f t="shared" si="409"/>
        <v>ЮЗ-9</v>
      </c>
      <c r="DY73" s="759" t="str">
        <f t="shared" si="410"/>
        <v>ЮЗ-5</v>
      </c>
      <c r="DZ73" s="759" t="str">
        <f t="shared" si="411"/>
        <v>ЮЗ-5</v>
      </c>
      <c r="EA73" s="759" t="str">
        <f t="shared" si="412"/>
        <v>ЮЗ-5</v>
      </c>
      <c r="EB73" s="759" t="str">
        <f t="shared" si="413"/>
        <v>Ю-6</v>
      </c>
      <c r="EC73" s="759" t="str">
        <f t="shared" si="414"/>
        <v>Ю-9</v>
      </c>
      <c r="ED73" s="759" t="str">
        <f t="shared" si="415"/>
        <v>ЮЗ-9</v>
      </c>
      <c r="EE73" s="759" t="str">
        <f t="shared" si="416"/>
        <v>Ю-8</v>
      </c>
      <c r="EF73" s="759" t="str">
        <f t="shared" si="417"/>
        <v>ЮЗ-9</v>
      </c>
      <c r="EG73" s="759" t="str">
        <f t="shared" si="418"/>
        <v>З-6</v>
      </c>
      <c r="EH73" s="759" t="str">
        <f t="shared" si="419"/>
        <v>СВ-2</v>
      </c>
      <c r="EI73" s="759" t="str">
        <f t="shared" si="420"/>
        <v>СЗ-3</v>
      </c>
      <c r="EJ73" s="759" t="str">
        <f t="shared" si="421"/>
        <v>З-4</v>
      </c>
      <c r="EK73" s="760" t="str">
        <f t="shared" si="422"/>
        <v>Ю-3</v>
      </c>
      <c r="EL73" s="732">
        <f t="shared" si="423"/>
        <v>0</v>
      </c>
      <c r="EM73" s="733">
        <f t="shared" si="424"/>
        <v>0</v>
      </c>
      <c r="EN73" s="733">
        <f t="shared" si="425"/>
        <v>0</v>
      </c>
      <c r="EO73" s="733">
        <f t="shared" si="426"/>
        <v>0</v>
      </c>
      <c r="EP73" s="733">
        <f t="shared" si="427"/>
        <v>0</v>
      </c>
      <c r="EQ73" s="733">
        <f t="shared" si="428"/>
        <v>0</v>
      </c>
      <c r="ER73" s="733">
        <f t="shared" si="429"/>
        <v>0</v>
      </c>
      <c r="ES73" s="733">
        <f t="shared" si="430"/>
        <v>0</v>
      </c>
      <c r="ET73" s="733">
        <f t="shared" si="431"/>
        <v>0</v>
      </c>
      <c r="EU73" s="733">
        <f t="shared" si="432"/>
        <v>0</v>
      </c>
      <c r="EV73" s="733">
        <f t="shared" si="433"/>
        <v>0</v>
      </c>
      <c r="EW73" s="733">
        <f t="shared" si="434"/>
        <v>0</v>
      </c>
      <c r="EX73" s="733">
        <f t="shared" si="435"/>
        <v>1</v>
      </c>
      <c r="EY73" s="733">
        <f t="shared" si="436"/>
        <v>0</v>
      </c>
      <c r="EZ73" s="733">
        <f t="shared" si="437"/>
        <v>0</v>
      </c>
      <c r="FA73" s="733">
        <f t="shared" si="438"/>
        <v>0</v>
      </c>
      <c r="FB73" s="733">
        <f t="shared" si="439"/>
        <v>0</v>
      </c>
      <c r="FC73" s="733">
        <f t="shared" si="440"/>
        <v>0</v>
      </c>
      <c r="FD73" s="733">
        <f t="shared" si="441"/>
        <v>0</v>
      </c>
      <c r="FE73" s="734">
        <f t="shared" si="442"/>
        <v>0</v>
      </c>
      <c r="FI73" s="96"/>
      <c r="FJ73" s="96"/>
      <c r="FK73" s="356"/>
      <c r="FL73" s="356"/>
      <c r="FM73" s="356"/>
      <c r="FN73" s="356"/>
      <c r="FO73" s="356"/>
      <c r="FP73" s="356"/>
      <c r="FQ73" s="356"/>
      <c r="FR73" s="356"/>
      <c r="FS73" s="356"/>
      <c r="FT73" s="356"/>
      <c r="FU73" s="357"/>
      <c r="FV73" s="357"/>
      <c r="FW73" s="357"/>
      <c r="FX73" s="357"/>
      <c r="FY73" s="357"/>
      <c r="FZ73" s="357"/>
      <c r="GA73" s="357"/>
      <c r="GB73" s="357"/>
      <c r="GC73" s="357"/>
      <c r="GD73" s="357"/>
      <c r="GE73" s="344"/>
      <c r="GF73" s="344"/>
      <c r="GG73" s="344"/>
      <c r="GH73" s="344"/>
      <c r="GI73" s="344"/>
      <c r="GJ73" s="344"/>
      <c r="GK73" s="344"/>
      <c r="GL73" s="344"/>
      <c r="GM73" s="344"/>
      <c r="GN73" s="344"/>
      <c r="GO73" s="358"/>
      <c r="GP73" s="358"/>
      <c r="GQ73" s="358"/>
      <c r="GR73" s="358"/>
      <c r="GS73" s="358"/>
      <c r="GT73" s="358"/>
      <c r="GU73" s="358"/>
      <c r="GV73" s="358"/>
      <c r="GW73" s="358"/>
      <c r="GX73" s="358"/>
      <c r="GY73" s="344"/>
      <c r="GZ73" s="344"/>
      <c r="HA73" s="344"/>
      <c r="HB73" s="344"/>
      <c r="HC73" s="344"/>
      <c r="HD73" s="344"/>
      <c r="HE73" s="344"/>
      <c r="HF73" s="344"/>
      <c r="HG73" s="344"/>
      <c r="HH73" s="344"/>
      <c r="HI73" s="358"/>
      <c r="HJ73" s="358"/>
      <c r="HK73" s="358"/>
      <c r="HL73" s="358"/>
      <c r="HM73" s="358"/>
      <c r="HN73" s="358"/>
      <c r="HO73" s="358"/>
      <c r="HP73" s="358"/>
      <c r="HQ73" s="358"/>
      <c r="HR73" s="358"/>
      <c r="HS73" s="55"/>
      <c r="HT73" s="55"/>
      <c r="HU73" s="55"/>
      <c r="HV73" s="55"/>
      <c r="HW73" s="55"/>
      <c r="HX73" s="55"/>
      <c r="HY73" s="55"/>
      <c r="HZ73" s="55"/>
      <c r="IA73" s="55"/>
      <c r="IB73" s="55"/>
      <c r="IC73" s="55"/>
      <c r="ID73" s="55"/>
      <c r="IE73" s="55"/>
      <c r="IF73" s="55"/>
      <c r="IG73" s="55"/>
      <c r="IH73" s="55"/>
      <c r="II73" s="55"/>
      <c r="IJ73" s="55"/>
      <c r="IK73" s="55"/>
      <c r="IL73" s="55"/>
    </row>
    <row r="74" spans="1:246" x14ac:dyDescent="0.2">
      <c r="A74" s="109" t="s">
        <v>624</v>
      </c>
      <c r="B74" s="161" t="s">
        <v>34</v>
      </c>
      <c r="C74" s="162">
        <v>1002.25</v>
      </c>
      <c r="D74" s="163">
        <v>991.35</v>
      </c>
      <c r="E74" s="163">
        <v>987.34999999999991</v>
      </c>
      <c r="F74" s="163">
        <v>987.2</v>
      </c>
      <c r="G74" s="163">
        <v>994.9</v>
      </c>
      <c r="H74" s="163">
        <v>1004</v>
      </c>
      <c r="I74" s="163">
        <v>1000.65</v>
      </c>
      <c r="J74" s="163">
        <v>1001.6</v>
      </c>
      <c r="K74" s="163">
        <v>1011.15</v>
      </c>
      <c r="L74" s="163">
        <v>1021.25</v>
      </c>
      <c r="M74" s="163">
        <v>1027.25</v>
      </c>
      <c r="N74" s="163">
        <v>1022.6999999999999</v>
      </c>
      <c r="O74" s="163">
        <v>1021.3</v>
      </c>
      <c r="P74" s="163">
        <v>1020.3499999999999</v>
      </c>
      <c r="Q74" s="163">
        <v>1021.25</v>
      </c>
      <c r="R74" s="163">
        <v>1023.4</v>
      </c>
      <c r="S74" s="163">
        <v>1025.5</v>
      </c>
      <c r="T74" s="163">
        <v>1028.3</v>
      </c>
      <c r="U74" s="163">
        <v>1032.9000000000001</v>
      </c>
      <c r="V74" s="164">
        <v>1039.25</v>
      </c>
      <c r="X74" s="109" t="s">
        <v>625</v>
      </c>
      <c r="Y74" s="165" t="s">
        <v>33</v>
      </c>
      <c r="Z74" s="166">
        <v>0</v>
      </c>
      <c r="AA74" s="166">
        <v>0</v>
      </c>
      <c r="AB74" s="166">
        <v>0</v>
      </c>
      <c r="AC74" s="166">
        <v>0</v>
      </c>
      <c r="AD74" s="166">
        <v>0</v>
      </c>
      <c r="AE74" s="166">
        <v>0</v>
      </c>
      <c r="AF74" s="166">
        <v>0</v>
      </c>
      <c r="AG74" s="166">
        <v>0</v>
      </c>
      <c r="AH74" s="166">
        <v>0</v>
      </c>
      <c r="AI74" s="166">
        <v>0</v>
      </c>
      <c r="AN74" s="413">
        <f t="shared" si="463"/>
        <v>30</v>
      </c>
      <c r="AO74" s="708" t="str">
        <f t="shared" si="463"/>
        <v>Сортавала</v>
      </c>
      <c r="AP74" s="773">
        <f t="shared" si="361"/>
        <v>0</v>
      </c>
      <c r="AQ74" s="773">
        <f t="shared" ref="AQ74:BI74" si="481" xml:space="preserve">        IF(VLOOKUP(29&amp;$AO35,$A$6:$V$3000,AQ$3,0)&lt;$FH$58,VLOOKUP(29&amp;$AO35,$A$6:$V$3000,AQ$3,0),"")</f>
        <v>0</v>
      </c>
      <c r="AR74" s="773">
        <f t="shared" si="481"/>
        <v>0</v>
      </c>
      <c r="AS74" s="773">
        <f t="shared" si="481"/>
        <v>0</v>
      </c>
      <c r="AT74" s="773">
        <f t="shared" si="481"/>
        <v>0</v>
      </c>
      <c r="AU74" s="773">
        <f t="shared" si="481"/>
        <v>0</v>
      </c>
      <c r="AV74" s="773">
        <f t="shared" si="481"/>
        <v>0</v>
      </c>
      <c r="AW74" s="773">
        <f t="shared" si="481"/>
        <v>0</v>
      </c>
      <c r="AX74" s="773">
        <f t="shared" si="481"/>
        <v>0</v>
      </c>
      <c r="AY74" s="773">
        <f t="shared" si="481"/>
        <v>0</v>
      </c>
      <c r="AZ74" s="773">
        <f t="shared" si="481"/>
        <v>0</v>
      </c>
      <c r="BA74" s="773">
        <f t="shared" si="481"/>
        <v>0</v>
      </c>
      <c r="BB74" s="773">
        <f t="shared" si="481"/>
        <v>0</v>
      </c>
      <c r="BC74" s="773">
        <f t="shared" si="481"/>
        <v>0</v>
      </c>
      <c r="BD74" s="773" t="str">
        <f t="shared" si="481"/>
        <v/>
      </c>
      <c r="BE74" s="773" t="str">
        <f t="shared" si="481"/>
        <v/>
      </c>
      <c r="BF74" s="773" t="str">
        <f t="shared" si="481"/>
        <v/>
      </c>
      <c r="BG74" s="773" t="str">
        <f t="shared" si="481"/>
        <v/>
      </c>
      <c r="BH74" s="773" t="str">
        <f t="shared" si="481"/>
        <v/>
      </c>
      <c r="BI74" s="773" t="str">
        <f t="shared" si="481"/>
        <v/>
      </c>
      <c r="BJ74" s="747">
        <f t="shared" si="363"/>
        <v>0</v>
      </c>
      <c r="BK74" s="748">
        <f t="shared" si="364"/>
        <v>1</v>
      </c>
      <c r="BL74" s="748">
        <f t="shared" si="365"/>
        <v>1</v>
      </c>
      <c r="BM74" s="748">
        <f t="shared" si="366"/>
        <v>0</v>
      </c>
      <c r="BN74" s="748">
        <f t="shared" si="367"/>
        <v>0</v>
      </c>
      <c r="BO74" s="748">
        <f t="shared" si="368"/>
        <v>1</v>
      </c>
      <c r="BP74" s="748">
        <f t="shared" si="369"/>
        <v>1</v>
      </c>
      <c r="BQ74" s="748">
        <f t="shared" si="370"/>
        <v>0</v>
      </c>
      <c r="BR74" s="748">
        <f t="shared" si="371"/>
        <v>0</v>
      </c>
      <c r="BS74" s="748">
        <f t="shared" si="372"/>
        <v>0</v>
      </c>
      <c r="BT74" s="748">
        <f t="shared" si="373"/>
        <v>0</v>
      </c>
      <c r="BU74" s="748">
        <f t="shared" si="374"/>
        <v>1</v>
      </c>
      <c r="BV74" s="748">
        <f t="shared" si="375"/>
        <v>0</v>
      </c>
      <c r="BW74" s="748">
        <f t="shared" si="376"/>
        <v>0</v>
      </c>
      <c r="BX74" s="748">
        <f t="shared" si="377"/>
        <v>0</v>
      </c>
      <c r="BY74" s="748">
        <f t="shared" si="378"/>
        <v>0</v>
      </c>
      <c r="BZ74" s="748">
        <f t="shared" si="379"/>
        <v>0</v>
      </c>
      <c r="CA74" s="748">
        <f t="shared" si="380"/>
        <v>0</v>
      </c>
      <c r="CB74" s="748">
        <f t="shared" si="381"/>
        <v>0</v>
      </c>
      <c r="CC74" s="751">
        <f t="shared" si="382"/>
        <v>0</v>
      </c>
      <c r="CD74" s="747">
        <f t="shared" si="383"/>
        <v>0</v>
      </c>
      <c r="CE74" s="748">
        <f t="shared" si="384"/>
        <v>0</v>
      </c>
      <c r="CF74" s="748">
        <f t="shared" si="385"/>
        <v>0</v>
      </c>
      <c r="CG74" s="748">
        <f t="shared" si="386"/>
        <v>0</v>
      </c>
      <c r="CH74" s="748">
        <f t="shared" si="387"/>
        <v>0</v>
      </c>
      <c r="CI74" s="748">
        <f t="shared" si="388"/>
        <v>0</v>
      </c>
      <c r="CJ74" s="748">
        <f t="shared" si="389"/>
        <v>0</v>
      </c>
      <c r="CK74" s="748">
        <f t="shared" si="390"/>
        <v>0</v>
      </c>
      <c r="CL74" s="748">
        <f t="shared" si="391"/>
        <v>0</v>
      </c>
      <c r="CM74" s="748">
        <f t="shared" si="392"/>
        <v>0</v>
      </c>
      <c r="CN74" s="748">
        <f t="shared" si="393"/>
        <v>0</v>
      </c>
      <c r="CO74" s="748">
        <f t="shared" si="394"/>
        <v>0</v>
      </c>
      <c r="CP74" s="748">
        <f t="shared" si="395"/>
        <v>0</v>
      </c>
      <c r="CQ74" s="748">
        <f t="shared" si="396"/>
        <v>0</v>
      </c>
      <c r="CR74" s="748">
        <f t="shared" si="397"/>
        <v>0</v>
      </c>
      <c r="CS74" s="748">
        <f t="shared" si="398"/>
        <v>0</v>
      </c>
      <c r="CT74" s="748">
        <f t="shared" si="399"/>
        <v>0</v>
      </c>
      <c r="CU74" s="748">
        <f t="shared" si="400"/>
        <v>0</v>
      </c>
      <c r="CV74" s="748">
        <f t="shared" si="401"/>
        <v>0</v>
      </c>
      <c r="CW74" s="749">
        <f t="shared" si="402"/>
        <v>0</v>
      </c>
      <c r="CX74" s="747">
        <f t="shared" si="339"/>
        <v>0</v>
      </c>
      <c r="CY74" s="748">
        <f t="shared" si="340"/>
        <v>0</v>
      </c>
      <c r="CZ74" s="748">
        <f t="shared" si="341"/>
        <v>0</v>
      </c>
      <c r="DA74" s="748">
        <f t="shared" si="342"/>
        <v>0</v>
      </c>
      <c r="DB74" s="748">
        <f t="shared" si="343"/>
        <v>0</v>
      </c>
      <c r="DC74" s="748">
        <f t="shared" si="344"/>
        <v>0</v>
      </c>
      <c r="DD74" s="748">
        <f t="shared" si="345"/>
        <v>0</v>
      </c>
      <c r="DE74" s="748">
        <f t="shared" si="346"/>
        <v>0</v>
      </c>
      <c r="DF74" s="748">
        <f t="shared" si="347"/>
        <v>0</v>
      </c>
      <c r="DG74" s="748">
        <f t="shared" si="348"/>
        <v>0</v>
      </c>
      <c r="DH74" s="748">
        <f t="shared" si="349"/>
        <v>0</v>
      </c>
      <c r="DI74" s="748">
        <f t="shared" si="350"/>
        <v>0</v>
      </c>
      <c r="DJ74" s="748">
        <f t="shared" si="351"/>
        <v>0</v>
      </c>
      <c r="DK74" s="748">
        <f t="shared" si="352"/>
        <v>0</v>
      </c>
      <c r="DL74" s="748">
        <f t="shared" si="353"/>
        <v>0</v>
      </c>
      <c r="DM74" s="748">
        <f t="shared" si="354"/>
        <v>0</v>
      </c>
      <c r="DN74" s="748">
        <f t="shared" si="355"/>
        <v>0</v>
      </c>
      <c r="DO74" s="748">
        <f t="shared" si="356"/>
        <v>0</v>
      </c>
      <c r="DP74" s="748">
        <f t="shared" si="357"/>
        <v>0</v>
      </c>
      <c r="DQ74" s="751">
        <f t="shared" si="358"/>
        <v>0</v>
      </c>
      <c r="DR74" s="758" t="str">
        <f t="shared" si="403"/>
        <v>ЮВ-9</v>
      </c>
      <c r="DS74" s="759" t="str">
        <f t="shared" si="404"/>
        <v>В-15</v>
      </c>
      <c r="DT74" s="759" t="str">
        <f t="shared" si="405"/>
        <v>Ю-12</v>
      </c>
      <c r="DU74" s="759" t="str">
        <f t="shared" si="406"/>
        <v>Ю-8</v>
      </c>
      <c r="DV74" s="759" t="str">
        <f t="shared" si="407"/>
        <v>Ю-11</v>
      </c>
      <c r="DW74" s="759" t="str">
        <f t="shared" si="408"/>
        <v>Ю-14</v>
      </c>
      <c r="DX74" s="759" t="str">
        <f t="shared" si="409"/>
        <v>ЮЗ-11</v>
      </c>
      <c r="DY74" s="759" t="str">
        <f t="shared" si="410"/>
        <v>З-5</v>
      </c>
      <c r="DZ74" s="759" t="str">
        <f t="shared" si="411"/>
        <v>ЮЗ-7</v>
      </c>
      <c r="EA74" s="759" t="str">
        <f t="shared" si="412"/>
        <v>З-6</v>
      </c>
      <c r="EB74" s="759" t="str">
        <f t="shared" si="413"/>
        <v>Ю-11</v>
      </c>
      <c r="EC74" s="759" t="str">
        <f t="shared" si="414"/>
        <v>Ю-14</v>
      </c>
      <c r="ED74" s="759" t="str">
        <f t="shared" si="415"/>
        <v>Ю-10</v>
      </c>
      <c r="EE74" s="759" t="str">
        <f t="shared" si="416"/>
        <v>Ю-11</v>
      </c>
      <c r="EF74" s="759" t="str">
        <f t="shared" si="417"/>
        <v>Ю-10</v>
      </c>
      <c r="EG74" s="759" t="str">
        <f t="shared" si="418"/>
        <v>Ю-7</v>
      </c>
      <c r="EH74" s="759" t="str">
        <f t="shared" si="419"/>
        <v>Ю-5</v>
      </c>
      <c r="EI74" s="759" t="str">
        <f t="shared" si="420"/>
        <v>ЮВ-3</v>
      </c>
      <c r="EJ74" s="759" t="str">
        <f t="shared" si="421"/>
        <v>C-4</v>
      </c>
      <c r="EK74" s="760" t="str">
        <f t="shared" si="422"/>
        <v>СВ-4</v>
      </c>
      <c r="EL74" s="732">
        <f t="shared" si="423"/>
        <v>0</v>
      </c>
      <c r="EM74" s="733">
        <f t="shared" si="424"/>
        <v>0</v>
      </c>
      <c r="EN74" s="733">
        <f t="shared" si="425"/>
        <v>0</v>
      </c>
      <c r="EO74" s="733">
        <f t="shared" si="426"/>
        <v>0</v>
      </c>
      <c r="EP74" s="733">
        <f t="shared" si="427"/>
        <v>0</v>
      </c>
      <c r="EQ74" s="733">
        <f t="shared" si="428"/>
        <v>0</v>
      </c>
      <c r="ER74" s="733">
        <f t="shared" si="429"/>
        <v>0</v>
      </c>
      <c r="ES74" s="733">
        <f t="shared" si="430"/>
        <v>0</v>
      </c>
      <c r="ET74" s="733">
        <f t="shared" si="431"/>
        <v>0</v>
      </c>
      <c r="EU74" s="733">
        <f t="shared" si="432"/>
        <v>0</v>
      </c>
      <c r="EV74" s="733">
        <f t="shared" si="433"/>
        <v>0</v>
      </c>
      <c r="EW74" s="733">
        <f t="shared" si="434"/>
        <v>0</v>
      </c>
      <c r="EX74" s="733">
        <f t="shared" si="435"/>
        <v>0</v>
      </c>
      <c r="EY74" s="733">
        <f t="shared" si="436"/>
        <v>0</v>
      </c>
      <c r="EZ74" s="733">
        <f t="shared" si="437"/>
        <v>0</v>
      </c>
      <c r="FA74" s="733">
        <f t="shared" si="438"/>
        <v>0</v>
      </c>
      <c r="FB74" s="733">
        <f t="shared" si="439"/>
        <v>0</v>
      </c>
      <c r="FC74" s="733">
        <f t="shared" si="440"/>
        <v>0</v>
      </c>
      <c r="FD74" s="733">
        <f t="shared" si="441"/>
        <v>0</v>
      </c>
      <c r="FE74" s="734">
        <f t="shared" si="442"/>
        <v>0</v>
      </c>
      <c r="FZ74" t="s">
        <v>105</v>
      </c>
    </row>
    <row r="75" spans="1:246" x14ac:dyDescent="0.2">
      <c r="A75" s="109" t="s">
        <v>626</v>
      </c>
      <c r="B75" s="167" t="s">
        <v>32</v>
      </c>
      <c r="C75" s="168" t="s">
        <v>2285</v>
      </c>
      <c r="D75" s="169" t="s">
        <v>2239</v>
      </c>
      <c r="E75" s="169" t="s">
        <v>2248</v>
      </c>
      <c r="F75" s="169" t="s">
        <v>100</v>
      </c>
      <c r="G75" s="169" t="s">
        <v>2229</v>
      </c>
      <c r="H75" s="169" t="s">
        <v>2239</v>
      </c>
      <c r="I75" s="169" t="s">
        <v>2287</v>
      </c>
      <c r="J75" s="169" t="s">
        <v>2220</v>
      </c>
      <c r="K75" s="169" t="s">
        <v>4</v>
      </c>
      <c r="L75" s="169" t="s">
        <v>4</v>
      </c>
      <c r="M75" s="169" t="s">
        <v>2</v>
      </c>
      <c r="N75" s="169" t="s">
        <v>2239</v>
      </c>
      <c r="O75" s="169" t="s">
        <v>983</v>
      </c>
      <c r="P75" s="169" t="s">
        <v>983</v>
      </c>
      <c r="Q75" s="169" t="s">
        <v>820</v>
      </c>
      <c r="R75" s="169" t="s">
        <v>97</v>
      </c>
      <c r="S75" s="169" t="s">
        <v>273</v>
      </c>
      <c r="T75" s="169" t="s">
        <v>96</v>
      </c>
      <c r="U75" s="169" t="s">
        <v>2234</v>
      </c>
      <c r="V75" s="170" t="s">
        <v>2237</v>
      </c>
      <c r="X75" s="672" t="s">
        <v>605</v>
      </c>
      <c r="Y75" s="673" t="s">
        <v>807</v>
      </c>
      <c r="Z75" s="674">
        <v>0</v>
      </c>
      <c r="AA75" s="675">
        <v>0</v>
      </c>
      <c r="AB75" s="675">
        <v>0</v>
      </c>
      <c r="AC75" s="675">
        <v>0</v>
      </c>
      <c r="AD75" s="675">
        <v>0</v>
      </c>
      <c r="AE75" s="675">
        <v>1</v>
      </c>
      <c r="AF75" s="675">
        <v>0</v>
      </c>
      <c r="AG75" s="675">
        <v>0</v>
      </c>
      <c r="AH75" s="675">
        <v>0</v>
      </c>
      <c r="AI75" s="676">
        <v>0</v>
      </c>
      <c r="AN75" s="518">
        <f t="shared" si="463"/>
        <v>31</v>
      </c>
      <c r="AO75" s="708" t="str">
        <f t="shared" si="463"/>
        <v>Кандалакша</v>
      </c>
      <c r="AP75" s="773">
        <f t="shared" si="361"/>
        <v>0</v>
      </c>
      <c r="AQ75" s="773">
        <f t="shared" ref="AQ75:BI75" si="482" xml:space="preserve">        IF(VLOOKUP(29&amp;$AO36,$A$6:$V$3000,AQ$3,0)&lt;$FH$58,VLOOKUP(29&amp;$AO36,$A$6:$V$3000,AQ$3,0),"")</f>
        <v>0</v>
      </c>
      <c r="AR75" s="773">
        <f t="shared" si="482"/>
        <v>0</v>
      </c>
      <c r="AS75" s="773">
        <f t="shared" si="482"/>
        <v>0</v>
      </c>
      <c r="AT75" s="773">
        <f t="shared" si="482"/>
        <v>0</v>
      </c>
      <c r="AU75" s="773">
        <f t="shared" si="482"/>
        <v>0</v>
      </c>
      <c r="AV75" s="773">
        <f t="shared" si="482"/>
        <v>0</v>
      </c>
      <c r="AW75" s="773">
        <f t="shared" si="482"/>
        <v>0</v>
      </c>
      <c r="AX75" s="773">
        <f t="shared" si="482"/>
        <v>0</v>
      </c>
      <c r="AY75" s="773">
        <f t="shared" si="482"/>
        <v>0</v>
      </c>
      <c r="AZ75" s="773">
        <f t="shared" si="482"/>
        <v>0</v>
      </c>
      <c r="BA75" s="773">
        <f t="shared" si="482"/>
        <v>0</v>
      </c>
      <c r="BB75" s="773">
        <f t="shared" si="482"/>
        <v>0</v>
      </c>
      <c r="BC75" s="773">
        <f t="shared" si="482"/>
        <v>0</v>
      </c>
      <c r="BD75" s="773" t="str">
        <f t="shared" si="482"/>
        <v/>
      </c>
      <c r="BE75" s="773" t="str">
        <f t="shared" si="482"/>
        <v/>
      </c>
      <c r="BF75" s="773" t="str">
        <f t="shared" si="482"/>
        <v/>
      </c>
      <c r="BG75" s="773" t="str">
        <f t="shared" si="482"/>
        <v/>
      </c>
      <c r="BH75" s="773" t="str">
        <f t="shared" si="482"/>
        <v/>
      </c>
      <c r="BI75" s="773" t="str">
        <f t="shared" si="482"/>
        <v/>
      </c>
      <c r="BJ75" s="747">
        <f t="shared" si="363"/>
        <v>0</v>
      </c>
      <c r="BK75" s="748">
        <f t="shared" si="364"/>
        <v>0</v>
      </c>
      <c r="BL75" s="748">
        <f t="shared" si="365"/>
        <v>0</v>
      </c>
      <c r="BM75" s="748">
        <f t="shared" si="366"/>
        <v>1</v>
      </c>
      <c r="BN75" s="748">
        <f t="shared" si="367"/>
        <v>1</v>
      </c>
      <c r="BO75" s="748">
        <f t="shared" si="368"/>
        <v>1</v>
      </c>
      <c r="BP75" s="748">
        <f t="shared" si="369"/>
        <v>0</v>
      </c>
      <c r="BQ75" s="748">
        <f t="shared" si="370"/>
        <v>0</v>
      </c>
      <c r="BR75" s="748">
        <f t="shared" si="371"/>
        <v>0</v>
      </c>
      <c r="BS75" s="748">
        <f t="shared" si="372"/>
        <v>0</v>
      </c>
      <c r="BT75" s="748">
        <f t="shared" si="373"/>
        <v>0</v>
      </c>
      <c r="BU75" s="748">
        <f t="shared" si="374"/>
        <v>1</v>
      </c>
      <c r="BV75" s="748">
        <f t="shared" si="375"/>
        <v>1</v>
      </c>
      <c r="BW75" s="748">
        <f t="shared" si="376"/>
        <v>0</v>
      </c>
      <c r="BX75" s="748">
        <f t="shared" si="377"/>
        <v>0</v>
      </c>
      <c r="BY75" s="748">
        <f t="shared" si="378"/>
        <v>0</v>
      </c>
      <c r="BZ75" s="748">
        <f t="shared" si="379"/>
        <v>0</v>
      </c>
      <c r="CA75" s="748">
        <f t="shared" si="380"/>
        <v>0</v>
      </c>
      <c r="CB75" s="748">
        <f t="shared" si="381"/>
        <v>0</v>
      </c>
      <c r="CC75" s="751">
        <f t="shared" si="382"/>
        <v>0</v>
      </c>
      <c r="CD75" s="747">
        <f t="shared" si="383"/>
        <v>0</v>
      </c>
      <c r="CE75" s="748">
        <f t="shared" si="384"/>
        <v>0</v>
      </c>
      <c r="CF75" s="748">
        <f t="shared" si="385"/>
        <v>0</v>
      </c>
      <c r="CG75" s="748">
        <f t="shared" si="386"/>
        <v>0</v>
      </c>
      <c r="CH75" s="748">
        <f t="shared" si="387"/>
        <v>0</v>
      </c>
      <c r="CI75" s="748">
        <f t="shared" si="388"/>
        <v>0</v>
      </c>
      <c r="CJ75" s="748">
        <f t="shared" si="389"/>
        <v>0</v>
      </c>
      <c r="CK75" s="748">
        <f t="shared" si="390"/>
        <v>0</v>
      </c>
      <c r="CL75" s="748">
        <f t="shared" si="391"/>
        <v>0</v>
      </c>
      <c r="CM75" s="748">
        <f t="shared" si="392"/>
        <v>0</v>
      </c>
      <c r="CN75" s="748">
        <f t="shared" si="393"/>
        <v>0</v>
      </c>
      <c r="CO75" s="748">
        <f t="shared" si="394"/>
        <v>0</v>
      </c>
      <c r="CP75" s="748">
        <f t="shared" si="395"/>
        <v>0</v>
      </c>
      <c r="CQ75" s="748">
        <f t="shared" si="396"/>
        <v>0</v>
      </c>
      <c r="CR75" s="748">
        <f t="shared" si="397"/>
        <v>0</v>
      </c>
      <c r="CS75" s="748">
        <f t="shared" si="398"/>
        <v>0</v>
      </c>
      <c r="CT75" s="748">
        <f t="shared" si="399"/>
        <v>0</v>
      </c>
      <c r="CU75" s="748">
        <f t="shared" si="400"/>
        <v>0</v>
      </c>
      <c r="CV75" s="748">
        <f t="shared" si="401"/>
        <v>0</v>
      </c>
      <c r="CW75" s="749">
        <f t="shared" si="402"/>
        <v>0</v>
      </c>
      <c r="CX75" s="747">
        <f t="shared" si="339"/>
        <v>0</v>
      </c>
      <c r="CY75" s="748">
        <f t="shared" si="340"/>
        <v>0</v>
      </c>
      <c r="CZ75" s="748">
        <f t="shared" si="341"/>
        <v>0</v>
      </c>
      <c r="DA75" s="748">
        <f t="shared" si="342"/>
        <v>0</v>
      </c>
      <c r="DB75" s="748">
        <f t="shared" si="343"/>
        <v>0</v>
      </c>
      <c r="DC75" s="748">
        <f t="shared" si="344"/>
        <v>0</v>
      </c>
      <c r="DD75" s="748">
        <f t="shared" si="345"/>
        <v>0</v>
      </c>
      <c r="DE75" s="748">
        <f t="shared" si="346"/>
        <v>0</v>
      </c>
      <c r="DF75" s="748">
        <f t="shared" si="347"/>
        <v>0</v>
      </c>
      <c r="DG75" s="748">
        <f t="shared" si="348"/>
        <v>0</v>
      </c>
      <c r="DH75" s="748">
        <f t="shared" si="349"/>
        <v>0</v>
      </c>
      <c r="DI75" s="748">
        <f t="shared" si="350"/>
        <v>0</v>
      </c>
      <c r="DJ75" s="748">
        <f t="shared" si="351"/>
        <v>0</v>
      </c>
      <c r="DK75" s="748">
        <f t="shared" si="352"/>
        <v>0</v>
      </c>
      <c r="DL75" s="748">
        <f t="shared" si="353"/>
        <v>0</v>
      </c>
      <c r="DM75" s="748">
        <f t="shared" si="354"/>
        <v>0</v>
      </c>
      <c r="DN75" s="748">
        <f t="shared" si="355"/>
        <v>0</v>
      </c>
      <c r="DO75" s="748">
        <f t="shared" si="356"/>
        <v>0</v>
      </c>
      <c r="DP75" s="748">
        <f t="shared" si="357"/>
        <v>0</v>
      </c>
      <c r="DQ75" s="751">
        <f t="shared" si="358"/>
        <v>0</v>
      </c>
      <c r="DR75" s="758" t="str">
        <f t="shared" si="403"/>
        <v>В-6</v>
      </c>
      <c r="DS75" s="759" t="str">
        <f t="shared" si="404"/>
        <v>В-5</v>
      </c>
      <c r="DT75" s="759" t="str">
        <f t="shared" si="405"/>
        <v>В-11</v>
      </c>
      <c r="DU75" s="759" t="str">
        <f t="shared" si="406"/>
        <v>В-16</v>
      </c>
      <c r="DV75" s="759" t="str">
        <f t="shared" si="407"/>
        <v>С-7</v>
      </c>
      <c r="DW75" s="759" t="str">
        <f t="shared" si="408"/>
        <v>ЮЗ-11</v>
      </c>
      <c r="DX75" s="759" t="str">
        <f t="shared" si="409"/>
        <v>ЮЗ-10</v>
      </c>
      <c r="DY75" s="759" t="str">
        <f t="shared" si="410"/>
        <v>ЮЗ-9</v>
      </c>
      <c r="DZ75" s="759" t="str">
        <f t="shared" si="411"/>
        <v>З-7</v>
      </c>
      <c r="EA75" s="759" t="str">
        <f t="shared" si="412"/>
        <v>З-5</v>
      </c>
      <c r="EB75" s="759" t="str">
        <f t="shared" si="413"/>
        <v>Ю-3</v>
      </c>
      <c r="EC75" s="759" t="str">
        <f t="shared" si="414"/>
        <v>ЮВ-10</v>
      </c>
      <c r="ED75" s="759" t="str">
        <f t="shared" si="415"/>
        <v>Ю-6</v>
      </c>
      <c r="EE75" s="759" t="str">
        <f t="shared" si="416"/>
        <v>В-5</v>
      </c>
      <c r="EF75" s="759" t="str">
        <f t="shared" si="417"/>
        <v>СЗ-4</v>
      </c>
      <c r="EG75" s="759" t="str">
        <f t="shared" si="418"/>
        <v>СЗ-4</v>
      </c>
      <c r="EH75" s="759" t="str">
        <f t="shared" si="419"/>
        <v>СЗ-4</v>
      </c>
      <c r="EI75" s="759" t="str">
        <f t="shared" si="420"/>
        <v>СЗ-5</v>
      </c>
      <c r="EJ75" s="759" t="str">
        <f t="shared" si="421"/>
        <v>СЗ-5</v>
      </c>
      <c r="EK75" s="760" t="str">
        <f t="shared" si="422"/>
        <v>СЗ-5</v>
      </c>
      <c r="EL75" s="732">
        <f t="shared" si="423"/>
        <v>0</v>
      </c>
      <c r="EM75" s="733">
        <f t="shared" si="424"/>
        <v>0</v>
      </c>
      <c r="EN75" s="733">
        <f t="shared" si="425"/>
        <v>0</v>
      </c>
      <c r="EO75" s="733">
        <f t="shared" si="426"/>
        <v>0</v>
      </c>
      <c r="EP75" s="733">
        <f t="shared" si="427"/>
        <v>0</v>
      </c>
      <c r="EQ75" s="733">
        <f t="shared" si="428"/>
        <v>0</v>
      </c>
      <c r="ER75" s="733">
        <f t="shared" si="429"/>
        <v>0</v>
      </c>
      <c r="ES75" s="733">
        <f t="shared" si="430"/>
        <v>0</v>
      </c>
      <c r="ET75" s="733">
        <f t="shared" si="431"/>
        <v>0</v>
      </c>
      <c r="EU75" s="733">
        <f t="shared" si="432"/>
        <v>0</v>
      </c>
      <c r="EV75" s="733">
        <f t="shared" si="433"/>
        <v>0</v>
      </c>
      <c r="EW75" s="733">
        <f t="shared" si="434"/>
        <v>0</v>
      </c>
      <c r="EX75" s="733">
        <f t="shared" si="435"/>
        <v>0</v>
      </c>
      <c r="EY75" s="733">
        <f t="shared" si="436"/>
        <v>0</v>
      </c>
      <c r="EZ75" s="733">
        <f t="shared" si="437"/>
        <v>0</v>
      </c>
      <c r="FA75" s="733">
        <f t="shared" si="438"/>
        <v>0</v>
      </c>
      <c r="FB75" s="733">
        <f t="shared" si="439"/>
        <v>0</v>
      </c>
      <c r="FC75" s="733">
        <f t="shared" si="440"/>
        <v>0</v>
      </c>
      <c r="FD75" s="733">
        <f t="shared" si="441"/>
        <v>0</v>
      </c>
      <c r="FE75" s="734">
        <f t="shared" si="442"/>
        <v>0</v>
      </c>
      <c r="FJ75" s="432" t="s">
        <v>109</v>
      </c>
      <c r="FK75" s="454">
        <f>IF(AND(FK71&gt;=0.4,FK71&lt;=1),"&lt;1 мм",IF(AND(FK71&gt;1,FK71&lt;5),"1…6 мм",IF(AND(FK71&gt;=5,FK71&lt;10),"5…10 мм",IF(AND(FK71&gt;=10,FK71&lt;20),"10…20 мм",IF(AND(FK71&gt;=20,FK71&lt;30),"20…30 мм",IF(AND(FK71&gt;=30,FK71&lt;50),"30…50 мм",IF(AND(FK71&gt;=50,FK71&lt;80),"50…80 мм",IF(FK71&gt;80,"&gt;80 мм",0))))))))</f>
        <v>0</v>
      </c>
      <c r="FL75" s="454" t="str">
        <f t="shared" ref="FL75:FT75" si="483">IF(AND(FL71&gt;=0.4,FL71&lt;=1),"&lt;1 мм",IF(AND(FL71&gt;1,FL71&lt;5),"1…6 мм",IF(AND(FL71&gt;=5,FL71&lt;10),"5…10 мм",IF(AND(FL71&gt;=10,FL71&lt;20),"10…20 мм",IF(AND(FL71&gt;=20,FL71&lt;30),"20…30 мм",IF(AND(FL71&gt;=30,FL71&lt;50),"30…50 мм",IF(AND(FL71&gt;=50,FL71&lt;80),"50…80 мм",IF(FL71&gt;80,"&gt;80 мм",0))))))))</f>
        <v>5…10 мм</v>
      </c>
      <c r="FM75" s="454" t="str">
        <f t="shared" si="483"/>
        <v>10…20 мм</v>
      </c>
      <c r="FN75" s="454" t="str">
        <f t="shared" si="483"/>
        <v>5…10 мм</v>
      </c>
      <c r="FO75" s="454" t="str">
        <f t="shared" si="483"/>
        <v>1…6 мм</v>
      </c>
      <c r="FP75" s="454" t="str">
        <f t="shared" si="483"/>
        <v>1…6 мм</v>
      </c>
      <c r="FQ75" s="454" t="str">
        <f t="shared" si="483"/>
        <v>5…10 мм</v>
      </c>
      <c r="FR75" s="455" t="str">
        <f t="shared" si="483"/>
        <v>10…20 мм</v>
      </c>
      <c r="FS75" s="454">
        <f t="shared" si="483"/>
        <v>0</v>
      </c>
      <c r="FT75" s="454">
        <f t="shared" si="483"/>
        <v>0</v>
      </c>
    </row>
    <row r="76" spans="1:246" x14ac:dyDescent="0.2">
      <c r="A76" s="109" t="s">
        <v>627</v>
      </c>
      <c r="B76" s="171" t="s">
        <v>33</v>
      </c>
      <c r="C76" s="172">
        <v>0</v>
      </c>
      <c r="D76" s="173">
        <v>0</v>
      </c>
      <c r="E76" s="173">
        <v>0</v>
      </c>
      <c r="F76" s="173">
        <v>0</v>
      </c>
      <c r="G76" s="173">
        <v>0</v>
      </c>
      <c r="H76" s="173">
        <v>0</v>
      </c>
      <c r="I76" s="173">
        <v>0</v>
      </c>
      <c r="J76" s="173">
        <v>0</v>
      </c>
      <c r="K76" s="173">
        <v>0</v>
      </c>
      <c r="L76" s="173">
        <v>0</v>
      </c>
      <c r="M76" s="173">
        <v>0</v>
      </c>
      <c r="N76" s="173">
        <v>0</v>
      </c>
      <c r="O76" s="173">
        <v>0</v>
      </c>
      <c r="P76" s="173">
        <v>0</v>
      </c>
      <c r="Q76" s="173">
        <v>0</v>
      </c>
      <c r="R76" s="173">
        <v>0</v>
      </c>
      <c r="S76" s="173">
        <v>0</v>
      </c>
      <c r="T76" s="173">
        <v>0</v>
      </c>
      <c r="U76" s="173">
        <v>0</v>
      </c>
      <c r="V76" s="174">
        <v>0</v>
      </c>
      <c r="X76" s="672" t="s">
        <v>606</v>
      </c>
      <c r="Y76" s="677" t="s">
        <v>808</v>
      </c>
      <c r="Z76" s="678">
        <v>0</v>
      </c>
      <c r="AA76" s="679">
        <v>0</v>
      </c>
      <c r="AB76" s="679">
        <v>0</v>
      </c>
      <c r="AC76" s="679">
        <v>0</v>
      </c>
      <c r="AD76" s="679">
        <v>0</v>
      </c>
      <c r="AE76" s="679">
        <v>0</v>
      </c>
      <c r="AF76" s="679">
        <v>0</v>
      </c>
      <c r="AG76" s="679">
        <v>0</v>
      </c>
      <c r="AH76" s="679">
        <v>0</v>
      </c>
      <c r="AI76" s="680">
        <v>0</v>
      </c>
      <c r="AN76" s="413">
        <f t="shared" si="463"/>
        <v>32</v>
      </c>
      <c r="AO76" s="708" t="str">
        <f t="shared" si="463"/>
        <v>Апатиты</v>
      </c>
      <c r="AP76" s="773">
        <f t="shared" si="361"/>
        <v>0</v>
      </c>
      <c r="AQ76" s="773">
        <f t="shared" ref="AQ76:BI76" si="484" xml:space="preserve">        IF(VLOOKUP(29&amp;$AO37,$A$6:$V$3000,AQ$3,0)&lt;$FH$58,VLOOKUP(29&amp;$AO37,$A$6:$V$3000,AQ$3,0),"")</f>
        <v>0</v>
      </c>
      <c r="AR76" s="773">
        <f t="shared" si="484"/>
        <v>0</v>
      </c>
      <c r="AS76" s="773">
        <f t="shared" si="484"/>
        <v>0</v>
      </c>
      <c r="AT76" s="773">
        <f t="shared" si="484"/>
        <v>0</v>
      </c>
      <c r="AU76" s="773">
        <f t="shared" si="484"/>
        <v>0</v>
      </c>
      <c r="AV76" s="773">
        <f t="shared" si="484"/>
        <v>0</v>
      </c>
      <c r="AW76" s="773">
        <f t="shared" si="484"/>
        <v>0</v>
      </c>
      <c r="AX76" s="773">
        <f t="shared" si="484"/>
        <v>0</v>
      </c>
      <c r="AY76" s="773">
        <f t="shared" si="484"/>
        <v>0</v>
      </c>
      <c r="AZ76" s="773">
        <f t="shared" si="484"/>
        <v>0</v>
      </c>
      <c r="BA76" s="773">
        <f t="shared" si="484"/>
        <v>0</v>
      </c>
      <c r="BB76" s="773">
        <f t="shared" si="484"/>
        <v>0</v>
      </c>
      <c r="BC76" s="773">
        <f t="shared" si="484"/>
        <v>0</v>
      </c>
      <c r="BD76" s="773">
        <f t="shared" si="484"/>
        <v>46</v>
      </c>
      <c r="BE76" s="773">
        <f t="shared" si="484"/>
        <v>47</v>
      </c>
      <c r="BF76" s="773">
        <f t="shared" si="484"/>
        <v>47</v>
      </c>
      <c r="BG76" s="773">
        <f t="shared" si="484"/>
        <v>47</v>
      </c>
      <c r="BH76" s="773">
        <f t="shared" si="484"/>
        <v>47</v>
      </c>
      <c r="BI76" s="773">
        <f t="shared" si="484"/>
        <v>47</v>
      </c>
      <c r="BJ76" s="747">
        <f t="shared" si="363"/>
        <v>0</v>
      </c>
      <c r="BK76" s="748">
        <f t="shared" si="364"/>
        <v>0</v>
      </c>
      <c r="BL76" s="748">
        <f t="shared" si="365"/>
        <v>0</v>
      </c>
      <c r="BM76" s="748">
        <f t="shared" si="366"/>
        <v>1</v>
      </c>
      <c r="BN76" s="748">
        <f t="shared" si="367"/>
        <v>0</v>
      </c>
      <c r="BO76" s="748">
        <f t="shared" si="368"/>
        <v>1</v>
      </c>
      <c r="BP76" s="748">
        <f t="shared" si="369"/>
        <v>1</v>
      </c>
      <c r="BQ76" s="748">
        <f t="shared" si="370"/>
        <v>0</v>
      </c>
      <c r="BR76" s="748">
        <f t="shared" si="371"/>
        <v>0</v>
      </c>
      <c r="BS76" s="748">
        <f t="shared" si="372"/>
        <v>0</v>
      </c>
      <c r="BT76" s="748">
        <f t="shared" si="373"/>
        <v>0</v>
      </c>
      <c r="BU76" s="748">
        <f t="shared" si="374"/>
        <v>1</v>
      </c>
      <c r="BV76" s="748">
        <f t="shared" si="375"/>
        <v>0</v>
      </c>
      <c r="BW76" s="748">
        <f t="shared" si="376"/>
        <v>0</v>
      </c>
      <c r="BX76" s="748">
        <f t="shared" si="377"/>
        <v>0</v>
      </c>
      <c r="BY76" s="748">
        <f t="shared" si="378"/>
        <v>0</v>
      </c>
      <c r="BZ76" s="748">
        <f t="shared" si="379"/>
        <v>0</v>
      </c>
      <c r="CA76" s="748">
        <f t="shared" si="380"/>
        <v>0</v>
      </c>
      <c r="CB76" s="748">
        <f t="shared" si="381"/>
        <v>0</v>
      </c>
      <c r="CC76" s="751">
        <f t="shared" si="382"/>
        <v>0</v>
      </c>
      <c r="CD76" s="747">
        <f t="shared" si="383"/>
        <v>0</v>
      </c>
      <c r="CE76" s="748">
        <f t="shared" si="384"/>
        <v>0</v>
      </c>
      <c r="CF76" s="748">
        <f t="shared" si="385"/>
        <v>0</v>
      </c>
      <c r="CG76" s="748">
        <f t="shared" si="386"/>
        <v>0</v>
      </c>
      <c r="CH76" s="748">
        <f t="shared" si="387"/>
        <v>0</v>
      </c>
      <c r="CI76" s="748">
        <f t="shared" si="388"/>
        <v>0</v>
      </c>
      <c r="CJ76" s="748">
        <f t="shared" si="389"/>
        <v>0</v>
      </c>
      <c r="CK76" s="748">
        <f t="shared" si="390"/>
        <v>0</v>
      </c>
      <c r="CL76" s="748">
        <f t="shared" si="391"/>
        <v>0</v>
      </c>
      <c r="CM76" s="748">
        <f t="shared" si="392"/>
        <v>0</v>
      </c>
      <c r="CN76" s="748">
        <f t="shared" si="393"/>
        <v>0</v>
      </c>
      <c r="CO76" s="748">
        <f t="shared" si="394"/>
        <v>0</v>
      </c>
      <c r="CP76" s="748">
        <f t="shared" si="395"/>
        <v>0</v>
      </c>
      <c r="CQ76" s="748">
        <f t="shared" si="396"/>
        <v>0</v>
      </c>
      <c r="CR76" s="748">
        <f t="shared" si="397"/>
        <v>0</v>
      </c>
      <c r="CS76" s="748">
        <f t="shared" si="398"/>
        <v>0</v>
      </c>
      <c r="CT76" s="748">
        <f t="shared" si="399"/>
        <v>0</v>
      </c>
      <c r="CU76" s="748">
        <f t="shared" si="400"/>
        <v>0</v>
      </c>
      <c r="CV76" s="748">
        <f t="shared" si="401"/>
        <v>0</v>
      </c>
      <c r="CW76" s="749">
        <f t="shared" si="402"/>
        <v>0</v>
      </c>
      <c r="CX76" s="747">
        <f t="shared" si="339"/>
        <v>0</v>
      </c>
      <c r="CY76" s="748">
        <f t="shared" si="340"/>
        <v>0</v>
      </c>
      <c r="CZ76" s="748">
        <f t="shared" si="341"/>
        <v>0</v>
      </c>
      <c r="DA76" s="748">
        <f t="shared" si="342"/>
        <v>0</v>
      </c>
      <c r="DB76" s="748">
        <f t="shared" si="343"/>
        <v>0</v>
      </c>
      <c r="DC76" s="748">
        <f t="shared" si="344"/>
        <v>0</v>
      </c>
      <c r="DD76" s="748">
        <f t="shared" si="345"/>
        <v>0</v>
      </c>
      <c r="DE76" s="748">
        <f t="shared" si="346"/>
        <v>0</v>
      </c>
      <c r="DF76" s="748">
        <f t="shared" si="347"/>
        <v>0</v>
      </c>
      <c r="DG76" s="748">
        <f t="shared" si="348"/>
        <v>0</v>
      </c>
      <c r="DH76" s="748">
        <f t="shared" si="349"/>
        <v>0</v>
      </c>
      <c r="DI76" s="748">
        <f t="shared" si="350"/>
        <v>0</v>
      </c>
      <c r="DJ76" s="748">
        <f t="shared" si="351"/>
        <v>0</v>
      </c>
      <c r="DK76" s="748">
        <f t="shared" si="352"/>
        <v>0</v>
      </c>
      <c r="DL76" s="748">
        <f t="shared" si="353"/>
        <v>0</v>
      </c>
      <c r="DM76" s="748">
        <f t="shared" si="354"/>
        <v>0</v>
      </c>
      <c r="DN76" s="748">
        <f t="shared" si="355"/>
        <v>0</v>
      </c>
      <c r="DO76" s="748">
        <f t="shared" si="356"/>
        <v>0</v>
      </c>
      <c r="DP76" s="748">
        <f t="shared" si="357"/>
        <v>0</v>
      </c>
      <c r="DQ76" s="751">
        <f t="shared" si="358"/>
        <v>0</v>
      </c>
      <c r="DR76" s="758" t="str">
        <f t="shared" si="403"/>
        <v>В-5</v>
      </c>
      <c r="DS76" s="759" t="str">
        <f t="shared" si="404"/>
        <v>В-3</v>
      </c>
      <c r="DT76" s="759" t="str">
        <f t="shared" si="405"/>
        <v>В-7</v>
      </c>
      <c r="DU76" s="759" t="str">
        <f t="shared" si="406"/>
        <v>В-12</v>
      </c>
      <c r="DV76" s="759" t="str">
        <f t="shared" si="407"/>
        <v>С-5</v>
      </c>
      <c r="DW76" s="759" t="str">
        <f t="shared" si="408"/>
        <v>Ю-8</v>
      </c>
      <c r="DX76" s="759" t="str">
        <f t="shared" si="409"/>
        <v>ЮЗ-7</v>
      </c>
      <c r="DY76" s="759" t="str">
        <f t="shared" si="410"/>
        <v>ЮЗ-6</v>
      </c>
      <c r="DZ76" s="759" t="str">
        <f t="shared" si="411"/>
        <v>З-6</v>
      </c>
      <c r="EA76" s="759" t="str">
        <f t="shared" si="412"/>
        <v>З-7</v>
      </c>
      <c r="EB76" s="759" t="str">
        <f t="shared" si="413"/>
        <v>В-3</v>
      </c>
      <c r="EC76" s="759" t="str">
        <f t="shared" si="414"/>
        <v>ЮВ-6</v>
      </c>
      <c r="ED76" s="759" t="str">
        <f t="shared" si="415"/>
        <v>ЮВ-5</v>
      </c>
      <c r="EE76" s="759" t="str">
        <f t="shared" si="416"/>
        <v>СЗ-4</v>
      </c>
      <c r="EF76" s="759" t="str">
        <f t="shared" si="417"/>
        <v>СЗ-3</v>
      </c>
      <c r="EG76" s="759" t="str">
        <f t="shared" si="418"/>
        <v>З-4</v>
      </c>
      <c r="EH76" s="759" t="str">
        <f t="shared" si="419"/>
        <v>З-4</v>
      </c>
      <c r="EI76" s="759" t="str">
        <f t="shared" si="420"/>
        <v>СЗ-4</v>
      </c>
      <c r="EJ76" s="759" t="str">
        <f t="shared" si="421"/>
        <v>СЗ-5</v>
      </c>
      <c r="EK76" s="760" t="str">
        <f t="shared" si="422"/>
        <v>СЗ-4</v>
      </c>
      <c r="EL76" s="732">
        <f t="shared" si="423"/>
        <v>0</v>
      </c>
      <c r="EM76" s="733">
        <f t="shared" si="424"/>
        <v>0</v>
      </c>
      <c r="EN76" s="733">
        <f t="shared" si="425"/>
        <v>0</v>
      </c>
      <c r="EO76" s="733">
        <f t="shared" si="426"/>
        <v>0</v>
      </c>
      <c r="EP76" s="733">
        <f t="shared" si="427"/>
        <v>0</v>
      </c>
      <c r="EQ76" s="733">
        <f t="shared" si="428"/>
        <v>0</v>
      </c>
      <c r="ER76" s="733">
        <f t="shared" si="429"/>
        <v>0</v>
      </c>
      <c r="ES76" s="733">
        <f t="shared" si="430"/>
        <v>0</v>
      </c>
      <c r="ET76" s="733">
        <f t="shared" si="431"/>
        <v>0</v>
      </c>
      <c r="EU76" s="733">
        <f t="shared" si="432"/>
        <v>0</v>
      </c>
      <c r="EV76" s="733">
        <f t="shared" si="433"/>
        <v>0</v>
      </c>
      <c r="EW76" s="733">
        <f t="shared" si="434"/>
        <v>0</v>
      </c>
      <c r="EX76" s="733">
        <f t="shared" si="435"/>
        <v>0</v>
      </c>
      <c r="EY76" s="733">
        <f t="shared" si="436"/>
        <v>0</v>
      </c>
      <c r="EZ76" s="733">
        <f t="shared" si="437"/>
        <v>0</v>
      </c>
      <c r="FA76" s="733">
        <f t="shared" si="438"/>
        <v>0</v>
      </c>
      <c r="FB76" s="733">
        <f t="shared" si="439"/>
        <v>0</v>
      </c>
      <c r="FC76" s="733">
        <f t="shared" si="440"/>
        <v>0</v>
      </c>
      <c r="FD76" s="733">
        <f t="shared" si="441"/>
        <v>0</v>
      </c>
      <c r="FE76" s="734">
        <f t="shared" si="442"/>
        <v>0</v>
      </c>
    </row>
    <row r="77" spans="1:246" x14ac:dyDescent="0.2">
      <c r="A77" s="109" t="s">
        <v>628</v>
      </c>
      <c r="B77" s="171" t="s">
        <v>103</v>
      </c>
      <c r="C77" s="172">
        <v>0</v>
      </c>
      <c r="D77" s="173">
        <v>0</v>
      </c>
      <c r="E77" s="173">
        <v>0</v>
      </c>
      <c r="F77" s="173">
        <v>0</v>
      </c>
      <c r="G77" s="173">
        <v>0</v>
      </c>
      <c r="H77" s="173">
        <v>0</v>
      </c>
      <c r="I77" s="173">
        <v>0</v>
      </c>
      <c r="J77" s="173">
        <v>0</v>
      </c>
      <c r="K77" s="173">
        <v>0</v>
      </c>
      <c r="L77" s="173">
        <v>0</v>
      </c>
      <c r="M77" s="173">
        <v>0</v>
      </c>
      <c r="N77" s="173">
        <v>0</v>
      </c>
      <c r="O77" s="173">
        <v>0</v>
      </c>
      <c r="P77" s="173">
        <v>0</v>
      </c>
      <c r="Q77" s="173">
        <v>0</v>
      </c>
      <c r="R77" s="173">
        <v>0</v>
      </c>
      <c r="S77" s="173">
        <v>0</v>
      </c>
      <c r="T77" s="173">
        <v>0</v>
      </c>
      <c r="U77" s="173">
        <v>0</v>
      </c>
      <c r="V77" s="173">
        <v>0</v>
      </c>
      <c r="X77" s="672" t="s">
        <v>608</v>
      </c>
      <c r="Y77" s="677" t="s">
        <v>809</v>
      </c>
      <c r="Z77" s="678">
        <v>2</v>
      </c>
      <c r="AA77" s="679">
        <v>0</v>
      </c>
      <c r="AB77" s="679">
        <v>2</v>
      </c>
      <c r="AC77" s="679">
        <v>0</v>
      </c>
      <c r="AD77" s="679">
        <v>0</v>
      </c>
      <c r="AE77" s="679">
        <v>2</v>
      </c>
      <c r="AF77" s="679">
        <v>2</v>
      </c>
      <c r="AG77" s="679">
        <v>0</v>
      </c>
      <c r="AH77" s="679">
        <v>0</v>
      </c>
      <c r="AI77" s="680">
        <v>0</v>
      </c>
      <c r="AN77" s="518">
        <f t="shared" si="463"/>
        <v>33</v>
      </c>
      <c r="AO77" s="708" t="str">
        <f t="shared" si="463"/>
        <v>Оленегорск</v>
      </c>
      <c r="AP77" s="773">
        <f t="shared" si="361"/>
        <v>18</v>
      </c>
      <c r="AQ77" s="773">
        <f t="shared" ref="AQ77:BI77" si="485" xml:space="preserve">        IF(VLOOKUP(29&amp;$AO38,$A$6:$V$3000,AQ$3,0)&lt;$FH$58,VLOOKUP(29&amp;$AO38,$A$6:$V$3000,AQ$3,0),"")</f>
        <v>18</v>
      </c>
      <c r="AR77" s="773">
        <f t="shared" si="485"/>
        <v>18</v>
      </c>
      <c r="AS77" s="773">
        <f t="shared" si="485"/>
        <v>21</v>
      </c>
      <c r="AT77" s="773">
        <f t="shared" si="485"/>
        <v>25</v>
      </c>
      <c r="AU77" s="773">
        <f t="shared" si="485"/>
        <v>29</v>
      </c>
      <c r="AV77" s="773">
        <f t="shared" si="485"/>
        <v>30</v>
      </c>
      <c r="AW77" s="773">
        <f t="shared" si="485"/>
        <v>30</v>
      </c>
      <c r="AX77" s="773">
        <f t="shared" si="485"/>
        <v>30</v>
      </c>
      <c r="AY77" s="773">
        <f t="shared" si="485"/>
        <v>30</v>
      </c>
      <c r="AZ77" s="773">
        <f t="shared" si="485"/>
        <v>29</v>
      </c>
      <c r="BA77" s="773">
        <f t="shared" si="485"/>
        <v>29</v>
      </c>
      <c r="BB77" s="773">
        <f t="shared" si="485"/>
        <v>31</v>
      </c>
      <c r="BC77" s="773">
        <f t="shared" si="485"/>
        <v>26</v>
      </c>
      <c r="BD77" s="773">
        <f t="shared" si="485"/>
        <v>24</v>
      </c>
      <c r="BE77" s="773">
        <f t="shared" si="485"/>
        <v>25</v>
      </c>
      <c r="BF77" s="773">
        <f t="shared" si="485"/>
        <v>25</v>
      </c>
      <c r="BG77" s="773">
        <f t="shared" si="485"/>
        <v>25</v>
      </c>
      <c r="BH77" s="773">
        <f t="shared" si="485"/>
        <v>25</v>
      </c>
      <c r="BI77" s="773">
        <f t="shared" si="485"/>
        <v>25</v>
      </c>
      <c r="BJ77" s="747">
        <f t="shared" si="363"/>
        <v>0</v>
      </c>
      <c r="BK77" s="748">
        <f t="shared" si="364"/>
        <v>0</v>
      </c>
      <c r="BL77" s="748">
        <f t="shared" si="365"/>
        <v>0</v>
      </c>
      <c r="BM77" s="748">
        <f t="shared" si="366"/>
        <v>1</v>
      </c>
      <c r="BN77" s="748">
        <f t="shared" si="367"/>
        <v>1</v>
      </c>
      <c r="BO77" s="748">
        <f t="shared" si="368"/>
        <v>1</v>
      </c>
      <c r="BP77" s="748">
        <f t="shared" si="369"/>
        <v>0</v>
      </c>
      <c r="BQ77" s="748">
        <f t="shared" si="370"/>
        <v>0</v>
      </c>
      <c r="BR77" s="748">
        <f t="shared" si="371"/>
        <v>0</v>
      </c>
      <c r="BS77" s="748">
        <f t="shared" si="372"/>
        <v>0</v>
      </c>
      <c r="BT77" s="748">
        <f t="shared" si="373"/>
        <v>0</v>
      </c>
      <c r="BU77" s="748">
        <f t="shared" si="374"/>
        <v>0</v>
      </c>
      <c r="BV77" s="748">
        <f t="shared" si="375"/>
        <v>0</v>
      </c>
      <c r="BW77" s="748">
        <f t="shared" si="376"/>
        <v>0</v>
      </c>
      <c r="BX77" s="748">
        <f t="shared" si="377"/>
        <v>0</v>
      </c>
      <c r="BY77" s="748">
        <f t="shared" si="378"/>
        <v>0</v>
      </c>
      <c r="BZ77" s="748">
        <f t="shared" si="379"/>
        <v>0</v>
      </c>
      <c r="CA77" s="748">
        <f t="shared" si="380"/>
        <v>0</v>
      </c>
      <c r="CB77" s="748">
        <f t="shared" si="381"/>
        <v>0</v>
      </c>
      <c r="CC77" s="751">
        <f t="shared" si="382"/>
        <v>0</v>
      </c>
      <c r="CD77" s="747">
        <f t="shared" si="383"/>
        <v>0</v>
      </c>
      <c r="CE77" s="748">
        <f t="shared" si="384"/>
        <v>0</v>
      </c>
      <c r="CF77" s="748">
        <f t="shared" si="385"/>
        <v>0</v>
      </c>
      <c r="CG77" s="748">
        <f t="shared" si="386"/>
        <v>0</v>
      </c>
      <c r="CH77" s="748">
        <f t="shared" si="387"/>
        <v>0</v>
      </c>
      <c r="CI77" s="748">
        <f t="shared" si="388"/>
        <v>0</v>
      </c>
      <c r="CJ77" s="748">
        <f t="shared" si="389"/>
        <v>0</v>
      </c>
      <c r="CK77" s="748">
        <f t="shared" si="390"/>
        <v>0</v>
      </c>
      <c r="CL77" s="748">
        <f t="shared" si="391"/>
        <v>0</v>
      </c>
      <c r="CM77" s="748">
        <f t="shared" si="392"/>
        <v>0</v>
      </c>
      <c r="CN77" s="748">
        <f t="shared" si="393"/>
        <v>0</v>
      </c>
      <c r="CO77" s="748">
        <f t="shared" si="394"/>
        <v>0</v>
      </c>
      <c r="CP77" s="748">
        <f t="shared" si="395"/>
        <v>0</v>
      </c>
      <c r="CQ77" s="748">
        <f t="shared" si="396"/>
        <v>0</v>
      </c>
      <c r="CR77" s="748">
        <f t="shared" si="397"/>
        <v>0</v>
      </c>
      <c r="CS77" s="748">
        <f t="shared" si="398"/>
        <v>0</v>
      </c>
      <c r="CT77" s="748">
        <f t="shared" si="399"/>
        <v>0</v>
      </c>
      <c r="CU77" s="748">
        <f t="shared" si="400"/>
        <v>0</v>
      </c>
      <c r="CV77" s="748">
        <f t="shared" si="401"/>
        <v>0</v>
      </c>
      <c r="CW77" s="749">
        <f t="shared" si="402"/>
        <v>0</v>
      </c>
      <c r="CX77" s="747">
        <f t="shared" si="339"/>
        <v>0</v>
      </c>
      <c r="CY77" s="748">
        <f t="shared" si="340"/>
        <v>0</v>
      </c>
      <c r="CZ77" s="748">
        <f t="shared" si="341"/>
        <v>0</v>
      </c>
      <c r="DA77" s="748">
        <f t="shared" si="342"/>
        <v>0</v>
      </c>
      <c r="DB77" s="748">
        <f t="shared" si="343"/>
        <v>0</v>
      </c>
      <c r="DC77" s="748">
        <f t="shared" si="344"/>
        <v>0</v>
      </c>
      <c r="DD77" s="748">
        <f t="shared" si="345"/>
        <v>0</v>
      </c>
      <c r="DE77" s="748">
        <f t="shared" si="346"/>
        <v>0</v>
      </c>
      <c r="DF77" s="748">
        <f t="shared" si="347"/>
        <v>0</v>
      </c>
      <c r="DG77" s="748">
        <f t="shared" si="348"/>
        <v>0</v>
      </c>
      <c r="DH77" s="748">
        <f t="shared" si="349"/>
        <v>0</v>
      </c>
      <c r="DI77" s="748">
        <f t="shared" si="350"/>
        <v>0</v>
      </c>
      <c r="DJ77" s="748">
        <f t="shared" si="351"/>
        <v>0</v>
      </c>
      <c r="DK77" s="748">
        <f t="shared" si="352"/>
        <v>0</v>
      </c>
      <c r="DL77" s="748">
        <f t="shared" si="353"/>
        <v>0</v>
      </c>
      <c r="DM77" s="748">
        <f t="shared" si="354"/>
        <v>0</v>
      </c>
      <c r="DN77" s="748">
        <f t="shared" si="355"/>
        <v>0</v>
      </c>
      <c r="DO77" s="748">
        <f t="shared" si="356"/>
        <v>0</v>
      </c>
      <c r="DP77" s="748">
        <f t="shared" si="357"/>
        <v>0</v>
      </c>
      <c r="DQ77" s="751">
        <f t="shared" si="358"/>
        <v>0</v>
      </c>
      <c r="DR77" s="758" t="str">
        <f t="shared" si="403"/>
        <v>Ю-2</v>
      </c>
      <c r="DS77" s="759" t="str">
        <f t="shared" si="404"/>
        <v>ЮВ-2</v>
      </c>
      <c r="DT77" s="759" t="str">
        <f t="shared" si="405"/>
        <v>СВ-4</v>
      </c>
      <c r="DU77" s="759" t="str">
        <f t="shared" si="406"/>
        <v>В-11</v>
      </c>
      <c r="DV77" s="759" t="str">
        <f t="shared" si="407"/>
        <v>СВ-6</v>
      </c>
      <c r="DW77" s="759" t="str">
        <f t="shared" si="408"/>
        <v>Ю-10</v>
      </c>
      <c r="DX77" s="759" t="str">
        <f t="shared" si="409"/>
        <v>Ю-9</v>
      </c>
      <c r="DY77" s="759" t="str">
        <f t="shared" si="410"/>
        <v>Ю-8</v>
      </c>
      <c r="DZ77" s="759" t="str">
        <f t="shared" si="411"/>
        <v>ЮЗ-8</v>
      </c>
      <c r="EA77" s="759" t="str">
        <f t="shared" si="412"/>
        <v>ЮЗ-7</v>
      </c>
      <c r="EB77" s="759" t="str">
        <f t="shared" si="413"/>
        <v>Ю-5</v>
      </c>
      <c r="EC77" s="759" t="str">
        <f t="shared" si="414"/>
        <v>ЮВ-4</v>
      </c>
      <c r="ED77" s="759" t="str">
        <f t="shared" si="415"/>
        <v>Ю-3</v>
      </c>
      <c r="EE77" s="759" t="str">
        <f t="shared" si="416"/>
        <v>С-3</v>
      </c>
      <c r="EF77" s="759" t="str">
        <f t="shared" si="417"/>
        <v>З-4</v>
      </c>
      <c r="EG77" s="759" t="str">
        <f t="shared" si="418"/>
        <v>ЮЗ-4</v>
      </c>
      <c r="EH77" s="759" t="str">
        <f t="shared" si="419"/>
        <v>ЮЗ-4</v>
      </c>
      <c r="EI77" s="759" t="str">
        <f t="shared" si="420"/>
        <v>ЮЗ-4</v>
      </c>
      <c r="EJ77" s="759" t="str">
        <f t="shared" si="421"/>
        <v>З-3</v>
      </c>
      <c r="EK77" s="760" t="str">
        <f t="shared" si="422"/>
        <v>Ю-3</v>
      </c>
      <c r="EL77" s="732">
        <f t="shared" si="423"/>
        <v>0</v>
      </c>
      <c r="EM77" s="733">
        <f t="shared" si="424"/>
        <v>0</v>
      </c>
      <c r="EN77" s="733">
        <f t="shared" si="425"/>
        <v>0</v>
      </c>
      <c r="EO77" s="733">
        <f t="shared" si="426"/>
        <v>0</v>
      </c>
      <c r="EP77" s="733">
        <f t="shared" si="427"/>
        <v>0</v>
      </c>
      <c r="EQ77" s="733">
        <f t="shared" si="428"/>
        <v>0</v>
      </c>
      <c r="ER77" s="733">
        <f t="shared" si="429"/>
        <v>0</v>
      </c>
      <c r="ES77" s="733">
        <f t="shared" si="430"/>
        <v>0</v>
      </c>
      <c r="ET77" s="733">
        <f t="shared" si="431"/>
        <v>0</v>
      </c>
      <c r="EU77" s="733">
        <f t="shared" si="432"/>
        <v>0</v>
      </c>
      <c r="EV77" s="733">
        <f t="shared" si="433"/>
        <v>0</v>
      </c>
      <c r="EW77" s="733">
        <f t="shared" si="434"/>
        <v>0</v>
      </c>
      <c r="EX77" s="733">
        <f t="shared" si="435"/>
        <v>0</v>
      </c>
      <c r="EY77" s="733">
        <f t="shared" si="436"/>
        <v>0</v>
      </c>
      <c r="EZ77" s="733">
        <f t="shared" si="437"/>
        <v>0</v>
      </c>
      <c r="FA77" s="733">
        <f t="shared" si="438"/>
        <v>0</v>
      </c>
      <c r="FB77" s="733">
        <f t="shared" si="439"/>
        <v>0</v>
      </c>
      <c r="FC77" s="733">
        <f t="shared" si="440"/>
        <v>0</v>
      </c>
      <c r="FD77" s="733">
        <f t="shared" si="441"/>
        <v>0</v>
      </c>
      <c r="FE77" s="734">
        <f t="shared" si="442"/>
        <v>0</v>
      </c>
    </row>
    <row r="78" spans="1:246" x14ac:dyDescent="0.2">
      <c r="A78" s="109" t="s">
        <v>629</v>
      </c>
      <c r="B78" s="171" t="s">
        <v>148</v>
      </c>
      <c r="C78" s="172">
        <v>-7.1</v>
      </c>
      <c r="D78" s="173">
        <v>-0.4</v>
      </c>
      <c r="E78" s="173">
        <v>-2.7</v>
      </c>
      <c r="F78" s="173">
        <v>-5.9</v>
      </c>
      <c r="G78" s="173">
        <v>-9.3000000000000007</v>
      </c>
      <c r="H78" s="173">
        <v>-6.7</v>
      </c>
      <c r="I78" s="173">
        <v>-7.9</v>
      </c>
      <c r="J78" s="173">
        <v>-10.7</v>
      </c>
      <c r="K78" s="173">
        <v>-9.6999999999999993</v>
      </c>
      <c r="L78" s="173">
        <v>-9.4</v>
      </c>
      <c r="M78" s="173">
        <v>-7.3</v>
      </c>
      <c r="N78" s="173">
        <v>-3.3</v>
      </c>
      <c r="O78" s="173">
        <v>8.8000000000000007</v>
      </c>
      <c r="P78" s="173">
        <v>3.4</v>
      </c>
      <c r="Q78" s="173">
        <v>-1</v>
      </c>
      <c r="R78" s="173">
        <v>-2</v>
      </c>
      <c r="S78" s="173">
        <v>-2.8</v>
      </c>
      <c r="T78" s="173">
        <v>-4.0999999999999996</v>
      </c>
      <c r="U78" s="173">
        <v>-4.3</v>
      </c>
      <c r="V78" s="174">
        <v>-3.5</v>
      </c>
      <c r="X78" s="672" t="s">
        <v>610</v>
      </c>
      <c r="Y78" s="699" t="s">
        <v>810</v>
      </c>
      <c r="Z78" s="700">
        <v>0</v>
      </c>
      <c r="AA78" s="701">
        <v>0</v>
      </c>
      <c r="AB78" s="701">
        <v>0</v>
      </c>
      <c r="AC78" s="701">
        <v>0</v>
      </c>
      <c r="AD78" s="701">
        <v>0</v>
      </c>
      <c r="AE78" s="701">
        <v>0</v>
      </c>
      <c r="AF78" s="701">
        <v>0</v>
      </c>
      <c r="AG78" s="701">
        <v>0</v>
      </c>
      <c r="AH78" s="701">
        <v>0</v>
      </c>
      <c r="AI78" s="702">
        <v>0</v>
      </c>
      <c r="AN78" s="413">
        <f t="shared" si="463"/>
        <v>34</v>
      </c>
      <c r="AO78" s="708" t="str">
        <f t="shared" si="463"/>
        <v>Полярный Круг</v>
      </c>
      <c r="AP78" s="773">
        <f t="shared" si="361"/>
        <v>0</v>
      </c>
      <c r="AQ78" s="773">
        <f t="shared" ref="AQ78:BI78" si="486" xml:space="preserve">        IF(VLOOKUP(29&amp;$AO39,$A$6:$V$3000,AQ$3,0)&lt;$FH$58,VLOOKUP(29&amp;$AO39,$A$6:$V$3000,AQ$3,0),"")</f>
        <v>0</v>
      </c>
      <c r="AR78" s="773">
        <f t="shared" si="486"/>
        <v>0</v>
      </c>
      <c r="AS78" s="773">
        <f t="shared" si="486"/>
        <v>0</v>
      </c>
      <c r="AT78" s="773">
        <f t="shared" si="486"/>
        <v>0</v>
      </c>
      <c r="AU78" s="773">
        <f t="shared" si="486"/>
        <v>0</v>
      </c>
      <c r="AV78" s="773">
        <f t="shared" si="486"/>
        <v>0</v>
      </c>
      <c r="AW78" s="773">
        <f t="shared" si="486"/>
        <v>0</v>
      </c>
      <c r="AX78" s="773">
        <f t="shared" si="486"/>
        <v>0</v>
      </c>
      <c r="AY78" s="773">
        <f t="shared" si="486"/>
        <v>0</v>
      </c>
      <c r="AZ78" s="773">
        <f t="shared" si="486"/>
        <v>0</v>
      </c>
      <c r="BA78" s="773">
        <f t="shared" si="486"/>
        <v>0</v>
      </c>
      <c r="BB78" s="773">
        <f t="shared" si="486"/>
        <v>0</v>
      </c>
      <c r="BC78" s="773">
        <f t="shared" si="486"/>
        <v>0</v>
      </c>
      <c r="BD78" s="773" t="str">
        <f t="shared" si="486"/>
        <v/>
      </c>
      <c r="BE78" s="773" t="str">
        <f t="shared" si="486"/>
        <v/>
      </c>
      <c r="BF78" s="773" t="str">
        <f t="shared" si="486"/>
        <v/>
      </c>
      <c r="BG78" s="773" t="str">
        <f t="shared" si="486"/>
        <v/>
      </c>
      <c r="BH78" s="773" t="str">
        <f t="shared" si="486"/>
        <v/>
      </c>
      <c r="BI78" s="773" t="str">
        <f t="shared" si="486"/>
        <v/>
      </c>
      <c r="BJ78" s="747">
        <f t="shared" si="363"/>
        <v>0</v>
      </c>
      <c r="BK78" s="748">
        <f t="shared" si="364"/>
        <v>0</v>
      </c>
      <c r="BL78" s="748">
        <f t="shared" si="365"/>
        <v>0</v>
      </c>
      <c r="BM78" s="748">
        <f t="shared" si="366"/>
        <v>1</v>
      </c>
      <c r="BN78" s="748">
        <f t="shared" si="367"/>
        <v>1</v>
      </c>
      <c r="BO78" s="748">
        <f t="shared" si="368"/>
        <v>1</v>
      </c>
      <c r="BP78" s="748">
        <f t="shared" si="369"/>
        <v>0</v>
      </c>
      <c r="BQ78" s="748">
        <f t="shared" si="370"/>
        <v>0</v>
      </c>
      <c r="BR78" s="748">
        <f t="shared" si="371"/>
        <v>0</v>
      </c>
      <c r="BS78" s="748">
        <f t="shared" si="372"/>
        <v>0</v>
      </c>
      <c r="BT78" s="748">
        <f t="shared" si="373"/>
        <v>0</v>
      </c>
      <c r="BU78" s="748">
        <f t="shared" si="374"/>
        <v>1</v>
      </c>
      <c r="BV78" s="748">
        <f t="shared" si="375"/>
        <v>0</v>
      </c>
      <c r="BW78" s="748">
        <f t="shared" si="376"/>
        <v>0</v>
      </c>
      <c r="BX78" s="748">
        <f t="shared" si="377"/>
        <v>0</v>
      </c>
      <c r="BY78" s="748">
        <f t="shared" si="378"/>
        <v>0</v>
      </c>
      <c r="BZ78" s="748">
        <f t="shared" si="379"/>
        <v>0</v>
      </c>
      <c r="CA78" s="748">
        <f t="shared" si="380"/>
        <v>0</v>
      </c>
      <c r="CB78" s="748">
        <f t="shared" si="381"/>
        <v>0</v>
      </c>
      <c r="CC78" s="751">
        <f t="shared" si="382"/>
        <v>0</v>
      </c>
      <c r="CD78" s="747">
        <f t="shared" si="383"/>
        <v>0</v>
      </c>
      <c r="CE78" s="748">
        <f t="shared" si="384"/>
        <v>0</v>
      </c>
      <c r="CF78" s="748">
        <f t="shared" si="385"/>
        <v>0</v>
      </c>
      <c r="CG78" s="748">
        <f t="shared" si="386"/>
        <v>0</v>
      </c>
      <c r="CH78" s="748">
        <f t="shared" si="387"/>
        <v>0</v>
      </c>
      <c r="CI78" s="748">
        <f t="shared" si="388"/>
        <v>0</v>
      </c>
      <c r="CJ78" s="748">
        <f t="shared" si="389"/>
        <v>0</v>
      </c>
      <c r="CK78" s="748">
        <f t="shared" si="390"/>
        <v>0</v>
      </c>
      <c r="CL78" s="748">
        <f t="shared" si="391"/>
        <v>0</v>
      </c>
      <c r="CM78" s="748">
        <f t="shared" si="392"/>
        <v>0</v>
      </c>
      <c r="CN78" s="748">
        <f t="shared" si="393"/>
        <v>0</v>
      </c>
      <c r="CO78" s="748">
        <f t="shared" si="394"/>
        <v>0</v>
      </c>
      <c r="CP78" s="748">
        <f t="shared" si="395"/>
        <v>0</v>
      </c>
      <c r="CQ78" s="748">
        <f t="shared" si="396"/>
        <v>0</v>
      </c>
      <c r="CR78" s="748">
        <f t="shared" si="397"/>
        <v>0</v>
      </c>
      <c r="CS78" s="748">
        <f t="shared" si="398"/>
        <v>0</v>
      </c>
      <c r="CT78" s="748">
        <f t="shared" si="399"/>
        <v>0</v>
      </c>
      <c r="CU78" s="748">
        <f t="shared" si="400"/>
        <v>0</v>
      </c>
      <c r="CV78" s="748">
        <f t="shared" si="401"/>
        <v>0</v>
      </c>
      <c r="CW78" s="749">
        <f t="shared" si="402"/>
        <v>0</v>
      </c>
      <c r="CX78" s="747">
        <f t="shared" si="339"/>
        <v>0</v>
      </c>
      <c r="CY78" s="748">
        <f t="shared" si="340"/>
        <v>0</v>
      </c>
      <c r="CZ78" s="748">
        <f t="shared" si="341"/>
        <v>0</v>
      </c>
      <c r="DA78" s="748">
        <f t="shared" si="342"/>
        <v>0</v>
      </c>
      <c r="DB78" s="748">
        <f t="shared" si="343"/>
        <v>0</v>
      </c>
      <c r="DC78" s="748">
        <f t="shared" si="344"/>
        <v>0</v>
      </c>
      <c r="DD78" s="748">
        <f t="shared" si="345"/>
        <v>0</v>
      </c>
      <c r="DE78" s="748">
        <f t="shared" si="346"/>
        <v>0</v>
      </c>
      <c r="DF78" s="748">
        <f t="shared" si="347"/>
        <v>0</v>
      </c>
      <c r="DG78" s="748">
        <f t="shared" si="348"/>
        <v>0</v>
      </c>
      <c r="DH78" s="748">
        <f t="shared" si="349"/>
        <v>0</v>
      </c>
      <c r="DI78" s="748">
        <f t="shared" si="350"/>
        <v>0</v>
      </c>
      <c r="DJ78" s="748">
        <f t="shared" si="351"/>
        <v>0</v>
      </c>
      <c r="DK78" s="748">
        <f t="shared" si="352"/>
        <v>0</v>
      </c>
      <c r="DL78" s="748">
        <f t="shared" si="353"/>
        <v>0</v>
      </c>
      <c r="DM78" s="748">
        <f t="shared" si="354"/>
        <v>0</v>
      </c>
      <c r="DN78" s="748">
        <f t="shared" si="355"/>
        <v>0</v>
      </c>
      <c r="DO78" s="748">
        <f t="shared" si="356"/>
        <v>0</v>
      </c>
      <c r="DP78" s="748">
        <f t="shared" si="357"/>
        <v>0</v>
      </c>
      <c r="DQ78" s="751">
        <f t="shared" si="358"/>
        <v>0</v>
      </c>
      <c r="DR78" s="758" t="str">
        <f t="shared" si="403"/>
        <v>В-6</v>
      </c>
      <c r="DS78" s="759" t="str">
        <f t="shared" si="404"/>
        <v>В-7</v>
      </c>
      <c r="DT78" s="759" t="str">
        <f t="shared" si="405"/>
        <v>В-12</v>
      </c>
      <c r="DU78" s="759" t="str">
        <f t="shared" si="406"/>
        <v>В-15</v>
      </c>
      <c r="DV78" s="759" t="str">
        <f t="shared" si="407"/>
        <v>С-8</v>
      </c>
      <c r="DW78" s="759" t="str">
        <f t="shared" si="408"/>
        <v>Ю-10</v>
      </c>
      <c r="DX78" s="759" t="str">
        <f t="shared" si="409"/>
        <v>ЮЗ-10</v>
      </c>
      <c r="DY78" s="759" t="str">
        <f t="shared" si="410"/>
        <v>ЮЗ-9</v>
      </c>
      <c r="DZ78" s="759" t="str">
        <f t="shared" si="411"/>
        <v>З-7</v>
      </c>
      <c r="EA78" s="759" t="str">
        <f t="shared" si="412"/>
        <v>З-6</v>
      </c>
      <c r="EB78" s="759" t="str">
        <f t="shared" si="413"/>
        <v>Ю-4</v>
      </c>
      <c r="EC78" s="759" t="str">
        <f t="shared" si="414"/>
        <v>Ю-9</v>
      </c>
      <c r="ED78" s="759" t="str">
        <f t="shared" si="415"/>
        <v>ЮЗ-8</v>
      </c>
      <c r="EE78" s="759" t="str">
        <f t="shared" si="416"/>
        <v>Ю-6</v>
      </c>
      <c r="EF78" s="759" t="str">
        <f t="shared" si="417"/>
        <v>З-4</v>
      </c>
      <c r="EG78" s="759" t="str">
        <f t="shared" si="418"/>
        <v>СЗ-5</v>
      </c>
      <c r="EH78" s="759" t="str">
        <f t="shared" si="419"/>
        <v>З-4</v>
      </c>
      <c r="EI78" s="759" t="str">
        <f t="shared" si="420"/>
        <v>СЗ-6</v>
      </c>
      <c r="EJ78" s="759" t="str">
        <f t="shared" si="421"/>
        <v>СЗ-6</v>
      </c>
      <c r="EK78" s="760" t="str">
        <f t="shared" si="422"/>
        <v>З-5</v>
      </c>
      <c r="EL78" s="732">
        <f t="shared" si="423"/>
        <v>0</v>
      </c>
      <c r="EM78" s="733">
        <f t="shared" si="424"/>
        <v>0</v>
      </c>
      <c r="EN78" s="733">
        <f t="shared" si="425"/>
        <v>0</v>
      </c>
      <c r="EO78" s="733">
        <f t="shared" si="426"/>
        <v>0</v>
      </c>
      <c r="EP78" s="733">
        <f t="shared" si="427"/>
        <v>0</v>
      </c>
      <c r="EQ78" s="733">
        <f t="shared" si="428"/>
        <v>0</v>
      </c>
      <c r="ER78" s="733">
        <f t="shared" si="429"/>
        <v>0</v>
      </c>
      <c r="ES78" s="733">
        <f t="shared" si="430"/>
        <v>0</v>
      </c>
      <c r="ET78" s="733">
        <f t="shared" si="431"/>
        <v>0</v>
      </c>
      <c r="EU78" s="733">
        <f t="shared" si="432"/>
        <v>0</v>
      </c>
      <c r="EV78" s="733">
        <f t="shared" si="433"/>
        <v>0</v>
      </c>
      <c r="EW78" s="733">
        <f t="shared" si="434"/>
        <v>0</v>
      </c>
      <c r="EX78" s="733">
        <f t="shared" si="435"/>
        <v>0</v>
      </c>
      <c r="EY78" s="733">
        <f t="shared" si="436"/>
        <v>0</v>
      </c>
      <c r="EZ78" s="733">
        <f t="shared" si="437"/>
        <v>0</v>
      </c>
      <c r="FA78" s="733">
        <f t="shared" si="438"/>
        <v>0</v>
      </c>
      <c r="FB78" s="733">
        <f t="shared" si="439"/>
        <v>0</v>
      </c>
      <c r="FC78" s="733">
        <f t="shared" si="440"/>
        <v>0</v>
      </c>
      <c r="FD78" s="733">
        <f t="shared" si="441"/>
        <v>0</v>
      </c>
      <c r="FE78" s="734">
        <f t="shared" si="442"/>
        <v>0</v>
      </c>
      <c r="FJ78" s="428" t="s">
        <v>110</v>
      </c>
      <c r="FK78" s="453" t="str">
        <f t="shared" ref="FK78:FT78" si="487" xml:space="preserve">   IF(FK68&lt;=4,"1…4 м/с", FK68-3&amp;"…"&amp;FK68+2&amp;" м/с")</f>
        <v>2…7 м/с</v>
      </c>
      <c r="FL78" s="453" t="str">
        <f t="shared" si="487"/>
        <v>17…22 м/с</v>
      </c>
      <c r="FM78" s="453" t="str">
        <f t="shared" si="487"/>
        <v>9…14 м/с</v>
      </c>
      <c r="FN78" s="453" t="str">
        <f t="shared" si="487"/>
        <v>8…13 м/с</v>
      </c>
      <c r="FO78" s="453" t="str">
        <f t="shared" si="487"/>
        <v>7…12 м/с</v>
      </c>
      <c r="FP78" s="453" t="str">
        <f t="shared" si="487"/>
        <v>7…12 м/с</v>
      </c>
      <c r="FQ78" s="453" t="str">
        <f t="shared" si="487"/>
        <v>6…11 м/с</v>
      </c>
      <c r="FR78" s="453" t="str">
        <f t="shared" si="487"/>
        <v>1…4 м/с</v>
      </c>
      <c r="FS78" s="453" t="str">
        <f t="shared" si="487"/>
        <v>2…7 м/с</v>
      </c>
      <c r="FT78" s="453" t="str">
        <f t="shared" si="487"/>
        <v>2…7 м/с</v>
      </c>
    </row>
    <row r="79" spans="1:246" ht="17.25" customHeight="1" x14ac:dyDescent="0.2">
      <c r="A79" s="703" t="s">
        <v>828</v>
      </c>
      <c r="B79" s="704" t="s">
        <v>807</v>
      </c>
      <c r="C79" s="705">
        <v>0</v>
      </c>
      <c r="D79" s="705">
        <v>0</v>
      </c>
      <c r="E79" s="705">
        <v>0</v>
      </c>
      <c r="F79" s="705">
        <v>0</v>
      </c>
      <c r="G79" s="705">
        <v>0</v>
      </c>
      <c r="H79" s="705">
        <v>0</v>
      </c>
      <c r="I79" s="705">
        <v>0</v>
      </c>
      <c r="J79" s="705">
        <v>0</v>
      </c>
      <c r="K79" s="705">
        <v>0</v>
      </c>
      <c r="L79" s="705">
        <v>0</v>
      </c>
      <c r="M79" s="705">
        <v>0</v>
      </c>
      <c r="N79" s="705">
        <v>1</v>
      </c>
      <c r="O79" s="705">
        <v>0</v>
      </c>
      <c r="P79" s="705">
        <v>0</v>
      </c>
      <c r="Q79" s="705">
        <v>0</v>
      </c>
      <c r="R79" s="705">
        <v>0</v>
      </c>
      <c r="S79" s="705">
        <v>0</v>
      </c>
      <c r="T79" s="705">
        <v>0</v>
      </c>
      <c r="U79" s="705">
        <v>0</v>
      </c>
      <c r="V79" s="705">
        <v>0</v>
      </c>
      <c r="X79" s="672" t="s">
        <v>612</v>
      </c>
      <c r="Y79" s="685" t="s">
        <v>812</v>
      </c>
      <c r="Z79" s="686">
        <v>2</v>
      </c>
      <c r="AA79" s="687">
        <v>2</v>
      </c>
      <c r="AB79" s="687">
        <v>3</v>
      </c>
      <c r="AC79" s="687">
        <v>5</v>
      </c>
      <c r="AD79" s="687">
        <v>5</v>
      </c>
      <c r="AE79" s="687">
        <v>6</v>
      </c>
      <c r="AF79" s="687">
        <v>6</v>
      </c>
      <c r="AG79" s="687">
        <v>3</v>
      </c>
      <c r="AH79" s="687">
        <v>0</v>
      </c>
      <c r="AI79" s="688">
        <v>0</v>
      </c>
      <c r="AN79" s="518">
        <f t="shared" si="463"/>
        <v>35</v>
      </c>
      <c r="AO79" s="708" t="str">
        <f t="shared" si="463"/>
        <v>Мурманск</v>
      </c>
      <c r="AP79" s="773">
        <f t="shared" si="361"/>
        <v>7</v>
      </c>
      <c r="AQ79" s="773">
        <f t="shared" ref="AQ79:BI79" si="488" xml:space="preserve">        IF(VLOOKUP(29&amp;$AO40,$A$6:$V$3000,AQ$3,0)&lt;$FH$58,VLOOKUP(29&amp;$AO40,$A$6:$V$3000,AQ$3,0),"")</f>
        <v>8</v>
      </c>
      <c r="AR79" s="773">
        <f t="shared" si="488"/>
        <v>8</v>
      </c>
      <c r="AS79" s="773">
        <f t="shared" si="488"/>
        <v>8</v>
      </c>
      <c r="AT79" s="773">
        <f t="shared" si="488"/>
        <v>16</v>
      </c>
      <c r="AU79" s="773">
        <f t="shared" si="488"/>
        <v>22</v>
      </c>
      <c r="AV79" s="773">
        <f t="shared" si="488"/>
        <v>22</v>
      </c>
      <c r="AW79" s="773">
        <f t="shared" si="488"/>
        <v>22</v>
      </c>
      <c r="AX79" s="773">
        <f t="shared" si="488"/>
        <v>23</v>
      </c>
      <c r="AY79" s="773">
        <f t="shared" si="488"/>
        <v>22</v>
      </c>
      <c r="AZ79" s="773">
        <f t="shared" si="488"/>
        <v>22</v>
      </c>
      <c r="BA79" s="773">
        <f t="shared" si="488"/>
        <v>22</v>
      </c>
      <c r="BB79" s="773">
        <f t="shared" si="488"/>
        <v>22</v>
      </c>
      <c r="BC79" s="773">
        <f t="shared" si="488"/>
        <v>22</v>
      </c>
      <c r="BD79" s="773">
        <f t="shared" si="488"/>
        <v>22</v>
      </c>
      <c r="BE79" s="773">
        <f t="shared" si="488"/>
        <v>22</v>
      </c>
      <c r="BF79" s="773">
        <f t="shared" si="488"/>
        <v>22</v>
      </c>
      <c r="BG79" s="773">
        <f t="shared" si="488"/>
        <v>22</v>
      </c>
      <c r="BH79" s="773">
        <f t="shared" si="488"/>
        <v>22</v>
      </c>
      <c r="BI79" s="773">
        <f t="shared" si="488"/>
        <v>22</v>
      </c>
      <c r="BJ79" s="747">
        <f t="shared" si="363"/>
        <v>0</v>
      </c>
      <c r="BK79" s="748">
        <f t="shared" si="364"/>
        <v>0</v>
      </c>
      <c r="BL79" s="748">
        <f t="shared" si="365"/>
        <v>0</v>
      </c>
      <c r="BM79" s="748">
        <f t="shared" si="366"/>
        <v>0</v>
      </c>
      <c r="BN79" s="748">
        <f t="shared" si="367"/>
        <v>1</v>
      </c>
      <c r="BO79" s="748">
        <f t="shared" si="368"/>
        <v>1</v>
      </c>
      <c r="BP79" s="748">
        <f t="shared" si="369"/>
        <v>0</v>
      </c>
      <c r="BQ79" s="748">
        <f t="shared" si="370"/>
        <v>0</v>
      </c>
      <c r="BR79" s="748">
        <f t="shared" si="371"/>
        <v>1</v>
      </c>
      <c r="BS79" s="748">
        <f t="shared" si="372"/>
        <v>0</v>
      </c>
      <c r="BT79" s="748">
        <f t="shared" si="373"/>
        <v>0</v>
      </c>
      <c r="BU79" s="748">
        <f t="shared" si="374"/>
        <v>0</v>
      </c>
      <c r="BV79" s="748">
        <f t="shared" si="375"/>
        <v>0</v>
      </c>
      <c r="BW79" s="748">
        <f t="shared" si="376"/>
        <v>0</v>
      </c>
      <c r="BX79" s="748">
        <f t="shared" si="377"/>
        <v>0</v>
      </c>
      <c r="BY79" s="748">
        <f t="shared" si="378"/>
        <v>0</v>
      </c>
      <c r="BZ79" s="748">
        <f t="shared" si="379"/>
        <v>0</v>
      </c>
      <c r="CA79" s="748">
        <f t="shared" si="380"/>
        <v>0</v>
      </c>
      <c r="CB79" s="748">
        <f t="shared" si="381"/>
        <v>0</v>
      </c>
      <c r="CC79" s="751">
        <f t="shared" si="382"/>
        <v>0</v>
      </c>
      <c r="CD79" s="747">
        <f t="shared" si="383"/>
        <v>0</v>
      </c>
      <c r="CE79" s="748">
        <f t="shared" si="384"/>
        <v>0</v>
      </c>
      <c r="CF79" s="748">
        <f t="shared" si="385"/>
        <v>0</v>
      </c>
      <c r="CG79" s="748">
        <f t="shared" si="386"/>
        <v>0</v>
      </c>
      <c r="CH79" s="748">
        <f t="shared" si="387"/>
        <v>0</v>
      </c>
      <c r="CI79" s="748">
        <f t="shared" si="388"/>
        <v>0</v>
      </c>
      <c r="CJ79" s="748">
        <f t="shared" si="389"/>
        <v>0</v>
      </c>
      <c r="CK79" s="748">
        <f t="shared" si="390"/>
        <v>0</v>
      </c>
      <c r="CL79" s="748">
        <f t="shared" si="391"/>
        <v>0</v>
      </c>
      <c r="CM79" s="748">
        <f t="shared" si="392"/>
        <v>0</v>
      </c>
      <c r="CN79" s="748">
        <f t="shared" si="393"/>
        <v>0</v>
      </c>
      <c r="CO79" s="748">
        <f t="shared" si="394"/>
        <v>0</v>
      </c>
      <c r="CP79" s="748">
        <f t="shared" si="395"/>
        <v>0</v>
      </c>
      <c r="CQ79" s="748">
        <f t="shared" si="396"/>
        <v>0</v>
      </c>
      <c r="CR79" s="748">
        <f t="shared" si="397"/>
        <v>0</v>
      </c>
      <c r="CS79" s="748">
        <f t="shared" si="398"/>
        <v>0</v>
      </c>
      <c r="CT79" s="748">
        <f t="shared" si="399"/>
        <v>0</v>
      </c>
      <c r="CU79" s="748">
        <f t="shared" si="400"/>
        <v>0</v>
      </c>
      <c r="CV79" s="748">
        <f t="shared" si="401"/>
        <v>0</v>
      </c>
      <c r="CW79" s="749">
        <f t="shared" si="402"/>
        <v>0</v>
      </c>
      <c r="CX79" s="747">
        <f t="shared" si="339"/>
        <v>0</v>
      </c>
      <c r="CY79" s="748">
        <f t="shared" si="340"/>
        <v>0</v>
      </c>
      <c r="CZ79" s="748">
        <f t="shared" si="341"/>
        <v>0</v>
      </c>
      <c r="DA79" s="748">
        <f t="shared" si="342"/>
        <v>0</v>
      </c>
      <c r="DB79" s="748">
        <f t="shared" si="343"/>
        <v>0</v>
      </c>
      <c r="DC79" s="748">
        <f t="shared" si="344"/>
        <v>0</v>
      </c>
      <c r="DD79" s="748">
        <f t="shared" si="345"/>
        <v>0</v>
      </c>
      <c r="DE79" s="748">
        <f t="shared" si="346"/>
        <v>0</v>
      </c>
      <c r="DF79" s="748">
        <f t="shared" si="347"/>
        <v>0</v>
      </c>
      <c r="DG79" s="748">
        <f t="shared" si="348"/>
        <v>0</v>
      </c>
      <c r="DH79" s="748">
        <f t="shared" si="349"/>
        <v>0</v>
      </c>
      <c r="DI79" s="748">
        <f t="shared" si="350"/>
        <v>0</v>
      </c>
      <c r="DJ79" s="748">
        <f t="shared" si="351"/>
        <v>0</v>
      </c>
      <c r="DK79" s="748">
        <f t="shared" si="352"/>
        <v>0</v>
      </c>
      <c r="DL79" s="748">
        <f t="shared" si="353"/>
        <v>0</v>
      </c>
      <c r="DM79" s="748">
        <f t="shared" si="354"/>
        <v>0</v>
      </c>
      <c r="DN79" s="748">
        <f t="shared" si="355"/>
        <v>0</v>
      </c>
      <c r="DO79" s="748">
        <f t="shared" si="356"/>
        <v>0</v>
      </c>
      <c r="DP79" s="748">
        <f t="shared" si="357"/>
        <v>0</v>
      </c>
      <c r="DQ79" s="751">
        <f t="shared" si="358"/>
        <v>0</v>
      </c>
      <c r="DR79" s="758" t="str">
        <f t="shared" si="403"/>
        <v>СВ-6</v>
      </c>
      <c r="DS79" s="759" t="str">
        <f t="shared" si="404"/>
        <v>ЮЗ-2</v>
      </c>
      <c r="DT79" s="759" t="str">
        <f t="shared" si="405"/>
        <v>СВ-3</v>
      </c>
      <c r="DU79" s="759" t="str">
        <f t="shared" si="406"/>
        <v>В-11</v>
      </c>
      <c r="DV79" s="759" t="str">
        <f t="shared" si="407"/>
        <v>СВ-10</v>
      </c>
      <c r="DW79" s="759" t="str">
        <f t="shared" si="408"/>
        <v>ЮЗ-13</v>
      </c>
      <c r="DX79" s="759" t="str">
        <f t="shared" si="409"/>
        <v>ЮЗ-13</v>
      </c>
      <c r="DY79" s="759" t="str">
        <f t="shared" si="410"/>
        <v>ЮЗ-12</v>
      </c>
      <c r="DZ79" s="759" t="str">
        <f t="shared" si="411"/>
        <v>З-13</v>
      </c>
      <c r="EA79" s="759" t="str">
        <f t="shared" si="412"/>
        <v>З-13</v>
      </c>
      <c r="EB79" s="759" t="str">
        <f t="shared" si="413"/>
        <v>Ю-5</v>
      </c>
      <c r="EC79" s="759" t="str">
        <f t="shared" si="414"/>
        <v>ЮВ-5</v>
      </c>
      <c r="ED79" s="759" t="str">
        <f t="shared" si="415"/>
        <v>Ю-3</v>
      </c>
      <c r="EE79" s="759" t="str">
        <f t="shared" si="416"/>
        <v>ЮЗ-4</v>
      </c>
      <c r="EF79" s="759" t="str">
        <f t="shared" si="417"/>
        <v>ЮЗ-3</v>
      </c>
      <c r="EG79" s="759" t="str">
        <f t="shared" si="418"/>
        <v>ЮЗ-8</v>
      </c>
      <c r="EH79" s="759" t="str">
        <f t="shared" si="419"/>
        <v>ЮЗ-5</v>
      </c>
      <c r="EI79" s="759" t="str">
        <f t="shared" si="420"/>
        <v>З-10</v>
      </c>
      <c r="EJ79" s="759" t="str">
        <f t="shared" si="421"/>
        <v>З-7</v>
      </c>
      <c r="EK79" s="760" t="str">
        <f t="shared" si="422"/>
        <v>ЮЗ-5</v>
      </c>
      <c r="EL79" s="732">
        <f t="shared" si="423"/>
        <v>0</v>
      </c>
      <c r="EM79" s="733">
        <f t="shared" si="424"/>
        <v>0</v>
      </c>
      <c r="EN79" s="733">
        <f t="shared" si="425"/>
        <v>0</v>
      </c>
      <c r="EO79" s="733">
        <f t="shared" si="426"/>
        <v>0</v>
      </c>
      <c r="EP79" s="733">
        <f t="shared" si="427"/>
        <v>0</v>
      </c>
      <c r="EQ79" s="733">
        <f t="shared" si="428"/>
        <v>0</v>
      </c>
      <c r="ER79" s="733">
        <f t="shared" si="429"/>
        <v>0</v>
      </c>
      <c r="ES79" s="733">
        <f t="shared" si="430"/>
        <v>0</v>
      </c>
      <c r="ET79" s="733">
        <f t="shared" si="431"/>
        <v>0</v>
      </c>
      <c r="EU79" s="733">
        <f t="shared" si="432"/>
        <v>0</v>
      </c>
      <c r="EV79" s="733">
        <f t="shared" si="433"/>
        <v>0</v>
      </c>
      <c r="EW79" s="733">
        <f t="shared" si="434"/>
        <v>0</v>
      </c>
      <c r="EX79" s="733">
        <f t="shared" si="435"/>
        <v>0</v>
      </c>
      <c r="EY79" s="733">
        <f t="shared" si="436"/>
        <v>0</v>
      </c>
      <c r="EZ79" s="733">
        <f t="shared" si="437"/>
        <v>0</v>
      </c>
      <c r="FA79" s="733">
        <f t="shared" si="438"/>
        <v>0</v>
      </c>
      <c r="FB79" s="733">
        <f t="shared" si="439"/>
        <v>0</v>
      </c>
      <c r="FC79" s="733">
        <f t="shared" si="440"/>
        <v>0</v>
      </c>
      <c r="FD79" s="733">
        <f t="shared" si="441"/>
        <v>0</v>
      </c>
      <c r="FE79" s="734">
        <f t="shared" si="442"/>
        <v>0</v>
      </c>
      <c r="FK79" s="819">
        <v>3</v>
      </c>
      <c r="FL79" s="819">
        <v>4</v>
      </c>
      <c r="FM79" s="819">
        <v>5</v>
      </c>
      <c r="FN79" s="819">
        <v>6</v>
      </c>
      <c r="FO79" s="819">
        <v>7</v>
      </c>
      <c r="FP79" s="819">
        <v>8</v>
      </c>
      <c r="FQ79" s="819">
        <v>9</v>
      </c>
      <c r="FR79" s="819">
        <v>10</v>
      </c>
      <c r="FS79" s="819">
        <v>11</v>
      </c>
      <c r="FT79" s="819">
        <v>12</v>
      </c>
    </row>
    <row r="80" spans="1:246" x14ac:dyDescent="0.2">
      <c r="A80" s="703" t="s">
        <v>829</v>
      </c>
      <c r="B80" s="704" t="s">
        <v>808</v>
      </c>
      <c r="C80" s="706">
        <v>0</v>
      </c>
      <c r="D80" s="706">
        <v>0</v>
      </c>
      <c r="E80" s="706">
        <v>0</v>
      </c>
      <c r="F80" s="706">
        <v>0</v>
      </c>
      <c r="G80" s="706">
        <v>0</v>
      </c>
      <c r="H80" s="706">
        <v>0</v>
      </c>
      <c r="I80" s="706">
        <v>0</v>
      </c>
      <c r="J80" s="706">
        <v>0</v>
      </c>
      <c r="K80" s="706">
        <v>0</v>
      </c>
      <c r="L80" s="706">
        <v>0</v>
      </c>
      <c r="M80" s="706">
        <v>0</v>
      </c>
      <c r="N80" s="706">
        <v>0</v>
      </c>
      <c r="O80" s="706">
        <v>0</v>
      </c>
      <c r="P80" s="706">
        <v>0</v>
      </c>
      <c r="Q80" s="706">
        <v>0</v>
      </c>
      <c r="R80" s="706">
        <v>0</v>
      </c>
      <c r="S80" s="706">
        <v>0</v>
      </c>
      <c r="T80" s="706">
        <v>0</v>
      </c>
      <c r="U80" s="706">
        <v>0</v>
      </c>
      <c r="V80" s="706">
        <v>0</v>
      </c>
      <c r="X80" s="672" t="s">
        <v>624</v>
      </c>
      <c r="Y80" s="459" t="s">
        <v>806</v>
      </c>
      <c r="Z80" s="691">
        <v>1002.25</v>
      </c>
      <c r="AA80" s="691">
        <v>987.34999999999991</v>
      </c>
      <c r="AB80" s="691">
        <v>994.9</v>
      </c>
      <c r="AC80" s="691">
        <v>1000.65</v>
      </c>
      <c r="AD80" s="691">
        <v>1011.15</v>
      </c>
      <c r="AE80" s="691">
        <v>1027.25</v>
      </c>
      <c r="AF80" s="691">
        <v>1021.3</v>
      </c>
      <c r="AG80" s="691">
        <v>1021.25</v>
      </c>
      <c r="AH80" s="691">
        <v>1025.5</v>
      </c>
      <c r="AI80" s="691">
        <v>1032.9000000000001</v>
      </c>
      <c r="AN80" s="413">
        <f t="shared" si="463"/>
        <v>36</v>
      </c>
      <c r="AO80" s="708" t="str">
        <f t="shared" si="463"/>
        <v>Магнетиты</v>
      </c>
      <c r="AP80" s="773">
        <f t="shared" si="361"/>
        <v>10</v>
      </c>
      <c r="AQ80" s="773">
        <f t="shared" ref="AQ80:BI80" si="489" xml:space="preserve">        IF(VLOOKUP(29&amp;$AO41,$A$6:$V$3000,AQ$3,0)&lt;$FH$58,VLOOKUP(29&amp;$AO41,$A$6:$V$3000,AQ$3,0),"")</f>
        <v>11</v>
      </c>
      <c r="AR80" s="773">
        <f t="shared" si="489"/>
        <v>11</v>
      </c>
      <c r="AS80" s="773">
        <f t="shared" si="489"/>
        <v>11</v>
      </c>
      <c r="AT80" s="773">
        <f t="shared" si="489"/>
        <v>19</v>
      </c>
      <c r="AU80" s="773">
        <f t="shared" si="489"/>
        <v>25</v>
      </c>
      <c r="AV80" s="773">
        <f t="shared" si="489"/>
        <v>25</v>
      </c>
      <c r="AW80" s="773">
        <f t="shared" si="489"/>
        <v>24</v>
      </c>
      <c r="AX80" s="773">
        <f t="shared" si="489"/>
        <v>25</v>
      </c>
      <c r="AY80" s="773">
        <f t="shared" si="489"/>
        <v>24</v>
      </c>
      <c r="AZ80" s="773">
        <f t="shared" si="489"/>
        <v>24</v>
      </c>
      <c r="BA80" s="773">
        <f t="shared" si="489"/>
        <v>24</v>
      </c>
      <c r="BB80" s="773">
        <f t="shared" si="489"/>
        <v>24</v>
      </c>
      <c r="BC80" s="773">
        <f t="shared" si="489"/>
        <v>24</v>
      </c>
      <c r="BD80" s="773">
        <f t="shared" si="489"/>
        <v>24</v>
      </c>
      <c r="BE80" s="773">
        <f t="shared" si="489"/>
        <v>24</v>
      </c>
      <c r="BF80" s="773">
        <f t="shared" si="489"/>
        <v>24</v>
      </c>
      <c r="BG80" s="773">
        <f t="shared" si="489"/>
        <v>24</v>
      </c>
      <c r="BH80" s="773">
        <f t="shared" si="489"/>
        <v>24</v>
      </c>
      <c r="BI80" s="773">
        <f t="shared" si="489"/>
        <v>24</v>
      </c>
      <c r="BJ80" s="747">
        <f t="shared" si="363"/>
        <v>0</v>
      </c>
      <c r="BK80" s="748">
        <f t="shared" si="364"/>
        <v>0</v>
      </c>
      <c r="BL80" s="748">
        <f t="shared" si="365"/>
        <v>0</v>
      </c>
      <c r="BM80" s="748">
        <f t="shared" si="366"/>
        <v>0</v>
      </c>
      <c r="BN80" s="748">
        <f t="shared" si="367"/>
        <v>1</v>
      </c>
      <c r="BO80" s="748">
        <f t="shared" si="368"/>
        <v>1</v>
      </c>
      <c r="BP80" s="748">
        <f t="shared" si="369"/>
        <v>0</v>
      </c>
      <c r="BQ80" s="748">
        <f t="shared" si="370"/>
        <v>0</v>
      </c>
      <c r="BR80" s="748">
        <f t="shared" si="371"/>
        <v>1</v>
      </c>
      <c r="BS80" s="748">
        <f t="shared" si="372"/>
        <v>0</v>
      </c>
      <c r="BT80" s="748">
        <f t="shared" si="373"/>
        <v>0</v>
      </c>
      <c r="BU80" s="748">
        <f t="shared" si="374"/>
        <v>0</v>
      </c>
      <c r="BV80" s="748">
        <f t="shared" si="375"/>
        <v>0</v>
      </c>
      <c r="BW80" s="748">
        <f t="shared" si="376"/>
        <v>0</v>
      </c>
      <c r="BX80" s="748">
        <f t="shared" si="377"/>
        <v>0</v>
      </c>
      <c r="BY80" s="748">
        <f t="shared" si="378"/>
        <v>0</v>
      </c>
      <c r="BZ80" s="748">
        <f t="shared" si="379"/>
        <v>0</v>
      </c>
      <c r="CA80" s="748">
        <f t="shared" si="380"/>
        <v>0</v>
      </c>
      <c r="CB80" s="748">
        <f t="shared" si="381"/>
        <v>0</v>
      </c>
      <c r="CC80" s="751">
        <f t="shared" si="382"/>
        <v>0</v>
      </c>
      <c r="CD80" s="752">
        <f t="shared" si="383"/>
        <v>0</v>
      </c>
      <c r="CE80" s="753">
        <f t="shared" si="384"/>
        <v>0</v>
      </c>
      <c r="CF80" s="753">
        <f t="shared" si="385"/>
        <v>0</v>
      </c>
      <c r="CG80" s="753">
        <f t="shared" si="386"/>
        <v>0</v>
      </c>
      <c r="CH80" s="753">
        <f t="shared" si="387"/>
        <v>0</v>
      </c>
      <c r="CI80" s="753">
        <f t="shared" si="388"/>
        <v>0</v>
      </c>
      <c r="CJ80" s="753">
        <f t="shared" si="389"/>
        <v>0</v>
      </c>
      <c r="CK80" s="753">
        <f t="shared" si="390"/>
        <v>0</v>
      </c>
      <c r="CL80" s="753">
        <f t="shared" si="391"/>
        <v>0</v>
      </c>
      <c r="CM80" s="753">
        <f t="shared" si="392"/>
        <v>0</v>
      </c>
      <c r="CN80" s="753">
        <f t="shared" si="393"/>
        <v>0</v>
      </c>
      <c r="CO80" s="753">
        <f t="shared" si="394"/>
        <v>0</v>
      </c>
      <c r="CP80" s="753">
        <f t="shared" si="395"/>
        <v>0</v>
      </c>
      <c r="CQ80" s="753">
        <f t="shared" si="396"/>
        <v>0</v>
      </c>
      <c r="CR80" s="753">
        <f t="shared" si="397"/>
        <v>0</v>
      </c>
      <c r="CS80" s="753">
        <f t="shared" si="398"/>
        <v>0</v>
      </c>
      <c r="CT80" s="753">
        <f t="shared" si="399"/>
        <v>0</v>
      </c>
      <c r="CU80" s="753">
        <f t="shared" si="400"/>
        <v>0</v>
      </c>
      <c r="CV80" s="753">
        <f t="shared" si="401"/>
        <v>0</v>
      </c>
      <c r="CW80" s="754">
        <f t="shared" si="402"/>
        <v>0</v>
      </c>
      <c r="CX80" s="752">
        <f t="shared" si="339"/>
        <v>0</v>
      </c>
      <c r="CY80" s="753">
        <f t="shared" si="340"/>
        <v>0</v>
      </c>
      <c r="CZ80" s="753">
        <f t="shared" si="341"/>
        <v>0</v>
      </c>
      <c r="DA80" s="753">
        <f t="shared" si="342"/>
        <v>0</v>
      </c>
      <c r="DB80" s="753">
        <f t="shared" si="343"/>
        <v>0</v>
      </c>
      <c r="DC80" s="753">
        <f t="shared" si="344"/>
        <v>0</v>
      </c>
      <c r="DD80" s="753">
        <f t="shared" si="345"/>
        <v>0</v>
      </c>
      <c r="DE80" s="753">
        <f t="shared" si="346"/>
        <v>0</v>
      </c>
      <c r="DF80" s="753">
        <f t="shared" si="347"/>
        <v>0</v>
      </c>
      <c r="DG80" s="753">
        <f t="shared" si="348"/>
        <v>0</v>
      </c>
      <c r="DH80" s="753">
        <f t="shared" si="349"/>
        <v>0</v>
      </c>
      <c r="DI80" s="753">
        <f t="shared" si="350"/>
        <v>0</v>
      </c>
      <c r="DJ80" s="753">
        <f t="shared" si="351"/>
        <v>0</v>
      </c>
      <c r="DK80" s="753">
        <f t="shared" si="352"/>
        <v>0</v>
      </c>
      <c r="DL80" s="753">
        <f t="shared" si="353"/>
        <v>0</v>
      </c>
      <c r="DM80" s="753">
        <f t="shared" si="354"/>
        <v>0</v>
      </c>
      <c r="DN80" s="753">
        <f t="shared" si="355"/>
        <v>0</v>
      </c>
      <c r="DO80" s="753">
        <f t="shared" si="356"/>
        <v>0</v>
      </c>
      <c r="DP80" s="753">
        <f t="shared" si="357"/>
        <v>0</v>
      </c>
      <c r="DQ80" s="754">
        <f t="shared" si="358"/>
        <v>0</v>
      </c>
      <c r="DR80" s="761" t="str">
        <f t="shared" si="403"/>
        <v>СВ-6</v>
      </c>
      <c r="DS80" s="762" t="str">
        <f t="shared" si="404"/>
        <v>ЮЗ-2</v>
      </c>
      <c r="DT80" s="762" t="str">
        <f t="shared" si="405"/>
        <v>СВ-3</v>
      </c>
      <c r="DU80" s="762" t="str">
        <f t="shared" si="406"/>
        <v>В-11</v>
      </c>
      <c r="DV80" s="762" t="str">
        <f t="shared" si="407"/>
        <v>СВ-9</v>
      </c>
      <c r="DW80" s="762" t="str">
        <f t="shared" si="408"/>
        <v>ЮЗ-12</v>
      </c>
      <c r="DX80" s="762" t="str">
        <f t="shared" si="409"/>
        <v>ЮЗ-12</v>
      </c>
      <c r="DY80" s="762" t="str">
        <f t="shared" si="410"/>
        <v>ЮЗ-11</v>
      </c>
      <c r="DZ80" s="762" t="str">
        <f t="shared" si="411"/>
        <v>З-12</v>
      </c>
      <c r="EA80" s="762" t="str">
        <f t="shared" si="412"/>
        <v>З-12</v>
      </c>
      <c r="EB80" s="762" t="str">
        <f t="shared" si="413"/>
        <v>Ю-5</v>
      </c>
      <c r="EC80" s="762" t="str">
        <f t="shared" si="414"/>
        <v>ЮВ-5</v>
      </c>
      <c r="ED80" s="762" t="str">
        <f t="shared" si="415"/>
        <v>Ю-3</v>
      </c>
      <c r="EE80" s="762" t="str">
        <f t="shared" si="416"/>
        <v>ЮЗ-3</v>
      </c>
      <c r="EF80" s="762" t="str">
        <f t="shared" si="417"/>
        <v>З-3</v>
      </c>
      <c r="EG80" s="762" t="str">
        <f t="shared" si="418"/>
        <v>ЮЗ-7</v>
      </c>
      <c r="EH80" s="762" t="str">
        <f t="shared" si="419"/>
        <v>ЮЗ-5</v>
      </c>
      <c r="EI80" s="762" t="str">
        <f t="shared" si="420"/>
        <v>З-8</v>
      </c>
      <c r="EJ80" s="762" t="str">
        <f t="shared" si="421"/>
        <v>З-6</v>
      </c>
      <c r="EK80" s="763" t="str">
        <f t="shared" si="422"/>
        <v>ЮЗ-4</v>
      </c>
      <c r="EL80" s="735">
        <f t="shared" si="423"/>
        <v>0</v>
      </c>
      <c r="EM80" s="736">
        <f t="shared" si="424"/>
        <v>0</v>
      </c>
      <c r="EN80" s="736">
        <f t="shared" si="425"/>
        <v>0</v>
      </c>
      <c r="EO80" s="736">
        <f t="shared" si="426"/>
        <v>0</v>
      </c>
      <c r="EP80" s="736">
        <f t="shared" si="427"/>
        <v>0</v>
      </c>
      <c r="EQ80" s="736">
        <f t="shared" si="428"/>
        <v>0</v>
      </c>
      <c r="ER80" s="736">
        <f t="shared" si="429"/>
        <v>0</v>
      </c>
      <c r="ES80" s="736">
        <f t="shared" si="430"/>
        <v>0</v>
      </c>
      <c r="ET80" s="736">
        <f t="shared" si="431"/>
        <v>0</v>
      </c>
      <c r="EU80" s="736">
        <f t="shared" si="432"/>
        <v>0</v>
      </c>
      <c r="EV80" s="736">
        <f t="shared" si="433"/>
        <v>0</v>
      </c>
      <c r="EW80" s="736">
        <f t="shared" si="434"/>
        <v>0</v>
      </c>
      <c r="EX80" s="736">
        <f t="shared" si="435"/>
        <v>0</v>
      </c>
      <c r="EY80" s="736">
        <f t="shared" si="436"/>
        <v>0</v>
      </c>
      <c r="EZ80" s="736">
        <f t="shared" si="437"/>
        <v>0</v>
      </c>
      <c r="FA80" s="736">
        <f t="shared" si="438"/>
        <v>0</v>
      </c>
      <c r="FB80" s="736">
        <f t="shared" si="439"/>
        <v>0</v>
      </c>
      <c r="FC80" s="736">
        <f t="shared" si="440"/>
        <v>0</v>
      </c>
      <c r="FD80" s="736">
        <f t="shared" si="441"/>
        <v>0</v>
      </c>
      <c r="FE80" s="737">
        <f t="shared" si="442"/>
        <v>0</v>
      </c>
      <c r="FH80" s="828"/>
      <c r="FI80" s="316"/>
      <c r="FJ80" s="829" t="s">
        <v>1333</v>
      </c>
      <c r="FK80" s="830">
        <f>IF(FK81=0,FK71,0)</f>
        <v>0</v>
      </c>
      <c r="FL80" s="830">
        <f t="shared" ref="FL80:FT80" si="490">IF(FL81=0,FL71,0)</f>
        <v>0</v>
      </c>
      <c r="FM80" s="830">
        <f t="shared" si="490"/>
        <v>0</v>
      </c>
      <c r="FN80" s="830">
        <f t="shared" si="490"/>
        <v>0</v>
      </c>
      <c r="FO80" s="830">
        <f t="shared" si="490"/>
        <v>0</v>
      </c>
      <c r="FP80" s="830">
        <f t="shared" si="490"/>
        <v>0</v>
      </c>
      <c r="FQ80" s="830">
        <f t="shared" si="490"/>
        <v>0</v>
      </c>
      <c r="FR80" s="830">
        <f t="shared" si="490"/>
        <v>0</v>
      </c>
      <c r="FS80" s="830">
        <f t="shared" si="490"/>
        <v>0</v>
      </c>
      <c r="FT80" s="830">
        <f t="shared" si="490"/>
        <v>0</v>
      </c>
    </row>
    <row r="81" spans="1:256" x14ac:dyDescent="0.2">
      <c r="A81" s="703" t="s">
        <v>830</v>
      </c>
      <c r="B81" s="707" t="s">
        <v>809</v>
      </c>
      <c r="C81" s="706">
        <v>0</v>
      </c>
      <c r="D81" s="706">
        <v>2</v>
      </c>
      <c r="E81" s="706">
        <v>0</v>
      </c>
      <c r="F81" s="706">
        <v>0</v>
      </c>
      <c r="G81" s="706">
        <v>2</v>
      </c>
      <c r="H81" s="706">
        <v>0</v>
      </c>
      <c r="I81" s="706">
        <v>0</v>
      </c>
      <c r="J81" s="706">
        <v>0</v>
      </c>
      <c r="K81" s="706">
        <v>0</v>
      </c>
      <c r="L81" s="706">
        <v>0</v>
      </c>
      <c r="M81" s="706">
        <v>0</v>
      </c>
      <c r="N81" s="706">
        <v>2</v>
      </c>
      <c r="O81" s="706">
        <v>0</v>
      </c>
      <c r="P81" s="706">
        <v>0</v>
      </c>
      <c r="Q81" s="706">
        <v>0</v>
      </c>
      <c r="R81" s="706">
        <v>0</v>
      </c>
      <c r="S81" s="706">
        <v>0</v>
      </c>
      <c r="T81" s="706">
        <v>0</v>
      </c>
      <c r="U81" s="706">
        <v>0</v>
      </c>
      <c r="V81" s="706">
        <v>0</v>
      </c>
      <c r="X81" s="672" t="s">
        <v>626</v>
      </c>
      <c r="Y81" s="693" t="s">
        <v>32</v>
      </c>
      <c r="Z81" s="694" t="s">
        <v>824</v>
      </c>
      <c r="AA81" s="694" t="s">
        <v>967</v>
      </c>
      <c r="AB81" s="694" t="s">
        <v>837</v>
      </c>
      <c r="AC81" s="694" t="s">
        <v>824</v>
      </c>
      <c r="AD81" s="694" t="s">
        <v>837</v>
      </c>
      <c r="AE81" s="694" t="s">
        <v>816</v>
      </c>
      <c r="AF81" s="694" t="s">
        <v>816</v>
      </c>
      <c r="AG81" s="694" t="s">
        <v>816</v>
      </c>
      <c r="AH81" s="694" t="s">
        <v>824</v>
      </c>
      <c r="AI81" s="694" t="s">
        <v>2217</v>
      </c>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FH81" s="831"/>
      <c r="FI81" s="317"/>
      <c r="FJ81" s="832" t="s">
        <v>1334</v>
      </c>
      <c r="FK81" s="833">
        <f>IF(OR(FK70="*",FK70="**",FK70="***",FK70="· *"),FK71,0)</f>
        <v>0</v>
      </c>
      <c r="FL81" s="833">
        <f t="shared" ref="FL81:FT81" si="491">IF(OR(FL70="*",FL70="**",FL70="***",FL70="· *"),FL71,0)</f>
        <v>6</v>
      </c>
      <c r="FM81" s="833">
        <f t="shared" si="491"/>
        <v>12</v>
      </c>
      <c r="FN81" s="833">
        <f t="shared" si="491"/>
        <v>6</v>
      </c>
      <c r="FO81" s="833">
        <f t="shared" si="491"/>
        <v>3</v>
      </c>
      <c r="FP81" s="833">
        <f t="shared" si="491"/>
        <v>3</v>
      </c>
      <c r="FQ81" s="833">
        <f t="shared" si="491"/>
        <v>6</v>
      </c>
      <c r="FR81" s="833">
        <f t="shared" si="491"/>
        <v>12</v>
      </c>
      <c r="FS81" s="833">
        <f t="shared" si="491"/>
        <v>0</v>
      </c>
      <c r="FT81" s="833">
        <f t="shared" si="491"/>
        <v>0</v>
      </c>
    </row>
    <row r="82" spans="1:256" x14ac:dyDescent="0.2">
      <c r="A82" s="703" t="s">
        <v>831</v>
      </c>
      <c r="B82" s="707" t="s">
        <v>810</v>
      </c>
      <c r="C82" s="706">
        <v>0</v>
      </c>
      <c r="D82" s="706">
        <v>0</v>
      </c>
      <c r="E82" s="706">
        <v>0</v>
      </c>
      <c r="F82" s="706">
        <v>0</v>
      </c>
      <c r="G82" s="706">
        <v>0</v>
      </c>
      <c r="H82" s="706">
        <v>0</v>
      </c>
      <c r="I82" s="706">
        <v>0</v>
      </c>
      <c r="J82" s="706">
        <v>0</v>
      </c>
      <c r="K82" s="706">
        <v>0</v>
      </c>
      <c r="L82" s="706">
        <v>0</v>
      </c>
      <c r="M82" s="706">
        <v>0</v>
      </c>
      <c r="N82" s="706">
        <v>0</v>
      </c>
      <c r="O82" s="706">
        <v>0</v>
      </c>
      <c r="P82" s="706">
        <v>0</v>
      </c>
      <c r="Q82" s="706">
        <v>0</v>
      </c>
      <c r="R82" s="706">
        <v>0</v>
      </c>
      <c r="S82" s="706">
        <v>0</v>
      </c>
      <c r="T82" s="706">
        <v>0</v>
      </c>
      <c r="U82" s="706">
        <v>0</v>
      </c>
      <c r="V82" s="706">
        <v>0</v>
      </c>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FH82" s="8">
        <v>10</v>
      </c>
      <c r="FI82" s="834" t="str">
        <f>FH82&amp;FJ$63</f>
        <v>10Апатиты</v>
      </c>
      <c r="FJ82" s="704" t="s">
        <v>807</v>
      </c>
      <c r="FK82" s="835">
        <f t="shared" ref="FK82:FT82" si="492" xml:space="preserve">   IF( VLOOKUP($FI82,$X$3:$AJ$1900,FK$79,0)=1,1, VLOOKUP($FI82,$X$3:$AJ$1900,FK$79,0))</f>
        <v>0</v>
      </c>
      <c r="FL82" s="835">
        <f t="shared" si="492"/>
        <v>0</v>
      </c>
      <c r="FM82" s="835">
        <f t="shared" si="492"/>
        <v>0</v>
      </c>
      <c r="FN82" s="835">
        <f t="shared" si="492"/>
        <v>0</v>
      </c>
      <c r="FO82" s="835">
        <f t="shared" si="492"/>
        <v>0</v>
      </c>
      <c r="FP82" s="835">
        <f t="shared" si="492"/>
        <v>0</v>
      </c>
      <c r="FQ82" s="835">
        <f t="shared" si="492"/>
        <v>0</v>
      </c>
      <c r="FR82" s="835">
        <f t="shared" si="492"/>
        <v>0</v>
      </c>
      <c r="FS82" s="835">
        <f t="shared" si="492"/>
        <v>0</v>
      </c>
      <c r="FT82" s="835">
        <f t="shared" si="492"/>
        <v>0</v>
      </c>
    </row>
    <row r="83" spans="1:256" x14ac:dyDescent="0.2">
      <c r="A83" s="681" t="s">
        <v>832</v>
      </c>
      <c r="B83" s="695" t="s">
        <v>812</v>
      </c>
      <c r="C83" s="696">
        <v>0</v>
      </c>
      <c r="D83" s="696">
        <v>2</v>
      </c>
      <c r="E83" s="696">
        <v>2</v>
      </c>
      <c r="F83" s="696">
        <v>2</v>
      </c>
      <c r="G83" s="696">
        <v>3</v>
      </c>
      <c r="H83" s="696">
        <v>3</v>
      </c>
      <c r="I83" s="696">
        <v>5</v>
      </c>
      <c r="J83" s="696">
        <v>5</v>
      </c>
      <c r="K83" s="696">
        <v>5</v>
      </c>
      <c r="L83" s="696">
        <v>5</v>
      </c>
      <c r="M83" s="696">
        <v>5</v>
      </c>
      <c r="N83" s="696">
        <v>6</v>
      </c>
      <c r="O83" s="696">
        <v>6</v>
      </c>
      <c r="P83" s="696">
        <v>4</v>
      </c>
      <c r="Q83" s="696">
        <v>3</v>
      </c>
      <c r="R83" s="696">
        <v>0</v>
      </c>
      <c r="S83" s="696">
        <v>0</v>
      </c>
      <c r="T83" s="696">
        <v>0</v>
      </c>
      <c r="U83" s="696">
        <v>0</v>
      </c>
      <c r="V83" s="696">
        <v>0</v>
      </c>
      <c r="AM83" s="936"/>
      <c r="AN83" s="937">
        <v>3</v>
      </c>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FH83" s="459">
        <v>12</v>
      </c>
      <c r="FI83" s="834" t="str">
        <f>FH83&amp;FJ$63</f>
        <v>12Апатиты</v>
      </c>
      <c r="FJ83" s="839" t="s">
        <v>1325</v>
      </c>
      <c r="FK83" s="840">
        <f xml:space="preserve">    IF(VLOOKUP($FI83,$X$3:$AJ$1900,FK$79,0)=2,1,0)</f>
        <v>0</v>
      </c>
      <c r="FL83" s="840">
        <f t="shared" ref="FL83:FT83" si="493" xml:space="preserve">    IF(VLOOKUP($FI83,$X$3:$AJ$1900,FL$79,0)=2,1,0)</f>
        <v>1</v>
      </c>
      <c r="FM83" s="840">
        <f t="shared" si="493"/>
        <v>1</v>
      </c>
      <c r="FN83" s="840">
        <f t="shared" si="493"/>
        <v>1</v>
      </c>
      <c r="FO83" s="840">
        <f t="shared" si="493"/>
        <v>0</v>
      </c>
      <c r="FP83" s="840">
        <f t="shared" si="493"/>
        <v>1</v>
      </c>
      <c r="FQ83" s="840">
        <f t="shared" si="493"/>
        <v>1</v>
      </c>
      <c r="FR83" s="840">
        <f t="shared" si="493"/>
        <v>0</v>
      </c>
      <c r="FS83" s="840">
        <f t="shared" si="493"/>
        <v>0</v>
      </c>
      <c r="FT83" s="840">
        <f t="shared" si="493"/>
        <v>0</v>
      </c>
    </row>
    <row r="84" spans="1:256" x14ac:dyDescent="0.2">
      <c r="A84" s="681" t="s">
        <v>833</v>
      </c>
      <c r="B84" s="697" t="s">
        <v>32</v>
      </c>
      <c r="C84" s="698" t="s">
        <v>824</v>
      </c>
      <c r="D84" s="698" t="e">
        <v>#N/A</v>
      </c>
      <c r="E84" s="698" t="s">
        <v>967</v>
      </c>
      <c r="F84" s="698" t="e">
        <v>#N/A</v>
      </c>
      <c r="G84" s="698" t="s">
        <v>837</v>
      </c>
      <c r="H84" s="698" t="e">
        <v>#N/A</v>
      </c>
      <c r="I84" s="698" t="s">
        <v>824</v>
      </c>
      <c r="J84" s="698" t="e">
        <v>#N/A</v>
      </c>
      <c r="K84" s="698" t="s">
        <v>837</v>
      </c>
      <c r="L84" s="698" t="e">
        <v>#N/A</v>
      </c>
      <c r="M84" s="698" t="s">
        <v>816</v>
      </c>
      <c r="N84" s="698" t="e">
        <v>#N/A</v>
      </c>
      <c r="O84" s="698" t="s">
        <v>816</v>
      </c>
      <c r="P84" s="698" t="e">
        <v>#N/A</v>
      </c>
      <c r="Q84" s="698" t="s">
        <v>816</v>
      </c>
      <c r="R84" s="698" t="e">
        <v>#N/A</v>
      </c>
      <c r="S84" s="698" t="s">
        <v>824</v>
      </c>
      <c r="T84" s="698" t="e">
        <v>#N/A</v>
      </c>
      <c r="U84" s="698" t="s">
        <v>2217</v>
      </c>
      <c r="V84" s="698" t="e">
        <v>#N/A</v>
      </c>
      <c r="AM84" s="938" t="s">
        <v>1378</v>
      </c>
      <c r="AN84" s="939"/>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FH84" s="459">
        <v>14</v>
      </c>
      <c r="FI84" s="834" t="str">
        <f>FH84&amp;FJ$63</f>
        <v>14Апатиты</v>
      </c>
      <c r="FJ84" s="836" t="str">
        <f>$Y$109</f>
        <v>Снег (глубина),см</v>
      </c>
      <c r="FK84" s="837">
        <f t="shared" ref="FK84:FT85" si="494">VLOOKUP($FI84,$X$3:$AJ$1900,FK$79,0)</f>
        <v>0</v>
      </c>
      <c r="FL84" s="837">
        <f t="shared" si="494"/>
        <v>0</v>
      </c>
      <c r="FM84" s="837">
        <f t="shared" si="494"/>
        <v>0</v>
      </c>
      <c r="FN84" s="837">
        <f t="shared" si="494"/>
        <v>0</v>
      </c>
      <c r="FO84" s="837">
        <f t="shared" si="494"/>
        <v>0</v>
      </c>
      <c r="FP84" s="837">
        <f t="shared" si="494"/>
        <v>0</v>
      </c>
      <c r="FQ84" s="837">
        <f t="shared" si="494"/>
        <v>0</v>
      </c>
      <c r="FR84" s="837">
        <f t="shared" si="494"/>
        <v>47</v>
      </c>
      <c r="FS84" s="837">
        <f t="shared" si="494"/>
        <v>47</v>
      </c>
      <c r="FT84" s="837">
        <f t="shared" si="494"/>
        <v>47</v>
      </c>
      <c r="FU84" s="838" t="str">
        <f>IF(MAX(FK84:FT84)=0,"СНЕЖНЫЙ ПОКРОВ ОТСУТСТВУЕТ","")</f>
        <v/>
      </c>
    </row>
    <row r="85" spans="1:256" x14ac:dyDescent="0.2">
      <c r="AM85" s="938" t="s">
        <v>1379</v>
      </c>
      <c r="AN85" s="939"/>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FH85" s="459">
        <v>11</v>
      </c>
      <c r="FI85" s="834" t="str">
        <f>FH85&amp;FJ$63</f>
        <v>11Апатиты</v>
      </c>
      <c r="FJ85" s="841" t="s">
        <v>1335</v>
      </c>
      <c r="FK85" s="835">
        <f t="shared" si="494"/>
        <v>0</v>
      </c>
      <c r="FL85" s="835">
        <f t="shared" si="494"/>
        <v>0</v>
      </c>
      <c r="FM85" s="835">
        <f t="shared" si="494"/>
        <v>0</v>
      </c>
      <c r="FN85" s="835">
        <f t="shared" si="494"/>
        <v>0</v>
      </c>
      <c r="FO85" s="835">
        <f t="shared" si="494"/>
        <v>0</v>
      </c>
      <c r="FP85" s="835">
        <f t="shared" si="494"/>
        <v>0</v>
      </c>
      <c r="FQ85" s="835">
        <f t="shared" si="494"/>
        <v>0</v>
      </c>
      <c r="FR85" s="835">
        <f t="shared" si="494"/>
        <v>0</v>
      </c>
      <c r="FS85" s="835">
        <f t="shared" si="494"/>
        <v>0</v>
      </c>
      <c r="FT85" s="835">
        <f t="shared" si="494"/>
        <v>0</v>
      </c>
    </row>
    <row r="86" spans="1:256" s="5" customFormat="1" x14ac:dyDescent="0.2">
      <c r="A86"/>
      <c r="B86"/>
      <c r="C86"/>
      <c r="D86"/>
      <c r="E86"/>
      <c r="F86"/>
      <c r="G86"/>
      <c r="H86"/>
      <c r="I86"/>
      <c r="J86"/>
      <c r="K86"/>
      <c r="L86"/>
      <c r="M86"/>
      <c r="N86"/>
      <c r="O86"/>
      <c r="P86"/>
      <c r="Q86"/>
      <c r="R86"/>
      <c r="S86"/>
      <c r="T86"/>
      <c r="U86"/>
      <c r="V86"/>
      <c r="W86" s="1"/>
      <c r="X86"/>
      <c r="Y86"/>
      <c r="Z86"/>
      <c r="AA86"/>
      <c r="AB86"/>
      <c r="AC86"/>
      <c r="AD86"/>
      <c r="AE86"/>
      <c r="AF86"/>
      <c r="AG86"/>
      <c r="AH86"/>
      <c r="AI86"/>
      <c r="AJ86" s="515"/>
      <c r="AM86" s="940" t="s">
        <v>1380</v>
      </c>
      <c r="AN86" s="941"/>
    </row>
    <row r="87" spans="1:256" ht="13.5" customHeight="1" x14ac:dyDescent="0.2">
      <c r="AM87" s="936" t="str">
        <f>BR132</f>
        <v>Санкт-Петербург</v>
      </c>
      <c r="AN87" s="942">
        <v>9</v>
      </c>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row>
    <row r="88" spans="1:256" ht="13.5" customHeight="1" x14ac:dyDescent="0.2">
      <c r="AM88" s="938" t="str">
        <f xml:space="preserve">   INDEX(BC135:BC427, MATCH(BQ132,BF135:BF427,0))</f>
        <v>С-Петербургский</v>
      </c>
      <c r="AN88" s="939"/>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5"/>
      <c r="HH88" s="5"/>
      <c r="HI88" s="5"/>
      <c r="HJ88" s="5"/>
      <c r="HK88" s="5"/>
      <c r="HL88" s="5"/>
      <c r="HM88" s="5"/>
      <c r="HN88" s="5"/>
      <c r="HO88" s="5"/>
      <c r="HP88" s="5"/>
      <c r="HQ88" s="5"/>
      <c r="HR88" s="5"/>
      <c r="HS88" s="5"/>
      <c r="HT88" s="5"/>
      <c r="HU88" s="5"/>
      <c r="HV88" s="5"/>
      <c r="HW88" s="5"/>
      <c r="HX88" s="5"/>
      <c r="HY88" s="5"/>
      <c r="HZ88" s="5"/>
      <c r="IA88" s="5"/>
      <c r="IB88" s="5"/>
      <c r="IC88" s="5"/>
      <c r="ID88" s="5"/>
      <c r="IE88" s="5"/>
      <c r="IF88" s="5"/>
      <c r="IG88" s="5"/>
      <c r="IH88" s="5"/>
      <c r="II88" s="5"/>
      <c r="IJ88" s="5"/>
      <c r="IK88" s="5"/>
      <c r="IL88" s="5"/>
      <c r="IM88" s="5"/>
      <c r="IN88" s="5"/>
      <c r="IO88" s="5"/>
      <c r="IP88" s="5"/>
      <c r="IQ88" s="5"/>
      <c r="IR88" s="5"/>
      <c r="IS88" s="5"/>
      <c r="IT88" s="5"/>
      <c r="IU88" s="5"/>
      <c r="IV88" s="5"/>
    </row>
    <row r="89" spans="1:256" ht="13.5" customHeight="1" x14ac:dyDescent="0.2">
      <c r="AM89" s="938" t="str">
        <f>INDEX(BQ135:BQ427,AN87)</f>
        <v>Санкт-Петербург / С-Петербургский /</v>
      </c>
      <c r="AN89" s="939"/>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row>
    <row r="90" spans="1:256" s="1" customFormat="1" ht="13.5" customHeight="1" x14ac:dyDescent="0.2">
      <c r="A90"/>
      <c r="B90"/>
      <c r="C90"/>
      <c r="D90"/>
      <c r="E90"/>
      <c r="F90"/>
      <c r="G90"/>
      <c r="H90"/>
      <c r="I90"/>
      <c r="J90"/>
      <c r="K90"/>
      <c r="L90"/>
      <c r="M90"/>
      <c r="N90"/>
      <c r="O90"/>
      <c r="P90"/>
      <c r="Q90"/>
      <c r="R90"/>
      <c r="S90"/>
      <c r="T90"/>
      <c r="U90"/>
      <c r="V90"/>
      <c r="X90"/>
      <c r="Y90"/>
      <c r="Z90"/>
      <c r="AA90"/>
      <c r="AB90"/>
      <c r="AC90"/>
      <c r="AD90"/>
      <c r="AE90"/>
      <c r="AF90"/>
      <c r="AG90"/>
      <c r="AH90"/>
      <c r="AI90"/>
      <c r="AJ90" s="515"/>
      <c r="AK90" s="5"/>
      <c r="AL90" s="5"/>
      <c r="AM90" s="938"/>
      <c r="AN90" s="939"/>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row>
    <row r="91" spans="1:256" ht="13.5" customHeight="1" x14ac:dyDescent="0.2">
      <c r="AM91" s="940"/>
      <c r="AN91" s="941"/>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row>
    <row r="92" spans="1:256" ht="13.5" customHeight="1" x14ac:dyDescent="0.2">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row>
    <row r="93" spans="1:256" ht="13.5" customHeight="1" x14ac:dyDescent="0.2">
      <c r="A93" s="98"/>
      <c r="B93" s="98"/>
      <c r="C93" s="98"/>
      <c r="D93" s="98"/>
      <c r="E93" s="98"/>
      <c r="F93" s="98"/>
      <c r="G93" s="98"/>
      <c r="H93" s="98"/>
      <c r="I93" s="98"/>
      <c r="J93" s="98"/>
      <c r="K93" s="98"/>
      <c r="L93" s="98"/>
      <c r="M93" s="98"/>
      <c r="N93" s="98"/>
      <c r="O93" s="98"/>
      <c r="P93" s="98"/>
      <c r="Q93" s="98"/>
      <c r="R93" s="98"/>
      <c r="S93" s="98"/>
      <c r="T93" s="98"/>
      <c r="U93" s="98"/>
      <c r="V93" s="98"/>
      <c r="W93" s="98"/>
      <c r="X93" s="98"/>
      <c r="Y93" s="98"/>
      <c r="Z93" s="98"/>
      <c r="AA93" s="98"/>
      <c r="AB93" s="98"/>
      <c r="AC93" s="98"/>
      <c r="AD93" s="98"/>
      <c r="AE93" s="98"/>
      <c r="AF93" s="98"/>
      <c r="AG93" s="98"/>
      <c r="AH93" s="98"/>
      <c r="AI93" s="98"/>
      <c r="AN93" s="5"/>
      <c r="AO93" s="5"/>
      <c r="AS93" s="855">
        <v>3</v>
      </c>
      <c r="AT93" s="855">
        <v>4</v>
      </c>
      <c r="AU93" s="855">
        <v>5</v>
      </c>
      <c r="AV93" s="855">
        <v>6</v>
      </c>
      <c r="AW93" s="855">
        <v>7</v>
      </c>
      <c r="AX93" s="855">
        <v>8</v>
      </c>
      <c r="AY93" s="855">
        <v>9</v>
      </c>
      <c r="AZ93" s="855">
        <v>10</v>
      </c>
      <c r="BA93" s="855">
        <v>11</v>
      </c>
      <c r="BB93" s="855">
        <v>12</v>
      </c>
      <c r="BC93" s="855">
        <v>13</v>
      </c>
      <c r="BD93" s="855">
        <v>14</v>
      </c>
      <c r="BE93" s="855">
        <v>15</v>
      </c>
      <c r="BF93" s="855">
        <v>16</v>
      </c>
      <c r="BG93" s="855">
        <v>17</v>
      </c>
      <c r="BH93" s="855">
        <v>18</v>
      </c>
      <c r="BI93" s="855">
        <v>19</v>
      </c>
      <c r="BJ93" s="855">
        <v>20</v>
      </c>
      <c r="BK93" s="855">
        <v>21</v>
      </c>
      <c r="BL93" s="855">
        <v>22</v>
      </c>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row>
    <row r="94" spans="1:256" ht="16.5" customHeight="1" x14ac:dyDescent="0.2">
      <c r="A94" s="99" t="s">
        <v>200</v>
      </c>
      <c r="B94" s="100" t="s">
        <v>78</v>
      </c>
      <c r="C94" s="101" t="s">
        <v>2262</v>
      </c>
      <c r="D94" s="102" t="s">
        <v>79</v>
      </c>
      <c r="E94" s="102" t="s">
        <v>2263</v>
      </c>
      <c r="F94" s="102" t="s">
        <v>79</v>
      </c>
      <c r="G94" s="102" t="s">
        <v>2264</v>
      </c>
      <c r="H94" s="102" t="s">
        <v>79</v>
      </c>
      <c r="I94" s="102" t="s">
        <v>2265</v>
      </c>
      <c r="J94" s="102" t="s">
        <v>79</v>
      </c>
      <c r="K94" s="102" t="s">
        <v>2266</v>
      </c>
      <c r="L94" s="102" t="s">
        <v>79</v>
      </c>
      <c r="M94" s="102" t="s">
        <v>2267</v>
      </c>
      <c r="N94" s="102" t="s">
        <v>79</v>
      </c>
      <c r="O94" s="102" t="s">
        <v>2268</v>
      </c>
      <c r="P94" s="102" t="s">
        <v>79</v>
      </c>
      <c r="Q94" s="102" t="s">
        <v>2269</v>
      </c>
      <c r="R94" s="102" t="s">
        <v>79</v>
      </c>
      <c r="S94" s="102" t="s">
        <v>2270</v>
      </c>
      <c r="T94" s="102" t="s">
        <v>79</v>
      </c>
      <c r="U94" s="102" t="s">
        <v>2271</v>
      </c>
      <c r="V94" s="103" t="s">
        <v>79</v>
      </c>
      <c r="X94" s="104"/>
      <c r="Y94" s="105" t="s">
        <v>80</v>
      </c>
      <c r="Z94" s="106" t="s">
        <v>83</v>
      </c>
      <c r="AA94" s="107" t="s">
        <v>84</v>
      </c>
      <c r="AB94" s="107" t="s">
        <v>85</v>
      </c>
      <c r="AC94" s="107" t="s">
        <v>86</v>
      </c>
      <c r="AD94" s="107" t="s">
        <v>87</v>
      </c>
      <c r="AE94" s="107" t="s">
        <v>81</v>
      </c>
      <c r="AF94" s="107" t="s">
        <v>82</v>
      </c>
      <c r="AG94" s="107" t="s">
        <v>83</v>
      </c>
      <c r="AH94" s="107" t="s">
        <v>84</v>
      </c>
      <c r="AI94" s="108" t="s">
        <v>85</v>
      </c>
      <c r="AM94" s="844"/>
      <c r="AN94" s="845"/>
      <c r="AO94" s="5"/>
      <c r="AP94">
        <v>10</v>
      </c>
      <c r="AQ94" s="99" t="str">
        <f>AP94&amp;AR$95</f>
        <v>10Санкт-Петербург</v>
      </c>
      <c r="AR94" s="856" t="s">
        <v>78</v>
      </c>
      <c r="AS94" s="857" t="str">
        <f t="shared" ref="AS94:BB96" si="495">VLOOKUP($AQ94,$A$3:$AJ$1900,AS$93,0)</f>
        <v>Ср 20.ноя</v>
      </c>
      <c r="AT94" s="858" t="str">
        <f t="shared" si="495"/>
        <v/>
      </c>
      <c r="AU94" s="858" t="str">
        <f t="shared" si="495"/>
        <v>Чт 21.ноя</v>
      </c>
      <c r="AV94" s="858" t="str">
        <f t="shared" si="495"/>
        <v/>
      </c>
      <c r="AW94" s="858" t="str">
        <f t="shared" si="495"/>
        <v>Пт 22.ноя</v>
      </c>
      <c r="AX94" s="858" t="str">
        <f t="shared" si="495"/>
        <v/>
      </c>
      <c r="AY94" s="858" t="str">
        <f t="shared" si="495"/>
        <v>Сб 23.ноя</v>
      </c>
      <c r="AZ94" s="858" t="str">
        <f t="shared" si="495"/>
        <v/>
      </c>
      <c r="BA94" s="858" t="str">
        <f t="shared" si="495"/>
        <v>Вс 24.ноя</v>
      </c>
      <c r="BB94" s="858" t="str">
        <f t="shared" si="495"/>
        <v/>
      </c>
      <c r="BC94" s="858" t="str">
        <f t="shared" ref="BC94:BL96" si="496">VLOOKUP($AQ94,$A$3:$AJ$1900,BC$93,0)</f>
        <v>Пн 25.ноя</v>
      </c>
      <c r="BD94" s="858" t="str">
        <f t="shared" si="496"/>
        <v/>
      </c>
      <c r="BE94" s="858" t="str">
        <f t="shared" si="496"/>
        <v>Вт 26.ноя</v>
      </c>
      <c r="BF94" s="858" t="str">
        <f t="shared" si="496"/>
        <v/>
      </c>
      <c r="BG94" s="858" t="str">
        <f t="shared" si="496"/>
        <v>Ср 27.ноя</v>
      </c>
      <c r="BH94" s="858" t="str">
        <f t="shared" si="496"/>
        <v/>
      </c>
      <c r="BI94" s="858" t="str">
        <f t="shared" si="496"/>
        <v>Чт 28.ноя</v>
      </c>
      <c r="BJ94" s="858" t="str">
        <f t="shared" si="496"/>
        <v/>
      </c>
      <c r="BK94" s="858" t="str">
        <f t="shared" si="496"/>
        <v>Пт 29.ноя</v>
      </c>
      <c r="BL94" s="522" t="str">
        <f t="shared" si="496"/>
        <v/>
      </c>
      <c r="BN94" s="5"/>
      <c r="BO94" s="5"/>
      <c r="BP94" s="5"/>
      <c r="BQ94" s="5"/>
      <c r="BR94" s="5"/>
      <c r="BS94" s="5"/>
      <c r="BT94" s="5"/>
      <c r="BU94" s="5"/>
      <c r="BV94" s="5"/>
      <c r="BW94" s="5"/>
      <c r="BX94" s="5"/>
      <c r="BY94" s="5"/>
      <c r="BZ94" s="5"/>
      <c r="CA94" s="5"/>
      <c r="CB94" s="5"/>
      <c r="CC94" s="5"/>
      <c r="CD94" s="5"/>
      <c r="CE94" s="5"/>
      <c r="CF94" s="5"/>
      <c r="CG94" s="5"/>
      <c r="CH94" s="935" t="str">
        <f>AM87</f>
        <v>Санкт-Петербург</v>
      </c>
      <c r="CI94" s="1044">
        <f>Z96</f>
        <v>45616.875</v>
      </c>
      <c r="CJ94" s="1045"/>
      <c r="CK94" s="1046">
        <f>CI94+1</f>
        <v>45617.875</v>
      </c>
      <c r="CL94" s="1047"/>
      <c r="CM94" s="1046">
        <f>CK94+1</f>
        <v>45618.875</v>
      </c>
      <c r="CN94" s="1047"/>
      <c r="CO94" s="1046">
        <f>CM94+1</f>
        <v>45619.875</v>
      </c>
      <c r="CP94" s="1047"/>
      <c r="CQ94" s="1046">
        <f>CO94+1</f>
        <v>45620.875</v>
      </c>
      <c r="CR94" s="1047"/>
      <c r="CS94" s="1046">
        <f>CQ94+1</f>
        <v>45621.875</v>
      </c>
      <c r="CT94" s="1047"/>
      <c r="CU94" s="1046">
        <f>CS94+1</f>
        <v>45622.875</v>
      </c>
      <c r="CV94" s="1047"/>
      <c r="CW94" s="1046">
        <f>CU94+1</f>
        <v>45623.875</v>
      </c>
      <c r="CX94" s="1047"/>
      <c r="CY94" s="1046">
        <f>CW94+1</f>
        <v>45624.875</v>
      </c>
      <c r="CZ94" s="1047"/>
      <c r="DA94" s="1046">
        <f>CY94+1</f>
        <v>45625.875</v>
      </c>
      <c r="DB94" s="1048"/>
    </row>
    <row r="95" spans="1:256" ht="16.5" customHeight="1" x14ac:dyDescent="0.2">
      <c r="A95" s="109" t="s">
        <v>201</v>
      </c>
      <c r="B95" s="110" t="s">
        <v>202</v>
      </c>
      <c r="C95" s="111" t="s">
        <v>59</v>
      </c>
      <c r="D95" s="111" t="s">
        <v>60</v>
      </c>
      <c r="E95" s="111" t="s">
        <v>59</v>
      </c>
      <c r="F95" s="111" t="s">
        <v>60</v>
      </c>
      <c r="G95" s="111" t="s">
        <v>59</v>
      </c>
      <c r="H95" s="111" t="s">
        <v>60</v>
      </c>
      <c r="I95" s="111" t="s">
        <v>59</v>
      </c>
      <c r="J95" s="111" t="s">
        <v>60</v>
      </c>
      <c r="K95" s="111" t="s">
        <v>59</v>
      </c>
      <c r="L95" s="111" t="s">
        <v>60</v>
      </c>
      <c r="M95" s="111" t="s">
        <v>59</v>
      </c>
      <c r="N95" s="111" t="s">
        <v>60</v>
      </c>
      <c r="O95" s="111" t="s">
        <v>59</v>
      </c>
      <c r="P95" s="111" t="s">
        <v>60</v>
      </c>
      <c r="Q95" s="111" t="s">
        <v>59</v>
      </c>
      <c r="R95" s="111" t="s">
        <v>60</v>
      </c>
      <c r="S95" s="111" t="s">
        <v>59</v>
      </c>
      <c r="T95" s="111" t="s">
        <v>60</v>
      </c>
      <c r="U95" s="111" t="s">
        <v>59</v>
      </c>
      <c r="V95" s="112" t="s">
        <v>60</v>
      </c>
      <c r="X95" s="113"/>
      <c r="Y95" s="105" t="s">
        <v>202</v>
      </c>
      <c r="Z95" s="114" t="s">
        <v>2272</v>
      </c>
      <c r="AA95" s="115" t="s">
        <v>2273</v>
      </c>
      <c r="AB95" s="115" t="s">
        <v>2274</v>
      </c>
      <c r="AC95" s="115" t="s">
        <v>2275</v>
      </c>
      <c r="AD95" s="115" t="s">
        <v>2276</v>
      </c>
      <c r="AE95" s="115" t="s">
        <v>2277</v>
      </c>
      <c r="AF95" s="115" t="s">
        <v>2278</v>
      </c>
      <c r="AG95" s="115" t="s">
        <v>2279</v>
      </c>
      <c r="AH95" s="115" t="s">
        <v>2280</v>
      </c>
      <c r="AI95" s="116" t="s">
        <v>2281</v>
      </c>
      <c r="AL95" s="893"/>
      <c r="AM95" s="848"/>
      <c r="AN95" s="708"/>
      <c r="AO95" s="5"/>
      <c r="AP95">
        <v>11</v>
      </c>
      <c r="AQ95" s="99" t="str">
        <f t="shared" ref="AQ95:AQ107" si="497">AP95&amp;AR$95</f>
        <v>11Санкт-Петербург</v>
      </c>
      <c r="AR95" s="859" t="str">
        <f>BS132</f>
        <v>Санкт-Петербург</v>
      </c>
      <c r="AS95" s="860" t="str">
        <f t="shared" si="495"/>
        <v>ночь</v>
      </c>
      <c r="AT95" s="861" t="str">
        <f t="shared" si="495"/>
        <v>день</v>
      </c>
      <c r="AU95" s="861" t="str">
        <f t="shared" si="495"/>
        <v>ночь</v>
      </c>
      <c r="AV95" s="861" t="str">
        <f t="shared" si="495"/>
        <v>день</v>
      </c>
      <c r="AW95" s="861" t="str">
        <f t="shared" si="495"/>
        <v>ночь</v>
      </c>
      <c r="AX95" s="861" t="str">
        <f t="shared" si="495"/>
        <v>день</v>
      </c>
      <c r="AY95" s="861" t="str">
        <f t="shared" si="495"/>
        <v>ночь</v>
      </c>
      <c r="AZ95" s="861" t="str">
        <f t="shared" si="495"/>
        <v>день</v>
      </c>
      <c r="BA95" s="861" t="str">
        <f t="shared" si="495"/>
        <v>ночь</v>
      </c>
      <c r="BB95" s="861" t="str">
        <f t="shared" si="495"/>
        <v>день</v>
      </c>
      <c r="BC95" s="861" t="str">
        <f t="shared" si="496"/>
        <v>ночь</v>
      </c>
      <c r="BD95" s="861" t="str">
        <f t="shared" si="496"/>
        <v>день</v>
      </c>
      <c r="BE95" s="861" t="str">
        <f t="shared" si="496"/>
        <v>ночь</v>
      </c>
      <c r="BF95" s="861" t="str">
        <f t="shared" si="496"/>
        <v>день</v>
      </c>
      <c r="BG95" s="861" t="str">
        <f t="shared" si="496"/>
        <v>ночь</v>
      </c>
      <c r="BH95" s="861" t="str">
        <f t="shared" si="496"/>
        <v>день</v>
      </c>
      <c r="BI95" s="861" t="str">
        <f t="shared" si="496"/>
        <v>ночь</v>
      </c>
      <c r="BJ95" s="861" t="str">
        <f t="shared" si="496"/>
        <v>день</v>
      </c>
      <c r="BK95" s="861" t="str">
        <f t="shared" si="496"/>
        <v>ночь</v>
      </c>
      <c r="BL95" s="862" t="str">
        <f t="shared" si="496"/>
        <v>день</v>
      </c>
      <c r="BN95" s="5"/>
      <c r="BO95" s="5"/>
      <c r="BP95" s="5"/>
      <c r="BQ95" s="5"/>
      <c r="BR95" s="5"/>
      <c r="BS95" s="5"/>
      <c r="BT95" s="5"/>
      <c r="BU95" s="5"/>
      <c r="BV95" s="5"/>
      <c r="BW95" s="5"/>
      <c r="BX95" s="5"/>
      <c r="BY95" s="5"/>
      <c r="BZ95" s="5"/>
      <c r="CA95" s="5"/>
      <c r="CB95" s="5"/>
      <c r="CC95" s="5"/>
      <c r="CD95" s="5"/>
      <c r="CE95" s="5"/>
      <c r="CF95" s="5"/>
      <c r="CG95" s="5"/>
      <c r="CH95" s="897"/>
      <c r="CI95" s="898" t="str">
        <f>AS95</f>
        <v>ночь</v>
      </c>
      <c r="CJ95" s="899" t="str">
        <f>AT95</f>
        <v>день</v>
      </c>
      <c r="CK95" s="898" t="str">
        <f>CI95</f>
        <v>ночь</v>
      </c>
      <c r="CL95" s="899" t="str">
        <f>CJ95</f>
        <v>день</v>
      </c>
      <c r="CM95" s="898" t="str">
        <f t="shared" ref="CM95:DB95" si="498">CI95</f>
        <v>ночь</v>
      </c>
      <c r="CN95" s="899" t="str">
        <f t="shared" si="498"/>
        <v>день</v>
      </c>
      <c r="CO95" s="898" t="str">
        <f t="shared" si="498"/>
        <v>ночь</v>
      </c>
      <c r="CP95" s="899" t="str">
        <f t="shared" si="498"/>
        <v>день</v>
      </c>
      <c r="CQ95" s="898" t="str">
        <f t="shared" si="498"/>
        <v>ночь</v>
      </c>
      <c r="CR95" s="899" t="str">
        <f t="shared" si="498"/>
        <v>день</v>
      </c>
      <c r="CS95" s="898" t="str">
        <f t="shared" si="498"/>
        <v>ночь</v>
      </c>
      <c r="CT95" s="899" t="str">
        <f t="shared" si="498"/>
        <v>день</v>
      </c>
      <c r="CU95" s="898" t="str">
        <f t="shared" si="498"/>
        <v>ночь</v>
      </c>
      <c r="CV95" s="899" t="str">
        <f t="shared" si="498"/>
        <v>день</v>
      </c>
      <c r="CW95" s="898" t="str">
        <f t="shared" si="498"/>
        <v>ночь</v>
      </c>
      <c r="CX95" s="899" t="str">
        <f t="shared" si="498"/>
        <v>день</v>
      </c>
      <c r="CY95" s="898" t="str">
        <f t="shared" si="498"/>
        <v>ночь</v>
      </c>
      <c r="CZ95" s="899" t="str">
        <f t="shared" si="498"/>
        <v>день</v>
      </c>
      <c r="DA95" s="898" t="str">
        <f t="shared" si="498"/>
        <v>ночь</v>
      </c>
      <c r="DB95" s="900" t="str">
        <f t="shared" si="498"/>
        <v>день</v>
      </c>
    </row>
    <row r="96" spans="1:256" ht="15.75" customHeight="1" x14ac:dyDescent="0.2">
      <c r="A96" s="109" t="s">
        <v>203</v>
      </c>
      <c r="B96" s="117" t="s">
        <v>88</v>
      </c>
      <c r="C96" s="118">
        <v>45616.375</v>
      </c>
      <c r="D96" s="119">
        <v>45616.875</v>
      </c>
      <c r="E96" s="120">
        <v>45617.375</v>
      </c>
      <c r="F96" s="119">
        <v>45617.875</v>
      </c>
      <c r="G96" s="120">
        <v>45618.375</v>
      </c>
      <c r="H96" s="119">
        <v>45618.875</v>
      </c>
      <c r="I96" s="121">
        <v>45619.375</v>
      </c>
      <c r="J96" s="119">
        <v>45619.875</v>
      </c>
      <c r="K96" s="120">
        <v>45620.375</v>
      </c>
      <c r="L96" s="119">
        <v>45620.875</v>
      </c>
      <c r="M96" s="120">
        <v>45621.375</v>
      </c>
      <c r="N96" s="119">
        <v>45621.875</v>
      </c>
      <c r="O96" s="121">
        <v>45622.375</v>
      </c>
      <c r="P96" s="119">
        <v>45622.875</v>
      </c>
      <c r="Q96" s="120">
        <v>45623.375</v>
      </c>
      <c r="R96" s="119">
        <v>45623.875</v>
      </c>
      <c r="S96" s="120">
        <v>45624.375</v>
      </c>
      <c r="T96" s="119">
        <v>45624.875</v>
      </c>
      <c r="U96" s="120">
        <v>45625.375</v>
      </c>
      <c r="V96" s="122">
        <v>45625.875</v>
      </c>
      <c r="X96" s="109" t="s">
        <v>204</v>
      </c>
      <c r="Y96" s="123"/>
      <c r="Z96" s="124">
        <v>45616.875</v>
      </c>
      <c r="AA96" s="125">
        <v>45617.875</v>
      </c>
      <c r="AB96" s="125">
        <v>45618.875</v>
      </c>
      <c r="AC96" s="125">
        <v>45619.875</v>
      </c>
      <c r="AD96" s="125">
        <v>45620.875</v>
      </c>
      <c r="AE96" s="125">
        <v>45621.875</v>
      </c>
      <c r="AF96" s="125">
        <v>45622.875</v>
      </c>
      <c r="AG96" s="125">
        <v>45623.875</v>
      </c>
      <c r="AH96" s="125">
        <v>45624.875</v>
      </c>
      <c r="AI96" s="125">
        <v>45625.875</v>
      </c>
      <c r="AL96" s="893"/>
      <c r="AM96" s="848"/>
      <c r="AN96" s="708"/>
      <c r="AO96" s="5"/>
      <c r="AP96">
        <v>12</v>
      </c>
      <c r="AQ96" s="99" t="str">
        <f t="shared" si="497"/>
        <v>12Санкт-Петербург</v>
      </c>
      <c r="AR96" s="117" t="s">
        <v>88</v>
      </c>
      <c r="AS96" s="863">
        <f t="shared" si="495"/>
        <v>45616.375</v>
      </c>
      <c r="AT96" s="863">
        <f t="shared" si="495"/>
        <v>45616.875</v>
      </c>
      <c r="AU96" s="863">
        <f t="shared" si="495"/>
        <v>45617.375</v>
      </c>
      <c r="AV96" s="863">
        <f t="shared" si="495"/>
        <v>45617.875</v>
      </c>
      <c r="AW96" s="863">
        <f t="shared" si="495"/>
        <v>45618.375</v>
      </c>
      <c r="AX96" s="863">
        <f t="shared" si="495"/>
        <v>45618.875</v>
      </c>
      <c r="AY96" s="863">
        <f t="shared" si="495"/>
        <v>45619.375</v>
      </c>
      <c r="AZ96" s="863">
        <f t="shared" si="495"/>
        <v>45619.875</v>
      </c>
      <c r="BA96" s="863">
        <f t="shared" si="495"/>
        <v>45620.375</v>
      </c>
      <c r="BB96" s="863">
        <f t="shared" si="495"/>
        <v>45620.875</v>
      </c>
      <c r="BC96" s="863">
        <f t="shared" si="496"/>
        <v>45621.375</v>
      </c>
      <c r="BD96" s="863">
        <f t="shared" si="496"/>
        <v>45621.875</v>
      </c>
      <c r="BE96" s="863">
        <f t="shared" si="496"/>
        <v>45622.375</v>
      </c>
      <c r="BF96" s="863">
        <f t="shared" si="496"/>
        <v>45622.875</v>
      </c>
      <c r="BG96" s="863">
        <f t="shared" si="496"/>
        <v>45623.375</v>
      </c>
      <c r="BH96" s="863">
        <f t="shared" si="496"/>
        <v>45623.875</v>
      </c>
      <c r="BI96" s="863">
        <f t="shared" si="496"/>
        <v>45624.375</v>
      </c>
      <c r="BJ96" s="863">
        <f t="shared" si="496"/>
        <v>45624.875</v>
      </c>
      <c r="BK96" s="863">
        <f t="shared" si="496"/>
        <v>45625.375</v>
      </c>
      <c r="BL96" s="863">
        <f t="shared" si="496"/>
        <v>45625.875</v>
      </c>
      <c r="BN96" s="5"/>
      <c r="BO96" s="5"/>
      <c r="BP96" s="5"/>
      <c r="BQ96" s="5"/>
      <c r="BR96" s="5"/>
      <c r="BS96" s="5"/>
      <c r="BT96" s="5"/>
      <c r="BU96" s="5"/>
      <c r="BV96" s="5"/>
      <c r="BW96" s="5"/>
      <c r="BX96" s="5"/>
      <c r="BY96" s="5"/>
      <c r="BZ96" s="5"/>
      <c r="CA96" s="5"/>
      <c r="CB96" s="5"/>
      <c r="CC96" s="5"/>
      <c r="CD96" s="5"/>
      <c r="CE96" s="5"/>
      <c r="CF96" s="5"/>
      <c r="CG96" s="5"/>
      <c r="CH96" s="901" t="s">
        <v>1373</v>
      </c>
      <c r="CI96" s="902"/>
      <c r="CJ96" s="903">
        <f>AT97</f>
        <v>3.3</v>
      </c>
      <c r="CK96" s="902">
        <f>AU98</f>
        <v>0.79999999999999982</v>
      </c>
      <c r="CL96" s="903">
        <f>AV97</f>
        <v>2.9</v>
      </c>
      <c r="CM96" s="902">
        <f>AW98</f>
        <v>-2.9</v>
      </c>
      <c r="CN96" s="903">
        <f>AX97</f>
        <v>0.8</v>
      </c>
      <c r="CO96" s="902">
        <f>AY98</f>
        <v>-2.2000000000000002</v>
      </c>
      <c r="CP96" s="903">
        <f>AZ97</f>
        <v>0.2</v>
      </c>
      <c r="CQ96" s="902">
        <f>BA98</f>
        <v>-4.4000000000000004</v>
      </c>
      <c r="CR96" s="903">
        <f>BB97</f>
        <v>0.6</v>
      </c>
      <c r="CS96" s="902">
        <f>BC98</f>
        <v>-4.5999999999999996</v>
      </c>
      <c r="CT96" s="903">
        <f>BD97</f>
        <v>3</v>
      </c>
      <c r="CU96" s="902">
        <f>BE98</f>
        <v>1</v>
      </c>
      <c r="CV96" s="903">
        <f>BF97</f>
        <v>5.7</v>
      </c>
      <c r="CW96" s="902">
        <f>BG98</f>
        <v>1.9</v>
      </c>
      <c r="CX96" s="903">
        <f>BH97</f>
        <v>4.3</v>
      </c>
      <c r="CY96" s="902">
        <f>BI98</f>
        <v>0.39999999999999991</v>
      </c>
      <c r="CZ96" s="903">
        <f>BJ97</f>
        <v>3.9</v>
      </c>
      <c r="DA96" s="902">
        <f>BK98</f>
        <v>0.39999999999999991</v>
      </c>
      <c r="DB96" s="904">
        <f>BL97</f>
        <v>3.3</v>
      </c>
    </row>
    <row r="97" spans="1:167" s="2" customFormat="1" ht="15.75" customHeight="1" x14ac:dyDescent="0.2">
      <c r="A97" s="109" t="s">
        <v>205</v>
      </c>
      <c r="B97" s="126" t="s">
        <v>89</v>
      </c>
      <c r="C97" s="127" t="e">
        <v>#N/A</v>
      </c>
      <c r="D97" s="128">
        <v>3.3</v>
      </c>
      <c r="E97" s="128" t="e">
        <v>#N/A</v>
      </c>
      <c r="F97" s="128">
        <v>6.8</v>
      </c>
      <c r="G97" s="128" t="e">
        <v>#N/A</v>
      </c>
      <c r="H97" s="128">
        <v>0.7</v>
      </c>
      <c r="I97" s="128" t="e">
        <v>#N/A</v>
      </c>
      <c r="J97" s="128">
        <v>0</v>
      </c>
      <c r="K97" s="128" t="e">
        <v>#N/A</v>
      </c>
      <c r="L97" s="128">
        <v>-1.8</v>
      </c>
      <c r="M97" s="128" t="e">
        <v>#N/A</v>
      </c>
      <c r="N97" s="128">
        <v>-1.8</v>
      </c>
      <c r="O97" s="128" t="e">
        <v>#N/A</v>
      </c>
      <c r="P97" s="128">
        <v>1</v>
      </c>
      <c r="Q97" s="128" t="e">
        <v>#N/A</v>
      </c>
      <c r="R97" s="128">
        <v>-1.3</v>
      </c>
      <c r="S97" s="128" t="e">
        <v>#N/A</v>
      </c>
      <c r="T97" s="128">
        <v>-0.6</v>
      </c>
      <c r="U97" s="128" t="e">
        <v>#N/A</v>
      </c>
      <c r="V97" s="129">
        <v>0</v>
      </c>
      <c r="W97" s="1"/>
      <c r="X97" s="109" t="s">
        <v>206</v>
      </c>
      <c r="Y97" s="130" t="s">
        <v>89</v>
      </c>
      <c r="Z97" s="131">
        <v>3.3</v>
      </c>
      <c r="AA97" s="131">
        <v>6.8</v>
      </c>
      <c r="AB97" s="131">
        <v>0.7</v>
      </c>
      <c r="AC97" s="131">
        <v>0</v>
      </c>
      <c r="AD97" s="131">
        <v>-1.8</v>
      </c>
      <c r="AE97" s="131">
        <v>-1.8</v>
      </c>
      <c r="AF97" s="131">
        <v>1</v>
      </c>
      <c r="AG97" s="131">
        <v>-1.3</v>
      </c>
      <c r="AH97" s="131">
        <v>-0.6</v>
      </c>
      <c r="AI97" s="131">
        <v>0</v>
      </c>
      <c r="AJ97" s="516"/>
      <c r="AK97" s="232"/>
      <c r="AL97" s="893"/>
      <c r="AM97" s="848"/>
      <c r="AN97" s="708"/>
      <c r="AO97" s="232"/>
      <c r="AP97">
        <v>13</v>
      </c>
      <c r="AQ97" s="99" t="str">
        <f t="shared" si="497"/>
        <v>13Санкт-Петербург</v>
      </c>
      <c r="AR97" s="126" t="s">
        <v>89</v>
      </c>
      <c r="AS97" s="127"/>
      <c r="AT97" s="127">
        <f t="shared" ref="AT97:BC105" si="499">VLOOKUP($AQ97,$A$3:$AJ$1900,AT$93,0)</f>
        <v>3.3</v>
      </c>
      <c r="AU97" s="127" t="e">
        <f t="shared" si="499"/>
        <v>#N/A</v>
      </c>
      <c r="AV97" s="127">
        <f t="shared" si="499"/>
        <v>2.9</v>
      </c>
      <c r="AW97" s="127" t="e">
        <f t="shared" si="499"/>
        <v>#N/A</v>
      </c>
      <c r="AX97" s="127">
        <f t="shared" si="499"/>
        <v>0.8</v>
      </c>
      <c r="AY97" s="127" t="e">
        <f t="shared" si="499"/>
        <v>#N/A</v>
      </c>
      <c r="AZ97" s="127">
        <f t="shared" si="499"/>
        <v>0.2</v>
      </c>
      <c r="BA97" s="127" t="e">
        <f t="shared" si="499"/>
        <v>#N/A</v>
      </c>
      <c r="BB97" s="127">
        <f t="shared" si="499"/>
        <v>0.6</v>
      </c>
      <c r="BC97" s="127" t="e">
        <f t="shared" si="499"/>
        <v>#N/A</v>
      </c>
      <c r="BD97" s="127">
        <f t="shared" ref="BD97:BL105" si="500">VLOOKUP($AQ97,$A$3:$AJ$1900,BD$93,0)</f>
        <v>3</v>
      </c>
      <c r="BE97" s="127" t="e">
        <f t="shared" si="500"/>
        <v>#N/A</v>
      </c>
      <c r="BF97" s="127">
        <f t="shared" si="500"/>
        <v>5.7</v>
      </c>
      <c r="BG97" s="127" t="e">
        <f t="shared" si="500"/>
        <v>#N/A</v>
      </c>
      <c r="BH97" s="127">
        <f t="shared" si="500"/>
        <v>4.3</v>
      </c>
      <c r="BI97" s="127" t="e">
        <f t="shared" si="500"/>
        <v>#N/A</v>
      </c>
      <c r="BJ97" s="127">
        <f t="shared" si="500"/>
        <v>3.9</v>
      </c>
      <c r="BK97" s="127" t="e">
        <f t="shared" si="500"/>
        <v>#N/A</v>
      </c>
      <c r="BL97" s="864">
        <f t="shared" si="500"/>
        <v>3.3</v>
      </c>
      <c r="BN97" s="232"/>
      <c r="BO97" s="232"/>
      <c r="BP97" s="232"/>
      <c r="BQ97" s="232"/>
      <c r="BR97" s="232"/>
      <c r="BS97" s="232"/>
      <c r="BT97" s="232"/>
      <c r="BU97" s="232"/>
      <c r="BV97" s="232"/>
      <c r="BW97" s="232"/>
      <c r="BX97" s="232"/>
      <c r="BY97" s="232"/>
      <c r="BZ97" s="232"/>
      <c r="CA97" s="232"/>
      <c r="CB97" s="232"/>
      <c r="CC97" s="232"/>
      <c r="CD97" s="232"/>
      <c r="CE97" s="232"/>
      <c r="CF97" s="232"/>
      <c r="CG97" s="232"/>
      <c r="CH97" s="901" t="s">
        <v>1377</v>
      </c>
      <c r="CI97" s="906"/>
      <c r="CJ97" s="907">
        <f>AT99</f>
        <v>7.6</v>
      </c>
      <c r="CK97" s="908">
        <f>CK96</f>
        <v>0.79999999999999982</v>
      </c>
      <c r="CL97" s="907">
        <f>AV99</f>
        <v>11</v>
      </c>
      <c r="CM97" s="908">
        <f>CM96</f>
        <v>-2.9</v>
      </c>
      <c r="CN97" s="907">
        <f>AX99</f>
        <v>9.8000000000000007</v>
      </c>
      <c r="CO97" s="908">
        <f>CO96</f>
        <v>-2.2000000000000002</v>
      </c>
      <c r="CP97" s="907">
        <f>AZ99</f>
        <v>13.7</v>
      </c>
      <c r="CQ97" s="908">
        <f>CQ96</f>
        <v>-4.4000000000000004</v>
      </c>
      <c r="CR97" s="907">
        <f>BB99</f>
        <v>17.600000000000001</v>
      </c>
      <c r="CS97" s="908">
        <f>CS96</f>
        <v>-4.5999999999999996</v>
      </c>
      <c r="CT97" s="907">
        <f>BD99</f>
        <v>6.5</v>
      </c>
      <c r="CU97" s="908">
        <f>CU96</f>
        <v>1</v>
      </c>
      <c r="CV97" s="907">
        <f>BF99</f>
        <v>11.7</v>
      </c>
      <c r="CW97" s="908">
        <f>CW96</f>
        <v>1.9</v>
      </c>
      <c r="CX97" s="907">
        <f>BH99</f>
        <v>13.3</v>
      </c>
      <c r="CY97" s="908">
        <f>CY96</f>
        <v>0.39999999999999991</v>
      </c>
      <c r="CZ97" s="907">
        <f>BJ99</f>
        <v>12.9</v>
      </c>
      <c r="DA97" s="908">
        <f>DA96</f>
        <v>0.39999999999999991</v>
      </c>
      <c r="DB97" s="909">
        <f>BL99</f>
        <v>12.3</v>
      </c>
    </row>
    <row r="98" spans="1:167" s="3" customFormat="1" ht="15.75" customHeight="1" x14ac:dyDescent="0.2">
      <c r="A98" s="109" t="s">
        <v>207</v>
      </c>
      <c r="B98" s="132" t="s">
        <v>90</v>
      </c>
      <c r="C98" s="133">
        <v>-1.4</v>
      </c>
      <c r="D98" s="134" t="e">
        <v>#N/A</v>
      </c>
      <c r="E98" s="133">
        <v>1.2999999999999998</v>
      </c>
      <c r="F98" s="134" t="e">
        <v>#N/A</v>
      </c>
      <c r="G98" s="133">
        <v>-2.1</v>
      </c>
      <c r="H98" s="134" t="e">
        <v>#N/A</v>
      </c>
      <c r="I98" s="133">
        <v>-3.2</v>
      </c>
      <c r="J98" s="134" t="e">
        <v>#N/A</v>
      </c>
      <c r="K98" s="133">
        <v>-9.3000000000000007</v>
      </c>
      <c r="L98" s="134" t="e">
        <v>#N/A</v>
      </c>
      <c r="M98" s="133">
        <v>-10.4</v>
      </c>
      <c r="N98" s="134" t="e">
        <v>#N/A</v>
      </c>
      <c r="O98" s="133">
        <v>-3.8</v>
      </c>
      <c r="P98" s="134" t="e">
        <v>#N/A</v>
      </c>
      <c r="Q98" s="133">
        <v>-4.9000000000000004</v>
      </c>
      <c r="R98" s="134" t="e">
        <v>#N/A</v>
      </c>
      <c r="S98" s="133">
        <v>-4.7</v>
      </c>
      <c r="T98" s="134" t="e">
        <v>#N/A</v>
      </c>
      <c r="U98" s="133">
        <v>-4.0999999999999996</v>
      </c>
      <c r="V98" s="135" t="e">
        <v>#N/A</v>
      </c>
      <c r="W98" s="1"/>
      <c r="X98" s="109" t="s">
        <v>208</v>
      </c>
      <c r="Y98" s="136" t="s">
        <v>90</v>
      </c>
      <c r="Z98" s="137">
        <v>0.6</v>
      </c>
      <c r="AA98" s="137">
        <v>3.3</v>
      </c>
      <c r="AB98" s="137">
        <v>-0.8</v>
      </c>
      <c r="AC98" s="137">
        <v>-1.2</v>
      </c>
      <c r="AD98" s="137">
        <v>-7.3</v>
      </c>
      <c r="AE98" s="137">
        <v>-8.4</v>
      </c>
      <c r="AF98" s="137">
        <v>-1.8</v>
      </c>
      <c r="AG98" s="137">
        <v>-2.9</v>
      </c>
      <c r="AH98" s="137">
        <v>-2.7</v>
      </c>
      <c r="AI98" s="137">
        <v>-2.1</v>
      </c>
      <c r="AJ98" s="517"/>
      <c r="AK98" s="233"/>
      <c r="AL98" s="893"/>
      <c r="AM98" s="848"/>
      <c r="AN98" s="708"/>
      <c r="AO98" s="233"/>
      <c r="AP98">
        <v>14</v>
      </c>
      <c r="AQ98" s="99" t="str">
        <f t="shared" si="497"/>
        <v>14Санкт-Петербург</v>
      </c>
      <c r="AR98" s="132" t="s">
        <v>90</v>
      </c>
      <c r="AS98" s="133"/>
      <c r="AT98" s="133" t="e">
        <f t="shared" si="499"/>
        <v>#N/A</v>
      </c>
      <c r="AU98" s="133">
        <f t="shared" si="499"/>
        <v>0.79999999999999982</v>
      </c>
      <c r="AV98" s="133" t="e">
        <f t="shared" si="499"/>
        <v>#N/A</v>
      </c>
      <c r="AW98" s="133">
        <f t="shared" si="499"/>
        <v>-2.9</v>
      </c>
      <c r="AX98" s="133" t="e">
        <f t="shared" si="499"/>
        <v>#N/A</v>
      </c>
      <c r="AY98" s="133">
        <f t="shared" si="499"/>
        <v>-2.2000000000000002</v>
      </c>
      <c r="AZ98" s="133" t="e">
        <f t="shared" si="499"/>
        <v>#N/A</v>
      </c>
      <c r="BA98" s="133">
        <f t="shared" si="499"/>
        <v>-4.4000000000000004</v>
      </c>
      <c r="BB98" s="133" t="e">
        <f t="shared" si="499"/>
        <v>#N/A</v>
      </c>
      <c r="BC98" s="133">
        <f t="shared" si="499"/>
        <v>-4.5999999999999996</v>
      </c>
      <c r="BD98" s="133" t="e">
        <f t="shared" si="500"/>
        <v>#N/A</v>
      </c>
      <c r="BE98" s="133">
        <f t="shared" si="500"/>
        <v>1</v>
      </c>
      <c r="BF98" s="133" t="e">
        <f t="shared" si="500"/>
        <v>#N/A</v>
      </c>
      <c r="BG98" s="133">
        <f t="shared" si="500"/>
        <v>1.9</v>
      </c>
      <c r="BH98" s="133" t="e">
        <f t="shared" si="500"/>
        <v>#N/A</v>
      </c>
      <c r="BI98" s="133">
        <f t="shared" si="500"/>
        <v>0.39999999999999991</v>
      </c>
      <c r="BJ98" s="133" t="e">
        <f t="shared" si="500"/>
        <v>#N/A</v>
      </c>
      <c r="BK98" s="133">
        <f t="shared" si="500"/>
        <v>0.39999999999999991</v>
      </c>
      <c r="BL98" s="865" t="e">
        <f t="shared" si="500"/>
        <v>#N/A</v>
      </c>
      <c r="BN98" s="233"/>
      <c r="BO98" s="233"/>
      <c r="BP98" s="233"/>
      <c r="BQ98" s="233"/>
      <c r="BR98" s="233"/>
      <c r="BS98" s="233"/>
      <c r="BT98" s="233"/>
      <c r="BU98" s="233"/>
      <c r="BV98" s="233"/>
      <c r="BW98" s="233"/>
      <c r="BX98" s="233"/>
      <c r="BY98" s="233"/>
      <c r="BZ98" s="233"/>
      <c r="CA98" s="233"/>
      <c r="CB98" s="233"/>
      <c r="CC98" s="233"/>
      <c r="CD98" s="233"/>
      <c r="CE98" s="233"/>
      <c r="CF98" s="233"/>
      <c r="CG98" s="233"/>
      <c r="CH98" s="910" t="s">
        <v>31</v>
      </c>
      <c r="CI98" s="911"/>
      <c r="CJ98" s="912" t="str">
        <f t="shared" ref="CJ98:DB98" si="501">AT102</f>
        <v>· *</v>
      </c>
      <c r="CK98" s="913" t="str">
        <f t="shared" si="501"/>
        <v>· *</v>
      </c>
      <c r="CL98" s="912" t="str">
        <f t="shared" si="501"/>
        <v/>
      </c>
      <c r="CM98" s="913" t="str">
        <f t="shared" si="501"/>
        <v/>
      </c>
      <c r="CN98" s="912" t="str">
        <f t="shared" si="501"/>
        <v>· *</v>
      </c>
      <c r="CO98" s="913" t="str">
        <f t="shared" si="501"/>
        <v/>
      </c>
      <c r="CP98" s="912" t="str">
        <f t="shared" si="501"/>
        <v>*</v>
      </c>
      <c r="CQ98" s="913" t="str">
        <f t="shared" si="501"/>
        <v>*</v>
      </c>
      <c r="CR98" s="912" t="str">
        <f t="shared" si="501"/>
        <v/>
      </c>
      <c r="CS98" s="913" t="str">
        <f t="shared" si="501"/>
        <v/>
      </c>
      <c r="CT98" s="912" t="str">
        <f t="shared" si="501"/>
        <v>· *</v>
      </c>
      <c r="CU98" s="913" t="str">
        <f t="shared" si="501"/>
        <v>·</v>
      </c>
      <c r="CV98" s="912" t="str">
        <f t="shared" si="501"/>
        <v>·</v>
      </c>
      <c r="CW98" s="913" t="str">
        <f t="shared" si="501"/>
        <v>· *</v>
      </c>
      <c r="CX98" s="912" t="str">
        <f t="shared" si="501"/>
        <v/>
      </c>
      <c r="CY98" s="913" t="str">
        <f t="shared" si="501"/>
        <v/>
      </c>
      <c r="CZ98" s="912" t="str">
        <f t="shared" si="501"/>
        <v/>
      </c>
      <c r="DA98" s="913" t="str">
        <f t="shared" si="501"/>
        <v/>
      </c>
      <c r="DB98" s="914" t="str">
        <f t="shared" si="501"/>
        <v/>
      </c>
    </row>
    <row r="99" spans="1:167" ht="15.75" customHeight="1" x14ac:dyDescent="0.2">
      <c r="A99" s="109" t="s">
        <v>209</v>
      </c>
      <c r="B99" s="491" t="s">
        <v>91</v>
      </c>
      <c r="C99" s="492" t="e">
        <v>#N/A</v>
      </c>
      <c r="D99" s="493">
        <v>7.1</v>
      </c>
      <c r="E99" s="493" t="e">
        <v>#N/A</v>
      </c>
      <c r="F99" s="493">
        <v>12.1</v>
      </c>
      <c r="G99" s="493" t="e">
        <v>#N/A</v>
      </c>
      <c r="H99" s="493">
        <v>15.7</v>
      </c>
      <c r="I99" s="493" t="e">
        <v>#N/A</v>
      </c>
      <c r="J99" s="493">
        <v>6</v>
      </c>
      <c r="K99" s="493" t="e">
        <v>#N/A</v>
      </c>
      <c r="L99" s="493">
        <v>7.2</v>
      </c>
      <c r="M99" s="493" t="e">
        <v>#N/A</v>
      </c>
      <c r="N99" s="493">
        <v>5.7</v>
      </c>
      <c r="O99" s="493" t="e">
        <v>#N/A</v>
      </c>
      <c r="P99" s="493">
        <v>12</v>
      </c>
      <c r="Q99" s="493" t="e">
        <v>#N/A</v>
      </c>
      <c r="R99" s="493">
        <v>9.1</v>
      </c>
      <c r="S99" s="493" t="e">
        <v>#N/A</v>
      </c>
      <c r="T99" s="493">
        <v>5.4</v>
      </c>
      <c r="U99" s="493" t="e">
        <v>#N/A</v>
      </c>
      <c r="V99" s="494">
        <v>12</v>
      </c>
      <c r="X99" s="109" t="s">
        <v>210</v>
      </c>
      <c r="Y99" s="514" t="s">
        <v>91</v>
      </c>
      <c r="Z99" s="511">
        <v>7.1</v>
      </c>
      <c r="AA99" s="512">
        <v>12.1</v>
      </c>
      <c r="AB99" s="512">
        <v>15.7</v>
      </c>
      <c r="AC99" s="512">
        <v>6</v>
      </c>
      <c r="AD99" s="512">
        <v>7.2</v>
      </c>
      <c r="AE99" s="512">
        <v>5.7</v>
      </c>
      <c r="AF99" s="512">
        <v>12</v>
      </c>
      <c r="AG99" s="512">
        <v>9.1</v>
      </c>
      <c r="AH99" s="512">
        <v>5.4</v>
      </c>
      <c r="AI99" s="513">
        <v>12</v>
      </c>
      <c r="AL99" s="893"/>
      <c r="AM99" s="848"/>
      <c r="AN99" s="708"/>
      <c r="AO99" s="5"/>
      <c r="AP99">
        <v>15</v>
      </c>
      <c r="AQ99" s="99" t="str">
        <f t="shared" si="497"/>
        <v>15Санкт-Петербург</v>
      </c>
      <c r="AR99" s="866" t="s">
        <v>91</v>
      </c>
      <c r="AS99" s="867"/>
      <c r="AT99" s="867">
        <f t="shared" si="499"/>
        <v>7.6</v>
      </c>
      <c r="AU99" s="867" t="e">
        <f t="shared" si="499"/>
        <v>#N/A</v>
      </c>
      <c r="AV99" s="867">
        <f t="shared" si="499"/>
        <v>11</v>
      </c>
      <c r="AW99" s="867" t="e">
        <f t="shared" si="499"/>
        <v>#N/A</v>
      </c>
      <c r="AX99" s="867">
        <f t="shared" si="499"/>
        <v>9.8000000000000007</v>
      </c>
      <c r="AY99" s="867" t="e">
        <f t="shared" si="499"/>
        <v>#N/A</v>
      </c>
      <c r="AZ99" s="867">
        <f t="shared" si="499"/>
        <v>13.7</v>
      </c>
      <c r="BA99" s="867" t="e">
        <f t="shared" si="499"/>
        <v>#N/A</v>
      </c>
      <c r="BB99" s="867">
        <f t="shared" si="499"/>
        <v>17.600000000000001</v>
      </c>
      <c r="BC99" s="867" t="e">
        <f t="shared" si="499"/>
        <v>#N/A</v>
      </c>
      <c r="BD99" s="867">
        <f t="shared" si="500"/>
        <v>6.5</v>
      </c>
      <c r="BE99" s="867" t="e">
        <f t="shared" si="500"/>
        <v>#N/A</v>
      </c>
      <c r="BF99" s="867">
        <f t="shared" si="500"/>
        <v>11.7</v>
      </c>
      <c r="BG99" s="867" t="e">
        <f t="shared" si="500"/>
        <v>#N/A</v>
      </c>
      <c r="BH99" s="867">
        <f t="shared" si="500"/>
        <v>13.3</v>
      </c>
      <c r="BI99" s="867" t="e">
        <f t="shared" si="500"/>
        <v>#N/A</v>
      </c>
      <c r="BJ99" s="867">
        <f t="shared" si="500"/>
        <v>12.9</v>
      </c>
      <c r="BK99" s="867" t="e">
        <f t="shared" si="500"/>
        <v>#N/A</v>
      </c>
      <c r="BL99" s="867">
        <f t="shared" si="500"/>
        <v>12.3</v>
      </c>
      <c r="BN99" s="5"/>
      <c r="BO99" s="5"/>
      <c r="BP99" s="5"/>
      <c r="BQ99" s="5"/>
      <c r="BR99" s="5"/>
      <c r="BS99" s="5"/>
      <c r="BT99" s="5"/>
      <c r="BU99" s="5"/>
      <c r="BV99" s="5"/>
      <c r="BW99" s="5"/>
      <c r="BX99" s="5"/>
      <c r="BY99" s="5"/>
      <c r="BZ99" s="5"/>
      <c r="CA99" s="5"/>
      <c r="CB99" s="5"/>
      <c r="CC99" s="5"/>
      <c r="CD99" s="5"/>
      <c r="CE99" s="5"/>
      <c r="CF99" s="5"/>
      <c r="CG99" s="5"/>
      <c r="CH99" s="910" t="s">
        <v>50</v>
      </c>
      <c r="CI99" s="915"/>
      <c r="CJ99" s="916" t="str">
        <f t="shared" ref="CJ99:DB99" si="502">AT111</f>
        <v>10…20</v>
      </c>
      <c r="CK99" s="915" t="str">
        <f t="shared" si="502"/>
        <v>1…6</v>
      </c>
      <c r="CL99" s="916">
        <f t="shared" si="502"/>
        <v>0</v>
      </c>
      <c r="CM99" s="915">
        <f t="shared" si="502"/>
        <v>0</v>
      </c>
      <c r="CN99" s="916" t="str">
        <f t="shared" si="502"/>
        <v>&lt;1</v>
      </c>
      <c r="CO99" s="915">
        <f t="shared" si="502"/>
        <v>0</v>
      </c>
      <c r="CP99" s="916" t="str">
        <f t="shared" si="502"/>
        <v>&lt;1</v>
      </c>
      <c r="CQ99" s="915" t="str">
        <f t="shared" si="502"/>
        <v>&lt;1</v>
      </c>
      <c r="CR99" s="916">
        <f t="shared" si="502"/>
        <v>0</v>
      </c>
      <c r="CS99" s="915">
        <f t="shared" si="502"/>
        <v>0</v>
      </c>
      <c r="CT99" s="916" t="str">
        <f t="shared" si="502"/>
        <v>5…10</v>
      </c>
      <c r="CU99" s="915" t="str">
        <f t="shared" si="502"/>
        <v>&lt;1</v>
      </c>
      <c r="CV99" s="916" t="str">
        <f t="shared" si="502"/>
        <v>&lt;1</v>
      </c>
      <c r="CW99" s="915" t="str">
        <f t="shared" si="502"/>
        <v>&lt;1</v>
      </c>
      <c r="CX99" s="916">
        <f t="shared" si="502"/>
        <v>0</v>
      </c>
      <c r="CY99" s="915">
        <f t="shared" si="502"/>
        <v>0</v>
      </c>
      <c r="CZ99" s="916">
        <f t="shared" si="502"/>
        <v>0</v>
      </c>
      <c r="DA99" s="915">
        <f t="shared" si="502"/>
        <v>0</v>
      </c>
      <c r="DB99" s="917">
        <f t="shared" si="502"/>
        <v>0</v>
      </c>
    </row>
    <row r="100" spans="1:167" ht="15.75" customHeight="1" x14ac:dyDescent="0.2">
      <c r="A100" s="109" t="s">
        <v>211</v>
      </c>
      <c r="B100" s="139" t="s">
        <v>92</v>
      </c>
      <c r="C100" s="140">
        <v>10</v>
      </c>
      <c r="D100" s="141">
        <v>15</v>
      </c>
      <c r="E100" s="141">
        <v>16</v>
      </c>
      <c r="F100" s="141">
        <v>14</v>
      </c>
      <c r="G100" s="141">
        <v>11</v>
      </c>
      <c r="H100" s="141">
        <v>14</v>
      </c>
      <c r="I100" s="141">
        <v>13</v>
      </c>
      <c r="J100" s="141">
        <v>10</v>
      </c>
      <c r="K100" s="141">
        <v>9</v>
      </c>
      <c r="L100" s="141">
        <v>8</v>
      </c>
      <c r="M100" s="141">
        <v>4</v>
      </c>
      <c r="N100" s="141">
        <v>15</v>
      </c>
      <c r="O100" s="141">
        <v>14</v>
      </c>
      <c r="P100" s="141">
        <v>14</v>
      </c>
      <c r="Q100" s="141">
        <v>13</v>
      </c>
      <c r="R100" s="141">
        <v>9</v>
      </c>
      <c r="S100" s="141">
        <v>4</v>
      </c>
      <c r="T100" s="141">
        <v>2</v>
      </c>
      <c r="U100" s="141">
        <v>4</v>
      </c>
      <c r="V100" s="142">
        <v>7</v>
      </c>
      <c r="X100" s="109" t="s">
        <v>212</v>
      </c>
      <c r="Y100" s="143" t="s">
        <v>92</v>
      </c>
      <c r="Z100" s="144">
        <v>15</v>
      </c>
      <c r="AA100" s="144">
        <v>16</v>
      </c>
      <c r="AB100" s="144">
        <v>14</v>
      </c>
      <c r="AC100" s="144">
        <v>13</v>
      </c>
      <c r="AD100" s="144">
        <v>9</v>
      </c>
      <c r="AE100" s="144">
        <v>15</v>
      </c>
      <c r="AF100" s="144">
        <v>14</v>
      </c>
      <c r="AG100" s="144">
        <v>13</v>
      </c>
      <c r="AH100" s="144">
        <v>4</v>
      </c>
      <c r="AI100" s="144">
        <v>7</v>
      </c>
      <c r="AL100" s="893"/>
      <c r="AM100" s="848"/>
      <c r="AN100" s="708"/>
      <c r="AO100" s="5"/>
      <c r="AP100">
        <v>16</v>
      </c>
      <c r="AQ100" s="99" t="str">
        <f t="shared" si="497"/>
        <v>16Санкт-Петербург</v>
      </c>
      <c r="AR100" s="139" t="s">
        <v>92</v>
      </c>
      <c r="AS100" s="140"/>
      <c r="AT100" s="140">
        <f t="shared" si="499"/>
        <v>14</v>
      </c>
      <c r="AU100" s="140">
        <f t="shared" si="499"/>
        <v>9</v>
      </c>
      <c r="AV100" s="140">
        <f t="shared" si="499"/>
        <v>7</v>
      </c>
      <c r="AW100" s="140">
        <f t="shared" si="499"/>
        <v>12</v>
      </c>
      <c r="AX100" s="140">
        <f t="shared" si="499"/>
        <v>13</v>
      </c>
      <c r="AY100" s="140">
        <f t="shared" si="499"/>
        <v>8</v>
      </c>
      <c r="AZ100" s="140">
        <f t="shared" si="499"/>
        <v>6</v>
      </c>
      <c r="BA100" s="140">
        <f t="shared" si="499"/>
        <v>6</v>
      </c>
      <c r="BB100" s="140">
        <f t="shared" si="499"/>
        <v>9</v>
      </c>
      <c r="BC100" s="140">
        <f t="shared" si="499"/>
        <v>15</v>
      </c>
      <c r="BD100" s="140">
        <f t="shared" si="500"/>
        <v>16</v>
      </c>
      <c r="BE100" s="140">
        <f t="shared" si="500"/>
        <v>14</v>
      </c>
      <c r="BF100" s="140">
        <f t="shared" si="500"/>
        <v>19</v>
      </c>
      <c r="BG100" s="140">
        <f t="shared" si="500"/>
        <v>12</v>
      </c>
      <c r="BH100" s="140">
        <f t="shared" si="500"/>
        <v>7</v>
      </c>
      <c r="BI100" s="140">
        <f t="shared" si="500"/>
        <v>4</v>
      </c>
      <c r="BJ100" s="140">
        <f t="shared" si="500"/>
        <v>1</v>
      </c>
      <c r="BK100" s="140">
        <f t="shared" si="500"/>
        <v>6</v>
      </c>
      <c r="BL100" s="140">
        <f t="shared" si="500"/>
        <v>5</v>
      </c>
      <c r="BN100" s="5"/>
      <c r="BO100" s="5"/>
      <c r="BP100" s="5"/>
      <c r="BQ100" s="5"/>
      <c r="BR100" s="5"/>
      <c r="BS100" s="5"/>
      <c r="BT100" s="5"/>
      <c r="BU100" s="5"/>
      <c r="BV100" s="5"/>
      <c r="BW100" s="5"/>
      <c r="BX100" s="5"/>
      <c r="BY100" s="5"/>
      <c r="BZ100" s="5"/>
      <c r="CA100" s="5"/>
      <c r="CB100" s="5"/>
      <c r="CC100" s="5"/>
      <c r="CD100" s="5"/>
      <c r="CE100" s="5"/>
      <c r="CF100" s="5"/>
      <c r="CG100" s="5"/>
      <c r="CH100" s="910" t="s">
        <v>1374</v>
      </c>
      <c r="CI100" s="918"/>
      <c r="CJ100" s="919" t="str">
        <f t="shared" ref="CJ100:DB100" si="503">AT105</f>
        <v>ЮВ-10</v>
      </c>
      <c r="CK100" s="918" t="str">
        <f t="shared" si="503"/>
        <v>Ю-6</v>
      </c>
      <c r="CL100" s="919" t="str">
        <f t="shared" si="503"/>
        <v>Ю-5</v>
      </c>
      <c r="CM100" s="918" t="str">
        <f t="shared" si="503"/>
        <v>Ю-8</v>
      </c>
      <c r="CN100" s="919" t="str">
        <f t="shared" si="503"/>
        <v>Ю-9</v>
      </c>
      <c r="CO100" s="918" t="str">
        <f t="shared" si="503"/>
        <v>ЮЗ-6</v>
      </c>
      <c r="CP100" s="919" t="str">
        <f t="shared" si="503"/>
        <v>ЮЗ-5</v>
      </c>
      <c r="CQ100" s="918" t="str">
        <f t="shared" si="503"/>
        <v>ЮЗ-5</v>
      </c>
      <c r="CR100" s="919" t="str">
        <f t="shared" si="503"/>
        <v>ЮЗ-6</v>
      </c>
      <c r="CS100" s="918" t="str">
        <f t="shared" si="503"/>
        <v>Ю-8</v>
      </c>
      <c r="CT100" s="919" t="str">
        <f t="shared" si="503"/>
        <v>Ю-10</v>
      </c>
      <c r="CU100" s="918" t="str">
        <f t="shared" si="503"/>
        <v>Ю-8</v>
      </c>
      <c r="CV100" s="919" t="str">
        <f t="shared" si="503"/>
        <v>Ю-9</v>
      </c>
      <c r="CW100" s="918" t="str">
        <f t="shared" si="503"/>
        <v>Ю-7</v>
      </c>
      <c r="CX100" s="919" t="str">
        <f t="shared" si="503"/>
        <v>Ю-6</v>
      </c>
      <c r="CY100" s="918" t="str">
        <f t="shared" si="503"/>
        <v>Ю-4</v>
      </c>
      <c r="CZ100" s="919" t="str">
        <f t="shared" si="503"/>
        <v>В-3</v>
      </c>
      <c r="DA100" s="918" t="str">
        <f t="shared" si="503"/>
        <v>СВ-4</v>
      </c>
      <c r="DB100" s="920" t="str">
        <f t="shared" si="503"/>
        <v>В-4</v>
      </c>
    </row>
    <row r="101" spans="1:167" ht="15.75" customHeight="1" x14ac:dyDescent="0.2">
      <c r="A101" s="109" t="s">
        <v>213</v>
      </c>
      <c r="B101" s="145" t="s">
        <v>93</v>
      </c>
      <c r="C101" s="146" t="s">
        <v>79</v>
      </c>
      <c r="D101" s="147">
        <v>15</v>
      </c>
      <c r="E101" s="147">
        <v>16</v>
      </c>
      <c r="F101" s="147" t="s">
        <v>79</v>
      </c>
      <c r="G101" s="147" t="s">
        <v>79</v>
      </c>
      <c r="H101" s="147" t="s">
        <v>79</v>
      </c>
      <c r="I101" s="147" t="s">
        <v>79</v>
      </c>
      <c r="J101" s="147" t="s">
        <v>79</v>
      </c>
      <c r="K101" s="147" t="s">
        <v>79</v>
      </c>
      <c r="L101" s="147" t="s">
        <v>79</v>
      </c>
      <c r="M101" s="147" t="s">
        <v>79</v>
      </c>
      <c r="N101" s="147">
        <v>15</v>
      </c>
      <c r="O101" s="147" t="s">
        <v>79</v>
      </c>
      <c r="P101" s="147" t="s">
        <v>79</v>
      </c>
      <c r="Q101" s="147" t="s">
        <v>79</v>
      </c>
      <c r="R101" s="147" t="s">
        <v>79</v>
      </c>
      <c r="S101" s="147" t="s">
        <v>79</v>
      </c>
      <c r="T101" s="147" t="s">
        <v>79</v>
      </c>
      <c r="U101" s="147" t="s">
        <v>79</v>
      </c>
      <c r="V101" s="148" t="s">
        <v>79</v>
      </c>
      <c r="X101" s="109" t="s">
        <v>214</v>
      </c>
      <c r="Y101" s="149" t="s">
        <v>103</v>
      </c>
      <c r="Z101" s="150">
        <v>0</v>
      </c>
      <c r="AA101" s="150">
        <v>0</v>
      </c>
      <c r="AB101" s="150">
        <v>0</v>
      </c>
      <c r="AC101" s="150">
        <v>0</v>
      </c>
      <c r="AD101" s="150">
        <v>0</v>
      </c>
      <c r="AE101" s="150">
        <v>0</v>
      </c>
      <c r="AF101" s="150">
        <v>0</v>
      </c>
      <c r="AG101" s="150">
        <v>0</v>
      </c>
      <c r="AH101" s="150">
        <v>0</v>
      </c>
      <c r="AI101" s="150">
        <v>0</v>
      </c>
      <c r="AL101" s="893"/>
      <c r="AM101" s="848"/>
      <c r="AN101" s="708"/>
      <c r="AO101" s="5"/>
      <c r="AP101">
        <v>17</v>
      </c>
      <c r="AQ101" s="99" t="str">
        <f t="shared" si="497"/>
        <v>17Санкт-Петербург</v>
      </c>
      <c r="AR101" s="145" t="s">
        <v>93</v>
      </c>
      <c r="AS101" s="868"/>
      <c r="AT101" s="55" t="str">
        <f t="shared" si="499"/>
        <v/>
      </c>
      <c r="AU101" s="55" t="str">
        <f t="shared" si="499"/>
        <v/>
      </c>
      <c r="AV101" s="55" t="str">
        <f t="shared" si="499"/>
        <v/>
      </c>
      <c r="AW101" s="55" t="str">
        <f t="shared" si="499"/>
        <v/>
      </c>
      <c r="AX101" s="55" t="str">
        <f t="shared" si="499"/>
        <v/>
      </c>
      <c r="AY101" s="55" t="str">
        <f t="shared" si="499"/>
        <v/>
      </c>
      <c r="AZ101" s="55" t="str">
        <f t="shared" si="499"/>
        <v/>
      </c>
      <c r="BA101" s="55" t="str">
        <f t="shared" si="499"/>
        <v/>
      </c>
      <c r="BB101" s="55" t="str">
        <f t="shared" si="499"/>
        <v/>
      </c>
      <c r="BC101" s="55">
        <f t="shared" si="499"/>
        <v>15</v>
      </c>
      <c r="BD101" s="55">
        <f t="shared" si="500"/>
        <v>16</v>
      </c>
      <c r="BE101" s="55" t="str">
        <f t="shared" si="500"/>
        <v/>
      </c>
      <c r="BF101" s="55">
        <f t="shared" si="500"/>
        <v>19</v>
      </c>
      <c r="BG101" s="55" t="str">
        <f t="shared" si="500"/>
        <v/>
      </c>
      <c r="BH101" s="55" t="str">
        <f t="shared" si="500"/>
        <v/>
      </c>
      <c r="BI101" s="55" t="str">
        <f t="shared" si="500"/>
        <v/>
      </c>
      <c r="BJ101" s="55" t="str">
        <f t="shared" si="500"/>
        <v/>
      </c>
      <c r="BK101" s="55" t="str">
        <f t="shared" si="500"/>
        <v/>
      </c>
      <c r="BL101" s="869" t="str">
        <f t="shared" si="500"/>
        <v/>
      </c>
      <c r="BN101" s="5"/>
      <c r="BO101" s="5"/>
      <c r="BP101" s="5"/>
      <c r="BQ101" s="5"/>
      <c r="BR101" s="5"/>
      <c r="BS101" s="5"/>
      <c r="BT101" s="5"/>
      <c r="BU101" s="5"/>
      <c r="BV101" s="5"/>
      <c r="BW101" s="5"/>
      <c r="BX101" s="5"/>
      <c r="BY101" s="5"/>
      <c r="BZ101" s="5"/>
      <c r="CA101" s="5"/>
      <c r="CB101" s="5"/>
      <c r="CC101" s="5"/>
      <c r="CD101" s="5"/>
      <c r="CE101" s="5"/>
      <c r="CF101" s="5"/>
      <c r="CG101" s="5"/>
      <c r="CH101" s="921" t="s">
        <v>1375</v>
      </c>
      <c r="CI101" s="922"/>
      <c r="CJ101" s="923" t="str">
        <f>AT112</f>
        <v>12…15</v>
      </c>
      <c r="CK101" s="924" t="str">
        <f t="shared" ref="CK101:DB101" si="504">AU112</f>
        <v>7…10</v>
      </c>
      <c r="CL101" s="925" t="str">
        <f t="shared" si="504"/>
        <v>5…8</v>
      </c>
      <c r="CM101" s="924" t="str">
        <f t="shared" si="504"/>
        <v>10…13</v>
      </c>
      <c r="CN101" s="925" t="str">
        <f t="shared" si="504"/>
        <v>11…14</v>
      </c>
      <c r="CO101" s="924" t="str">
        <f t="shared" si="504"/>
        <v>6…9</v>
      </c>
      <c r="CP101" s="925" t="str">
        <f t="shared" si="504"/>
        <v>4…7</v>
      </c>
      <c r="CQ101" s="924" t="str">
        <f t="shared" si="504"/>
        <v>4…7</v>
      </c>
      <c r="CR101" s="925" t="str">
        <f t="shared" si="504"/>
        <v>7…10</v>
      </c>
      <c r="CS101" s="924" t="str">
        <f t="shared" si="504"/>
        <v>13…16</v>
      </c>
      <c r="CT101" s="925" t="str">
        <f t="shared" si="504"/>
        <v>14…17</v>
      </c>
      <c r="CU101" s="924" t="str">
        <f t="shared" si="504"/>
        <v>12…15</v>
      </c>
      <c r="CV101" s="925" t="str">
        <f t="shared" si="504"/>
        <v>17…20</v>
      </c>
      <c r="CW101" s="924" t="str">
        <f t="shared" si="504"/>
        <v>10…13</v>
      </c>
      <c r="CX101" s="925" t="str">
        <f t="shared" si="504"/>
        <v>5…8</v>
      </c>
      <c r="CY101" s="924" t="str">
        <f t="shared" si="504"/>
        <v>1…4</v>
      </c>
      <c r="CZ101" s="925" t="str">
        <f t="shared" si="504"/>
        <v>1…4</v>
      </c>
      <c r="DA101" s="924" t="str">
        <f t="shared" si="504"/>
        <v>4…7</v>
      </c>
      <c r="DB101" s="926" t="str">
        <f t="shared" si="504"/>
        <v>3…6</v>
      </c>
    </row>
    <row r="102" spans="1:167" ht="15.75" customHeight="1" x14ac:dyDescent="0.35">
      <c r="A102" s="109" t="s">
        <v>215</v>
      </c>
      <c r="B102" s="151" t="s">
        <v>31</v>
      </c>
      <c r="C102" s="152" t="s">
        <v>79</v>
      </c>
      <c r="D102" s="153" t="s">
        <v>2250</v>
      </c>
      <c r="E102" s="153" t="s">
        <v>2250</v>
      </c>
      <c r="F102" s="153" t="s">
        <v>105</v>
      </c>
      <c r="G102" s="153" t="s">
        <v>2250</v>
      </c>
      <c r="H102" s="153" t="s">
        <v>79</v>
      </c>
      <c r="I102" s="153" t="s">
        <v>2254</v>
      </c>
      <c r="J102" s="153" t="s">
        <v>2250</v>
      </c>
      <c r="K102" s="153" t="s">
        <v>79</v>
      </c>
      <c r="L102" s="153" t="s">
        <v>79</v>
      </c>
      <c r="M102" s="153" t="s">
        <v>79</v>
      </c>
      <c r="N102" s="153" t="s">
        <v>79</v>
      </c>
      <c r="O102" s="153" t="s">
        <v>2254</v>
      </c>
      <c r="P102" s="153" t="s">
        <v>79</v>
      </c>
      <c r="Q102" s="153" t="s">
        <v>79</v>
      </c>
      <c r="R102" s="153" t="s">
        <v>79</v>
      </c>
      <c r="S102" s="153" t="s">
        <v>2253</v>
      </c>
      <c r="T102" s="153" t="s">
        <v>2250</v>
      </c>
      <c r="U102" s="153" t="s">
        <v>2253</v>
      </c>
      <c r="V102" s="154" t="s">
        <v>79</v>
      </c>
      <c r="X102" s="109" t="s">
        <v>216</v>
      </c>
      <c r="Y102" s="155" t="s">
        <v>31</v>
      </c>
      <c r="Z102" s="156" t="s">
        <v>2250</v>
      </c>
      <c r="AA102" s="156" t="s">
        <v>2227</v>
      </c>
      <c r="AB102" s="156" t="s">
        <v>2250</v>
      </c>
      <c r="AC102" s="156" t="s">
        <v>2250</v>
      </c>
      <c r="AD102" s="156" t="s">
        <v>79</v>
      </c>
      <c r="AE102" s="156" t="s">
        <v>79</v>
      </c>
      <c r="AF102" s="156" t="s">
        <v>2250</v>
      </c>
      <c r="AG102" s="156" t="s">
        <v>79</v>
      </c>
      <c r="AH102" s="156" t="s">
        <v>2250</v>
      </c>
      <c r="AI102" s="156" t="s">
        <v>2250</v>
      </c>
      <c r="AL102" s="893"/>
      <c r="AM102" s="848"/>
      <c r="AN102" s="708"/>
      <c r="AO102" s="5"/>
      <c r="AP102">
        <v>18</v>
      </c>
      <c r="AQ102" s="99" t="str">
        <f t="shared" si="497"/>
        <v>18Санкт-Петербург</v>
      </c>
      <c r="AR102" s="151" t="s">
        <v>31</v>
      </c>
      <c r="AS102" s="894"/>
      <c r="AT102" s="895" t="str">
        <f t="shared" si="499"/>
        <v>· *</v>
      </c>
      <c r="AU102" s="895" t="str">
        <f t="shared" si="499"/>
        <v>· *</v>
      </c>
      <c r="AV102" s="895" t="str">
        <f t="shared" si="499"/>
        <v/>
      </c>
      <c r="AW102" s="895" t="str">
        <f t="shared" si="499"/>
        <v/>
      </c>
      <c r="AX102" s="895" t="str">
        <f t="shared" si="499"/>
        <v>· *</v>
      </c>
      <c r="AY102" s="895" t="str">
        <f t="shared" si="499"/>
        <v/>
      </c>
      <c r="AZ102" s="895" t="str">
        <f t="shared" si="499"/>
        <v>*</v>
      </c>
      <c r="BA102" s="895" t="str">
        <f t="shared" si="499"/>
        <v>*</v>
      </c>
      <c r="BB102" s="895" t="str">
        <f t="shared" si="499"/>
        <v/>
      </c>
      <c r="BC102" s="895" t="str">
        <f t="shared" si="499"/>
        <v/>
      </c>
      <c r="BD102" s="895" t="str">
        <f t="shared" si="500"/>
        <v>· *</v>
      </c>
      <c r="BE102" s="895" t="str">
        <f t="shared" si="500"/>
        <v>·</v>
      </c>
      <c r="BF102" s="895" t="str">
        <f t="shared" si="500"/>
        <v>·</v>
      </c>
      <c r="BG102" s="895" t="str">
        <f t="shared" si="500"/>
        <v>· *</v>
      </c>
      <c r="BH102" s="895" t="str">
        <f t="shared" si="500"/>
        <v/>
      </c>
      <c r="BI102" s="895" t="str">
        <f t="shared" si="500"/>
        <v/>
      </c>
      <c r="BJ102" s="895" t="str">
        <f t="shared" si="500"/>
        <v/>
      </c>
      <c r="BK102" s="895" t="str">
        <f t="shared" si="500"/>
        <v/>
      </c>
      <c r="BL102" s="895" t="str">
        <f t="shared" si="500"/>
        <v/>
      </c>
      <c r="BN102" s="5"/>
      <c r="BO102" s="5"/>
      <c r="BP102" s="5"/>
      <c r="BQ102" s="5"/>
      <c r="BR102" s="5"/>
      <c r="BS102" s="5"/>
      <c r="BT102" s="5"/>
      <c r="BU102" s="5"/>
      <c r="BV102" s="5"/>
      <c r="BW102" s="5"/>
      <c r="BX102" s="5"/>
      <c r="BY102" s="5"/>
      <c r="BZ102" s="5"/>
      <c r="CA102" s="5"/>
      <c r="CB102" s="5"/>
      <c r="CC102" s="5"/>
      <c r="CD102" s="5"/>
      <c r="CE102" s="5"/>
      <c r="CF102" s="5"/>
      <c r="CG102" s="5"/>
      <c r="CH102" s="901" t="s">
        <v>1376</v>
      </c>
      <c r="CI102" s="927"/>
      <c r="CJ102" s="928" t="str">
        <f xml:space="preserve">  IF(AT125=0,"-","+")&amp;" "&amp;IF(AT126=0,"-","+")</f>
        <v>+ -</v>
      </c>
      <c r="CK102" s="927" t="str">
        <f t="shared" ref="CK102:DB102" si="505" xml:space="preserve">  IF(AU125=0,"-","+")&amp;" "&amp;IF(AU126=0,"-","+")</f>
        <v>- -</v>
      </c>
      <c r="CL102" s="928" t="str">
        <f t="shared" si="505"/>
        <v>- -</v>
      </c>
      <c r="CM102" s="927" t="str">
        <f t="shared" si="505"/>
        <v>- -</v>
      </c>
      <c r="CN102" s="928" t="str">
        <f t="shared" si="505"/>
        <v>- -</v>
      </c>
      <c r="CO102" s="927" t="str">
        <f t="shared" si="505"/>
        <v>- -</v>
      </c>
      <c r="CP102" s="928" t="str">
        <f t="shared" si="505"/>
        <v>- -</v>
      </c>
      <c r="CQ102" s="927" t="str">
        <f t="shared" si="505"/>
        <v>- -</v>
      </c>
      <c r="CR102" s="928" t="str">
        <f xml:space="preserve">  IF(BB125=0,"-","+")&amp;" "&amp;IF(BB126=0,"-","+")</f>
        <v>- -</v>
      </c>
      <c r="CS102" s="927" t="str">
        <f t="shared" si="505"/>
        <v>- -</v>
      </c>
      <c r="CT102" s="928" t="str">
        <f t="shared" si="505"/>
        <v>+ -</v>
      </c>
      <c r="CU102" s="927" t="str">
        <f t="shared" si="505"/>
        <v>- -</v>
      </c>
      <c r="CV102" s="928" t="str">
        <f t="shared" si="505"/>
        <v>- -</v>
      </c>
      <c r="CW102" s="927" t="str">
        <f t="shared" si="505"/>
        <v>- -</v>
      </c>
      <c r="CX102" s="928" t="str">
        <f t="shared" si="505"/>
        <v>- -</v>
      </c>
      <c r="CY102" s="927" t="str">
        <f t="shared" si="505"/>
        <v>- -</v>
      </c>
      <c r="CZ102" s="928" t="str">
        <f t="shared" si="505"/>
        <v>- -</v>
      </c>
      <c r="DA102" s="927" t="str">
        <f t="shared" si="505"/>
        <v>- -</v>
      </c>
      <c r="DB102" s="929" t="str">
        <f t="shared" si="505"/>
        <v>- -</v>
      </c>
    </row>
    <row r="103" spans="1:167" ht="15.75" customHeight="1" x14ac:dyDescent="0.2">
      <c r="A103" s="109" t="s">
        <v>217</v>
      </c>
      <c r="B103" s="151" t="s">
        <v>94</v>
      </c>
      <c r="C103" s="157">
        <v>0</v>
      </c>
      <c r="D103" s="158">
        <v>6</v>
      </c>
      <c r="E103" s="158">
        <v>1</v>
      </c>
      <c r="F103" s="158">
        <v>15</v>
      </c>
      <c r="G103" s="158">
        <v>12</v>
      </c>
      <c r="H103" s="158">
        <v>0</v>
      </c>
      <c r="I103" s="158">
        <v>4</v>
      </c>
      <c r="J103" s="158">
        <v>8</v>
      </c>
      <c r="K103" s="158">
        <v>0</v>
      </c>
      <c r="L103" s="158">
        <v>0</v>
      </c>
      <c r="M103" s="158">
        <v>0</v>
      </c>
      <c r="N103" s="158">
        <v>0</v>
      </c>
      <c r="O103" s="158">
        <v>2</v>
      </c>
      <c r="P103" s="158">
        <v>0</v>
      </c>
      <c r="Q103" s="158">
        <v>0</v>
      </c>
      <c r="R103" s="158">
        <v>0</v>
      </c>
      <c r="S103" s="158">
        <v>1</v>
      </c>
      <c r="T103" s="158">
        <v>1</v>
      </c>
      <c r="U103" s="158">
        <v>1</v>
      </c>
      <c r="V103" s="159">
        <v>0</v>
      </c>
      <c r="X103" s="109" t="s">
        <v>218</v>
      </c>
      <c r="Y103" s="23" t="s">
        <v>94</v>
      </c>
      <c r="Z103" s="160">
        <v>6</v>
      </c>
      <c r="AA103" s="160">
        <v>15</v>
      </c>
      <c r="AB103" s="160">
        <v>12</v>
      </c>
      <c r="AC103" s="160">
        <v>12</v>
      </c>
      <c r="AD103" s="160">
        <v>0</v>
      </c>
      <c r="AE103" s="160">
        <v>0</v>
      </c>
      <c r="AF103" s="160">
        <v>2</v>
      </c>
      <c r="AG103" s="160">
        <v>0</v>
      </c>
      <c r="AH103" s="160">
        <v>1</v>
      </c>
      <c r="AI103" s="160">
        <v>1</v>
      </c>
      <c r="AL103" s="893"/>
      <c r="AM103" s="848"/>
      <c r="AN103" s="708"/>
      <c r="AO103" s="5"/>
      <c r="AP103">
        <v>19</v>
      </c>
      <c r="AQ103" s="99" t="str">
        <f t="shared" si="497"/>
        <v>19Санкт-Петербург</v>
      </c>
      <c r="AR103" s="151" t="s">
        <v>94</v>
      </c>
      <c r="AS103" s="870"/>
      <c r="AT103" s="871">
        <f t="shared" si="499"/>
        <v>10</v>
      </c>
      <c r="AU103" s="871">
        <f t="shared" si="499"/>
        <v>3</v>
      </c>
      <c r="AV103" s="871">
        <f t="shared" si="499"/>
        <v>0</v>
      </c>
      <c r="AW103" s="871">
        <f t="shared" si="499"/>
        <v>0</v>
      </c>
      <c r="AX103" s="871">
        <f t="shared" si="499"/>
        <v>1</v>
      </c>
      <c r="AY103" s="871">
        <f t="shared" si="499"/>
        <v>0</v>
      </c>
      <c r="AZ103" s="871">
        <f t="shared" si="499"/>
        <v>1</v>
      </c>
      <c r="BA103" s="871">
        <f t="shared" si="499"/>
        <v>1</v>
      </c>
      <c r="BB103" s="871">
        <f t="shared" si="499"/>
        <v>0</v>
      </c>
      <c r="BC103" s="871">
        <f t="shared" si="499"/>
        <v>0</v>
      </c>
      <c r="BD103" s="871">
        <f t="shared" si="500"/>
        <v>6</v>
      </c>
      <c r="BE103" s="871">
        <f t="shared" si="500"/>
        <v>1</v>
      </c>
      <c r="BF103" s="871">
        <f t="shared" si="500"/>
        <v>1</v>
      </c>
      <c r="BG103" s="871">
        <f t="shared" si="500"/>
        <v>1</v>
      </c>
      <c r="BH103" s="871">
        <f t="shared" si="500"/>
        <v>0</v>
      </c>
      <c r="BI103" s="871">
        <f t="shared" si="500"/>
        <v>0</v>
      </c>
      <c r="BJ103" s="871">
        <f t="shared" si="500"/>
        <v>0</v>
      </c>
      <c r="BK103" s="871">
        <f t="shared" si="500"/>
        <v>0</v>
      </c>
      <c r="BL103" s="872">
        <f t="shared" si="500"/>
        <v>0</v>
      </c>
      <c r="BN103" s="5"/>
      <c r="BO103" s="5"/>
      <c r="BP103" s="5"/>
      <c r="BQ103" s="5"/>
      <c r="BR103" s="5"/>
      <c r="BS103" s="5"/>
      <c r="BT103" s="5"/>
      <c r="BU103" s="5"/>
      <c r="BV103" s="5"/>
      <c r="BW103" s="5"/>
      <c r="BX103" s="5"/>
      <c r="BY103" s="5"/>
      <c r="BZ103" s="5"/>
      <c r="CA103" s="5"/>
      <c r="CB103" s="5"/>
      <c r="CC103" s="5"/>
      <c r="CD103" s="5"/>
      <c r="CE103" s="5"/>
      <c r="CF103" s="5"/>
      <c r="CG103" s="5"/>
      <c r="CH103" s="905" t="s">
        <v>808</v>
      </c>
      <c r="CI103" s="934"/>
      <c r="CJ103" s="907" t="str">
        <f>IF(AT128=0,"-","+")</f>
        <v>-</v>
      </c>
      <c r="CK103" s="908" t="str">
        <f t="shared" ref="CK103:DB103" si="506">IF(AU128=0,"-","+")</f>
        <v>-</v>
      </c>
      <c r="CL103" s="907" t="str">
        <f t="shared" si="506"/>
        <v>-</v>
      </c>
      <c r="CM103" s="908" t="str">
        <f t="shared" si="506"/>
        <v>-</v>
      </c>
      <c r="CN103" s="907" t="str">
        <f t="shared" si="506"/>
        <v>-</v>
      </c>
      <c r="CO103" s="908" t="str">
        <f t="shared" si="506"/>
        <v>-</v>
      </c>
      <c r="CP103" s="907" t="str">
        <f t="shared" si="506"/>
        <v>-</v>
      </c>
      <c r="CQ103" s="908" t="str">
        <f t="shared" si="506"/>
        <v>-</v>
      </c>
      <c r="CR103" s="907" t="str">
        <f t="shared" si="506"/>
        <v>-</v>
      </c>
      <c r="CS103" s="908" t="str">
        <f t="shared" si="506"/>
        <v>-</v>
      </c>
      <c r="CT103" s="907" t="str">
        <f t="shared" si="506"/>
        <v>-</v>
      </c>
      <c r="CU103" s="908" t="str">
        <f t="shared" si="506"/>
        <v>-</v>
      </c>
      <c r="CV103" s="907" t="str">
        <f t="shared" si="506"/>
        <v>-</v>
      </c>
      <c r="CW103" s="908" t="str">
        <f t="shared" si="506"/>
        <v>-</v>
      </c>
      <c r="CX103" s="907" t="str">
        <f t="shared" si="506"/>
        <v>-</v>
      </c>
      <c r="CY103" s="908" t="str">
        <f t="shared" si="506"/>
        <v>-</v>
      </c>
      <c r="CZ103" s="907" t="str">
        <f t="shared" si="506"/>
        <v>-</v>
      </c>
      <c r="DA103" s="908" t="str">
        <f t="shared" si="506"/>
        <v>-</v>
      </c>
      <c r="DB103" s="909" t="str">
        <f t="shared" si="506"/>
        <v>-</v>
      </c>
      <c r="FH103" s="843" t="s">
        <v>1336</v>
      </c>
      <c r="FI103" s="844" t="s">
        <v>35</v>
      </c>
      <c r="FJ103" s="845" t="s">
        <v>1337</v>
      </c>
      <c r="FK103" s="846" t="s">
        <v>1338</v>
      </c>
    </row>
    <row r="104" spans="1:167" ht="15.75" customHeight="1" x14ac:dyDescent="0.2">
      <c r="A104" s="109" t="s">
        <v>219</v>
      </c>
      <c r="B104" s="161" t="s">
        <v>34</v>
      </c>
      <c r="C104" s="162">
        <v>1006.55</v>
      </c>
      <c r="D104" s="163">
        <v>997.85</v>
      </c>
      <c r="E104" s="163">
        <v>992.40000000000009</v>
      </c>
      <c r="F104" s="163">
        <v>984.59999999999991</v>
      </c>
      <c r="G104" s="163">
        <v>996.9</v>
      </c>
      <c r="H104" s="163">
        <v>1008.6500000000001</v>
      </c>
      <c r="I104" s="163">
        <v>1003.9</v>
      </c>
      <c r="J104" s="163">
        <v>998.90000000000009</v>
      </c>
      <c r="K104" s="163">
        <v>1012.55</v>
      </c>
      <c r="L104" s="163">
        <v>1021.6</v>
      </c>
      <c r="M104" s="163">
        <v>1029.8000000000002</v>
      </c>
      <c r="N104" s="163">
        <v>1028.1999999999998</v>
      </c>
      <c r="O104" s="163">
        <v>1025.0999999999999</v>
      </c>
      <c r="P104" s="163">
        <v>1024.9000000000001</v>
      </c>
      <c r="Q104" s="163">
        <v>1025.0999999999999</v>
      </c>
      <c r="R104" s="163">
        <v>1025.6500000000001</v>
      </c>
      <c r="S104" s="163">
        <v>1027.75</v>
      </c>
      <c r="T104" s="163">
        <v>1029.4499999999998</v>
      </c>
      <c r="U104" s="163">
        <v>1033.2</v>
      </c>
      <c r="V104" s="164">
        <v>1039.0500000000002</v>
      </c>
      <c r="X104" s="109" t="s">
        <v>220</v>
      </c>
      <c r="Y104" s="165" t="s">
        <v>33</v>
      </c>
      <c r="Z104" s="166">
        <v>0</v>
      </c>
      <c r="AA104" s="166">
        <v>0</v>
      </c>
      <c r="AB104" s="166">
        <v>0</v>
      </c>
      <c r="AC104" s="166">
        <v>0</v>
      </c>
      <c r="AD104" s="166">
        <v>0</v>
      </c>
      <c r="AE104" s="166">
        <v>0</v>
      </c>
      <c r="AF104" s="166">
        <v>0</v>
      </c>
      <c r="AG104" s="166">
        <v>0</v>
      </c>
      <c r="AH104" s="166">
        <v>0</v>
      </c>
      <c r="AI104" s="166">
        <v>0</v>
      </c>
      <c r="AL104" s="893"/>
      <c r="AM104" s="852"/>
      <c r="AN104" s="708"/>
      <c r="AO104" s="5"/>
      <c r="AP104">
        <v>20</v>
      </c>
      <c r="AQ104" s="99" t="str">
        <f t="shared" si="497"/>
        <v>20Санкт-Петербург</v>
      </c>
      <c r="AR104" s="161" t="s">
        <v>34</v>
      </c>
      <c r="AS104" s="162"/>
      <c r="AT104" s="162">
        <f t="shared" si="499"/>
        <v>985.2</v>
      </c>
      <c r="AU104" s="162">
        <f t="shared" si="499"/>
        <v>982.8</v>
      </c>
      <c r="AV104" s="162">
        <f t="shared" si="499"/>
        <v>985.4</v>
      </c>
      <c r="AW104" s="162">
        <f t="shared" si="499"/>
        <v>987.35</v>
      </c>
      <c r="AX104" s="162">
        <f t="shared" si="499"/>
        <v>994.59999999999991</v>
      </c>
      <c r="AY104" s="162">
        <f t="shared" si="499"/>
        <v>997.84999999999991</v>
      </c>
      <c r="AZ104" s="162">
        <f t="shared" si="499"/>
        <v>999.34999999999991</v>
      </c>
      <c r="BA104" s="162">
        <f t="shared" si="499"/>
        <v>1006.7</v>
      </c>
      <c r="BB104" s="162">
        <f t="shared" si="499"/>
        <v>1016.9</v>
      </c>
      <c r="BC104" s="162">
        <f t="shared" si="499"/>
        <v>1019.65</v>
      </c>
      <c r="BD104" s="162">
        <f t="shared" si="500"/>
        <v>1011.1500000000001</v>
      </c>
      <c r="BE104" s="162">
        <f t="shared" si="500"/>
        <v>1011</v>
      </c>
      <c r="BF104" s="162">
        <f t="shared" si="500"/>
        <v>1010.3499999999999</v>
      </c>
      <c r="BG104" s="162">
        <f t="shared" si="500"/>
        <v>1014.75</v>
      </c>
      <c r="BH104" s="162">
        <f t="shared" si="500"/>
        <v>1018.85</v>
      </c>
      <c r="BI104" s="162">
        <f t="shared" si="500"/>
        <v>1023.4499999999999</v>
      </c>
      <c r="BJ104" s="162">
        <f t="shared" si="500"/>
        <v>1028.1500000000001</v>
      </c>
      <c r="BK104" s="162">
        <f t="shared" si="500"/>
        <v>1033.8499999999999</v>
      </c>
      <c r="BL104" s="162">
        <f t="shared" si="500"/>
        <v>1041</v>
      </c>
      <c r="BN104" s="5"/>
      <c r="BO104" s="5"/>
      <c r="BP104" s="5"/>
      <c r="BQ104" s="5"/>
      <c r="BR104" s="5"/>
      <c r="BS104" s="5"/>
      <c r="BT104" s="5"/>
      <c r="BU104" s="5"/>
      <c r="BV104" s="5"/>
      <c r="BW104" s="5"/>
      <c r="BX104" s="5"/>
      <c r="BY104" s="5"/>
      <c r="BZ104" s="5"/>
      <c r="CA104" s="5"/>
      <c r="CB104" s="5"/>
      <c r="CC104" s="5"/>
      <c r="CD104" s="5"/>
      <c r="CE104" s="5"/>
      <c r="CF104" s="5"/>
      <c r="CG104" s="5"/>
      <c r="CH104" s="930" t="s">
        <v>33</v>
      </c>
      <c r="CI104" s="931"/>
      <c r="CJ104" s="932" t="str">
        <f>IF(AT106=0,"-","+")</f>
        <v>-</v>
      </c>
      <c r="CK104" s="931" t="str">
        <f t="shared" ref="CK104:DB104" si="507">IF(AU106=0,"-","+")</f>
        <v>-</v>
      </c>
      <c r="CL104" s="932" t="str">
        <f t="shared" si="507"/>
        <v>-</v>
      </c>
      <c r="CM104" s="931" t="str">
        <f t="shared" si="507"/>
        <v>-</v>
      </c>
      <c r="CN104" s="932" t="str">
        <f t="shared" si="507"/>
        <v>-</v>
      </c>
      <c r="CO104" s="931" t="str">
        <f t="shared" si="507"/>
        <v>-</v>
      </c>
      <c r="CP104" s="932" t="str">
        <f t="shared" si="507"/>
        <v>-</v>
      </c>
      <c r="CQ104" s="931" t="str">
        <f t="shared" si="507"/>
        <v>-</v>
      </c>
      <c r="CR104" s="932" t="str">
        <f t="shared" si="507"/>
        <v>-</v>
      </c>
      <c r="CS104" s="931" t="str">
        <f t="shared" si="507"/>
        <v>-</v>
      </c>
      <c r="CT104" s="932" t="str">
        <f t="shared" si="507"/>
        <v>-</v>
      </c>
      <c r="CU104" s="931" t="str">
        <f t="shared" si="507"/>
        <v>-</v>
      </c>
      <c r="CV104" s="932" t="str">
        <f t="shared" si="507"/>
        <v>-</v>
      </c>
      <c r="CW104" s="931" t="str">
        <f t="shared" si="507"/>
        <v>-</v>
      </c>
      <c r="CX104" s="932" t="str">
        <f t="shared" si="507"/>
        <v>-</v>
      </c>
      <c r="CY104" s="931" t="str">
        <f t="shared" si="507"/>
        <v>-</v>
      </c>
      <c r="CZ104" s="932" t="str">
        <f t="shared" si="507"/>
        <v>-</v>
      </c>
      <c r="DA104" s="931" t="str">
        <f t="shared" si="507"/>
        <v>-</v>
      </c>
      <c r="DB104" s="933" t="str">
        <f t="shared" si="507"/>
        <v>-</v>
      </c>
      <c r="FH104" s="847" t="s">
        <v>1339</v>
      </c>
      <c r="FI104" s="848" t="s">
        <v>788</v>
      </c>
      <c r="FJ104" s="708" t="s">
        <v>125</v>
      </c>
      <c r="FK104" s="849" t="s">
        <v>1340</v>
      </c>
    </row>
    <row r="105" spans="1:167" x14ac:dyDescent="0.2">
      <c r="A105" s="109" t="s">
        <v>221</v>
      </c>
      <c r="B105" s="167" t="s">
        <v>32</v>
      </c>
      <c r="C105" s="168" t="s">
        <v>2285</v>
      </c>
      <c r="D105" s="169" t="s">
        <v>2232</v>
      </c>
      <c r="E105" s="169" t="s">
        <v>2282</v>
      </c>
      <c r="F105" s="169" t="s">
        <v>2232</v>
      </c>
      <c r="G105" s="169" t="s">
        <v>2229</v>
      </c>
      <c r="H105" s="169" t="s">
        <v>2239</v>
      </c>
      <c r="I105" s="169" t="s">
        <v>2286</v>
      </c>
      <c r="J105" s="169" t="s">
        <v>2228</v>
      </c>
      <c r="K105" s="169" t="s">
        <v>4</v>
      </c>
      <c r="L105" s="169" t="s">
        <v>4</v>
      </c>
      <c r="M105" s="169" t="s">
        <v>97</v>
      </c>
      <c r="N105" s="169" t="s">
        <v>2232</v>
      </c>
      <c r="O105" s="169" t="s">
        <v>2232</v>
      </c>
      <c r="P105" s="169" t="s">
        <v>2239</v>
      </c>
      <c r="Q105" s="169" t="s">
        <v>983</v>
      </c>
      <c r="R105" s="169" t="s">
        <v>820</v>
      </c>
      <c r="S105" s="169" t="s">
        <v>97</v>
      </c>
      <c r="T105" s="169" t="s">
        <v>2213</v>
      </c>
      <c r="U105" s="169" t="s">
        <v>2237</v>
      </c>
      <c r="V105" s="170" t="s">
        <v>95</v>
      </c>
      <c r="X105" s="672" t="s">
        <v>200</v>
      </c>
      <c r="Y105" s="673" t="s">
        <v>807</v>
      </c>
      <c r="Z105" s="674">
        <v>0</v>
      </c>
      <c r="AA105" s="675">
        <v>0</v>
      </c>
      <c r="AB105" s="675">
        <v>0</v>
      </c>
      <c r="AC105" s="675">
        <v>0</v>
      </c>
      <c r="AD105" s="675">
        <v>0</v>
      </c>
      <c r="AE105" s="675">
        <v>0</v>
      </c>
      <c r="AF105" s="675">
        <v>1</v>
      </c>
      <c r="AG105" s="675">
        <v>0</v>
      </c>
      <c r="AH105" s="675">
        <v>0</v>
      </c>
      <c r="AI105" s="676">
        <v>0</v>
      </c>
      <c r="AL105" s="893"/>
      <c r="AM105" s="852"/>
      <c r="AN105" s="708"/>
      <c r="AO105" s="5"/>
      <c r="AP105">
        <v>21</v>
      </c>
      <c r="AQ105" s="99" t="str">
        <f t="shared" si="497"/>
        <v>21Санкт-Петербург</v>
      </c>
      <c r="AR105" s="167" t="s">
        <v>32</v>
      </c>
      <c r="AS105" s="168"/>
      <c r="AT105" s="168" t="str">
        <f t="shared" si="499"/>
        <v>ЮВ-10</v>
      </c>
      <c r="AU105" s="168" t="str">
        <f t="shared" si="499"/>
        <v>Ю-6</v>
      </c>
      <c r="AV105" s="168" t="str">
        <f t="shared" si="499"/>
        <v>Ю-5</v>
      </c>
      <c r="AW105" s="168" t="str">
        <f t="shared" si="499"/>
        <v>Ю-8</v>
      </c>
      <c r="AX105" s="168" t="str">
        <f t="shared" si="499"/>
        <v>Ю-9</v>
      </c>
      <c r="AY105" s="168" t="str">
        <f t="shared" si="499"/>
        <v>ЮЗ-6</v>
      </c>
      <c r="AZ105" s="168" t="str">
        <f t="shared" si="499"/>
        <v>ЮЗ-5</v>
      </c>
      <c r="BA105" s="168" t="str">
        <f t="shared" si="499"/>
        <v>ЮЗ-5</v>
      </c>
      <c r="BB105" s="168" t="str">
        <f t="shared" si="499"/>
        <v>ЮЗ-6</v>
      </c>
      <c r="BC105" s="168" t="str">
        <f t="shared" si="499"/>
        <v>Ю-8</v>
      </c>
      <c r="BD105" s="168" t="str">
        <f t="shared" si="500"/>
        <v>Ю-10</v>
      </c>
      <c r="BE105" s="168" t="str">
        <f t="shared" si="500"/>
        <v>Ю-8</v>
      </c>
      <c r="BF105" s="168" t="str">
        <f t="shared" si="500"/>
        <v>Ю-9</v>
      </c>
      <c r="BG105" s="168" t="str">
        <f t="shared" si="500"/>
        <v>Ю-7</v>
      </c>
      <c r="BH105" s="168" t="str">
        <f t="shared" si="500"/>
        <v>Ю-6</v>
      </c>
      <c r="BI105" s="168" t="str">
        <f t="shared" si="500"/>
        <v>Ю-4</v>
      </c>
      <c r="BJ105" s="168" t="str">
        <f t="shared" si="500"/>
        <v>В-3</v>
      </c>
      <c r="BK105" s="168" t="str">
        <f t="shared" si="500"/>
        <v>СВ-4</v>
      </c>
      <c r="BL105" s="168" t="str">
        <f t="shared" si="500"/>
        <v>В-4</v>
      </c>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FH105" s="847" t="s">
        <v>1339</v>
      </c>
      <c r="FI105" s="848" t="s">
        <v>788</v>
      </c>
      <c r="FJ105" s="708" t="s">
        <v>151</v>
      </c>
      <c r="FK105" s="850" t="s">
        <v>1341</v>
      </c>
    </row>
    <row r="106" spans="1:167" ht="15" x14ac:dyDescent="0.2">
      <c r="A106" s="109" t="s">
        <v>222</v>
      </c>
      <c r="B106" s="171" t="s">
        <v>33</v>
      </c>
      <c r="C106" s="172">
        <v>0</v>
      </c>
      <c r="D106" s="173">
        <v>0</v>
      </c>
      <c r="E106" s="173">
        <v>0</v>
      </c>
      <c r="F106" s="173">
        <v>0</v>
      </c>
      <c r="G106" s="173">
        <v>0</v>
      </c>
      <c r="H106" s="173">
        <v>0</v>
      </c>
      <c r="I106" s="173">
        <v>0</v>
      </c>
      <c r="J106" s="173">
        <v>0</v>
      </c>
      <c r="K106" s="173">
        <v>0</v>
      </c>
      <c r="L106" s="173">
        <v>0</v>
      </c>
      <c r="M106" s="173">
        <v>0</v>
      </c>
      <c r="N106" s="173">
        <v>0</v>
      </c>
      <c r="O106" s="173">
        <v>0</v>
      </c>
      <c r="P106" s="173">
        <v>0</v>
      </c>
      <c r="Q106" s="173">
        <v>0</v>
      </c>
      <c r="R106" s="173">
        <v>0</v>
      </c>
      <c r="S106" s="173">
        <v>0</v>
      </c>
      <c r="T106" s="173">
        <v>0</v>
      </c>
      <c r="U106" s="173">
        <v>0</v>
      </c>
      <c r="V106" s="174">
        <v>0</v>
      </c>
      <c r="X106" s="672" t="s">
        <v>201</v>
      </c>
      <c r="Y106" s="677" t="s">
        <v>808</v>
      </c>
      <c r="Z106" s="678">
        <v>0</v>
      </c>
      <c r="AA106" s="679">
        <v>0</v>
      </c>
      <c r="AB106" s="679">
        <v>0</v>
      </c>
      <c r="AC106" s="679">
        <v>0</v>
      </c>
      <c r="AD106" s="679">
        <v>0</v>
      </c>
      <c r="AE106" s="679">
        <v>0</v>
      </c>
      <c r="AF106" s="679">
        <v>0</v>
      </c>
      <c r="AG106" s="679">
        <v>0</v>
      </c>
      <c r="AH106" s="679">
        <v>0</v>
      </c>
      <c r="AI106" s="680">
        <v>0</v>
      </c>
      <c r="AL106" s="893"/>
      <c r="AM106" s="852"/>
      <c r="AN106" s="708"/>
      <c r="AO106" s="5"/>
      <c r="AP106">
        <v>22</v>
      </c>
      <c r="AQ106" s="99" t="str">
        <f t="shared" si="497"/>
        <v>22Санкт-Петербург</v>
      </c>
      <c r="AR106" s="171" t="s">
        <v>33</v>
      </c>
      <c r="AS106" s="873"/>
      <c r="AT106" s="888">
        <f xml:space="preserve">   IF(VLOOKUP($AQ106,$A$3:$AJ$1900,AT$93,0)=1,2,0)</f>
        <v>0</v>
      </c>
      <c r="AU106" s="888">
        <f t="shared" ref="AU106:BL106" si="508" xml:space="preserve">   IF(VLOOKUP($AQ106,$A$3:$AJ$1900,AU$93,0)=1,2,0)</f>
        <v>0</v>
      </c>
      <c r="AV106" s="888">
        <f t="shared" si="508"/>
        <v>0</v>
      </c>
      <c r="AW106" s="888">
        <f t="shared" si="508"/>
        <v>0</v>
      </c>
      <c r="AX106" s="888">
        <f t="shared" si="508"/>
        <v>0</v>
      </c>
      <c r="AY106" s="888">
        <f t="shared" si="508"/>
        <v>0</v>
      </c>
      <c r="AZ106" s="888">
        <f t="shared" si="508"/>
        <v>0</v>
      </c>
      <c r="BA106" s="888">
        <f t="shared" si="508"/>
        <v>0</v>
      </c>
      <c r="BB106" s="888">
        <f t="shared" si="508"/>
        <v>0</v>
      </c>
      <c r="BC106" s="888">
        <f t="shared" si="508"/>
        <v>0</v>
      </c>
      <c r="BD106" s="888">
        <f t="shared" si="508"/>
        <v>0</v>
      </c>
      <c r="BE106" s="888">
        <f t="shared" si="508"/>
        <v>0</v>
      </c>
      <c r="BF106" s="888">
        <f t="shared" si="508"/>
        <v>0</v>
      </c>
      <c r="BG106" s="888">
        <f t="shared" si="508"/>
        <v>0</v>
      </c>
      <c r="BH106" s="888">
        <f t="shared" si="508"/>
        <v>0</v>
      </c>
      <c r="BI106" s="888">
        <f t="shared" si="508"/>
        <v>0</v>
      </c>
      <c r="BJ106" s="888">
        <f t="shared" si="508"/>
        <v>0</v>
      </c>
      <c r="BK106" s="888">
        <f t="shared" si="508"/>
        <v>0</v>
      </c>
      <c r="BL106" s="888">
        <f t="shared" si="508"/>
        <v>0</v>
      </c>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FH106" s="847" t="s">
        <v>1339</v>
      </c>
      <c r="FI106" s="848" t="s">
        <v>788</v>
      </c>
      <c r="FJ106" s="708" t="s">
        <v>607</v>
      </c>
      <c r="FK106" s="850" t="s">
        <v>1342</v>
      </c>
    </row>
    <row r="107" spans="1:167" ht="16.5" customHeight="1" x14ac:dyDescent="0.2">
      <c r="A107" s="109" t="s">
        <v>223</v>
      </c>
      <c r="B107" s="171" t="s">
        <v>103</v>
      </c>
      <c r="C107" s="172">
        <v>0</v>
      </c>
      <c r="D107" s="173">
        <v>0</v>
      </c>
      <c r="E107" s="173">
        <v>0</v>
      </c>
      <c r="F107" s="173">
        <v>0</v>
      </c>
      <c r="G107" s="173">
        <v>0</v>
      </c>
      <c r="H107" s="173">
        <v>0</v>
      </c>
      <c r="I107" s="173">
        <v>0</v>
      </c>
      <c r="J107" s="173">
        <v>0</v>
      </c>
      <c r="K107" s="173">
        <v>0</v>
      </c>
      <c r="L107" s="173">
        <v>0</v>
      </c>
      <c r="M107" s="173">
        <v>0</v>
      </c>
      <c r="N107" s="173">
        <v>0</v>
      </c>
      <c r="O107" s="173">
        <v>0</v>
      </c>
      <c r="P107" s="173">
        <v>0</v>
      </c>
      <c r="Q107" s="173">
        <v>0</v>
      </c>
      <c r="R107" s="173">
        <v>0</v>
      </c>
      <c r="S107" s="173">
        <v>0</v>
      </c>
      <c r="T107" s="173">
        <v>0</v>
      </c>
      <c r="U107" s="173">
        <v>0</v>
      </c>
      <c r="V107" s="174">
        <v>0</v>
      </c>
      <c r="X107" s="672" t="s">
        <v>203</v>
      </c>
      <c r="Y107" s="677" t="s">
        <v>809</v>
      </c>
      <c r="Z107" s="678">
        <v>2</v>
      </c>
      <c r="AA107" s="679">
        <v>0</v>
      </c>
      <c r="AB107" s="679">
        <v>2</v>
      </c>
      <c r="AC107" s="679">
        <v>2</v>
      </c>
      <c r="AD107" s="679">
        <v>2</v>
      </c>
      <c r="AE107" s="679">
        <v>0</v>
      </c>
      <c r="AF107" s="679">
        <v>2</v>
      </c>
      <c r="AG107" s="679">
        <v>0</v>
      </c>
      <c r="AH107" s="679">
        <v>0</v>
      </c>
      <c r="AI107" s="680">
        <v>0</v>
      </c>
      <c r="AL107" s="893"/>
      <c r="AM107" s="852"/>
      <c r="AN107" s="708"/>
      <c r="AO107" s="5"/>
      <c r="AP107">
        <v>23</v>
      </c>
      <c r="AQ107" s="99" t="str">
        <f t="shared" si="497"/>
        <v>23Санкт-Петербург</v>
      </c>
      <c r="AR107" s="171" t="s">
        <v>103</v>
      </c>
      <c r="AS107" s="874"/>
      <c r="AT107" s="874">
        <f t="shared" ref="AT107:BC108" si="509">VLOOKUP($AQ107,$A$3:$AJ$1900,AT$93,0)</f>
        <v>0</v>
      </c>
      <c r="AU107" s="874">
        <f t="shared" si="509"/>
        <v>0</v>
      </c>
      <c r="AV107" s="874">
        <f t="shared" si="509"/>
        <v>0</v>
      </c>
      <c r="AW107" s="874">
        <f t="shared" si="509"/>
        <v>0</v>
      </c>
      <c r="AX107" s="874">
        <f t="shared" si="509"/>
        <v>0</v>
      </c>
      <c r="AY107" s="874">
        <f t="shared" si="509"/>
        <v>0</v>
      </c>
      <c r="AZ107" s="874">
        <f t="shared" si="509"/>
        <v>0</v>
      </c>
      <c r="BA107" s="874">
        <f t="shared" si="509"/>
        <v>0</v>
      </c>
      <c r="BB107" s="874">
        <f t="shared" si="509"/>
        <v>0</v>
      </c>
      <c r="BC107" s="874">
        <f t="shared" si="509"/>
        <v>0</v>
      </c>
      <c r="BD107" s="874">
        <f t="shared" ref="BD107:BL108" si="510">VLOOKUP($AQ107,$A$3:$AJ$1900,BD$93,0)</f>
        <v>0</v>
      </c>
      <c r="BE107" s="874">
        <f t="shared" si="510"/>
        <v>0</v>
      </c>
      <c r="BF107" s="874">
        <f t="shared" si="510"/>
        <v>0</v>
      </c>
      <c r="BG107" s="874">
        <f t="shared" si="510"/>
        <v>0</v>
      </c>
      <c r="BH107" s="874">
        <f t="shared" si="510"/>
        <v>0</v>
      </c>
      <c r="BI107" s="874">
        <f t="shared" si="510"/>
        <v>0</v>
      </c>
      <c r="BJ107" s="874">
        <f t="shared" si="510"/>
        <v>0</v>
      </c>
      <c r="BK107" s="874">
        <f t="shared" si="510"/>
        <v>0</v>
      </c>
      <c r="BL107" s="874">
        <f t="shared" si="510"/>
        <v>0</v>
      </c>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FH107" s="847" t="s">
        <v>1339</v>
      </c>
      <c r="FI107" s="848" t="s">
        <v>788</v>
      </c>
      <c r="FJ107" s="708" t="s">
        <v>202</v>
      </c>
      <c r="FK107" s="850" t="s">
        <v>1342</v>
      </c>
    </row>
    <row r="108" spans="1:167" ht="16.5" customHeight="1" x14ac:dyDescent="0.2">
      <c r="A108" s="109" t="s">
        <v>224</v>
      </c>
      <c r="B108" s="171" t="s">
        <v>148</v>
      </c>
      <c r="C108" s="172">
        <v>-7.7</v>
      </c>
      <c r="D108" s="173">
        <v>-2.6</v>
      </c>
      <c r="E108" s="173">
        <v>0</v>
      </c>
      <c r="F108" s="173">
        <v>0.1</v>
      </c>
      <c r="G108" s="173">
        <v>-8.5</v>
      </c>
      <c r="H108" s="173">
        <v>-6.2</v>
      </c>
      <c r="I108" s="173">
        <v>-7.1</v>
      </c>
      <c r="J108" s="173">
        <v>-8.3000000000000007</v>
      </c>
      <c r="K108" s="173">
        <v>-10.1</v>
      </c>
      <c r="L108" s="173">
        <v>-10.199999999999999</v>
      </c>
      <c r="M108" s="173">
        <v>-8.6999999999999993</v>
      </c>
      <c r="N108" s="173">
        <v>-5.5</v>
      </c>
      <c r="O108" s="173">
        <v>4.4000000000000004</v>
      </c>
      <c r="P108" s="173">
        <v>2</v>
      </c>
      <c r="Q108" s="173">
        <v>0.7</v>
      </c>
      <c r="R108" s="173">
        <v>-1.2</v>
      </c>
      <c r="S108" s="173">
        <v>-3.1</v>
      </c>
      <c r="T108" s="173">
        <v>-4.0999999999999996</v>
      </c>
      <c r="U108" s="173">
        <v>-4.0999999999999996</v>
      </c>
      <c r="V108" s="174">
        <v>-4.4000000000000004</v>
      </c>
      <c r="X108" s="672" t="s">
        <v>205</v>
      </c>
      <c r="Y108" s="699" t="s">
        <v>810</v>
      </c>
      <c r="Z108" s="700">
        <v>0</v>
      </c>
      <c r="AA108" s="701">
        <v>0</v>
      </c>
      <c r="AB108" s="701">
        <v>0</v>
      </c>
      <c r="AC108" s="701">
        <v>0</v>
      </c>
      <c r="AD108" s="701">
        <v>0</v>
      </c>
      <c r="AE108" s="701">
        <v>0</v>
      </c>
      <c r="AF108" s="701">
        <v>0</v>
      </c>
      <c r="AG108" s="701">
        <v>0</v>
      </c>
      <c r="AH108" s="701">
        <v>0</v>
      </c>
      <c r="AI108" s="702">
        <v>0</v>
      </c>
      <c r="AL108" s="893"/>
      <c r="AM108" s="848"/>
      <c r="AN108" s="708"/>
      <c r="AO108" s="5"/>
      <c r="AP108">
        <v>24</v>
      </c>
      <c r="AQ108" s="99" t="str">
        <f>AP108&amp;AR$95</f>
        <v>24Санкт-Петербург</v>
      </c>
      <c r="AR108" s="171" t="s">
        <v>148</v>
      </c>
      <c r="AS108" s="172"/>
      <c r="AT108" s="172">
        <f t="shared" si="509"/>
        <v>-5.3</v>
      </c>
      <c r="AU108" s="172">
        <f t="shared" si="509"/>
        <v>-4.9000000000000004</v>
      </c>
      <c r="AV108" s="172">
        <f t="shared" si="509"/>
        <v>-7.2</v>
      </c>
      <c r="AW108" s="172">
        <f t="shared" si="509"/>
        <v>-8.1</v>
      </c>
      <c r="AX108" s="172">
        <f t="shared" si="509"/>
        <v>-9.3000000000000007</v>
      </c>
      <c r="AY108" s="172">
        <f t="shared" si="509"/>
        <v>-10.199999999999999</v>
      </c>
      <c r="AZ108" s="172">
        <f t="shared" si="509"/>
        <v>-10.199999999999999</v>
      </c>
      <c r="BA108" s="172">
        <f t="shared" si="509"/>
        <v>-9.8000000000000007</v>
      </c>
      <c r="BB108" s="172">
        <f t="shared" si="509"/>
        <v>-7.9</v>
      </c>
      <c r="BC108" s="172">
        <f t="shared" si="509"/>
        <v>-6.2</v>
      </c>
      <c r="BD108" s="172">
        <f t="shared" si="510"/>
        <v>0.3</v>
      </c>
      <c r="BE108" s="172">
        <f t="shared" si="510"/>
        <v>8.5</v>
      </c>
      <c r="BF108" s="172">
        <f t="shared" si="510"/>
        <v>0.5</v>
      </c>
      <c r="BG108" s="172">
        <f t="shared" si="510"/>
        <v>-2.1</v>
      </c>
      <c r="BH108" s="172">
        <f t="shared" si="510"/>
        <v>-2.7</v>
      </c>
      <c r="BI108" s="172">
        <f t="shared" si="510"/>
        <v>-3.7</v>
      </c>
      <c r="BJ108" s="172">
        <f t="shared" si="510"/>
        <v>-5</v>
      </c>
      <c r="BK108" s="172">
        <f t="shared" si="510"/>
        <v>-5.9</v>
      </c>
      <c r="BL108" s="172">
        <f t="shared" si="510"/>
        <v>-6.4</v>
      </c>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FH108" s="847" t="s">
        <v>1339</v>
      </c>
      <c r="FI108" s="848" t="s">
        <v>788</v>
      </c>
      <c r="FJ108" s="708" t="s">
        <v>177</v>
      </c>
      <c r="FK108" s="850" t="s">
        <v>1343</v>
      </c>
    </row>
    <row r="109" spans="1:167" ht="16.5" customHeight="1" x14ac:dyDescent="0.2">
      <c r="A109" s="703" t="s">
        <v>834</v>
      </c>
      <c r="B109" s="704" t="s">
        <v>807</v>
      </c>
      <c r="C109" s="705">
        <v>0</v>
      </c>
      <c r="D109" s="705">
        <v>0</v>
      </c>
      <c r="E109" s="705">
        <v>0</v>
      </c>
      <c r="F109" s="705">
        <v>0</v>
      </c>
      <c r="G109" s="705">
        <v>0</v>
      </c>
      <c r="H109" s="705">
        <v>0</v>
      </c>
      <c r="I109" s="705">
        <v>0</v>
      </c>
      <c r="J109" s="705">
        <v>0</v>
      </c>
      <c r="K109" s="705">
        <v>0</v>
      </c>
      <c r="L109" s="705">
        <v>0</v>
      </c>
      <c r="M109" s="705">
        <v>0</v>
      </c>
      <c r="N109" s="705">
        <v>0</v>
      </c>
      <c r="O109" s="705">
        <v>1</v>
      </c>
      <c r="P109" s="705">
        <v>0</v>
      </c>
      <c r="Q109" s="705">
        <v>0</v>
      </c>
      <c r="R109" s="705">
        <v>0</v>
      </c>
      <c r="S109" s="705">
        <v>0</v>
      </c>
      <c r="T109" s="705">
        <v>0</v>
      </c>
      <c r="U109" s="705">
        <v>0</v>
      </c>
      <c r="V109" s="705">
        <v>0</v>
      </c>
      <c r="X109" s="672" t="s">
        <v>207</v>
      </c>
      <c r="Y109" s="685" t="s">
        <v>812</v>
      </c>
      <c r="Z109" s="686">
        <v>2</v>
      </c>
      <c r="AA109" s="687">
        <v>1</v>
      </c>
      <c r="AB109" s="687">
        <v>3</v>
      </c>
      <c r="AC109" s="687">
        <v>9</v>
      </c>
      <c r="AD109" s="687">
        <v>9</v>
      </c>
      <c r="AE109" s="687">
        <v>9</v>
      </c>
      <c r="AF109" s="687">
        <v>9</v>
      </c>
      <c r="AG109" s="687">
        <v>7</v>
      </c>
      <c r="AH109" s="687">
        <v>0</v>
      </c>
      <c r="AI109" s="688">
        <v>0</v>
      </c>
      <c r="AL109" s="893"/>
      <c r="AM109" s="848"/>
      <c r="AN109" s="708"/>
      <c r="AO109" s="5"/>
      <c r="AS109" s="5"/>
      <c r="AT109" s="5"/>
      <c r="AU109" s="5"/>
      <c r="AV109" s="5"/>
      <c r="AW109" s="5"/>
      <c r="AX109" s="5"/>
      <c r="AY109" s="5"/>
      <c r="AZ109" s="5"/>
      <c r="BA109" s="5"/>
      <c r="BB109" s="5"/>
      <c r="BC109" s="5"/>
      <c r="BD109" s="5"/>
      <c r="BE109" s="5"/>
      <c r="BF109" s="5"/>
      <c r="BG109" s="5"/>
      <c r="BH109" s="5"/>
      <c r="BI109" s="5"/>
      <c r="BJ109" s="5"/>
      <c r="BK109" s="5"/>
      <c r="BL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FH109" s="847" t="s">
        <v>1339</v>
      </c>
      <c r="FI109" s="848" t="s">
        <v>1344</v>
      </c>
      <c r="FJ109" s="708" t="s">
        <v>849</v>
      </c>
      <c r="FK109" s="851" t="s">
        <v>1345</v>
      </c>
    </row>
    <row r="110" spans="1:167" ht="16.5" customHeight="1" x14ac:dyDescent="0.2">
      <c r="A110" s="703" t="s">
        <v>835</v>
      </c>
      <c r="B110" s="704" t="s">
        <v>808</v>
      </c>
      <c r="C110" s="706">
        <v>0</v>
      </c>
      <c r="D110" s="706">
        <v>0</v>
      </c>
      <c r="E110" s="706">
        <v>0</v>
      </c>
      <c r="F110" s="706">
        <v>0</v>
      </c>
      <c r="G110" s="706">
        <v>0</v>
      </c>
      <c r="H110" s="706">
        <v>0</v>
      </c>
      <c r="I110" s="706">
        <v>0</v>
      </c>
      <c r="J110" s="706">
        <v>0</v>
      </c>
      <c r="K110" s="706">
        <v>0</v>
      </c>
      <c r="L110" s="706">
        <v>0</v>
      </c>
      <c r="M110" s="706">
        <v>0</v>
      </c>
      <c r="N110" s="706">
        <v>0</v>
      </c>
      <c r="O110" s="706">
        <v>0</v>
      </c>
      <c r="P110" s="706">
        <v>0</v>
      </c>
      <c r="Q110" s="706">
        <v>0</v>
      </c>
      <c r="R110" s="706">
        <v>0</v>
      </c>
      <c r="S110" s="706">
        <v>0</v>
      </c>
      <c r="T110" s="706">
        <v>0</v>
      </c>
      <c r="U110" s="706">
        <v>0</v>
      </c>
      <c r="V110" s="706">
        <v>0</v>
      </c>
      <c r="X110" s="672" t="s">
        <v>219</v>
      </c>
      <c r="Y110" s="459" t="s">
        <v>806</v>
      </c>
      <c r="Z110" s="691">
        <v>1006.55</v>
      </c>
      <c r="AA110" s="691">
        <v>992.40000000000009</v>
      </c>
      <c r="AB110" s="691">
        <v>996.9</v>
      </c>
      <c r="AC110" s="691">
        <v>1003.9</v>
      </c>
      <c r="AD110" s="691">
        <v>1012.55</v>
      </c>
      <c r="AE110" s="691">
        <v>1029.8000000000002</v>
      </c>
      <c r="AF110" s="691">
        <v>1025.0999999999999</v>
      </c>
      <c r="AG110" s="691">
        <v>1025.0999999999999</v>
      </c>
      <c r="AH110" s="691">
        <v>1027.75</v>
      </c>
      <c r="AI110" s="691">
        <v>1033.2</v>
      </c>
      <c r="AL110" s="893"/>
      <c r="AM110" s="848"/>
      <c r="AN110" s="708"/>
      <c r="AO110" s="5"/>
      <c r="AR110" s="155" t="s">
        <v>109</v>
      </c>
      <c r="AS110" s="875"/>
      <c r="AT110" s="876" t="str">
        <f>IF(AND(AT103&gt;=0.4,AT103&lt;=1),"&lt;1",IF(AND(AT103&gt;1,AT103&lt;5),"1…6",IF(AND(AT103&gt;=5,AT103&lt;10),"5…10",IF(AND(AT103&gt;=10,AT103&lt;20),"10…20",IF(AND(AT103&gt;=20,AT103&lt;30),"20…30",IF(AND(AT103&gt;=30,AT103&lt;50),"30…50",IF(AND(AT103&gt;=50,AT103&lt;80),"50…80",IF(AT103&gt;80,"&gt;80",0))))))))&amp;""</f>
        <v>10…20</v>
      </c>
      <c r="AU110" s="876" t="str">
        <f t="shared" ref="AU110:BL110" si="511">IF(AND(AU103&gt;=0.4,AU103&lt;=1),"&lt;1",IF(AND(AU103&gt;1,AU103&lt;5),"1…6",IF(AND(AU103&gt;=5,AU103&lt;10),"5…10",IF(AND(AU103&gt;=10,AU103&lt;20),"10…20",IF(AND(AU103&gt;=20,AU103&lt;30),"20…30",IF(AND(AU103&gt;=30,AU103&lt;50),"30…50",IF(AND(AU103&gt;=50,AU103&lt;80),"50…80",IF(AU103&gt;80,"&gt;80",0))))))))&amp;""</f>
        <v>1…6</v>
      </c>
      <c r="AV110" s="876" t="str">
        <f t="shared" si="511"/>
        <v>0</v>
      </c>
      <c r="AW110" s="876" t="str">
        <f t="shared" si="511"/>
        <v>0</v>
      </c>
      <c r="AX110" s="876" t="str">
        <f t="shared" si="511"/>
        <v>&lt;1</v>
      </c>
      <c r="AY110" s="876" t="str">
        <f t="shared" si="511"/>
        <v>0</v>
      </c>
      <c r="AZ110" s="876" t="str">
        <f t="shared" si="511"/>
        <v>&lt;1</v>
      </c>
      <c r="BA110" s="876" t="str">
        <f t="shared" si="511"/>
        <v>&lt;1</v>
      </c>
      <c r="BB110" s="876" t="str">
        <f t="shared" si="511"/>
        <v>0</v>
      </c>
      <c r="BC110" s="876" t="str">
        <f t="shared" si="511"/>
        <v>0</v>
      </c>
      <c r="BD110" s="876" t="str">
        <f t="shared" si="511"/>
        <v>5…10</v>
      </c>
      <c r="BE110" s="876" t="str">
        <f t="shared" si="511"/>
        <v>&lt;1</v>
      </c>
      <c r="BF110" s="876" t="str">
        <f t="shared" si="511"/>
        <v>&lt;1</v>
      </c>
      <c r="BG110" s="876" t="str">
        <f t="shared" si="511"/>
        <v>&lt;1</v>
      </c>
      <c r="BH110" s="876" t="str">
        <f t="shared" si="511"/>
        <v>0</v>
      </c>
      <c r="BI110" s="876" t="str">
        <f t="shared" si="511"/>
        <v>0</v>
      </c>
      <c r="BJ110" s="876" t="str">
        <f t="shared" si="511"/>
        <v>0</v>
      </c>
      <c r="BK110" s="876" t="str">
        <f t="shared" si="511"/>
        <v>0</v>
      </c>
      <c r="BL110" s="876" t="str">
        <f t="shared" si="511"/>
        <v>0</v>
      </c>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FH110" s="847" t="s">
        <v>1339</v>
      </c>
      <c r="FI110" s="848" t="s">
        <v>1344</v>
      </c>
      <c r="FJ110" s="708" t="s">
        <v>660</v>
      </c>
      <c r="FK110" s="850" t="s">
        <v>1345</v>
      </c>
    </row>
    <row r="111" spans="1:167" ht="16.5" customHeight="1" x14ac:dyDescent="0.2">
      <c r="A111" s="703" t="s">
        <v>836</v>
      </c>
      <c r="B111" s="707" t="s">
        <v>809</v>
      </c>
      <c r="C111" s="706">
        <v>0</v>
      </c>
      <c r="D111" s="706">
        <v>2</v>
      </c>
      <c r="E111" s="706">
        <v>0</v>
      </c>
      <c r="F111" s="706">
        <v>0</v>
      </c>
      <c r="G111" s="706">
        <v>2</v>
      </c>
      <c r="H111" s="706">
        <v>0</v>
      </c>
      <c r="I111" s="706">
        <v>2</v>
      </c>
      <c r="J111" s="706">
        <v>2</v>
      </c>
      <c r="K111" s="706">
        <v>0</v>
      </c>
      <c r="L111" s="706">
        <v>0</v>
      </c>
      <c r="M111" s="706">
        <v>0</v>
      </c>
      <c r="N111" s="706">
        <v>0</v>
      </c>
      <c r="O111" s="706">
        <v>2</v>
      </c>
      <c r="P111" s="706">
        <v>0</v>
      </c>
      <c r="Q111" s="706">
        <v>0</v>
      </c>
      <c r="R111" s="706">
        <v>0</v>
      </c>
      <c r="S111" s="706">
        <v>0</v>
      </c>
      <c r="T111" s="706">
        <v>0</v>
      </c>
      <c r="U111" s="706">
        <v>0</v>
      </c>
      <c r="V111" s="706">
        <v>0</v>
      </c>
      <c r="X111" s="672" t="s">
        <v>221</v>
      </c>
      <c r="Y111" s="693" t="s">
        <v>32</v>
      </c>
      <c r="Z111" s="694" t="s">
        <v>824</v>
      </c>
      <c r="AA111" s="694" t="s">
        <v>816</v>
      </c>
      <c r="AB111" s="694" t="s">
        <v>837</v>
      </c>
      <c r="AC111" s="694" t="s">
        <v>824</v>
      </c>
      <c r="AD111" s="694" t="s">
        <v>837</v>
      </c>
      <c r="AE111" s="694" t="s">
        <v>816</v>
      </c>
      <c r="AF111" s="694" t="s">
        <v>816</v>
      </c>
      <c r="AG111" s="694" t="s">
        <v>816</v>
      </c>
      <c r="AH111" s="694" t="s">
        <v>816</v>
      </c>
      <c r="AI111" s="694" t="s">
        <v>2217</v>
      </c>
      <c r="AL111" s="893"/>
      <c r="AM111" s="848"/>
      <c r="AN111" s="708"/>
      <c r="AO111" s="5"/>
      <c r="AS111" s="877"/>
      <c r="AT111" s="877" t="str">
        <f t="shared" ref="AT111:BL111" si="512">IF(AND(AT103&gt;=0.4,AT103&lt;=1),"&lt;1",IF(AND(AT103&gt;1,AT103&lt;5),"1…6",IF(AND(AT103&gt;=5,AT103&lt;10),"5…10",IF(AND(AT103&gt;=10,AT103&lt;20),"10…20",IF(AND(AT103&gt;=20,AT103&lt;30),"20…30",IF(AND(AT103&gt;=30,AT103&lt;50),"30…50",IF(AND(AT103&gt;=50,AT103&lt;80),"50…80",IF(AT103&gt;80,"&gt;80",0))))))))</f>
        <v>10…20</v>
      </c>
      <c r="AU111" s="877" t="str">
        <f t="shared" si="512"/>
        <v>1…6</v>
      </c>
      <c r="AV111" s="877">
        <f t="shared" si="512"/>
        <v>0</v>
      </c>
      <c r="AW111" s="877">
        <f t="shared" si="512"/>
        <v>0</v>
      </c>
      <c r="AX111" s="877" t="str">
        <f t="shared" si="512"/>
        <v>&lt;1</v>
      </c>
      <c r="AY111" s="877">
        <f t="shared" si="512"/>
        <v>0</v>
      </c>
      <c r="AZ111" s="877" t="str">
        <f t="shared" si="512"/>
        <v>&lt;1</v>
      </c>
      <c r="BA111" s="877" t="str">
        <f t="shared" si="512"/>
        <v>&lt;1</v>
      </c>
      <c r="BB111" s="877">
        <f t="shared" si="512"/>
        <v>0</v>
      </c>
      <c r="BC111" s="877">
        <f t="shared" si="512"/>
        <v>0</v>
      </c>
      <c r="BD111" s="877" t="str">
        <f t="shared" si="512"/>
        <v>5…10</v>
      </c>
      <c r="BE111" s="877" t="str">
        <f t="shared" si="512"/>
        <v>&lt;1</v>
      </c>
      <c r="BF111" s="877" t="str">
        <f t="shared" si="512"/>
        <v>&lt;1</v>
      </c>
      <c r="BG111" s="877" t="str">
        <f t="shared" si="512"/>
        <v>&lt;1</v>
      </c>
      <c r="BH111" s="877">
        <f t="shared" si="512"/>
        <v>0</v>
      </c>
      <c r="BI111" s="877">
        <f t="shared" si="512"/>
        <v>0</v>
      </c>
      <c r="BJ111" s="877">
        <f t="shared" si="512"/>
        <v>0</v>
      </c>
      <c r="BK111" s="877">
        <f t="shared" si="512"/>
        <v>0</v>
      </c>
      <c r="BL111" s="877">
        <f t="shared" si="512"/>
        <v>0</v>
      </c>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FH111" s="847" t="s">
        <v>1339</v>
      </c>
      <c r="FI111" s="848" t="s">
        <v>1344</v>
      </c>
      <c r="FJ111" s="708" t="s">
        <v>886</v>
      </c>
      <c r="FK111" s="850" t="s">
        <v>1346</v>
      </c>
    </row>
    <row r="112" spans="1:167" ht="16.5" customHeight="1" x14ac:dyDescent="0.2">
      <c r="A112" s="703" t="s">
        <v>838</v>
      </c>
      <c r="B112" s="707" t="s">
        <v>810</v>
      </c>
      <c r="C112" s="706">
        <v>0</v>
      </c>
      <c r="D112" s="706">
        <v>0</v>
      </c>
      <c r="E112" s="706">
        <v>0</v>
      </c>
      <c r="F112" s="706">
        <v>0</v>
      </c>
      <c r="G112" s="706">
        <v>0</v>
      </c>
      <c r="H112" s="706">
        <v>0</v>
      </c>
      <c r="I112" s="706">
        <v>0</v>
      </c>
      <c r="J112" s="706">
        <v>0</v>
      </c>
      <c r="K112" s="706">
        <v>0</v>
      </c>
      <c r="L112" s="706">
        <v>0</v>
      </c>
      <c r="M112" s="706">
        <v>0</v>
      </c>
      <c r="N112" s="706">
        <v>0</v>
      </c>
      <c r="O112" s="706">
        <v>0</v>
      </c>
      <c r="P112" s="706">
        <v>0</v>
      </c>
      <c r="Q112" s="706">
        <v>0</v>
      </c>
      <c r="R112" s="706">
        <v>0</v>
      </c>
      <c r="S112" s="706">
        <v>0</v>
      </c>
      <c r="T112" s="706">
        <v>0</v>
      </c>
      <c r="U112" s="706">
        <v>0</v>
      </c>
      <c r="V112" s="706">
        <v>0</v>
      </c>
      <c r="AL112" s="893"/>
      <c r="AM112" s="848"/>
      <c r="AN112" s="708"/>
      <c r="AO112" s="5"/>
      <c r="AR112" s="693" t="s">
        <v>110</v>
      </c>
      <c r="AS112" s="878"/>
      <c r="AT112" s="878" t="str">
        <f xml:space="preserve">   IF(AT100&lt;=4,"1…4", AT100-2&amp;"…"&amp;AT100+1)</f>
        <v>12…15</v>
      </c>
      <c r="AU112" s="878" t="str">
        <f t="shared" ref="AU112:BL112" si="513" xml:space="preserve">   IF(AU100&lt;=4,"1…4", AU100-2&amp;"…"&amp;AU100+1)</f>
        <v>7…10</v>
      </c>
      <c r="AV112" s="878" t="str">
        <f t="shared" si="513"/>
        <v>5…8</v>
      </c>
      <c r="AW112" s="878" t="str">
        <f t="shared" si="513"/>
        <v>10…13</v>
      </c>
      <c r="AX112" s="878" t="str">
        <f t="shared" si="513"/>
        <v>11…14</v>
      </c>
      <c r="AY112" s="878" t="str">
        <f t="shared" si="513"/>
        <v>6…9</v>
      </c>
      <c r="AZ112" s="878" t="str">
        <f t="shared" si="513"/>
        <v>4…7</v>
      </c>
      <c r="BA112" s="878" t="str">
        <f t="shared" si="513"/>
        <v>4…7</v>
      </c>
      <c r="BB112" s="878" t="str">
        <f t="shared" si="513"/>
        <v>7…10</v>
      </c>
      <c r="BC112" s="878" t="str">
        <f t="shared" si="513"/>
        <v>13…16</v>
      </c>
      <c r="BD112" s="878" t="str">
        <f t="shared" si="513"/>
        <v>14…17</v>
      </c>
      <c r="BE112" s="878" t="str">
        <f t="shared" si="513"/>
        <v>12…15</v>
      </c>
      <c r="BF112" s="878" t="str">
        <f t="shared" si="513"/>
        <v>17…20</v>
      </c>
      <c r="BG112" s="878" t="str">
        <f t="shared" si="513"/>
        <v>10…13</v>
      </c>
      <c r="BH112" s="878" t="str">
        <f t="shared" si="513"/>
        <v>5…8</v>
      </c>
      <c r="BI112" s="878" t="str">
        <f t="shared" si="513"/>
        <v>1…4</v>
      </c>
      <c r="BJ112" s="878" t="str">
        <f t="shared" si="513"/>
        <v>1…4</v>
      </c>
      <c r="BK112" s="878" t="str">
        <f t="shared" si="513"/>
        <v>4…7</v>
      </c>
      <c r="BL112" s="878" t="str">
        <f t="shared" si="513"/>
        <v>3…6</v>
      </c>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FH112" s="847" t="s">
        <v>1339</v>
      </c>
      <c r="FI112" s="848" t="s">
        <v>1344</v>
      </c>
      <c r="FJ112" s="708" t="s">
        <v>917</v>
      </c>
      <c r="FK112" s="850" t="s">
        <v>1346</v>
      </c>
    </row>
    <row r="113" spans="1:168" ht="16.5" customHeight="1" x14ac:dyDescent="0.2">
      <c r="A113" s="681" t="s">
        <v>839</v>
      </c>
      <c r="B113" s="695" t="s">
        <v>812</v>
      </c>
      <c r="C113" s="696">
        <v>0</v>
      </c>
      <c r="D113" s="696">
        <v>2</v>
      </c>
      <c r="E113" s="696">
        <v>1</v>
      </c>
      <c r="F113" s="696">
        <v>1</v>
      </c>
      <c r="G113" s="696">
        <v>3</v>
      </c>
      <c r="H113" s="696">
        <v>3</v>
      </c>
      <c r="I113" s="696">
        <v>5</v>
      </c>
      <c r="J113" s="696">
        <v>9</v>
      </c>
      <c r="K113" s="696">
        <v>9</v>
      </c>
      <c r="L113" s="696">
        <v>9</v>
      </c>
      <c r="M113" s="696">
        <v>9</v>
      </c>
      <c r="N113" s="696">
        <v>9</v>
      </c>
      <c r="O113" s="696">
        <v>9</v>
      </c>
      <c r="P113" s="696">
        <v>8</v>
      </c>
      <c r="Q113" s="696">
        <v>7</v>
      </c>
      <c r="R113" s="696">
        <v>0</v>
      </c>
      <c r="S113" s="696">
        <v>0</v>
      </c>
      <c r="T113" s="696">
        <v>0</v>
      </c>
      <c r="U113" s="696">
        <v>0</v>
      </c>
      <c r="V113" s="696">
        <v>0</v>
      </c>
      <c r="AL113" s="893"/>
      <c r="AM113" s="848"/>
      <c r="AN113" s="708"/>
      <c r="AO113" s="5"/>
      <c r="AT113" s="2"/>
      <c r="AU113" s="2"/>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FH113" s="847" t="s">
        <v>1339</v>
      </c>
      <c r="FI113" s="852" t="s">
        <v>1344</v>
      </c>
      <c r="FJ113" s="708" t="s">
        <v>712</v>
      </c>
      <c r="FK113" s="850" t="s">
        <v>1347</v>
      </c>
    </row>
    <row r="114" spans="1:168" ht="16.5" customHeight="1" x14ac:dyDescent="0.2">
      <c r="A114" s="681" t="s">
        <v>840</v>
      </c>
      <c r="B114" s="697" t="s">
        <v>32</v>
      </c>
      <c r="C114" s="698" t="s">
        <v>824</v>
      </c>
      <c r="D114" s="698" t="e">
        <v>#N/A</v>
      </c>
      <c r="E114" s="698" t="s">
        <v>816</v>
      </c>
      <c r="F114" s="698" t="e">
        <v>#N/A</v>
      </c>
      <c r="G114" s="698" t="s">
        <v>837</v>
      </c>
      <c r="H114" s="698" t="e">
        <v>#N/A</v>
      </c>
      <c r="I114" s="698" t="s">
        <v>824</v>
      </c>
      <c r="J114" s="698" t="e">
        <v>#N/A</v>
      </c>
      <c r="K114" s="698" t="s">
        <v>837</v>
      </c>
      <c r="L114" s="698" t="e">
        <v>#N/A</v>
      </c>
      <c r="M114" s="698" t="s">
        <v>816</v>
      </c>
      <c r="N114" s="698" t="e">
        <v>#N/A</v>
      </c>
      <c r="O114" s="698" t="s">
        <v>816</v>
      </c>
      <c r="P114" s="698" t="e">
        <v>#N/A</v>
      </c>
      <c r="Q114" s="698" t="s">
        <v>816</v>
      </c>
      <c r="R114" s="698" t="e">
        <v>#N/A</v>
      </c>
      <c r="S114" s="698" t="s">
        <v>816</v>
      </c>
      <c r="T114" s="698" t="e">
        <v>#N/A</v>
      </c>
      <c r="U114" s="698" t="s">
        <v>2217</v>
      </c>
      <c r="V114" s="698" t="e">
        <v>#N/A</v>
      </c>
      <c r="AL114" s="893"/>
      <c r="AM114" s="848"/>
      <c r="AN114" s="708"/>
      <c r="AO114" s="5"/>
      <c r="AR114" s="879" t="s">
        <v>1369</v>
      </c>
      <c r="AS114" s="880">
        <f>29.8-AS103</f>
        <v>29.8</v>
      </c>
      <c r="AT114" s="880" t="e">
        <v>#N/A</v>
      </c>
      <c r="AU114" s="880">
        <f>29.8-AU103</f>
        <v>26.8</v>
      </c>
      <c r="AV114" s="880" t="e">
        <v>#N/A</v>
      </c>
      <c r="AW114" s="880">
        <f>29.8-AW103</f>
        <v>29.8</v>
      </c>
      <c r="AX114" s="880" t="e">
        <v>#N/A</v>
      </c>
      <c r="AY114" s="880">
        <f>29.8-AY103</f>
        <v>29.8</v>
      </c>
      <c r="AZ114" s="880" t="e">
        <v>#N/A</v>
      </c>
      <c r="BA114" s="880">
        <f>29.8-BA103</f>
        <v>28.8</v>
      </c>
      <c r="BB114" s="880" t="e">
        <v>#N/A</v>
      </c>
      <c r="BC114" s="880">
        <f>29.8-BC103</f>
        <v>29.8</v>
      </c>
      <c r="BD114" s="880" t="e">
        <v>#N/A</v>
      </c>
      <c r="BE114" s="880">
        <f>29.8-BE103</f>
        <v>28.8</v>
      </c>
      <c r="BF114" s="880" t="e">
        <v>#N/A</v>
      </c>
      <c r="BG114" s="880">
        <f>29.8-BG103</f>
        <v>28.8</v>
      </c>
      <c r="BH114" s="880" t="e">
        <v>#N/A</v>
      </c>
      <c r="BI114" s="880">
        <f>29.8-BI103</f>
        <v>29.8</v>
      </c>
      <c r="BJ114" s="880" t="e">
        <v>#N/A</v>
      </c>
      <c r="BK114" s="880">
        <f>29.8-BK103</f>
        <v>29.8</v>
      </c>
      <c r="BL114" s="880" t="e">
        <v>#N/A</v>
      </c>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FH114" s="847" t="s">
        <v>1339</v>
      </c>
      <c r="FI114" s="852" t="s">
        <v>1344</v>
      </c>
      <c r="FJ114" s="708" t="s">
        <v>304</v>
      </c>
      <c r="FK114" s="850" t="s">
        <v>1348</v>
      </c>
    </row>
    <row r="115" spans="1:168" ht="16.5" customHeight="1" x14ac:dyDescent="0.2">
      <c r="AL115" s="893"/>
      <c r="AM115" s="848"/>
      <c r="AN115" s="708"/>
      <c r="AO115" s="5"/>
      <c r="AR115" s="879" t="s">
        <v>1370</v>
      </c>
      <c r="AS115" s="880">
        <v>35</v>
      </c>
      <c r="AT115" s="880" t="e">
        <v>#N/A</v>
      </c>
      <c r="AU115" s="880">
        <v>35</v>
      </c>
      <c r="AV115" s="880" t="e">
        <v>#N/A</v>
      </c>
      <c r="AW115" s="880">
        <v>35</v>
      </c>
      <c r="AX115" s="880" t="e">
        <v>#N/A</v>
      </c>
      <c r="AY115" s="880">
        <v>35</v>
      </c>
      <c r="AZ115" s="880" t="e">
        <v>#N/A</v>
      </c>
      <c r="BA115" s="880">
        <v>35</v>
      </c>
      <c r="BB115" s="880" t="e">
        <v>#N/A</v>
      </c>
      <c r="BC115" s="880">
        <v>35</v>
      </c>
      <c r="BD115" s="880" t="e">
        <v>#N/A</v>
      </c>
      <c r="BE115" s="880">
        <v>35</v>
      </c>
      <c r="BF115" s="880" t="e">
        <v>#N/A</v>
      </c>
      <c r="BG115" s="880">
        <v>35</v>
      </c>
      <c r="BH115" s="880" t="e">
        <v>#N/A</v>
      </c>
      <c r="BI115" s="880">
        <v>35</v>
      </c>
      <c r="BJ115" s="880" t="e">
        <v>#N/A</v>
      </c>
      <c r="BK115" s="880">
        <v>35</v>
      </c>
      <c r="BL115" s="880" t="e">
        <v>#N/A</v>
      </c>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FH115" s="847" t="s">
        <v>1339</v>
      </c>
      <c r="FI115" s="852" t="s">
        <v>1344</v>
      </c>
      <c r="FJ115" s="708" t="s">
        <v>329</v>
      </c>
      <c r="FK115" s="850" t="s">
        <v>1348</v>
      </c>
    </row>
    <row r="116" spans="1:168" s="5" customFormat="1" ht="16.5" customHeight="1" x14ac:dyDescent="0.2">
      <c r="A116"/>
      <c r="B116"/>
      <c r="C116"/>
      <c r="D116"/>
      <c r="E116"/>
      <c r="F116"/>
      <c r="G116"/>
      <c r="H116"/>
      <c r="I116"/>
      <c r="J116"/>
      <c r="K116"/>
      <c r="L116"/>
      <c r="M116"/>
      <c r="N116"/>
      <c r="O116"/>
      <c r="P116"/>
      <c r="Q116"/>
      <c r="R116"/>
      <c r="S116"/>
      <c r="T116"/>
      <c r="U116"/>
      <c r="V116"/>
      <c r="W116" s="1"/>
      <c r="X116"/>
      <c r="Y116"/>
      <c r="Z116"/>
      <c r="AA116"/>
      <c r="AB116"/>
      <c r="AC116"/>
      <c r="AD116"/>
      <c r="AE116"/>
      <c r="AF116"/>
      <c r="AG116"/>
      <c r="AH116"/>
      <c r="AI116"/>
      <c r="AJ116" s="515"/>
      <c r="AL116" s="893"/>
      <c r="AM116" s="847"/>
      <c r="AN116" s="708"/>
      <c r="AT116" s="2"/>
      <c r="AU116" s="2"/>
      <c r="CT116"/>
      <c r="CU116"/>
      <c r="CV116"/>
      <c r="CW116"/>
      <c r="CX116"/>
      <c r="CY116"/>
      <c r="CZ116"/>
      <c r="DA116"/>
      <c r="DB116"/>
      <c r="FG116"/>
      <c r="FH116" s="847" t="s">
        <v>1339</v>
      </c>
      <c r="FI116" s="852" t="s">
        <v>1344</v>
      </c>
      <c r="FJ116" s="708" t="s">
        <v>687</v>
      </c>
      <c r="FK116" s="850" t="s">
        <v>1349</v>
      </c>
      <c r="FL116"/>
    </row>
    <row r="117" spans="1:168" ht="16.5" customHeight="1" x14ac:dyDescent="0.2">
      <c r="AL117" s="893"/>
      <c r="AM117" s="847"/>
      <c r="AN117" s="708"/>
      <c r="AO117" s="5"/>
      <c r="AT117" s="2"/>
      <c r="AU117" s="2"/>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c r="FH117" s="847" t="s">
        <v>1339</v>
      </c>
      <c r="FI117" s="848" t="s">
        <v>1350</v>
      </c>
      <c r="FJ117" s="708" t="s">
        <v>228</v>
      </c>
      <c r="FK117" s="850" t="s">
        <v>1351</v>
      </c>
    </row>
    <row r="118" spans="1:168" ht="16.5" customHeight="1" x14ac:dyDescent="0.2">
      <c r="AL118" s="893"/>
      <c r="AM118" s="847"/>
      <c r="AN118" s="708"/>
      <c r="AO118" s="5"/>
      <c r="AR118" s="881" t="s">
        <v>91</v>
      </c>
      <c r="AS118" s="882"/>
      <c r="AT118" s="882">
        <f t="shared" ref="AT118:BL118" si="514">IF($BM118, VLOOKUP($AQ99,$A$3:$AJ$1900,AT$93,0),NA())</f>
        <v>7.6</v>
      </c>
      <c r="AU118" s="882" t="e">
        <f t="shared" si="514"/>
        <v>#N/A</v>
      </c>
      <c r="AV118" s="882">
        <f t="shared" si="514"/>
        <v>11</v>
      </c>
      <c r="AW118" s="882" t="e">
        <f t="shared" si="514"/>
        <v>#N/A</v>
      </c>
      <c r="AX118" s="882">
        <f t="shared" si="514"/>
        <v>9.8000000000000007</v>
      </c>
      <c r="AY118" s="882" t="e">
        <f t="shared" si="514"/>
        <v>#N/A</v>
      </c>
      <c r="AZ118" s="882">
        <f t="shared" si="514"/>
        <v>13.7</v>
      </c>
      <c r="BA118" s="882" t="e">
        <f t="shared" si="514"/>
        <v>#N/A</v>
      </c>
      <c r="BB118" s="882">
        <f t="shared" si="514"/>
        <v>17.600000000000001</v>
      </c>
      <c r="BC118" s="882" t="e">
        <f t="shared" si="514"/>
        <v>#N/A</v>
      </c>
      <c r="BD118" s="882">
        <f t="shared" si="514"/>
        <v>6.5</v>
      </c>
      <c r="BE118" s="882" t="e">
        <f t="shared" si="514"/>
        <v>#N/A</v>
      </c>
      <c r="BF118" s="882">
        <f t="shared" si="514"/>
        <v>11.7</v>
      </c>
      <c r="BG118" s="882" t="e">
        <f t="shared" si="514"/>
        <v>#N/A</v>
      </c>
      <c r="BH118" s="882">
        <f t="shared" si="514"/>
        <v>13.3</v>
      </c>
      <c r="BI118" s="882" t="e">
        <f t="shared" si="514"/>
        <v>#N/A</v>
      </c>
      <c r="BJ118" s="882">
        <f t="shared" si="514"/>
        <v>12.9</v>
      </c>
      <c r="BK118" s="882" t="e">
        <f t="shared" si="514"/>
        <v>#N/A</v>
      </c>
      <c r="BL118" s="882">
        <f t="shared" si="514"/>
        <v>12.3</v>
      </c>
      <c r="BM118" s="943" t="b">
        <v>1</v>
      </c>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FH118" s="847" t="s">
        <v>1339</v>
      </c>
      <c r="FI118" s="848" t="s">
        <v>1350</v>
      </c>
      <c r="FJ118" s="708" t="s">
        <v>279</v>
      </c>
      <c r="FK118" s="850" t="s">
        <v>1352</v>
      </c>
    </row>
    <row r="119" spans="1:168" ht="16.5" customHeight="1" x14ac:dyDescent="0.2">
      <c r="AL119" s="893"/>
      <c r="AM119" s="847"/>
      <c r="AN119" s="708"/>
      <c r="AO119" s="5"/>
      <c r="AR119" s="881" t="s">
        <v>89</v>
      </c>
      <c r="AS119" s="883"/>
      <c r="AT119" s="883">
        <f t="shared" ref="AT119:BL120" si="515">IF($BM119,AT97,NA())</f>
        <v>3.3</v>
      </c>
      <c r="AU119" s="883" t="e">
        <f t="shared" si="515"/>
        <v>#N/A</v>
      </c>
      <c r="AV119" s="883">
        <f t="shared" si="515"/>
        <v>2.9</v>
      </c>
      <c r="AW119" s="883" t="e">
        <f t="shared" si="515"/>
        <v>#N/A</v>
      </c>
      <c r="AX119" s="883">
        <f t="shared" si="515"/>
        <v>0.8</v>
      </c>
      <c r="AY119" s="883" t="e">
        <f t="shared" si="515"/>
        <v>#N/A</v>
      </c>
      <c r="AZ119" s="883">
        <f t="shared" si="515"/>
        <v>0.2</v>
      </c>
      <c r="BA119" s="883" t="e">
        <f t="shared" si="515"/>
        <v>#N/A</v>
      </c>
      <c r="BB119" s="883">
        <f t="shared" si="515"/>
        <v>0.6</v>
      </c>
      <c r="BC119" s="883" t="e">
        <f t="shared" si="515"/>
        <v>#N/A</v>
      </c>
      <c r="BD119" s="883">
        <f t="shared" si="515"/>
        <v>3</v>
      </c>
      <c r="BE119" s="883" t="e">
        <f t="shared" si="515"/>
        <v>#N/A</v>
      </c>
      <c r="BF119" s="883">
        <f t="shared" si="515"/>
        <v>5.7</v>
      </c>
      <c r="BG119" s="883" t="e">
        <f t="shared" si="515"/>
        <v>#N/A</v>
      </c>
      <c r="BH119" s="883">
        <f t="shared" si="515"/>
        <v>4.3</v>
      </c>
      <c r="BI119" s="883" t="e">
        <f t="shared" si="515"/>
        <v>#N/A</v>
      </c>
      <c r="BJ119" s="883">
        <f t="shared" si="515"/>
        <v>3.9</v>
      </c>
      <c r="BK119" s="883" t="e">
        <f t="shared" si="515"/>
        <v>#N/A</v>
      </c>
      <c r="BL119" s="883">
        <f t="shared" si="515"/>
        <v>3.3</v>
      </c>
      <c r="BM119" s="944" t="b">
        <v>1</v>
      </c>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FH119" s="847" t="s">
        <v>1339</v>
      </c>
      <c r="FI119" s="848" t="s">
        <v>1350</v>
      </c>
      <c r="FJ119" s="708" t="s">
        <v>253</v>
      </c>
      <c r="FK119" s="853" t="s">
        <v>1353</v>
      </c>
    </row>
    <row r="120" spans="1:168" s="1" customFormat="1" ht="16.5" customHeight="1" x14ac:dyDescent="0.2">
      <c r="A120"/>
      <c r="B120"/>
      <c r="C120"/>
      <c r="D120"/>
      <c r="E120"/>
      <c r="F120"/>
      <c r="G120"/>
      <c r="H120"/>
      <c r="I120"/>
      <c r="J120"/>
      <c r="K120"/>
      <c r="L120"/>
      <c r="M120"/>
      <c r="N120"/>
      <c r="O120"/>
      <c r="P120"/>
      <c r="Q120"/>
      <c r="R120"/>
      <c r="S120"/>
      <c r="T120"/>
      <c r="U120"/>
      <c r="V120"/>
      <c r="X120"/>
      <c r="Y120"/>
      <c r="Z120"/>
      <c r="AA120"/>
      <c r="AB120"/>
      <c r="AC120"/>
      <c r="AD120"/>
      <c r="AE120"/>
      <c r="AF120"/>
      <c r="AG120"/>
      <c r="AH120"/>
      <c r="AI120"/>
      <c r="AJ120" s="515"/>
      <c r="AK120" s="5"/>
      <c r="AL120" s="893"/>
      <c r="AM120" s="847"/>
      <c r="AN120" s="708"/>
      <c r="AO120" s="5"/>
      <c r="AP120"/>
      <c r="AQ120"/>
      <c r="AR120" s="884" t="s">
        <v>90</v>
      </c>
      <c r="AS120" s="885"/>
      <c r="AT120" s="885" t="e">
        <f t="shared" si="515"/>
        <v>#N/A</v>
      </c>
      <c r="AU120" s="885">
        <f t="shared" si="515"/>
        <v>0.79999999999999982</v>
      </c>
      <c r="AV120" s="885" t="e">
        <f t="shared" si="515"/>
        <v>#N/A</v>
      </c>
      <c r="AW120" s="885">
        <f t="shared" si="515"/>
        <v>-2.9</v>
      </c>
      <c r="AX120" s="885" t="e">
        <f t="shared" si="515"/>
        <v>#N/A</v>
      </c>
      <c r="AY120" s="885">
        <f t="shared" si="515"/>
        <v>-2.2000000000000002</v>
      </c>
      <c r="AZ120" s="885" t="e">
        <f t="shared" si="515"/>
        <v>#N/A</v>
      </c>
      <c r="BA120" s="885">
        <f t="shared" si="515"/>
        <v>-4.4000000000000004</v>
      </c>
      <c r="BB120" s="885" t="e">
        <f t="shared" si="515"/>
        <v>#N/A</v>
      </c>
      <c r="BC120" s="885">
        <f t="shared" si="515"/>
        <v>-4.5999999999999996</v>
      </c>
      <c r="BD120" s="885" t="e">
        <f t="shared" si="515"/>
        <v>#N/A</v>
      </c>
      <c r="BE120" s="885">
        <f t="shared" si="515"/>
        <v>1</v>
      </c>
      <c r="BF120" s="885" t="e">
        <f t="shared" si="515"/>
        <v>#N/A</v>
      </c>
      <c r="BG120" s="885">
        <f t="shared" si="515"/>
        <v>1.9</v>
      </c>
      <c r="BH120" s="885" t="e">
        <f t="shared" si="515"/>
        <v>#N/A</v>
      </c>
      <c r="BI120" s="885">
        <f t="shared" si="515"/>
        <v>0.39999999999999991</v>
      </c>
      <c r="BJ120" s="885" t="e">
        <f t="shared" si="515"/>
        <v>#N/A</v>
      </c>
      <c r="BK120" s="885">
        <f t="shared" si="515"/>
        <v>0.39999999999999991</v>
      </c>
      <c r="BL120" s="885" t="e">
        <f t="shared" si="515"/>
        <v>#N/A</v>
      </c>
      <c r="BM120" s="945" t="b">
        <v>1</v>
      </c>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c r="CU120"/>
      <c r="CV120"/>
      <c r="CW120"/>
      <c r="CX120"/>
      <c r="CY120"/>
      <c r="CZ120"/>
      <c r="DA120"/>
      <c r="DB120"/>
      <c r="FG120"/>
      <c r="FH120" s="847" t="s">
        <v>1339</v>
      </c>
      <c r="FI120" s="848" t="s">
        <v>1350</v>
      </c>
      <c r="FJ120" s="708" t="s">
        <v>634</v>
      </c>
      <c r="FK120" s="853" t="s">
        <v>1354</v>
      </c>
      <c r="FL120"/>
    </row>
    <row r="121" spans="1:168" ht="16.5" customHeight="1" x14ac:dyDescent="0.2">
      <c r="AL121" s="893"/>
      <c r="AM121" s="847"/>
      <c r="AN121" s="708"/>
      <c r="AO121" s="5"/>
      <c r="AT121" s="2"/>
      <c r="AU121" s="2"/>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1"/>
      <c r="CU121" s="1"/>
      <c r="CV121" s="1"/>
      <c r="CW121" s="1"/>
      <c r="CX121" s="1"/>
      <c r="CY121" s="1"/>
      <c r="CZ121" s="1"/>
      <c r="DA121" s="1"/>
      <c r="DB121" s="1"/>
      <c r="FH121" s="847" t="s">
        <v>1339</v>
      </c>
      <c r="FI121" s="848" t="s">
        <v>1350</v>
      </c>
      <c r="FJ121" s="708" t="s">
        <v>998</v>
      </c>
      <c r="FK121" s="853" t="s">
        <v>1355</v>
      </c>
    </row>
    <row r="122" spans="1:168" ht="16.5" customHeight="1" x14ac:dyDescent="0.2">
      <c r="AL122" s="893"/>
      <c r="AM122" s="847"/>
      <c r="AN122" s="708"/>
      <c r="AO122" s="5"/>
      <c r="AR122" s="829" t="s">
        <v>1333</v>
      </c>
      <c r="AS122" s="886"/>
      <c r="AT122" s="830">
        <f t="shared" ref="AT122:BL122" si="516">IF(AT123=0,AT103,0)</f>
        <v>0</v>
      </c>
      <c r="AU122" s="830">
        <f t="shared" si="516"/>
        <v>0</v>
      </c>
      <c r="AV122" s="830">
        <f t="shared" si="516"/>
        <v>0</v>
      </c>
      <c r="AW122" s="830">
        <f t="shared" si="516"/>
        <v>0</v>
      </c>
      <c r="AX122" s="830">
        <f t="shared" si="516"/>
        <v>0</v>
      </c>
      <c r="AY122" s="830">
        <f t="shared" si="516"/>
        <v>0</v>
      </c>
      <c r="AZ122" s="830">
        <f t="shared" si="516"/>
        <v>0</v>
      </c>
      <c r="BA122" s="830">
        <f t="shared" si="516"/>
        <v>0</v>
      </c>
      <c r="BB122" s="830">
        <f t="shared" si="516"/>
        <v>0</v>
      </c>
      <c r="BC122" s="830">
        <f t="shared" si="516"/>
        <v>0</v>
      </c>
      <c r="BD122" s="830">
        <f t="shared" si="516"/>
        <v>0</v>
      </c>
      <c r="BE122" s="830">
        <f t="shared" si="516"/>
        <v>1</v>
      </c>
      <c r="BF122" s="830">
        <f t="shared" si="516"/>
        <v>1</v>
      </c>
      <c r="BG122" s="830">
        <f t="shared" si="516"/>
        <v>0</v>
      </c>
      <c r="BH122" s="830">
        <f t="shared" si="516"/>
        <v>0</v>
      </c>
      <c r="BI122" s="830">
        <f t="shared" si="516"/>
        <v>0</v>
      </c>
      <c r="BJ122" s="830">
        <f t="shared" si="516"/>
        <v>0</v>
      </c>
      <c r="BK122" s="830">
        <f t="shared" si="516"/>
        <v>0</v>
      </c>
      <c r="BL122" s="830">
        <f t="shared" si="516"/>
        <v>0</v>
      </c>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FH122" s="847" t="s">
        <v>1339</v>
      </c>
      <c r="FI122" s="848" t="s">
        <v>791</v>
      </c>
      <c r="FJ122" s="708" t="s">
        <v>1029</v>
      </c>
      <c r="FK122" s="853" t="s">
        <v>1356</v>
      </c>
    </row>
    <row r="123" spans="1:168" ht="16.5" customHeight="1" x14ac:dyDescent="0.2">
      <c r="A123" s="98"/>
      <c r="B123" s="98"/>
      <c r="C123" s="98"/>
      <c r="D123" s="98"/>
      <c r="E123" s="98"/>
      <c r="F123" s="98"/>
      <c r="G123" s="98"/>
      <c r="H123" s="98"/>
      <c r="I123" s="98"/>
      <c r="J123" s="98"/>
      <c r="K123" s="98"/>
      <c r="L123" s="98"/>
      <c r="M123" s="98"/>
      <c r="N123" s="98"/>
      <c r="O123" s="98"/>
      <c r="P123" s="98"/>
      <c r="Q123" s="98"/>
      <c r="R123" s="98"/>
      <c r="S123" s="98"/>
      <c r="T123" s="98"/>
      <c r="U123" s="98"/>
      <c r="V123" s="98"/>
      <c r="W123" s="98"/>
      <c r="X123" s="98"/>
      <c r="Y123" s="98"/>
      <c r="Z123" s="98"/>
      <c r="AA123" s="98"/>
      <c r="AB123" s="98"/>
      <c r="AC123" s="98"/>
      <c r="AD123" s="98"/>
      <c r="AE123" s="98"/>
      <c r="AF123" s="98"/>
      <c r="AG123" s="98"/>
      <c r="AH123" s="98"/>
      <c r="AI123" s="98"/>
      <c r="AL123" s="893"/>
      <c r="AM123" s="847"/>
      <c r="AN123" s="708"/>
      <c r="AO123" s="5"/>
      <c r="AR123" s="832" t="s">
        <v>1334</v>
      </c>
      <c r="AS123" s="887"/>
      <c r="AT123" s="833">
        <f>IF(OR(AT102="*",AT102="**",AT102="***",AT102="· *"),AT103,0)</f>
        <v>10</v>
      </c>
      <c r="AU123" s="833">
        <f t="shared" ref="AU123:BL123" si="517">IF(OR(AU102="*",AU102="**",AU102="***",AU102="· *"),AU103,0)</f>
        <v>3</v>
      </c>
      <c r="AV123" s="833">
        <f t="shared" si="517"/>
        <v>0</v>
      </c>
      <c r="AW123" s="833">
        <f t="shared" si="517"/>
        <v>0</v>
      </c>
      <c r="AX123" s="833">
        <f t="shared" si="517"/>
        <v>1</v>
      </c>
      <c r="AY123" s="833">
        <f t="shared" si="517"/>
        <v>0</v>
      </c>
      <c r="AZ123" s="833">
        <f t="shared" si="517"/>
        <v>1</v>
      </c>
      <c r="BA123" s="833">
        <f t="shared" si="517"/>
        <v>1</v>
      </c>
      <c r="BB123" s="833">
        <f t="shared" si="517"/>
        <v>0</v>
      </c>
      <c r="BC123" s="833">
        <f t="shared" si="517"/>
        <v>0</v>
      </c>
      <c r="BD123" s="833">
        <f t="shared" si="517"/>
        <v>6</v>
      </c>
      <c r="BE123" s="833">
        <f t="shared" si="517"/>
        <v>0</v>
      </c>
      <c r="BF123" s="833">
        <f t="shared" si="517"/>
        <v>0</v>
      </c>
      <c r="BG123" s="833">
        <f t="shared" si="517"/>
        <v>1</v>
      </c>
      <c r="BH123" s="833">
        <f t="shared" si="517"/>
        <v>0</v>
      </c>
      <c r="BI123" s="833">
        <f t="shared" si="517"/>
        <v>0</v>
      </c>
      <c r="BJ123" s="833">
        <f t="shared" si="517"/>
        <v>0</v>
      </c>
      <c r="BK123" s="833">
        <f t="shared" si="517"/>
        <v>0</v>
      </c>
      <c r="BL123" s="833">
        <f t="shared" si="517"/>
        <v>0</v>
      </c>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FH123" s="847" t="s">
        <v>1339</v>
      </c>
      <c r="FI123" s="848" t="s">
        <v>791</v>
      </c>
      <c r="FJ123" s="708" t="s">
        <v>764</v>
      </c>
      <c r="FK123" s="853" t="s">
        <v>1357</v>
      </c>
    </row>
    <row r="124" spans="1:168" ht="16.5" customHeight="1" x14ac:dyDescent="0.2">
      <c r="A124" s="99" t="s">
        <v>175</v>
      </c>
      <c r="B124" s="100" t="s">
        <v>78</v>
      </c>
      <c r="C124" s="101" t="s">
        <v>2262</v>
      </c>
      <c r="D124" s="102" t="s">
        <v>79</v>
      </c>
      <c r="E124" s="102" t="s">
        <v>2263</v>
      </c>
      <c r="F124" s="102" t="s">
        <v>79</v>
      </c>
      <c r="G124" s="102" t="s">
        <v>2264</v>
      </c>
      <c r="H124" s="102" t="s">
        <v>79</v>
      </c>
      <c r="I124" s="102" t="s">
        <v>2265</v>
      </c>
      <c r="J124" s="102" t="s">
        <v>79</v>
      </c>
      <c r="K124" s="102" t="s">
        <v>2266</v>
      </c>
      <c r="L124" s="102" t="s">
        <v>79</v>
      </c>
      <c r="M124" s="102" t="s">
        <v>2267</v>
      </c>
      <c r="N124" s="102" t="s">
        <v>79</v>
      </c>
      <c r="O124" s="102" t="s">
        <v>2268</v>
      </c>
      <c r="P124" s="102" t="s">
        <v>79</v>
      </c>
      <c r="Q124" s="102" t="s">
        <v>2269</v>
      </c>
      <c r="R124" s="102" t="s">
        <v>79</v>
      </c>
      <c r="S124" s="102" t="s">
        <v>2270</v>
      </c>
      <c r="T124" s="102" t="s">
        <v>79</v>
      </c>
      <c r="U124" s="102" t="s">
        <v>2271</v>
      </c>
      <c r="V124" s="103" t="s">
        <v>79</v>
      </c>
      <c r="X124" s="104"/>
      <c r="Y124" s="105" t="s">
        <v>80</v>
      </c>
      <c r="Z124" s="106" t="s">
        <v>83</v>
      </c>
      <c r="AA124" s="107" t="s">
        <v>84</v>
      </c>
      <c r="AB124" s="107" t="s">
        <v>85</v>
      </c>
      <c r="AC124" s="107" t="s">
        <v>86</v>
      </c>
      <c r="AD124" s="107" t="s">
        <v>87</v>
      </c>
      <c r="AE124" s="107" t="s">
        <v>81</v>
      </c>
      <c r="AF124" s="107" t="s">
        <v>82</v>
      </c>
      <c r="AG124" s="107" t="s">
        <v>83</v>
      </c>
      <c r="AH124" s="107" t="s">
        <v>84</v>
      </c>
      <c r="AI124" s="108" t="s">
        <v>85</v>
      </c>
      <c r="AL124" s="893"/>
      <c r="AM124" s="847"/>
      <c r="AN124" s="708"/>
      <c r="AO124" s="5"/>
      <c r="AP124">
        <v>25</v>
      </c>
      <c r="AQ124" s="99" t="str">
        <f>AP124&amp;AR$95</f>
        <v>25Санкт-Петербург</v>
      </c>
      <c r="AR124" s="704" t="s">
        <v>807</v>
      </c>
      <c r="AS124" s="459"/>
      <c r="AT124" s="888">
        <f t="shared" ref="AT124:BL124" si="518" xml:space="preserve">   IF(VLOOKUP($AQ124,$A$3:$AJ$1900,AT$93,0)=1,2,0)</f>
        <v>0</v>
      </c>
      <c r="AU124" s="888">
        <f t="shared" si="518"/>
        <v>0</v>
      </c>
      <c r="AV124" s="888">
        <f t="shared" si="518"/>
        <v>0</v>
      </c>
      <c r="AW124" s="888">
        <f t="shared" si="518"/>
        <v>0</v>
      </c>
      <c r="AX124" s="888">
        <f t="shared" si="518"/>
        <v>0</v>
      </c>
      <c r="AY124" s="888">
        <f t="shared" si="518"/>
        <v>0</v>
      </c>
      <c r="AZ124" s="888">
        <f t="shared" si="518"/>
        <v>0</v>
      </c>
      <c r="BA124" s="888">
        <f t="shared" si="518"/>
        <v>0</v>
      </c>
      <c r="BB124" s="888">
        <f t="shared" si="518"/>
        <v>0</v>
      </c>
      <c r="BC124" s="888">
        <f t="shared" si="518"/>
        <v>0</v>
      </c>
      <c r="BD124" s="888">
        <f t="shared" si="518"/>
        <v>0</v>
      </c>
      <c r="BE124" s="888">
        <f t="shared" si="518"/>
        <v>0</v>
      </c>
      <c r="BF124" s="888">
        <f t="shared" si="518"/>
        <v>0</v>
      </c>
      <c r="BG124" s="888">
        <f t="shared" si="518"/>
        <v>0</v>
      </c>
      <c r="BH124" s="888">
        <f t="shared" si="518"/>
        <v>0</v>
      </c>
      <c r="BI124" s="888">
        <f t="shared" si="518"/>
        <v>0</v>
      </c>
      <c r="BJ124" s="888">
        <f t="shared" si="518"/>
        <v>0</v>
      </c>
      <c r="BK124" s="888">
        <f t="shared" si="518"/>
        <v>0</v>
      </c>
      <c r="BL124" s="888">
        <f t="shared" si="518"/>
        <v>0</v>
      </c>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FH124" s="847" t="s">
        <v>1339</v>
      </c>
      <c r="FI124" s="848" t="s">
        <v>791</v>
      </c>
      <c r="FJ124" s="708" t="s">
        <v>582</v>
      </c>
      <c r="FK124" s="853" t="s">
        <v>1358</v>
      </c>
    </row>
    <row r="125" spans="1:168" ht="16.5" customHeight="1" x14ac:dyDescent="0.2">
      <c r="A125" s="109" t="s">
        <v>176</v>
      </c>
      <c r="B125" s="110" t="s">
        <v>177</v>
      </c>
      <c r="C125" s="111" t="s">
        <v>59</v>
      </c>
      <c r="D125" s="111" t="s">
        <v>60</v>
      </c>
      <c r="E125" s="111" t="s">
        <v>59</v>
      </c>
      <c r="F125" s="111" t="s">
        <v>60</v>
      </c>
      <c r="G125" s="111" t="s">
        <v>59</v>
      </c>
      <c r="H125" s="111" t="s">
        <v>60</v>
      </c>
      <c r="I125" s="111" t="s">
        <v>59</v>
      </c>
      <c r="J125" s="111" t="s">
        <v>60</v>
      </c>
      <c r="K125" s="111" t="s">
        <v>59</v>
      </c>
      <c r="L125" s="111" t="s">
        <v>60</v>
      </c>
      <c r="M125" s="111" t="s">
        <v>59</v>
      </c>
      <c r="N125" s="111" t="s">
        <v>60</v>
      </c>
      <c r="O125" s="111" t="s">
        <v>59</v>
      </c>
      <c r="P125" s="111" t="s">
        <v>60</v>
      </c>
      <c r="Q125" s="111" t="s">
        <v>59</v>
      </c>
      <c r="R125" s="111" t="s">
        <v>60</v>
      </c>
      <c r="S125" s="111" t="s">
        <v>59</v>
      </c>
      <c r="T125" s="111" t="s">
        <v>60</v>
      </c>
      <c r="U125" s="111" t="s">
        <v>59</v>
      </c>
      <c r="V125" s="112" t="s">
        <v>60</v>
      </c>
      <c r="X125" s="113"/>
      <c r="Y125" s="105" t="s">
        <v>177</v>
      </c>
      <c r="Z125" s="114" t="s">
        <v>2272</v>
      </c>
      <c r="AA125" s="115" t="s">
        <v>2273</v>
      </c>
      <c r="AB125" s="115" t="s">
        <v>2274</v>
      </c>
      <c r="AC125" s="115" t="s">
        <v>2275</v>
      </c>
      <c r="AD125" s="115" t="s">
        <v>2276</v>
      </c>
      <c r="AE125" s="115" t="s">
        <v>2277</v>
      </c>
      <c r="AF125" s="115" t="s">
        <v>2278</v>
      </c>
      <c r="AG125" s="115" t="s">
        <v>2279</v>
      </c>
      <c r="AH125" s="115" t="s">
        <v>2280</v>
      </c>
      <c r="AI125" s="116" t="s">
        <v>2281</v>
      </c>
      <c r="AL125" s="893"/>
      <c r="AM125" s="847"/>
      <c r="AN125" s="708"/>
      <c r="AO125" s="5"/>
      <c r="AP125">
        <v>27</v>
      </c>
      <c r="AQ125" s="99" t="str">
        <f>AP125&amp;AR$95</f>
        <v>27Санкт-Петербург</v>
      </c>
      <c r="AR125" s="704" t="s">
        <v>1325</v>
      </c>
      <c r="AS125" s="459"/>
      <c r="AT125" s="888">
        <f>VLOOKUP($AQ125,$A$3:$AJ$1900,AT$93,0)</f>
        <v>2</v>
      </c>
      <c r="AU125" s="888">
        <f t="shared" ref="AU125:BL125" si="519">VLOOKUP($AQ125,$A$3:$AJ$1900,AU$93,0)</f>
        <v>0</v>
      </c>
      <c r="AV125" s="888">
        <f t="shared" si="519"/>
        <v>0</v>
      </c>
      <c r="AW125" s="888">
        <f t="shared" si="519"/>
        <v>0</v>
      </c>
      <c r="AX125" s="888">
        <f t="shared" si="519"/>
        <v>0</v>
      </c>
      <c r="AY125" s="888">
        <f t="shared" si="519"/>
        <v>0</v>
      </c>
      <c r="AZ125" s="888">
        <f t="shared" si="519"/>
        <v>0</v>
      </c>
      <c r="BA125" s="888">
        <f t="shared" si="519"/>
        <v>0</v>
      </c>
      <c r="BB125" s="888">
        <f t="shared" si="519"/>
        <v>0</v>
      </c>
      <c r="BC125" s="888">
        <f t="shared" si="519"/>
        <v>0</v>
      </c>
      <c r="BD125" s="888">
        <f t="shared" si="519"/>
        <v>2</v>
      </c>
      <c r="BE125" s="888">
        <f t="shared" si="519"/>
        <v>0</v>
      </c>
      <c r="BF125" s="888">
        <f t="shared" si="519"/>
        <v>0</v>
      </c>
      <c r="BG125" s="888">
        <f t="shared" si="519"/>
        <v>0</v>
      </c>
      <c r="BH125" s="888">
        <f t="shared" si="519"/>
        <v>0</v>
      </c>
      <c r="BI125" s="888">
        <f t="shared" si="519"/>
        <v>0</v>
      </c>
      <c r="BJ125" s="888">
        <f t="shared" si="519"/>
        <v>0</v>
      </c>
      <c r="BK125" s="888">
        <f t="shared" si="519"/>
        <v>0</v>
      </c>
      <c r="BL125" s="888">
        <f t="shared" si="519"/>
        <v>0</v>
      </c>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FH125" s="847" t="s">
        <v>1339</v>
      </c>
      <c r="FI125" s="847" t="s">
        <v>791</v>
      </c>
      <c r="FJ125" s="708" t="s">
        <v>1072</v>
      </c>
      <c r="FK125" s="854" t="s">
        <v>1358</v>
      </c>
    </row>
    <row r="126" spans="1:168" ht="16.5" customHeight="1" x14ac:dyDescent="0.2">
      <c r="A126" s="109" t="s">
        <v>178</v>
      </c>
      <c r="B126" s="117" t="s">
        <v>88</v>
      </c>
      <c r="C126" s="118">
        <v>45616.375</v>
      </c>
      <c r="D126" s="119">
        <v>45616.875</v>
      </c>
      <c r="E126" s="120">
        <v>45617.375</v>
      </c>
      <c r="F126" s="119">
        <v>45617.875</v>
      </c>
      <c r="G126" s="120">
        <v>45618.375</v>
      </c>
      <c r="H126" s="119">
        <v>45618.875</v>
      </c>
      <c r="I126" s="121">
        <v>45619.375</v>
      </c>
      <c r="J126" s="119">
        <v>45619.875</v>
      </c>
      <c r="K126" s="120">
        <v>45620.375</v>
      </c>
      <c r="L126" s="119">
        <v>45620.875</v>
      </c>
      <c r="M126" s="120">
        <v>45621.375</v>
      </c>
      <c r="N126" s="119">
        <v>45621.875</v>
      </c>
      <c r="O126" s="121">
        <v>45622.375</v>
      </c>
      <c r="P126" s="119">
        <v>45622.875</v>
      </c>
      <c r="Q126" s="120">
        <v>45623.375</v>
      </c>
      <c r="R126" s="119">
        <v>45623.875</v>
      </c>
      <c r="S126" s="120">
        <v>45624.375</v>
      </c>
      <c r="T126" s="119">
        <v>45624.875</v>
      </c>
      <c r="U126" s="120">
        <v>45625.375</v>
      </c>
      <c r="V126" s="122">
        <v>45625.875</v>
      </c>
      <c r="X126" s="109" t="s">
        <v>179</v>
      </c>
      <c r="Y126" s="123"/>
      <c r="Z126" s="124">
        <v>45616.875</v>
      </c>
      <c r="AA126" s="125">
        <v>45617.875</v>
      </c>
      <c r="AB126" s="125">
        <v>45618.875</v>
      </c>
      <c r="AC126" s="125">
        <v>45619.875</v>
      </c>
      <c r="AD126" s="125">
        <v>45620.875</v>
      </c>
      <c r="AE126" s="125">
        <v>45621.875</v>
      </c>
      <c r="AF126" s="125">
        <v>45622.875</v>
      </c>
      <c r="AG126" s="125">
        <v>45623.875</v>
      </c>
      <c r="AH126" s="125">
        <v>45624.875</v>
      </c>
      <c r="AI126" s="125">
        <v>45625.875</v>
      </c>
      <c r="AL126" s="893"/>
      <c r="AM126" s="847"/>
      <c r="AN126" s="708"/>
      <c r="AO126" s="5"/>
      <c r="AP126">
        <v>28</v>
      </c>
      <c r="AQ126" s="99" t="str">
        <f>AP126&amp;AR$95</f>
        <v>28Санкт-Петербург</v>
      </c>
      <c r="AR126" s="704" t="s">
        <v>810</v>
      </c>
      <c r="AS126" s="459"/>
      <c r="AT126" s="888">
        <f t="shared" ref="AT126:BC126" si="520">VLOOKUP($AQ126,$A$3:$AJ$1900,AT$93,0)</f>
        <v>0</v>
      </c>
      <c r="AU126" s="888">
        <f t="shared" si="520"/>
        <v>0</v>
      </c>
      <c r="AV126" s="888">
        <f t="shared" si="520"/>
        <v>0</v>
      </c>
      <c r="AW126" s="888">
        <f t="shared" si="520"/>
        <v>0</v>
      </c>
      <c r="AX126" s="888">
        <f t="shared" si="520"/>
        <v>0</v>
      </c>
      <c r="AY126" s="888">
        <f t="shared" si="520"/>
        <v>0</v>
      </c>
      <c r="AZ126" s="888">
        <f t="shared" si="520"/>
        <v>0</v>
      </c>
      <c r="BA126" s="888">
        <f t="shared" si="520"/>
        <v>0</v>
      </c>
      <c r="BB126" s="888">
        <f t="shared" si="520"/>
        <v>0</v>
      </c>
      <c r="BC126" s="888">
        <f t="shared" si="520"/>
        <v>0</v>
      </c>
      <c r="BD126" s="888">
        <f t="shared" ref="BD126:BL126" si="521">VLOOKUP($AQ126,$A$3:$AJ$1900,BD$93,0)</f>
        <v>0</v>
      </c>
      <c r="BE126" s="888">
        <f t="shared" si="521"/>
        <v>0</v>
      </c>
      <c r="BF126" s="888">
        <f t="shared" si="521"/>
        <v>0</v>
      </c>
      <c r="BG126" s="888">
        <f t="shared" si="521"/>
        <v>0</v>
      </c>
      <c r="BH126" s="888">
        <f t="shared" si="521"/>
        <v>0</v>
      </c>
      <c r="BI126" s="888">
        <f t="shared" si="521"/>
        <v>0</v>
      </c>
      <c r="BJ126" s="888">
        <f t="shared" si="521"/>
        <v>0</v>
      </c>
      <c r="BK126" s="888">
        <f t="shared" si="521"/>
        <v>0</v>
      </c>
      <c r="BL126" s="888">
        <f t="shared" si="521"/>
        <v>0</v>
      </c>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FH126" s="847" t="s">
        <v>1339</v>
      </c>
      <c r="FI126" s="847" t="s">
        <v>791</v>
      </c>
      <c r="FJ126" s="708" t="s">
        <v>556</v>
      </c>
      <c r="FK126" s="854" t="s">
        <v>1359</v>
      </c>
    </row>
    <row r="127" spans="1:168" s="2" customFormat="1" ht="12.95" customHeight="1" x14ac:dyDescent="0.2">
      <c r="A127" s="109" t="s">
        <v>180</v>
      </c>
      <c r="B127" s="126" t="s">
        <v>89</v>
      </c>
      <c r="C127" s="127" t="e">
        <v>#N/A</v>
      </c>
      <c r="D127" s="128">
        <v>4.7</v>
      </c>
      <c r="E127" s="128" t="e">
        <v>#N/A</v>
      </c>
      <c r="F127" s="128">
        <v>6.7</v>
      </c>
      <c r="G127" s="128" t="e">
        <v>#N/A</v>
      </c>
      <c r="H127" s="128">
        <v>-0.7</v>
      </c>
      <c r="I127" s="128" t="e">
        <v>#N/A</v>
      </c>
      <c r="J127" s="128">
        <v>-0.3</v>
      </c>
      <c r="K127" s="128" t="e">
        <v>#N/A</v>
      </c>
      <c r="L127" s="128">
        <v>-0.5</v>
      </c>
      <c r="M127" s="128" t="e">
        <v>#N/A</v>
      </c>
      <c r="N127" s="128">
        <v>-1.4</v>
      </c>
      <c r="O127" s="128" t="e">
        <v>#N/A</v>
      </c>
      <c r="P127" s="128">
        <v>0.8</v>
      </c>
      <c r="Q127" s="128" t="e">
        <v>#N/A</v>
      </c>
      <c r="R127" s="128">
        <v>-1.3</v>
      </c>
      <c r="S127" s="128" t="e">
        <v>#N/A</v>
      </c>
      <c r="T127" s="128">
        <v>-0.1</v>
      </c>
      <c r="U127" s="128" t="e">
        <v>#N/A</v>
      </c>
      <c r="V127" s="129">
        <v>0.1</v>
      </c>
      <c r="W127" s="1"/>
      <c r="X127" s="109" t="s">
        <v>181</v>
      </c>
      <c r="Y127" s="489" t="s">
        <v>89</v>
      </c>
      <c r="Z127" s="131">
        <v>4.7</v>
      </c>
      <c r="AA127" s="131">
        <v>6.7</v>
      </c>
      <c r="AB127" s="131">
        <v>-0.7</v>
      </c>
      <c r="AC127" s="131">
        <v>-0.3</v>
      </c>
      <c r="AD127" s="131">
        <v>-0.5</v>
      </c>
      <c r="AE127" s="131">
        <v>-1.4</v>
      </c>
      <c r="AF127" s="131">
        <v>0.8</v>
      </c>
      <c r="AG127" s="131">
        <v>-1.3</v>
      </c>
      <c r="AH127" s="131">
        <v>-0.1</v>
      </c>
      <c r="AI127" s="131">
        <v>0.1</v>
      </c>
      <c r="AJ127" s="516"/>
      <c r="AK127" s="232"/>
      <c r="AL127" s="893"/>
      <c r="AM127" s="847"/>
      <c r="AN127" s="708"/>
      <c r="AO127" s="232"/>
      <c r="AP127" s="3">
        <v>29</v>
      </c>
      <c r="AQ127" s="889" t="str">
        <f>AP127&amp;AR$95</f>
        <v>29Санкт-Петербург</v>
      </c>
      <c r="AR127" s="890" t="s">
        <v>1371</v>
      </c>
      <c r="AS127" s="896">
        <f>AT127</f>
        <v>3</v>
      </c>
      <c r="AT127" s="892">
        <f xml:space="preserve">    IF(VLOOKUP($AQ127,$A$3:$AJ$1900,AT$93,0)&lt;$FH$58,VLOOKUP($AQ127,$A$3:$AJ$1900,AT$93,0),"")</f>
        <v>3</v>
      </c>
      <c r="AU127" s="892">
        <f t="shared" ref="AU127:BL127" si="522" xml:space="preserve">    IF(VLOOKUP($AQ127,$A$3:$AJ$1900,AU$93,0)&lt;$FH$58,VLOOKUP($AQ127,$A$3:$AJ$1900,AU$93,0),"")</f>
        <v>2</v>
      </c>
      <c r="AV127" s="892">
        <f t="shared" si="522"/>
        <v>2</v>
      </c>
      <c r="AW127" s="892">
        <f t="shared" si="522"/>
        <v>2</v>
      </c>
      <c r="AX127" s="892">
        <f t="shared" si="522"/>
        <v>2</v>
      </c>
      <c r="AY127" s="892">
        <f t="shared" si="522"/>
        <v>2</v>
      </c>
      <c r="AZ127" s="892">
        <f t="shared" si="522"/>
        <v>3</v>
      </c>
      <c r="BA127" s="892">
        <f t="shared" si="522"/>
        <v>3</v>
      </c>
      <c r="BB127" s="892">
        <f t="shared" si="522"/>
        <v>3</v>
      </c>
      <c r="BC127" s="892">
        <f t="shared" si="522"/>
        <v>3</v>
      </c>
      <c r="BD127" s="892">
        <f t="shared" si="522"/>
        <v>4</v>
      </c>
      <c r="BE127" s="892">
        <f t="shared" si="522"/>
        <v>3</v>
      </c>
      <c r="BF127" s="892">
        <f t="shared" si="522"/>
        <v>2</v>
      </c>
      <c r="BG127" s="892">
        <f t="shared" si="522"/>
        <v>1</v>
      </c>
      <c r="BH127" s="892">
        <f t="shared" si="522"/>
        <v>1</v>
      </c>
      <c r="BI127" s="892">
        <f t="shared" si="522"/>
        <v>1</v>
      </c>
      <c r="BJ127" s="892">
        <f t="shared" si="522"/>
        <v>1</v>
      </c>
      <c r="BK127" s="892">
        <f t="shared" si="522"/>
        <v>1</v>
      </c>
      <c r="BL127" s="892">
        <f t="shared" si="522"/>
        <v>1</v>
      </c>
      <c r="BM127" s="838" t="str">
        <f>IF(MAX(AT127:BL127)=0,"СНЕЖНЫЙ ПОКРОВ ОТСУТСТВУЕТ","")</f>
        <v/>
      </c>
      <c r="BN127" s="232"/>
      <c r="BO127" s="232"/>
      <c r="BP127" s="232"/>
      <c r="BQ127" s="232"/>
      <c r="BR127" s="232"/>
      <c r="BS127" s="232"/>
      <c r="BT127" s="232"/>
      <c r="BU127" s="232"/>
      <c r="BV127" s="232"/>
      <c r="BW127" s="232"/>
      <c r="BX127" s="232"/>
      <c r="BY127" s="232"/>
      <c r="BZ127" s="232"/>
      <c r="CA127" s="232"/>
      <c r="CB127" s="232"/>
      <c r="CC127" s="232"/>
      <c r="CD127" s="232"/>
      <c r="CE127" s="232"/>
      <c r="CF127" s="232"/>
      <c r="CG127" s="232"/>
      <c r="CH127" s="5"/>
      <c r="CI127" s="5"/>
      <c r="CJ127" s="5"/>
      <c r="CK127" s="5"/>
      <c r="CL127" s="5"/>
      <c r="CM127" s="5"/>
      <c r="CN127" s="5"/>
      <c r="CO127" s="5"/>
      <c r="CP127" s="5"/>
      <c r="CQ127" s="5"/>
      <c r="CR127" s="5"/>
      <c r="CS127" s="5"/>
      <c r="CT127"/>
      <c r="CU127"/>
      <c r="CV127"/>
      <c r="CW127"/>
      <c r="CX127"/>
      <c r="CY127"/>
      <c r="CZ127"/>
      <c r="DA127"/>
      <c r="DB127"/>
      <c r="FG127"/>
      <c r="FH127" s="847" t="s">
        <v>1339</v>
      </c>
      <c r="FI127" s="847" t="s">
        <v>791</v>
      </c>
      <c r="FJ127" s="708" t="s">
        <v>531</v>
      </c>
      <c r="FK127" s="854" t="s">
        <v>1356</v>
      </c>
      <c r="FL127"/>
    </row>
    <row r="128" spans="1:168" s="3" customFormat="1" ht="15" customHeight="1" x14ac:dyDescent="0.2">
      <c r="A128" s="109" t="s">
        <v>182</v>
      </c>
      <c r="B128" s="132" t="s">
        <v>90</v>
      </c>
      <c r="C128" s="133">
        <v>-1.2</v>
      </c>
      <c r="D128" s="134" t="e">
        <v>#N/A</v>
      </c>
      <c r="E128" s="133">
        <v>2.7</v>
      </c>
      <c r="F128" s="134" t="e">
        <v>#N/A</v>
      </c>
      <c r="G128" s="133">
        <v>-3.8</v>
      </c>
      <c r="H128" s="134" t="e">
        <v>#N/A</v>
      </c>
      <c r="I128" s="133">
        <v>-3.4</v>
      </c>
      <c r="J128" s="134" t="e">
        <v>#N/A</v>
      </c>
      <c r="K128" s="133">
        <v>-9</v>
      </c>
      <c r="L128" s="134" t="e">
        <v>#N/A</v>
      </c>
      <c r="M128" s="133">
        <v>-9.8000000000000007</v>
      </c>
      <c r="N128" s="134" t="e">
        <v>#N/A</v>
      </c>
      <c r="O128" s="133">
        <v>-3.4</v>
      </c>
      <c r="P128" s="134" t="e">
        <v>#N/A</v>
      </c>
      <c r="Q128" s="133">
        <v>-5.6</v>
      </c>
      <c r="R128" s="134" t="e">
        <v>#N/A</v>
      </c>
      <c r="S128" s="133">
        <v>-7.5</v>
      </c>
      <c r="T128" s="134" t="e">
        <v>#N/A</v>
      </c>
      <c r="U128" s="133">
        <v>-3.1</v>
      </c>
      <c r="V128" s="135" t="e">
        <v>#N/A</v>
      </c>
      <c r="W128" s="1"/>
      <c r="X128" s="109" t="s">
        <v>183</v>
      </c>
      <c r="Y128" s="490" t="s">
        <v>90</v>
      </c>
      <c r="Z128" s="137">
        <v>0.8</v>
      </c>
      <c r="AA128" s="137">
        <v>1.3</v>
      </c>
      <c r="AB128" s="137">
        <v>-1.8</v>
      </c>
      <c r="AC128" s="137">
        <v>-1.4</v>
      </c>
      <c r="AD128" s="137">
        <v>-7</v>
      </c>
      <c r="AE128" s="137">
        <v>-7.8</v>
      </c>
      <c r="AF128" s="137">
        <v>-1.4</v>
      </c>
      <c r="AG128" s="137">
        <v>-3.6</v>
      </c>
      <c r="AH128" s="137">
        <v>-5.5</v>
      </c>
      <c r="AI128" s="137">
        <v>-1.1000000000000001</v>
      </c>
      <c r="AJ128" s="517"/>
      <c r="AK128" s="233"/>
      <c r="AL128" s="893"/>
      <c r="AM128" s="847"/>
      <c r="AN128" s="708"/>
      <c r="AO128" s="233"/>
      <c r="AP128" s="3">
        <v>26</v>
      </c>
      <c r="AQ128" s="891" t="str">
        <f>AP128&amp;AR$95</f>
        <v>26Санкт-Петербург</v>
      </c>
      <c r="AR128" s="704" t="s">
        <v>1372</v>
      </c>
      <c r="AT128" s="888">
        <f t="shared" ref="AT128:BL128" si="523" xml:space="preserve">   IF(VLOOKUP($AQ128,$A$3:$AJ$1900,AT$93,0)=1,2,0)</f>
        <v>0</v>
      </c>
      <c r="AU128" s="888">
        <f t="shared" si="523"/>
        <v>0</v>
      </c>
      <c r="AV128" s="888">
        <f t="shared" si="523"/>
        <v>0</v>
      </c>
      <c r="AW128" s="888">
        <f t="shared" si="523"/>
        <v>0</v>
      </c>
      <c r="AX128" s="888">
        <f t="shared" si="523"/>
        <v>0</v>
      </c>
      <c r="AY128" s="888">
        <f t="shared" si="523"/>
        <v>0</v>
      </c>
      <c r="AZ128" s="888">
        <f t="shared" si="523"/>
        <v>0</v>
      </c>
      <c r="BA128" s="888">
        <f t="shared" si="523"/>
        <v>0</v>
      </c>
      <c r="BB128" s="888">
        <f t="shared" si="523"/>
        <v>0</v>
      </c>
      <c r="BC128" s="888">
        <f t="shared" si="523"/>
        <v>0</v>
      </c>
      <c r="BD128" s="888">
        <f t="shared" si="523"/>
        <v>0</v>
      </c>
      <c r="BE128" s="888">
        <f t="shared" si="523"/>
        <v>0</v>
      </c>
      <c r="BF128" s="888">
        <f t="shared" si="523"/>
        <v>0</v>
      </c>
      <c r="BG128" s="888">
        <f t="shared" si="523"/>
        <v>0</v>
      </c>
      <c r="BH128" s="888">
        <f t="shared" si="523"/>
        <v>0</v>
      </c>
      <c r="BI128" s="888">
        <f t="shared" si="523"/>
        <v>0</v>
      </c>
      <c r="BJ128" s="888">
        <f t="shared" si="523"/>
        <v>0</v>
      </c>
      <c r="BK128" s="888">
        <f t="shared" si="523"/>
        <v>0</v>
      </c>
      <c r="BL128" s="888">
        <f t="shared" si="523"/>
        <v>0</v>
      </c>
      <c r="BN128" s="233"/>
      <c r="BO128" s="233"/>
      <c r="BP128" s="233"/>
      <c r="BQ128" s="233"/>
      <c r="BR128" s="233"/>
      <c r="BS128" s="233"/>
      <c r="BT128" s="233"/>
      <c r="BU128" s="233"/>
      <c r="BV128" s="233"/>
      <c r="BW128" s="233"/>
      <c r="BX128" s="233"/>
      <c r="BY128" s="233"/>
      <c r="BZ128" s="233"/>
      <c r="CA128" s="233"/>
      <c r="CB128" s="233"/>
      <c r="CC128" s="233"/>
      <c r="CD128" s="233"/>
      <c r="CE128" s="233"/>
      <c r="CF128" s="233"/>
      <c r="CG128" s="233"/>
      <c r="CH128" s="232"/>
      <c r="CI128" s="232"/>
      <c r="CJ128" s="232"/>
      <c r="CK128" s="232"/>
      <c r="CL128" s="232"/>
      <c r="CM128" s="232"/>
      <c r="CN128" s="232"/>
      <c r="CO128" s="232"/>
      <c r="CP128" s="232"/>
      <c r="CQ128" s="232"/>
      <c r="CR128" s="232"/>
      <c r="CS128" s="232"/>
      <c r="CT128" s="2"/>
      <c r="CU128" s="2"/>
      <c r="CV128" s="2"/>
      <c r="CW128" s="2"/>
      <c r="CX128" s="2"/>
      <c r="CY128" s="2"/>
      <c r="CZ128" s="2"/>
      <c r="DA128" s="2"/>
      <c r="DB128" s="2"/>
      <c r="FG128"/>
      <c r="FH128" s="847" t="s">
        <v>1339</v>
      </c>
      <c r="FI128" s="847" t="s">
        <v>789</v>
      </c>
      <c r="FJ128" s="708" t="s">
        <v>355</v>
      </c>
      <c r="FK128" s="854" t="s">
        <v>1360</v>
      </c>
      <c r="FL128"/>
    </row>
    <row r="129" spans="1:167" ht="12.95" customHeight="1" x14ac:dyDescent="0.2">
      <c r="A129" s="109" t="s">
        <v>184</v>
      </c>
      <c r="B129" s="491" t="s">
        <v>91</v>
      </c>
      <c r="C129" s="492" t="e">
        <v>#N/A</v>
      </c>
      <c r="D129" s="493">
        <v>9.5</v>
      </c>
      <c r="E129" s="493" t="e">
        <v>#N/A</v>
      </c>
      <c r="F129" s="493">
        <v>8.3000000000000007</v>
      </c>
      <c r="G129" s="493" t="e">
        <v>#N/A</v>
      </c>
      <c r="H129" s="493">
        <v>8.3000000000000007</v>
      </c>
      <c r="I129" s="493" t="e">
        <v>#N/A</v>
      </c>
      <c r="J129" s="493">
        <v>5.7</v>
      </c>
      <c r="K129" s="493" t="e">
        <v>#N/A</v>
      </c>
      <c r="L129" s="493">
        <v>8.5</v>
      </c>
      <c r="M129" s="493" t="e">
        <v>#N/A</v>
      </c>
      <c r="N129" s="493">
        <v>7.4</v>
      </c>
      <c r="O129" s="493" t="e">
        <v>#N/A</v>
      </c>
      <c r="P129" s="493">
        <v>13.8</v>
      </c>
      <c r="Q129" s="493" t="e">
        <v>#N/A</v>
      </c>
      <c r="R129" s="493">
        <v>7.6</v>
      </c>
      <c r="S129" s="493" t="e">
        <v>#N/A</v>
      </c>
      <c r="T129" s="493">
        <v>5.9</v>
      </c>
      <c r="U129" s="493" t="e">
        <v>#N/A</v>
      </c>
      <c r="V129" s="494">
        <v>12.9</v>
      </c>
      <c r="X129" s="109" t="s">
        <v>185</v>
      </c>
      <c r="Y129" s="495" t="s">
        <v>91</v>
      </c>
      <c r="Z129" s="511">
        <v>9.5</v>
      </c>
      <c r="AA129" s="512">
        <v>8.3000000000000007</v>
      </c>
      <c r="AB129" s="512">
        <v>8.3000000000000007</v>
      </c>
      <c r="AC129" s="512">
        <v>5.7</v>
      </c>
      <c r="AD129" s="512">
        <v>8.5</v>
      </c>
      <c r="AE129" s="512">
        <v>7.4</v>
      </c>
      <c r="AF129" s="512">
        <v>13.8</v>
      </c>
      <c r="AG129" s="512">
        <v>7.6</v>
      </c>
      <c r="AH129" s="512">
        <v>5.9</v>
      </c>
      <c r="AI129" s="513">
        <v>12.9</v>
      </c>
      <c r="AL129" s="893"/>
      <c r="AM129" s="847"/>
      <c r="AN129" s="708"/>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233"/>
      <c r="CI129" s="233"/>
      <c r="CJ129" s="233"/>
      <c r="CK129" s="233"/>
      <c r="CL129" s="233"/>
      <c r="CM129" s="233"/>
      <c r="CN129" s="233"/>
      <c r="CO129" s="233"/>
      <c r="CP129" s="233"/>
      <c r="CQ129" s="233"/>
      <c r="CR129" s="233"/>
      <c r="CS129" s="233"/>
      <c r="CT129" s="3"/>
      <c r="CU129" s="3"/>
      <c r="CV129" s="3"/>
      <c r="CW129" s="3"/>
      <c r="CX129" s="3"/>
      <c r="CY129" s="3"/>
      <c r="CZ129" s="3"/>
      <c r="DA129" s="3"/>
      <c r="DB129" s="3"/>
      <c r="FH129" s="847" t="s">
        <v>1339</v>
      </c>
      <c r="FI129" s="847" t="s">
        <v>789</v>
      </c>
      <c r="FJ129" s="708" t="s">
        <v>1121</v>
      </c>
      <c r="FK129" s="854" t="s">
        <v>1361</v>
      </c>
    </row>
    <row r="130" spans="1:167" ht="12.95" customHeight="1" x14ac:dyDescent="0.2">
      <c r="A130" s="109" t="s">
        <v>186</v>
      </c>
      <c r="B130" s="139" t="s">
        <v>92</v>
      </c>
      <c r="C130" s="140">
        <v>14</v>
      </c>
      <c r="D130" s="141">
        <v>16</v>
      </c>
      <c r="E130" s="141">
        <v>18</v>
      </c>
      <c r="F130" s="141">
        <v>10</v>
      </c>
      <c r="G130" s="141">
        <v>11</v>
      </c>
      <c r="H130" s="141">
        <v>13</v>
      </c>
      <c r="I130" s="141">
        <v>13</v>
      </c>
      <c r="J130" s="141">
        <v>10</v>
      </c>
      <c r="K130" s="141">
        <v>8</v>
      </c>
      <c r="L130" s="141">
        <v>7</v>
      </c>
      <c r="M130" s="141">
        <v>7</v>
      </c>
      <c r="N130" s="141">
        <v>14</v>
      </c>
      <c r="O130" s="141">
        <v>13</v>
      </c>
      <c r="P130" s="141">
        <v>13</v>
      </c>
      <c r="Q130" s="141">
        <v>12</v>
      </c>
      <c r="R130" s="141">
        <v>7</v>
      </c>
      <c r="S130" s="141">
        <v>4</v>
      </c>
      <c r="T130" s="141">
        <v>2</v>
      </c>
      <c r="U130" s="141">
        <v>5</v>
      </c>
      <c r="V130" s="142">
        <v>8</v>
      </c>
      <c r="X130" s="109" t="s">
        <v>187</v>
      </c>
      <c r="Y130" s="496" t="s">
        <v>92</v>
      </c>
      <c r="Z130" s="144">
        <v>16</v>
      </c>
      <c r="AA130" s="144">
        <v>18</v>
      </c>
      <c r="AB130" s="144">
        <v>13</v>
      </c>
      <c r="AC130" s="144">
        <v>13</v>
      </c>
      <c r="AD130" s="144">
        <v>8</v>
      </c>
      <c r="AE130" s="144">
        <v>14</v>
      </c>
      <c r="AF130" s="144">
        <v>13</v>
      </c>
      <c r="AG130" s="144">
        <v>12</v>
      </c>
      <c r="AH130" s="144">
        <v>4</v>
      </c>
      <c r="AI130" s="144">
        <v>8</v>
      </c>
      <c r="AL130" s="893"/>
      <c r="AM130" s="847"/>
      <c r="AN130" s="708"/>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FH130" s="847" t="s">
        <v>1339</v>
      </c>
      <c r="FI130" s="847" t="s">
        <v>789</v>
      </c>
      <c r="FJ130" s="708" t="s">
        <v>738</v>
      </c>
      <c r="FK130" s="854" t="s">
        <v>1362</v>
      </c>
    </row>
    <row r="131" spans="1:167" ht="12.95" customHeight="1" x14ac:dyDescent="0.2">
      <c r="A131" s="109" t="s">
        <v>188</v>
      </c>
      <c r="B131" s="145" t="s">
        <v>93</v>
      </c>
      <c r="C131" s="146" t="s">
        <v>79</v>
      </c>
      <c r="D131" s="147">
        <v>16</v>
      </c>
      <c r="E131" s="147">
        <v>18</v>
      </c>
      <c r="F131" s="147" t="s">
        <v>79</v>
      </c>
      <c r="G131" s="147" t="s">
        <v>79</v>
      </c>
      <c r="H131" s="147" t="s">
        <v>79</v>
      </c>
      <c r="I131" s="147" t="s">
        <v>79</v>
      </c>
      <c r="J131" s="147" t="s">
        <v>79</v>
      </c>
      <c r="K131" s="147" t="s">
        <v>79</v>
      </c>
      <c r="L131" s="147" t="s">
        <v>79</v>
      </c>
      <c r="M131" s="147" t="s">
        <v>79</v>
      </c>
      <c r="N131" s="147" t="s">
        <v>79</v>
      </c>
      <c r="O131" s="147" t="s">
        <v>79</v>
      </c>
      <c r="P131" s="147" t="s">
        <v>79</v>
      </c>
      <c r="Q131" s="147" t="s">
        <v>79</v>
      </c>
      <c r="R131" s="147" t="s">
        <v>79</v>
      </c>
      <c r="S131" s="147" t="s">
        <v>79</v>
      </c>
      <c r="T131" s="147" t="s">
        <v>79</v>
      </c>
      <c r="U131" s="147" t="s">
        <v>79</v>
      </c>
      <c r="V131" s="148" t="s">
        <v>79</v>
      </c>
      <c r="X131" s="109" t="s">
        <v>189</v>
      </c>
      <c r="Y131" s="496" t="s">
        <v>103</v>
      </c>
      <c r="Z131" s="150">
        <v>0</v>
      </c>
      <c r="AA131" s="150">
        <v>0</v>
      </c>
      <c r="AB131" s="150">
        <v>0</v>
      </c>
      <c r="AC131" s="150">
        <v>0</v>
      </c>
      <c r="AD131" s="150">
        <v>0</v>
      </c>
      <c r="AE131" s="150">
        <v>0</v>
      </c>
      <c r="AF131" s="150">
        <v>0</v>
      </c>
      <c r="AG131" s="150">
        <v>0</v>
      </c>
      <c r="AH131" s="150">
        <v>0</v>
      </c>
      <c r="AI131" s="150">
        <v>0</v>
      </c>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t="s">
        <v>2124</v>
      </c>
      <c r="BS131" s="5" t="s">
        <v>1389</v>
      </c>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FH131" s="847" t="s">
        <v>1339</v>
      </c>
      <c r="FI131" s="847" t="s">
        <v>789</v>
      </c>
      <c r="FJ131" s="708" t="s">
        <v>406</v>
      </c>
      <c r="FK131" s="854" t="s">
        <v>1363</v>
      </c>
    </row>
    <row r="132" spans="1:167" ht="12.95" customHeight="1" x14ac:dyDescent="0.25">
      <c r="A132" s="109" t="s">
        <v>190</v>
      </c>
      <c r="B132" s="151" t="s">
        <v>31</v>
      </c>
      <c r="C132" s="152" t="s">
        <v>2250</v>
      </c>
      <c r="D132" s="153" t="s">
        <v>2238</v>
      </c>
      <c r="E132" s="153" t="s">
        <v>2227</v>
      </c>
      <c r="F132" s="153" t="s">
        <v>2250</v>
      </c>
      <c r="G132" s="153" t="s">
        <v>2254</v>
      </c>
      <c r="H132" s="153" t="s">
        <v>79</v>
      </c>
      <c r="I132" s="153" t="s">
        <v>2255</v>
      </c>
      <c r="J132" s="153" t="s">
        <v>2250</v>
      </c>
      <c r="K132" s="153" t="s">
        <v>79</v>
      </c>
      <c r="L132" s="153" t="s">
        <v>79</v>
      </c>
      <c r="M132" s="153" t="s">
        <v>79</v>
      </c>
      <c r="N132" s="153" t="s">
        <v>2254</v>
      </c>
      <c r="O132" s="153" t="s">
        <v>2238</v>
      </c>
      <c r="P132" s="153" t="s">
        <v>79</v>
      </c>
      <c r="Q132" s="153" t="s">
        <v>79</v>
      </c>
      <c r="R132" s="153" t="s">
        <v>2253</v>
      </c>
      <c r="S132" s="153" t="s">
        <v>2253</v>
      </c>
      <c r="T132" s="153" t="s">
        <v>2250</v>
      </c>
      <c r="U132" s="153" t="s">
        <v>2253</v>
      </c>
      <c r="V132" s="154" t="s">
        <v>79</v>
      </c>
      <c r="X132" s="109" t="s">
        <v>191</v>
      </c>
      <c r="Y132" s="500" t="s">
        <v>31</v>
      </c>
      <c r="Z132" s="156" t="s">
        <v>2238</v>
      </c>
      <c r="AA132" s="156" t="s">
        <v>105</v>
      </c>
      <c r="AB132" s="156" t="s">
        <v>2250</v>
      </c>
      <c r="AC132" s="156" t="s">
        <v>2250</v>
      </c>
      <c r="AD132" s="156" t="s">
        <v>79</v>
      </c>
      <c r="AE132" s="156" t="s">
        <v>2254</v>
      </c>
      <c r="AF132" s="156" t="s">
        <v>2250</v>
      </c>
      <c r="AG132" s="156" t="s">
        <v>2253</v>
      </c>
      <c r="AH132" s="156" t="s">
        <v>2250</v>
      </c>
      <c r="AI132" s="156" t="s">
        <v>2250</v>
      </c>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1025" t="str">
        <f>INDEX(BQ135:BQ448,AN87)</f>
        <v>Санкт-Петербург / С-Петербургский /</v>
      </c>
      <c r="BR132" s="1025" t="str">
        <f xml:space="preserve">   INDEX(BD135:BD449, MATCH(BQ132,BF135:BF449,0))</f>
        <v>Санкт-Петербург</v>
      </c>
      <c r="BS132" s="1025" t="str">
        <f xml:space="preserve">   INDEX(BG135:BG449, MATCH(BQ132,BF135:BF449,0))</f>
        <v>Санкт-Петербург</v>
      </c>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FH132" s="847" t="s">
        <v>1339</v>
      </c>
      <c r="FI132" s="847" t="s">
        <v>789</v>
      </c>
      <c r="FJ132" s="708" t="s">
        <v>431</v>
      </c>
      <c r="FK132" s="854" t="s">
        <v>1362</v>
      </c>
    </row>
    <row r="133" spans="1:167" ht="12.95" customHeight="1" x14ac:dyDescent="0.2">
      <c r="A133" s="109" t="s">
        <v>192</v>
      </c>
      <c r="B133" s="151" t="s">
        <v>94</v>
      </c>
      <c r="C133" s="157">
        <v>3</v>
      </c>
      <c r="D133" s="158">
        <v>3</v>
      </c>
      <c r="E133" s="158">
        <v>8</v>
      </c>
      <c r="F133" s="158">
        <v>12</v>
      </c>
      <c r="G133" s="158">
        <v>2</v>
      </c>
      <c r="H133" s="158">
        <v>0</v>
      </c>
      <c r="I133" s="158">
        <v>8</v>
      </c>
      <c r="J133" s="158">
        <v>4</v>
      </c>
      <c r="K133" s="158">
        <v>0</v>
      </c>
      <c r="L133" s="158">
        <v>0</v>
      </c>
      <c r="M133" s="158">
        <v>0</v>
      </c>
      <c r="N133" s="158">
        <v>2</v>
      </c>
      <c r="O133" s="158">
        <v>1</v>
      </c>
      <c r="P133" s="158">
        <v>0</v>
      </c>
      <c r="Q133" s="158">
        <v>0</v>
      </c>
      <c r="R133" s="158">
        <v>1</v>
      </c>
      <c r="S133" s="158">
        <v>1</v>
      </c>
      <c r="T133" s="158">
        <v>2</v>
      </c>
      <c r="U133" s="158">
        <v>1</v>
      </c>
      <c r="V133" s="159">
        <v>0</v>
      </c>
      <c r="X133" s="109" t="s">
        <v>193</v>
      </c>
      <c r="Y133" s="500" t="s">
        <v>94</v>
      </c>
      <c r="Z133" s="160">
        <v>6</v>
      </c>
      <c r="AA133" s="160">
        <v>21</v>
      </c>
      <c r="AB133" s="160">
        <v>2</v>
      </c>
      <c r="AC133" s="160">
        <v>12</v>
      </c>
      <c r="AD133" s="160">
        <v>0</v>
      </c>
      <c r="AE133" s="160">
        <v>2</v>
      </c>
      <c r="AF133" s="160">
        <v>1</v>
      </c>
      <c r="AG133" s="160">
        <v>1</v>
      </c>
      <c r="AH133" s="160">
        <v>2</v>
      </c>
      <c r="AI133" s="160">
        <v>1</v>
      </c>
      <c r="AN133" s="5"/>
      <c r="AO133" s="5"/>
      <c r="AP133" s="5"/>
      <c r="AQ133" s="5"/>
      <c r="AR133" s="5"/>
      <c r="AS133" s="5"/>
      <c r="AT133" s="5"/>
      <c r="AU133" s="5"/>
      <c r="AV133" s="5"/>
      <c r="AW133" s="5" t="s">
        <v>1382</v>
      </c>
      <c r="AX133" s="5"/>
      <c r="AY133" s="5"/>
      <c r="AZ133" s="5"/>
      <c r="BA133" s="5"/>
      <c r="BB133" s="5"/>
      <c r="BC133" s="5" t="s">
        <v>1383</v>
      </c>
      <c r="BD133" s="5"/>
      <c r="BE133" s="5"/>
      <c r="BF133" s="5"/>
      <c r="BG133" s="5"/>
      <c r="BH133" s="5"/>
      <c r="BI133" s="5"/>
      <c r="BJ133" s="5"/>
      <c r="BK133" s="5" t="s">
        <v>1384</v>
      </c>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FH133" s="847" t="s">
        <v>1339</v>
      </c>
      <c r="FI133" s="847" t="s">
        <v>789</v>
      </c>
      <c r="FJ133" s="708" t="s">
        <v>380</v>
      </c>
      <c r="FK133" s="854" t="s">
        <v>1364</v>
      </c>
    </row>
    <row r="134" spans="1:167" ht="12.95" customHeight="1" x14ac:dyDescent="0.2">
      <c r="A134" s="109" t="s">
        <v>194</v>
      </c>
      <c r="B134" s="161" t="s">
        <v>34</v>
      </c>
      <c r="C134" s="162">
        <v>1003.75</v>
      </c>
      <c r="D134" s="163">
        <v>994.6</v>
      </c>
      <c r="E134" s="163">
        <v>989.35</v>
      </c>
      <c r="F134" s="163">
        <v>987.8</v>
      </c>
      <c r="G134" s="163">
        <v>999.95</v>
      </c>
      <c r="H134" s="163">
        <v>1008.2</v>
      </c>
      <c r="I134" s="163">
        <v>999.75</v>
      </c>
      <c r="J134" s="163">
        <v>1002.9000000000001</v>
      </c>
      <c r="K134" s="163">
        <v>1014.9</v>
      </c>
      <c r="L134" s="163">
        <v>1023.95</v>
      </c>
      <c r="M134" s="163">
        <v>1030.3</v>
      </c>
      <c r="N134" s="163">
        <v>1027.6999999999998</v>
      </c>
      <c r="O134" s="163">
        <v>1026.3</v>
      </c>
      <c r="P134" s="163">
        <v>1025.3000000000002</v>
      </c>
      <c r="Q134" s="163">
        <v>1025.25</v>
      </c>
      <c r="R134" s="163">
        <v>1025.75</v>
      </c>
      <c r="S134" s="163">
        <v>1027.2</v>
      </c>
      <c r="T134" s="163">
        <v>1027.8499999999999</v>
      </c>
      <c r="U134" s="163">
        <v>1031.2</v>
      </c>
      <c r="V134" s="164">
        <v>1037</v>
      </c>
      <c r="X134" s="109" t="s">
        <v>195</v>
      </c>
      <c r="Y134" s="507" t="s">
        <v>33</v>
      </c>
      <c r="Z134" s="166">
        <v>0</v>
      </c>
      <c r="AA134" s="166">
        <v>0</v>
      </c>
      <c r="AB134" s="166">
        <v>0</v>
      </c>
      <c r="AC134" s="166">
        <v>0</v>
      </c>
      <c r="AD134" s="166">
        <v>0</v>
      </c>
      <c r="AE134" s="166">
        <v>0</v>
      </c>
      <c r="AF134" s="166">
        <v>0</v>
      </c>
      <c r="AG134" s="166">
        <v>0</v>
      </c>
      <c r="AH134" s="166">
        <v>0</v>
      </c>
      <c r="AI134" s="166">
        <v>0</v>
      </c>
      <c r="AN134" s="5"/>
      <c r="AO134" s="5"/>
      <c r="AP134" s="5"/>
      <c r="AQ134" s="5"/>
      <c r="AR134" s="5"/>
      <c r="AS134" s="5"/>
      <c r="AT134" s="5"/>
      <c r="AU134" s="5"/>
      <c r="AV134" s="5"/>
      <c r="AW134" s="946" t="s">
        <v>1385</v>
      </c>
      <c r="AX134" s="946" t="s">
        <v>1386</v>
      </c>
      <c r="AY134" s="947" t="s">
        <v>1387</v>
      </c>
      <c r="AZ134" s="948" t="s">
        <v>1388</v>
      </c>
      <c r="BA134" s="949" t="s">
        <v>1389</v>
      </c>
      <c r="BB134" s="5"/>
      <c r="BC134" s="950" t="s">
        <v>1385</v>
      </c>
      <c r="BD134" s="950" t="s">
        <v>1386</v>
      </c>
      <c r="BE134" s="950" t="s">
        <v>1387</v>
      </c>
      <c r="BF134" s="951" t="s">
        <v>1388</v>
      </c>
      <c r="BG134" s="952" t="s">
        <v>1389</v>
      </c>
      <c r="BH134" s="953" t="s">
        <v>1338</v>
      </c>
      <c r="BI134" s="953" t="s">
        <v>44</v>
      </c>
      <c r="BJ134" s="5"/>
      <c r="BK134" s="954" t="s">
        <v>1390</v>
      </c>
      <c r="BL134" s="844" t="s">
        <v>35</v>
      </c>
      <c r="BM134" s="845" t="s">
        <v>1337</v>
      </c>
      <c r="BN134" s="955" t="s">
        <v>1387</v>
      </c>
      <c r="BO134" s="5"/>
      <c r="BP134" s="5"/>
      <c r="BQ134" s="999" t="str">
        <f>INDEX(AM84:AM86,AN83)</f>
        <v>Узловые станции</v>
      </c>
      <c r="BR134" s="999"/>
      <c r="BS134" s="999"/>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FH134" s="847" t="s">
        <v>1339</v>
      </c>
      <c r="FI134" s="847" t="s">
        <v>790</v>
      </c>
      <c r="FJ134" s="708" t="s">
        <v>456</v>
      </c>
      <c r="FK134" s="854" t="s">
        <v>1365</v>
      </c>
    </row>
    <row r="135" spans="1:167" ht="12.95" customHeight="1" x14ac:dyDescent="0.2">
      <c r="A135" s="109" t="s">
        <v>196</v>
      </c>
      <c r="B135" s="167" t="s">
        <v>32</v>
      </c>
      <c r="C135" s="168" t="s">
        <v>2288</v>
      </c>
      <c r="D135" s="169" t="s">
        <v>2245</v>
      </c>
      <c r="E135" s="169" t="s">
        <v>2249</v>
      </c>
      <c r="F135" s="169" t="s">
        <v>2223</v>
      </c>
      <c r="G135" s="169" t="s">
        <v>2229</v>
      </c>
      <c r="H135" s="169" t="s">
        <v>2239</v>
      </c>
      <c r="I135" s="169" t="s">
        <v>2289</v>
      </c>
      <c r="J135" s="169" t="s">
        <v>2223</v>
      </c>
      <c r="K135" s="169" t="s">
        <v>1</v>
      </c>
      <c r="L135" s="169" t="s">
        <v>1</v>
      </c>
      <c r="M135" s="169" t="s">
        <v>820</v>
      </c>
      <c r="N135" s="169" t="s">
        <v>2239</v>
      </c>
      <c r="O135" s="169" t="s">
        <v>983</v>
      </c>
      <c r="P135" s="169" t="s">
        <v>983</v>
      </c>
      <c r="Q135" s="169" t="s">
        <v>820</v>
      </c>
      <c r="R135" s="169" t="s">
        <v>2</v>
      </c>
      <c r="S135" s="169" t="s">
        <v>97</v>
      </c>
      <c r="T135" s="169" t="s">
        <v>2213</v>
      </c>
      <c r="U135" s="169" t="s">
        <v>2237</v>
      </c>
      <c r="V135" s="170" t="s">
        <v>95</v>
      </c>
      <c r="X135" s="672" t="s">
        <v>175</v>
      </c>
      <c r="Y135" s="673" t="s">
        <v>807</v>
      </c>
      <c r="Z135" s="674">
        <v>0</v>
      </c>
      <c r="AA135" s="675">
        <v>0</v>
      </c>
      <c r="AB135" s="675">
        <v>0</v>
      </c>
      <c r="AC135" s="675">
        <v>0</v>
      </c>
      <c r="AD135" s="675">
        <v>0</v>
      </c>
      <c r="AE135" s="675">
        <v>1</v>
      </c>
      <c r="AF135" s="675">
        <v>1</v>
      </c>
      <c r="AG135" s="675">
        <v>0</v>
      </c>
      <c r="AH135" s="675">
        <v>0</v>
      </c>
      <c r="AI135" s="676">
        <v>0</v>
      </c>
      <c r="AN135" s="5"/>
      <c r="AO135" s="5"/>
      <c r="AP135" s="5"/>
      <c r="AQ135" s="5"/>
      <c r="AR135" s="5"/>
      <c r="AS135" s="5"/>
      <c r="AT135" s="5"/>
      <c r="AU135" s="5"/>
      <c r="AV135" s="5"/>
      <c r="AW135" s="981" t="s">
        <v>1350</v>
      </c>
      <c r="AX135" s="982" t="s">
        <v>1532</v>
      </c>
      <c r="AY135" s="982" t="s">
        <v>1533</v>
      </c>
      <c r="AZ135" s="1008" t="s">
        <v>2151</v>
      </c>
      <c r="BA135" s="983" t="s">
        <v>917</v>
      </c>
      <c r="BB135" s="5"/>
      <c r="BC135" s="1006" t="s">
        <v>788</v>
      </c>
      <c r="BD135" s="1007" t="s">
        <v>1502</v>
      </c>
      <c r="BE135" s="1007" t="s">
        <v>1503</v>
      </c>
      <c r="BF135" s="1008" t="s">
        <v>1504</v>
      </c>
      <c r="BG135" s="1009" t="s">
        <v>125</v>
      </c>
      <c r="BH135" s="1010">
        <v>55.782800000000002</v>
      </c>
      <c r="BI135" s="1011">
        <v>37.651000000000003</v>
      </c>
      <c r="BJ135" s="5"/>
      <c r="BK135" s="1003" t="s">
        <v>1427</v>
      </c>
      <c r="BL135" s="1003" t="s">
        <v>788</v>
      </c>
      <c r="BM135" s="1004" t="s">
        <v>125</v>
      </c>
      <c r="BN135" s="1003" t="s">
        <v>1391</v>
      </c>
      <c r="BO135" s="5"/>
      <c r="BP135" s="5"/>
      <c r="BQ135" s="893" t="str">
        <f>CHOOSE(AN$83,AZ135,BF135,BK135)</f>
        <v>Москва / Московский /</v>
      </c>
      <c r="BR135" s="893" t="str">
        <f>CHOOSE(AN$83,AW135,BC135,BL135)</f>
        <v>Московский</v>
      </c>
      <c r="BS135" s="893" t="str">
        <f>CHOOSE(AN$83,AY135,BE135,BN135)</f>
        <v>649,7 км</v>
      </c>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FH135" s="847" t="s">
        <v>1339</v>
      </c>
      <c r="FI135" s="847" t="s">
        <v>790</v>
      </c>
      <c r="FJ135" s="708" t="s">
        <v>481</v>
      </c>
      <c r="FK135" s="854" t="s">
        <v>1366</v>
      </c>
    </row>
    <row r="136" spans="1:167" ht="12.95" customHeight="1" x14ac:dyDescent="0.2">
      <c r="A136" s="109" t="s">
        <v>197</v>
      </c>
      <c r="B136" s="171" t="s">
        <v>33</v>
      </c>
      <c r="C136" s="172">
        <v>0</v>
      </c>
      <c r="D136" s="173">
        <v>0</v>
      </c>
      <c r="E136" s="173">
        <v>0</v>
      </c>
      <c r="F136" s="173">
        <v>0</v>
      </c>
      <c r="G136" s="173">
        <v>0</v>
      </c>
      <c r="H136" s="173">
        <v>0</v>
      </c>
      <c r="I136" s="173">
        <v>0</v>
      </c>
      <c r="J136" s="173">
        <v>0</v>
      </c>
      <c r="K136" s="173">
        <v>0</v>
      </c>
      <c r="L136" s="173">
        <v>0</v>
      </c>
      <c r="M136" s="173">
        <v>0</v>
      </c>
      <c r="N136" s="173">
        <v>0</v>
      </c>
      <c r="O136" s="173">
        <v>0</v>
      </c>
      <c r="P136" s="173">
        <v>0</v>
      </c>
      <c r="Q136" s="173">
        <v>0</v>
      </c>
      <c r="R136" s="173">
        <v>0</v>
      </c>
      <c r="S136" s="173">
        <v>0</v>
      </c>
      <c r="T136" s="173">
        <v>0</v>
      </c>
      <c r="U136" s="173">
        <v>0</v>
      </c>
      <c r="V136" s="174">
        <v>0</v>
      </c>
      <c r="X136" s="672" t="s">
        <v>176</v>
      </c>
      <c r="Y136" s="677" t="s">
        <v>808</v>
      </c>
      <c r="Z136" s="678">
        <v>0</v>
      </c>
      <c r="AA136" s="679">
        <v>0</v>
      </c>
      <c r="AB136" s="679">
        <v>0</v>
      </c>
      <c r="AC136" s="679">
        <v>0</v>
      </c>
      <c r="AD136" s="679">
        <v>0</v>
      </c>
      <c r="AE136" s="679">
        <v>0</v>
      </c>
      <c r="AF136" s="679">
        <v>0</v>
      </c>
      <c r="AG136" s="679">
        <v>0</v>
      </c>
      <c r="AH136" s="679">
        <v>0</v>
      </c>
      <c r="AI136" s="680">
        <v>0</v>
      </c>
      <c r="AN136" s="5"/>
      <c r="AO136" s="5"/>
      <c r="AP136" s="5"/>
      <c r="AQ136" s="5"/>
      <c r="AR136" s="5"/>
      <c r="AS136" s="5"/>
      <c r="AT136" s="5"/>
      <c r="AU136" s="5"/>
      <c r="AV136" s="5"/>
      <c r="AW136" s="956" t="s">
        <v>788</v>
      </c>
      <c r="AX136" s="957" t="s">
        <v>1442</v>
      </c>
      <c r="AY136" s="957" t="s">
        <v>1443</v>
      </c>
      <c r="AZ136" s="1008" t="s">
        <v>1444</v>
      </c>
      <c r="BA136" s="958" t="s">
        <v>607</v>
      </c>
      <c r="BB136" s="5"/>
      <c r="BC136" s="956" t="s">
        <v>788</v>
      </c>
      <c r="BD136" s="957" t="s">
        <v>1526</v>
      </c>
      <c r="BE136" s="957" t="s">
        <v>1527</v>
      </c>
      <c r="BF136" s="1008" t="s">
        <v>1528</v>
      </c>
      <c r="BG136" s="958" t="s">
        <v>125</v>
      </c>
      <c r="BH136" s="959">
        <v>55.869900000000001</v>
      </c>
      <c r="BI136" s="960">
        <v>37.508499999999998</v>
      </c>
      <c r="BJ136" s="5"/>
      <c r="BK136" s="1003" t="s">
        <v>1428</v>
      </c>
      <c r="BL136" s="1003" t="s">
        <v>788</v>
      </c>
      <c r="BM136" s="1004" t="s">
        <v>151</v>
      </c>
      <c r="BN136" s="1003" t="s">
        <v>1392</v>
      </c>
      <c r="BO136" s="5"/>
      <c r="BP136" s="5"/>
      <c r="BQ136" s="893" t="str">
        <f t="shared" ref="BQ136:BQ199" si="524">CHOOSE(AN$83,AZ136,BF136,BK136)</f>
        <v>Тверь / Московский /</v>
      </c>
      <c r="BR136" s="893" t="str">
        <f t="shared" ref="BR136:BR199" si="525">CHOOSE(AN$83,AW136,BC136,BL136)</f>
        <v>Московский</v>
      </c>
      <c r="BS136" s="893" t="str">
        <f t="shared" ref="BS136:BS199" si="526">CHOOSE(AN$83,AY136,BE136,BN136)</f>
        <v>483 км</v>
      </c>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FH136" s="847" t="s">
        <v>1339</v>
      </c>
      <c r="FI136" s="847" t="s">
        <v>790</v>
      </c>
      <c r="FJ136" s="708" t="s">
        <v>1188</v>
      </c>
      <c r="FK136" s="854" t="s">
        <v>1366</v>
      </c>
    </row>
    <row r="137" spans="1:167" ht="12.95" customHeight="1" x14ac:dyDescent="0.2">
      <c r="A137" s="109" t="s">
        <v>198</v>
      </c>
      <c r="B137" s="171" t="s">
        <v>103</v>
      </c>
      <c r="C137" s="172">
        <v>0</v>
      </c>
      <c r="D137" s="173">
        <v>0</v>
      </c>
      <c r="E137" s="173">
        <v>0</v>
      </c>
      <c r="F137" s="173">
        <v>0</v>
      </c>
      <c r="G137" s="173">
        <v>0</v>
      </c>
      <c r="H137" s="173">
        <v>0</v>
      </c>
      <c r="I137" s="173">
        <v>0</v>
      </c>
      <c r="J137" s="173">
        <v>0</v>
      </c>
      <c r="K137" s="173">
        <v>0</v>
      </c>
      <c r="L137" s="173">
        <v>0</v>
      </c>
      <c r="M137" s="173">
        <v>0</v>
      </c>
      <c r="N137" s="173">
        <v>0</v>
      </c>
      <c r="O137" s="173">
        <v>0</v>
      </c>
      <c r="P137" s="173">
        <v>0</v>
      </c>
      <c r="Q137" s="173">
        <v>0</v>
      </c>
      <c r="R137" s="173">
        <v>0</v>
      </c>
      <c r="S137" s="173">
        <v>0</v>
      </c>
      <c r="T137" s="173">
        <v>0</v>
      </c>
      <c r="U137" s="173">
        <v>0</v>
      </c>
      <c r="V137" s="174">
        <v>0</v>
      </c>
      <c r="X137" s="672" t="s">
        <v>178</v>
      </c>
      <c r="Y137" s="677" t="s">
        <v>809</v>
      </c>
      <c r="Z137" s="678">
        <v>2</v>
      </c>
      <c r="AA137" s="679">
        <v>0</v>
      </c>
      <c r="AB137" s="679">
        <v>2</v>
      </c>
      <c r="AC137" s="679">
        <v>2</v>
      </c>
      <c r="AD137" s="679">
        <v>0</v>
      </c>
      <c r="AE137" s="679">
        <v>2</v>
      </c>
      <c r="AF137" s="679">
        <v>2</v>
      </c>
      <c r="AG137" s="679">
        <v>0</v>
      </c>
      <c r="AH137" s="679">
        <v>0</v>
      </c>
      <c r="AI137" s="680">
        <v>0</v>
      </c>
      <c r="AN137" s="5"/>
      <c r="AO137" s="5"/>
      <c r="AP137" s="5"/>
      <c r="AQ137" s="5"/>
      <c r="AR137" s="5"/>
      <c r="AS137" s="5"/>
      <c r="AT137" s="5"/>
      <c r="AU137" s="5"/>
      <c r="AV137" s="5"/>
      <c r="AW137" s="956" t="s">
        <v>1350</v>
      </c>
      <c r="AX137" s="957" t="s">
        <v>1534</v>
      </c>
      <c r="AY137" s="957" t="s">
        <v>1535</v>
      </c>
      <c r="AZ137" s="1008" t="s">
        <v>2200</v>
      </c>
      <c r="BA137" s="958" t="s">
        <v>634</v>
      </c>
      <c r="BB137" s="5"/>
      <c r="BC137" s="961" t="s">
        <v>788</v>
      </c>
      <c r="BD137" s="962" t="s">
        <v>1523</v>
      </c>
      <c r="BE137" s="962" t="s">
        <v>1524</v>
      </c>
      <c r="BF137" s="1008" t="s">
        <v>1525</v>
      </c>
      <c r="BG137" s="962" t="s">
        <v>125</v>
      </c>
      <c r="BH137" s="963">
        <v>55.893900000000002</v>
      </c>
      <c r="BI137" s="964">
        <v>37.452599999999997</v>
      </c>
      <c r="BJ137" s="5"/>
      <c r="BK137" s="1003" t="s">
        <v>1429</v>
      </c>
      <c r="BL137" s="1003" t="s">
        <v>788</v>
      </c>
      <c r="BM137" s="1004" t="s">
        <v>607</v>
      </c>
      <c r="BN137" s="1003" t="s">
        <v>1393</v>
      </c>
      <c r="BO137" s="5"/>
      <c r="BP137" s="5"/>
      <c r="BQ137" s="893" t="str">
        <f t="shared" si="524"/>
        <v>Бологое / Московский /</v>
      </c>
      <c r="BR137" s="893" t="str">
        <f t="shared" si="525"/>
        <v>Московский</v>
      </c>
      <c r="BS137" s="893" t="str">
        <f t="shared" si="526"/>
        <v>319,4; 297,7 км</v>
      </c>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FH137" s="847" t="s">
        <v>1339</v>
      </c>
      <c r="FI137" s="847" t="s">
        <v>790</v>
      </c>
      <c r="FJ137" s="708" t="s">
        <v>1219</v>
      </c>
      <c r="FK137" s="854" t="s">
        <v>1365</v>
      </c>
    </row>
    <row r="138" spans="1:167" ht="12.95" customHeight="1" x14ac:dyDescent="0.2">
      <c r="A138" s="109" t="s">
        <v>199</v>
      </c>
      <c r="B138" s="171" t="s">
        <v>148</v>
      </c>
      <c r="C138" s="172">
        <v>-6.9</v>
      </c>
      <c r="D138" s="173">
        <v>-1.2</v>
      </c>
      <c r="E138" s="173">
        <v>-1.6</v>
      </c>
      <c r="F138" s="173">
        <v>-5.5</v>
      </c>
      <c r="G138" s="173">
        <v>-9.3000000000000007</v>
      </c>
      <c r="H138" s="173">
        <v>-6.7</v>
      </c>
      <c r="I138" s="173">
        <v>-6.6</v>
      </c>
      <c r="J138" s="173">
        <v>-9.9</v>
      </c>
      <c r="K138" s="173">
        <v>-8.5</v>
      </c>
      <c r="L138" s="173">
        <v>-9.6</v>
      </c>
      <c r="M138" s="173">
        <v>-7.3</v>
      </c>
      <c r="N138" s="173">
        <v>-4.2</v>
      </c>
      <c r="O138" s="173">
        <v>6.2</v>
      </c>
      <c r="P138" s="173">
        <v>1.4</v>
      </c>
      <c r="Q138" s="173">
        <v>-0.6</v>
      </c>
      <c r="R138" s="173">
        <v>-1.7</v>
      </c>
      <c r="S138" s="173">
        <v>-3.8</v>
      </c>
      <c r="T138" s="173">
        <v>-4.5999999999999996</v>
      </c>
      <c r="U138" s="173">
        <v>-4.5</v>
      </c>
      <c r="V138" s="174">
        <v>-3.2</v>
      </c>
      <c r="X138" s="672" t="s">
        <v>180</v>
      </c>
      <c r="Y138" s="699" t="s">
        <v>810</v>
      </c>
      <c r="Z138" s="700">
        <v>0</v>
      </c>
      <c r="AA138" s="701">
        <v>0</v>
      </c>
      <c r="AB138" s="701">
        <v>0</v>
      </c>
      <c r="AC138" s="701">
        <v>0</v>
      </c>
      <c r="AD138" s="701">
        <v>0</v>
      </c>
      <c r="AE138" s="701">
        <v>0</v>
      </c>
      <c r="AF138" s="701">
        <v>0</v>
      </c>
      <c r="AG138" s="701">
        <v>0</v>
      </c>
      <c r="AH138" s="701">
        <v>0</v>
      </c>
      <c r="AI138" s="702">
        <v>0</v>
      </c>
      <c r="AN138" s="5"/>
      <c r="AO138" s="5"/>
      <c r="AP138" s="5"/>
      <c r="AQ138" s="5"/>
      <c r="AR138" s="5"/>
      <c r="AS138" s="5"/>
      <c r="AT138" s="5"/>
      <c r="AU138" s="5"/>
      <c r="AV138" s="5"/>
      <c r="AW138" s="956" t="s">
        <v>788</v>
      </c>
      <c r="AX138" s="957" t="s">
        <v>1445</v>
      </c>
      <c r="AY138" s="957" t="s">
        <v>1446</v>
      </c>
      <c r="AZ138" s="1008" t="s">
        <v>1447</v>
      </c>
      <c r="BA138" s="958" t="s">
        <v>607</v>
      </c>
      <c r="BB138" s="5"/>
      <c r="BC138" s="956" t="s">
        <v>788</v>
      </c>
      <c r="BD138" s="957" t="s">
        <v>1475</v>
      </c>
      <c r="BE138" s="957" t="s">
        <v>1476</v>
      </c>
      <c r="BF138" s="1008" t="s">
        <v>1477</v>
      </c>
      <c r="BG138" s="958" t="s">
        <v>151</v>
      </c>
      <c r="BH138" s="959">
        <v>56.868600000000001</v>
      </c>
      <c r="BI138" s="960">
        <v>35.8384</v>
      </c>
      <c r="BJ138" s="5"/>
      <c r="BK138" s="1003" t="s">
        <v>1430</v>
      </c>
      <c r="BL138" s="1003" t="s">
        <v>788</v>
      </c>
      <c r="BM138" s="1004" t="s">
        <v>202</v>
      </c>
      <c r="BN138" s="1003" t="s">
        <v>1394</v>
      </c>
      <c r="BO138" s="5"/>
      <c r="BP138" s="5"/>
      <c r="BQ138" s="893" t="str">
        <f t="shared" si="524"/>
        <v>Сонково / Московский /</v>
      </c>
      <c r="BR138" s="893" t="str">
        <f t="shared" si="525"/>
        <v>Московский</v>
      </c>
      <c r="BS138" s="893" t="str">
        <f t="shared" si="526"/>
        <v>260,8; 105,4 км</v>
      </c>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FH138" s="847" t="s">
        <v>1339</v>
      </c>
      <c r="FI138" s="847" t="s">
        <v>790</v>
      </c>
      <c r="FJ138" s="708" t="s">
        <v>506</v>
      </c>
      <c r="FK138" s="854" t="s">
        <v>1366</v>
      </c>
    </row>
    <row r="139" spans="1:167" ht="12.95" customHeight="1" x14ac:dyDescent="0.2">
      <c r="A139" s="703" t="s">
        <v>841</v>
      </c>
      <c r="B139" s="704" t="s">
        <v>807</v>
      </c>
      <c r="C139" s="705">
        <v>0</v>
      </c>
      <c r="D139" s="705">
        <v>0</v>
      </c>
      <c r="E139" s="705">
        <v>0</v>
      </c>
      <c r="F139" s="705">
        <v>0</v>
      </c>
      <c r="G139" s="705">
        <v>0</v>
      </c>
      <c r="H139" s="705">
        <v>0</v>
      </c>
      <c r="I139" s="705">
        <v>0</v>
      </c>
      <c r="J139" s="705">
        <v>0</v>
      </c>
      <c r="K139" s="705">
        <v>0</v>
      </c>
      <c r="L139" s="705">
        <v>0</v>
      </c>
      <c r="M139" s="705">
        <v>0</v>
      </c>
      <c r="N139" s="705">
        <v>1</v>
      </c>
      <c r="O139" s="705">
        <v>1</v>
      </c>
      <c r="P139" s="705">
        <v>0</v>
      </c>
      <c r="Q139" s="705">
        <v>0</v>
      </c>
      <c r="R139" s="705">
        <v>0</v>
      </c>
      <c r="S139" s="705">
        <v>0</v>
      </c>
      <c r="T139" s="705">
        <v>0</v>
      </c>
      <c r="U139" s="705">
        <v>0</v>
      </c>
      <c r="V139" s="705">
        <v>0</v>
      </c>
      <c r="X139" s="672" t="s">
        <v>182</v>
      </c>
      <c r="Y139" s="685" t="s">
        <v>812</v>
      </c>
      <c r="Z139" s="686">
        <v>3</v>
      </c>
      <c r="AA139" s="687">
        <v>4</v>
      </c>
      <c r="AB139" s="687">
        <v>4</v>
      </c>
      <c r="AC139" s="687">
        <v>11</v>
      </c>
      <c r="AD139" s="687">
        <v>11</v>
      </c>
      <c r="AE139" s="687">
        <v>12</v>
      </c>
      <c r="AF139" s="687">
        <v>12</v>
      </c>
      <c r="AG139" s="687">
        <v>10</v>
      </c>
      <c r="AH139" s="687">
        <v>0</v>
      </c>
      <c r="AI139" s="688">
        <v>0</v>
      </c>
      <c r="AN139" s="5"/>
      <c r="AO139" s="5"/>
      <c r="AP139" s="5"/>
      <c r="AQ139" s="5"/>
      <c r="AR139" s="5"/>
      <c r="AS139" s="5"/>
      <c r="AT139" s="5"/>
      <c r="AU139" s="5"/>
      <c r="AV139" s="5"/>
      <c r="AW139" s="981" t="s">
        <v>1350</v>
      </c>
      <c r="AX139" s="982" t="s">
        <v>1536</v>
      </c>
      <c r="AY139" s="982" t="s">
        <v>1537</v>
      </c>
      <c r="AZ139" s="1008" t="s">
        <v>2139</v>
      </c>
      <c r="BA139" s="983" t="s">
        <v>886</v>
      </c>
      <c r="BB139" s="5"/>
      <c r="BC139" s="956" t="s">
        <v>788</v>
      </c>
      <c r="BD139" s="957" t="s">
        <v>1472</v>
      </c>
      <c r="BE139" s="957" t="s">
        <v>1473</v>
      </c>
      <c r="BF139" s="1008" t="s">
        <v>1474</v>
      </c>
      <c r="BG139" s="958" t="s">
        <v>151</v>
      </c>
      <c r="BH139" s="959">
        <v>56.954099999999997</v>
      </c>
      <c r="BI139" s="960">
        <v>35.897799999999997</v>
      </c>
      <c r="BJ139" s="5"/>
      <c r="BK139" s="1003" t="s">
        <v>1431</v>
      </c>
      <c r="BL139" s="1003" t="s">
        <v>788</v>
      </c>
      <c r="BM139" s="1004" t="s">
        <v>177</v>
      </c>
      <c r="BN139" s="1003" t="s">
        <v>1395</v>
      </c>
      <c r="BO139" s="5"/>
      <c r="BP139" s="5"/>
      <c r="BQ139" s="893" t="str">
        <f t="shared" si="524"/>
        <v>Ржев / Московский /</v>
      </c>
      <c r="BR139" s="893" t="str">
        <f t="shared" si="525"/>
        <v>Московский</v>
      </c>
      <c r="BS139" s="893" t="str">
        <f t="shared" si="526"/>
        <v>135,7 км</v>
      </c>
      <c r="BT139" s="5"/>
      <c r="BU139" s="5"/>
      <c r="BV139" s="5"/>
      <c r="BW139" s="5"/>
      <c r="BX139" s="5"/>
      <c r="BY139" s="5"/>
      <c r="BZ139" s="5"/>
      <c r="CA139" s="5"/>
      <c r="CB139" s="5"/>
      <c r="CC139" s="5"/>
      <c r="CD139" s="5"/>
      <c r="CE139" s="5"/>
      <c r="CF139" s="5"/>
      <c r="CG139" s="5"/>
      <c r="CH139" s="5"/>
      <c r="CI139" s="5"/>
      <c r="CJ139" s="5"/>
      <c r="CK139" s="5"/>
      <c r="CL139" s="5"/>
      <c r="CM139" s="5"/>
      <c r="CN139" s="5"/>
      <c r="CO139" s="5"/>
      <c r="CP139" s="5"/>
      <c r="CQ139" s="5"/>
      <c r="CR139" s="5"/>
      <c r="CS139" s="5"/>
      <c r="FH139" s="847" t="s">
        <v>1339</v>
      </c>
      <c r="FI139" s="847" t="s">
        <v>790</v>
      </c>
      <c r="FJ139" s="708" t="s">
        <v>1256</v>
      </c>
      <c r="FK139" s="854" t="s">
        <v>1366</v>
      </c>
    </row>
    <row r="140" spans="1:167" ht="12.95" customHeight="1" x14ac:dyDescent="0.2">
      <c r="A140" s="703" t="s">
        <v>842</v>
      </c>
      <c r="B140" s="704" t="s">
        <v>808</v>
      </c>
      <c r="C140" s="706">
        <v>0</v>
      </c>
      <c r="D140" s="706">
        <v>0</v>
      </c>
      <c r="E140" s="706">
        <v>0</v>
      </c>
      <c r="F140" s="706">
        <v>0</v>
      </c>
      <c r="G140" s="706">
        <v>0</v>
      </c>
      <c r="H140" s="706">
        <v>0</v>
      </c>
      <c r="I140" s="706">
        <v>0</v>
      </c>
      <c r="J140" s="706">
        <v>0</v>
      </c>
      <c r="K140" s="706">
        <v>0</v>
      </c>
      <c r="L140" s="706">
        <v>0</v>
      </c>
      <c r="M140" s="706">
        <v>0</v>
      </c>
      <c r="N140" s="706">
        <v>0</v>
      </c>
      <c r="O140" s="706">
        <v>0</v>
      </c>
      <c r="P140" s="706">
        <v>0</v>
      </c>
      <c r="Q140" s="706">
        <v>0</v>
      </c>
      <c r="R140" s="706">
        <v>0</v>
      </c>
      <c r="S140" s="706">
        <v>0</v>
      </c>
      <c r="T140" s="706">
        <v>0</v>
      </c>
      <c r="U140" s="706">
        <v>0</v>
      </c>
      <c r="V140" s="706">
        <v>0</v>
      </c>
      <c r="X140" s="672" t="s">
        <v>194</v>
      </c>
      <c r="Y140" s="459" t="s">
        <v>806</v>
      </c>
      <c r="Z140" s="691">
        <v>1003.75</v>
      </c>
      <c r="AA140" s="691">
        <v>989.35</v>
      </c>
      <c r="AB140" s="691">
        <v>999.95</v>
      </c>
      <c r="AC140" s="691">
        <v>999.75</v>
      </c>
      <c r="AD140" s="691">
        <v>1014.9</v>
      </c>
      <c r="AE140" s="691">
        <v>1030.3</v>
      </c>
      <c r="AF140" s="691">
        <v>1026.3</v>
      </c>
      <c r="AG140" s="691">
        <v>1025.25</v>
      </c>
      <c r="AH140" s="691">
        <v>1027.2</v>
      </c>
      <c r="AI140" s="691">
        <v>1031.2</v>
      </c>
      <c r="AN140" s="5"/>
      <c r="AO140" s="5"/>
      <c r="AP140" s="5"/>
      <c r="AQ140" s="5"/>
      <c r="AR140" s="5"/>
      <c r="AS140" s="5"/>
      <c r="AT140" s="5"/>
      <c r="AU140" s="5"/>
      <c r="AV140" s="5"/>
      <c r="AW140" s="956" t="s">
        <v>1350</v>
      </c>
      <c r="AX140" s="957" t="s">
        <v>1536</v>
      </c>
      <c r="AY140" s="957" t="s">
        <v>1537</v>
      </c>
      <c r="AZ140" s="1008" t="s">
        <v>2139</v>
      </c>
      <c r="BA140" s="958" t="s">
        <v>634</v>
      </c>
      <c r="BB140" s="5"/>
      <c r="BC140" s="965" t="s">
        <v>788</v>
      </c>
      <c r="BD140" s="966" t="s">
        <v>1466</v>
      </c>
      <c r="BE140" s="962" t="s">
        <v>1467</v>
      </c>
      <c r="BF140" s="1008" t="s">
        <v>1468</v>
      </c>
      <c r="BG140" s="966" t="s">
        <v>151</v>
      </c>
      <c r="BH140" s="967">
        <v>57.007399999999997</v>
      </c>
      <c r="BI140" s="968">
        <v>35.919199999999996</v>
      </c>
      <c r="BJ140" s="5"/>
      <c r="BK140" s="848" t="s">
        <v>2207</v>
      </c>
      <c r="BL140" s="848" t="s">
        <v>1344</v>
      </c>
      <c r="BM140" s="708" t="s">
        <v>849</v>
      </c>
      <c r="BN140" s="848" t="s">
        <v>1396</v>
      </c>
      <c r="BO140" s="5"/>
      <c r="BP140" s="5"/>
      <c r="BQ140" s="893" t="str">
        <f t="shared" si="524"/>
        <v>Чудово / С-Петербургский /</v>
      </c>
      <c r="BR140" s="893" t="str">
        <f t="shared" si="525"/>
        <v>Петербургский</v>
      </c>
      <c r="BS140" s="893" t="str">
        <f t="shared" si="526"/>
        <v>118 км</v>
      </c>
      <c r="BT140" s="5"/>
      <c r="BU140" s="5"/>
      <c r="BV140" s="5"/>
      <c r="BW140" s="5"/>
      <c r="BX140" s="5"/>
      <c r="BY140" s="5"/>
      <c r="BZ140" s="5"/>
      <c r="CA140" s="5"/>
      <c r="CB140" s="5"/>
      <c r="CC140" s="5"/>
      <c r="CD140" s="5"/>
      <c r="CE140" s="5"/>
      <c r="CF140" s="5"/>
      <c r="CG140" s="5"/>
      <c r="CH140" s="5"/>
      <c r="CI140" s="5"/>
      <c r="CJ140" s="5"/>
      <c r="CK140" s="5"/>
      <c r="CL140" s="5"/>
      <c r="CM140" s="5"/>
      <c r="CN140" s="5"/>
      <c r="CO140" s="5"/>
      <c r="CP140" s="5"/>
      <c r="CQ140" s="5"/>
      <c r="CR140" s="5"/>
      <c r="CS140" s="5"/>
    </row>
    <row r="141" spans="1:167" ht="12.95" customHeight="1" x14ac:dyDescent="0.2">
      <c r="A141" s="703" t="s">
        <v>843</v>
      </c>
      <c r="B141" s="707" t="s">
        <v>809</v>
      </c>
      <c r="C141" s="706">
        <v>2</v>
      </c>
      <c r="D141" s="706">
        <v>2</v>
      </c>
      <c r="E141" s="706">
        <v>0</v>
      </c>
      <c r="F141" s="706">
        <v>0</v>
      </c>
      <c r="G141" s="706">
        <v>2</v>
      </c>
      <c r="H141" s="706">
        <v>0</v>
      </c>
      <c r="I141" s="706">
        <v>2</v>
      </c>
      <c r="J141" s="706">
        <v>2</v>
      </c>
      <c r="K141" s="706">
        <v>0</v>
      </c>
      <c r="L141" s="706">
        <v>0</v>
      </c>
      <c r="M141" s="706">
        <v>0</v>
      </c>
      <c r="N141" s="706">
        <v>2</v>
      </c>
      <c r="O141" s="706">
        <v>0</v>
      </c>
      <c r="P141" s="706">
        <v>0</v>
      </c>
      <c r="Q141" s="706">
        <v>0</v>
      </c>
      <c r="R141" s="706">
        <v>0</v>
      </c>
      <c r="S141" s="706">
        <v>0</v>
      </c>
      <c r="T141" s="706">
        <v>0</v>
      </c>
      <c r="U141" s="706">
        <v>0</v>
      </c>
      <c r="V141" s="706">
        <v>0</v>
      </c>
      <c r="X141" s="672" t="s">
        <v>196</v>
      </c>
      <c r="Y141" s="693" t="s">
        <v>32</v>
      </c>
      <c r="Z141" s="694" t="s">
        <v>824</v>
      </c>
      <c r="AA141" s="694" t="s">
        <v>837</v>
      </c>
      <c r="AB141" s="694" t="s">
        <v>837</v>
      </c>
      <c r="AC141" s="694" t="s">
        <v>815</v>
      </c>
      <c r="AD141" s="694" t="s">
        <v>837</v>
      </c>
      <c r="AE141" s="694" t="s">
        <v>816</v>
      </c>
      <c r="AF141" s="694" t="s">
        <v>816</v>
      </c>
      <c r="AG141" s="694" t="s">
        <v>816</v>
      </c>
      <c r="AH141" s="694" t="s">
        <v>816</v>
      </c>
      <c r="AI141" s="694" t="s">
        <v>2217</v>
      </c>
      <c r="AN141" s="5"/>
      <c r="AO141" s="5"/>
      <c r="AP141" s="5"/>
      <c r="AQ141" s="5"/>
      <c r="AR141" s="5"/>
      <c r="AS141" s="5"/>
      <c r="AT141" s="5"/>
      <c r="AU141" s="5"/>
      <c r="AV141" s="5"/>
      <c r="AW141" s="1016" t="s">
        <v>790</v>
      </c>
      <c r="AX141" s="1017" t="s">
        <v>481</v>
      </c>
      <c r="AY141" s="1017" t="s">
        <v>1422</v>
      </c>
      <c r="AZ141" s="1008" t="s">
        <v>1439</v>
      </c>
      <c r="BA141" s="1017" t="s">
        <v>481</v>
      </c>
      <c r="BB141" s="5"/>
      <c r="BC141" s="956" t="s">
        <v>788</v>
      </c>
      <c r="BD141" s="957" t="s">
        <v>1496</v>
      </c>
      <c r="BE141" s="957" t="s">
        <v>1497</v>
      </c>
      <c r="BF141" s="1008" t="s">
        <v>1498</v>
      </c>
      <c r="BG141" s="958" t="s">
        <v>607</v>
      </c>
      <c r="BH141" s="959">
        <v>57.882199999999997</v>
      </c>
      <c r="BI141" s="960">
        <v>34.110500000000002</v>
      </c>
      <c r="BJ141" s="5"/>
      <c r="BK141" s="848" t="s">
        <v>2208</v>
      </c>
      <c r="BL141" s="848" t="s">
        <v>1344</v>
      </c>
      <c r="BM141" s="708" t="s">
        <v>660</v>
      </c>
      <c r="BN141" s="848" t="s">
        <v>1397</v>
      </c>
      <c r="BO141" s="5"/>
      <c r="BP141" s="5"/>
      <c r="BQ141" s="893" t="str">
        <f t="shared" si="524"/>
        <v>Малая Вишера / С-Петербургский /</v>
      </c>
      <c r="BR141" s="893" t="str">
        <f t="shared" si="525"/>
        <v>Петербургский</v>
      </c>
      <c r="BS141" s="893" t="str">
        <f t="shared" si="526"/>
        <v>161,7 км</v>
      </c>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row>
    <row r="142" spans="1:167" ht="12.95" customHeight="1" x14ac:dyDescent="0.2">
      <c r="A142" s="703" t="s">
        <v>844</v>
      </c>
      <c r="B142" s="707" t="s">
        <v>810</v>
      </c>
      <c r="C142" s="706">
        <v>0</v>
      </c>
      <c r="D142" s="706">
        <v>0</v>
      </c>
      <c r="E142" s="706">
        <v>0</v>
      </c>
      <c r="F142" s="706">
        <v>0</v>
      </c>
      <c r="G142" s="706">
        <v>0</v>
      </c>
      <c r="H142" s="706">
        <v>0</v>
      </c>
      <c r="I142" s="706">
        <v>0</v>
      </c>
      <c r="J142" s="706">
        <v>0</v>
      </c>
      <c r="K142" s="706">
        <v>0</v>
      </c>
      <c r="L142" s="706">
        <v>0</v>
      </c>
      <c r="M142" s="706">
        <v>0</v>
      </c>
      <c r="N142" s="706">
        <v>0</v>
      </c>
      <c r="O142" s="706">
        <v>0</v>
      </c>
      <c r="P142" s="706">
        <v>0</v>
      </c>
      <c r="Q142" s="706">
        <v>0</v>
      </c>
      <c r="R142" s="706">
        <v>0</v>
      </c>
      <c r="S142" s="706">
        <v>0</v>
      </c>
      <c r="T142" s="706">
        <v>0</v>
      </c>
      <c r="U142" s="706">
        <v>0</v>
      </c>
      <c r="V142" s="706">
        <v>0</v>
      </c>
      <c r="AN142" s="5"/>
      <c r="AO142" s="5"/>
      <c r="AP142" s="5"/>
      <c r="AQ142" s="5"/>
      <c r="AR142" s="5"/>
      <c r="AS142" s="5"/>
      <c r="AT142" s="5"/>
      <c r="AU142" s="5"/>
      <c r="AV142" s="5"/>
      <c r="AW142" s="956" t="s">
        <v>788</v>
      </c>
      <c r="AX142" s="957" t="s">
        <v>1448</v>
      </c>
      <c r="AY142" s="957" t="s">
        <v>1449</v>
      </c>
      <c r="AZ142" s="1008" t="s">
        <v>1450</v>
      </c>
      <c r="BA142" s="958" t="s">
        <v>177</v>
      </c>
      <c r="BB142" s="5"/>
      <c r="BC142" s="956" t="s">
        <v>788</v>
      </c>
      <c r="BD142" s="957" t="s">
        <v>1457</v>
      </c>
      <c r="BE142" s="957" t="s">
        <v>1458</v>
      </c>
      <c r="BF142" s="1008" t="s">
        <v>1459</v>
      </c>
      <c r="BG142" s="958" t="s">
        <v>607</v>
      </c>
      <c r="BH142" s="959">
        <v>57.8568</v>
      </c>
      <c r="BI142" s="960">
        <v>34.111600000000003</v>
      </c>
      <c r="BJ142" s="5"/>
      <c r="BK142" s="848" t="s">
        <v>1857</v>
      </c>
      <c r="BL142" s="848" t="s">
        <v>1344</v>
      </c>
      <c r="BM142" s="708" t="s">
        <v>886</v>
      </c>
      <c r="BN142" s="848" t="s">
        <v>1398</v>
      </c>
      <c r="BO142" s="5"/>
      <c r="BP142" s="5"/>
      <c r="BQ142" s="893" t="str">
        <f t="shared" si="524"/>
        <v>Тосно / С-Петербургский /</v>
      </c>
      <c r="BR142" s="893" t="str">
        <f t="shared" si="525"/>
        <v>Петербургский</v>
      </c>
      <c r="BS142" s="893" t="str">
        <f t="shared" si="526"/>
        <v>52,6; 47,0 км</v>
      </c>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row>
    <row r="143" spans="1:167" ht="12.95" customHeight="1" x14ac:dyDescent="0.2">
      <c r="A143" s="681" t="s">
        <v>845</v>
      </c>
      <c r="B143" s="695" t="s">
        <v>812</v>
      </c>
      <c r="C143" s="696">
        <v>2</v>
      </c>
      <c r="D143" s="696">
        <v>3</v>
      </c>
      <c r="E143" s="696">
        <v>1</v>
      </c>
      <c r="F143" s="696">
        <v>4</v>
      </c>
      <c r="G143" s="696">
        <v>4</v>
      </c>
      <c r="H143" s="696">
        <v>4</v>
      </c>
      <c r="I143" s="696">
        <v>10</v>
      </c>
      <c r="J143" s="696">
        <v>11</v>
      </c>
      <c r="K143" s="696">
        <v>11</v>
      </c>
      <c r="L143" s="696">
        <v>11</v>
      </c>
      <c r="M143" s="696">
        <v>11</v>
      </c>
      <c r="N143" s="696">
        <v>12</v>
      </c>
      <c r="O143" s="696">
        <v>12</v>
      </c>
      <c r="P143" s="696">
        <v>10</v>
      </c>
      <c r="Q143" s="696">
        <v>10</v>
      </c>
      <c r="R143" s="696">
        <v>0</v>
      </c>
      <c r="S143" s="696">
        <v>0</v>
      </c>
      <c r="T143" s="696">
        <v>0</v>
      </c>
      <c r="U143" s="696">
        <v>0</v>
      </c>
      <c r="V143" s="696">
        <v>0</v>
      </c>
      <c r="AN143" s="5"/>
      <c r="AO143" s="5"/>
      <c r="AP143" s="5"/>
      <c r="AQ143" s="5"/>
      <c r="AR143" s="5"/>
      <c r="AS143" s="5"/>
      <c r="AT143" s="5"/>
      <c r="AU143" s="5"/>
      <c r="AV143" s="5"/>
      <c r="AW143" s="991" t="s">
        <v>790</v>
      </c>
      <c r="AX143" s="992" t="s">
        <v>1966</v>
      </c>
      <c r="AY143" s="992" t="s">
        <v>1967</v>
      </c>
      <c r="AZ143" s="1008" t="s">
        <v>1968</v>
      </c>
      <c r="BA143" s="993" t="s">
        <v>481</v>
      </c>
      <c r="BB143" s="5"/>
      <c r="BC143" s="956" t="s">
        <v>788</v>
      </c>
      <c r="BD143" s="957" t="s">
        <v>1481</v>
      </c>
      <c r="BE143" s="957" t="s">
        <v>1482</v>
      </c>
      <c r="BF143" s="1008" t="s">
        <v>1483</v>
      </c>
      <c r="BG143" s="958" t="s">
        <v>607</v>
      </c>
      <c r="BH143" s="959">
        <v>57.906700000000001</v>
      </c>
      <c r="BI143" s="960">
        <v>33.986800000000002</v>
      </c>
      <c r="BJ143" s="5"/>
      <c r="BK143" s="848" t="s">
        <v>2209</v>
      </c>
      <c r="BL143" s="848" t="s">
        <v>1344</v>
      </c>
      <c r="BM143" s="708" t="s">
        <v>917</v>
      </c>
      <c r="BN143" s="848" t="s">
        <v>1399</v>
      </c>
      <c r="BO143" s="5"/>
      <c r="BP143" s="5"/>
      <c r="BQ143" s="893" t="str">
        <f t="shared" si="524"/>
        <v>Санкт-Петербург / С-Петербургский /</v>
      </c>
      <c r="BR143" s="893" t="str">
        <f t="shared" si="525"/>
        <v>Петербургский</v>
      </c>
      <c r="BS143" s="893" t="str">
        <f t="shared" si="526"/>
        <v>0 км</v>
      </c>
      <c r="BT143" s="5"/>
      <c r="BU143" s="5"/>
      <c r="BV143" s="5"/>
      <c r="BW143" s="5"/>
      <c r="BX143" s="5"/>
      <c r="BY143" s="5"/>
      <c r="BZ143" s="5"/>
      <c r="CA143" s="5"/>
      <c r="CB143" s="5"/>
      <c r="CC143" s="5"/>
      <c r="CD143" s="5"/>
      <c r="CE143" s="5"/>
      <c r="CF143" s="5"/>
      <c r="CG143" s="5"/>
      <c r="CH143" s="5"/>
      <c r="CI143" s="5"/>
      <c r="CJ143" s="5"/>
      <c r="CK143" s="5"/>
      <c r="CL143" s="5"/>
      <c r="CM143" s="5"/>
      <c r="CN143" s="5"/>
      <c r="CO143" s="5"/>
      <c r="CP143" s="5"/>
      <c r="CQ143" s="5"/>
      <c r="CR143" s="5"/>
      <c r="CS143" s="5"/>
    </row>
    <row r="144" spans="1:167" ht="12.95" customHeight="1" x14ac:dyDescent="0.2">
      <c r="A144" s="681" t="s">
        <v>846</v>
      </c>
      <c r="B144" s="697" t="s">
        <v>32</v>
      </c>
      <c r="C144" s="698" t="s">
        <v>824</v>
      </c>
      <c r="D144" s="698" t="e">
        <v>#N/A</v>
      </c>
      <c r="E144" s="698" t="s">
        <v>837</v>
      </c>
      <c r="F144" s="698" t="e">
        <v>#N/A</v>
      </c>
      <c r="G144" s="698" t="s">
        <v>837</v>
      </c>
      <c r="H144" s="698" t="e">
        <v>#N/A</v>
      </c>
      <c r="I144" s="698" t="s">
        <v>815</v>
      </c>
      <c r="J144" s="698" t="e">
        <v>#N/A</v>
      </c>
      <c r="K144" s="698" t="s">
        <v>837</v>
      </c>
      <c r="L144" s="698" t="e">
        <v>#N/A</v>
      </c>
      <c r="M144" s="698" t="s">
        <v>816</v>
      </c>
      <c r="N144" s="698" t="e">
        <v>#N/A</v>
      </c>
      <c r="O144" s="698" t="s">
        <v>816</v>
      </c>
      <c r="P144" s="698" t="e">
        <v>#N/A</v>
      </c>
      <c r="Q144" s="698" t="s">
        <v>816</v>
      </c>
      <c r="R144" s="698" t="e">
        <v>#N/A</v>
      </c>
      <c r="S144" s="698" t="s">
        <v>816</v>
      </c>
      <c r="T144" s="698" t="e">
        <v>#N/A</v>
      </c>
      <c r="U144" s="698" t="s">
        <v>2217</v>
      </c>
      <c r="V144" s="698" t="e">
        <v>#N/A</v>
      </c>
      <c r="AN144" s="5"/>
      <c r="AO144" s="5"/>
      <c r="AP144" s="5"/>
      <c r="AQ144" s="5"/>
      <c r="AR144" s="5"/>
      <c r="AS144" s="5"/>
      <c r="AT144" s="5"/>
      <c r="AU144" s="5"/>
      <c r="AV144" s="5"/>
      <c r="AW144" s="1018" t="s">
        <v>791</v>
      </c>
      <c r="AX144" s="1017" t="s">
        <v>582</v>
      </c>
      <c r="AY144" s="1017" t="s">
        <v>1411</v>
      </c>
      <c r="AZ144" s="1008" t="s">
        <v>2134</v>
      </c>
      <c r="BA144" s="1017" t="s">
        <v>582</v>
      </c>
      <c r="BB144" s="5"/>
      <c r="BC144" s="956" t="s">
        <v>788</v>
      </c>
      <c r="BD144" s="957" t="s">
        <v>1469</v>
      </c>
      <c r="BE144" s="957" t="s">
        <v>1470</v>
      </c>
      <c r="BF144" s="1008" t="s">
        <v>1471</v>
      </c>
      <c r="BG144" s="958" t="s">
        <v>607</v>
      </c>
      <c r="BH144" s="959">
        <v>57.910400000000003</v>
      </c>
      <c r="BI144" s="960">
        <v>33.882199999999997</v>
      </c>
      <c r="BJ144" s="5"/>
      <c r="BK144" s="852" t="s">
        <v>1754</v>
      </c>
      <c r="BL144" s="852" t="s">
        <v>1344</v>
      </c>
      <c r="BM144" s="708" t="s">
        <v>712</v>
      </c>
      <c r="BN144" s="852" t="s">
        <v>1400</v>
      </c>
      <c r="BO144" s="5"/>
      <c r="BP144" s="5"/>
      <c r="BQ144" s="893" t="str">
        <f t="shared" si="524"/>
        <v>Мга / С-Петербургский /</v>
      </c>
      <c r="BR144" s="893" t="str">
        <f t="shared" si="525"/>
        <v>Петербургский</v>
      </c>
      <c r="BS144" s="893" t="str">
        <f t="shared" si="526"/>
        <v>48,8 км</v>
      </c>
      <c r="BT144" s="5"/>
      <c r="BU144" s="5"/>
      <c r="BV144" s="5"/>
      <c r="BW144" s="5"/>
      <c r="BX144" s="5"/>
      <c r="BY144" s="5"/>
      <c r="BZ144" s="5"/>
      <c r="CA144" s="5"/>
      <c r="CB144" s="5"/>
      <c r="CC144" s="5"/>
      <c r="CD144" s="5"/>
      <c r="CE144" s="5"/>
      <c r="CF144" s="5"/>
      <c r="CG144" s="5"/>
      <c r="CH144" s="5"/>
      <c r="CI144" s="5"/>
      <c r="CJ144" s="5"/>
      <c r="CK144" s="5"/>
      <c r="CL144" s="5"/>
      <c r="CM144" s="5"/>
      <c r="CN144" s="5"/>
      <c r="CO144" s="5"/>
      <c r="CP144" s="5"/>
      <c r="CQ144" s="5"/>
      <c r="CR144" s="5"/>
      <c r="CS144" s="5"/>
    </row>
    <row r="145" spans="1:106" ht="12.95" customHeight="1" x14ac:dyDescent="0.2">
      <c r="AN145" s="5"/>
      <c r="AO145" s="5"/>
      <c r="AP145" s="5"/>
      <c r="AQ145" s="5"/>
      <c r="AR145" s="5"/>
      <c r="AS145" s="5"/>
      <c r="AT145" s="5"/>
      <c r="AU145" s="5"/>
      <c r="AV145" s="5"/>
      <c r="AW145" s="956" t="s">
        <v>1350</v>
      </c>
      <c r="AX145" s="957" t="s">
        <v>1538</v>
      </c>
      <c r="AY145" s="957" t="s">
        <v>1539</v>
      </c>
      <c r="AZ145" s="1008" t="s">
        <v>2161</v>
      </c>
      <c r="BA145" s="958" t="s">
        <v>228</v>
      </c>
      <c r="BB145" s="5"/>
      <c r="BC145" s="956" t="s">
        <v>788</v>
      </c>
      <c r="BD145" s="957" t="s">
        <v>1463</v>
      </c>
      <c r="BE145" s="957" t="s">
        <v>1464</v>
      </c>
      <c r="BF145" s="1008" t="s">
        <v>1465</v>
      </c>
      <c r="BG145" s="958" t="s">
        <v>607</v>
      </c>
      <c r="BH145" s="959">
        <v>57.823300000000003</v>
      </c>
      <c r="BI145" s="960">
        <v>34.2027</v>
      </c>
      <c r="BJ145" s="5"/>
      <c r="BK145" s="852" t="s">
        <v>2210</v>
      </c>
      <c r="BL145" s="852" t="s">
        <v>1344</v>
      </c>
      <c r="BM145" s="708" t="s">
        <v>304</v>
      </c>
      <c r="BN145" s="852" t="s">
        <v>1401</v>
      </c>
      <c r="BO145" s="5"/>
      <c r="BP145" s="5"/>
      <c r="BQ145" s="893" t="str">
        <f t="shared" si="524"/>
        <v>Зеленогорск / С-Петербургский /</v>
      </c>
      <c r="BR145" s="893" t="str">
        <f t="shared" si="525"/>
        <v>Петербургский</v>
      </c>
      <c r="BS145" s="893" t="str">
        <f t="shared" si="526"/>
        <v>49,9 км</v>
      </c>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row>
    <row r="146" spans="1:106" s="5" customFormat="1" ht="12.95" customHeight="1" x14ac:dyDescent="0.2">
      <c r="A146"/>
      <c r="B146"/>
      <c r="C146"/>
      <c r="D146"/>
      <c r="E146"/>
      <c r="F146"/>
      <c r="G146"/>
      <c r="H146"/>
      <c r="I146"/>
      <c r="J146"/>
      <c r="K146"/>
      <c r="L146"/>
      <c r="M146"/>
      <c r="N146"/>
      <c r="O146"/>
      <c r="P146"/>
      <c r="Q146"/>
      <c r="R146"/>
      <c r="S146"/>
      <c r="T146"/>
      <c r="U146"/>
      <c r="V146"/>
      <c r="W146" s="1"/>
      <c r="X146"/>
      <c r="Y146"/>
      <c r="Z146"/>
      <c r="AA146"/>
      <c r="AB146"/>
      <c r="AC146"/>
      <c r="AD146"/>
      <c r="AE146"/>
      <c r="AF146"/>
      <c r="AG146"/>
      <c r="AH146"/>
      <c r="AI146"/>
      <c r="AJ146" s="515"/>
      <c r="AW146" s="965" t="s">
        <v>788</v>
      </c>
      <c r="AX146" s="966" t="s">
        <v>1451</v>
      </c>
      <c r="AY146" s="962" t="s">
        <v>1452</v>
      </c>
      <c r="AZ146" s="1008" t="s">
        <v>1453</v>
      </c>
      <c r="BA146" s="966" t="s">
        <v>202</v>
      </c>
      <c r="BC146" s="956" t="s">
        <v>788</v>
      </c>
      <c r="BD146" s="957" t="s">
        <v>1460</v>
      </c>
      <c r="BE146" s="957" t="s">
        <v>1461</v>
      </c>
      <c r="BF146" s="1008" t="s">
        <v>1462</v>
      </c>
      <c r="BG146" s="958" t="s">
        <v>607</v>
      </c>
      <c r="BH146" s="959">
        <v>57.805</v>
      </c>
      <c r="BI146" s="960">
        <v>34.2333</v>
      </c>
      <c r="BK146" s="852" t="s">
        <v>2211</v>
      </c>
      <c r="BL146" s="852" t="s">
        <v>1344</v>
      </c>
      <c r="BM146" s="708" t="s">
        <v>329</v>
      </c>
      <c r="BN146" s="852" t="s">
        <v>1402</v>
      </c>
      <c r="BQ146" s="893" t="str">
        <f t="shared" si="524"/>
        <v>Выборг / С-Петербургский /</v>
      </c>
      <c r="BR146" s="893" t="str">
        <f t="shared" si="525"/>
        <v>Петербургский</v>
      </c>
      <c r="BS146" s="893" t="str">
        <f t="shared" si="526"/>
        <v>128,9; 167,2 км</v>
      </c>
      <c r="CT146"/>
      <c r="CU146"/>
      <c r="CV146"/>
      <c r="CW146"/>
      <c r="CX146"/>
      <c r="CY146"/>
      <c r="CZ146"/>
      <c r="DA146"/>
      <c r="DB146"/>
    </row>
    <row r="147" spans="1:106" ht="12.95" customHeight="1" x14ac:dyDescent="0.2">
      <c r="AN147" s="5"/>
      <c r="AO147" s="5"/>
      <c r="AP147" s="5"/>
      <c r="AQ147" s="5"/>
      <c r="AR147" s="5"/>
      <c r="AS147" s="5"/>
      <c r="AT147" s="5"/>
      <c r="AU147" s="5"/>
      <c r="AV147" s="5"/>
      <c r="AW147" s="991" t="s">
        <v>790</v>
      </c>
      <c r="AX147" s="992" t="s">
        <v>1969</v>
      </c>
      <c r="AY147" s="992" t="s">
        <v>1970</v>
      </c>
      <c r="AZ147" s="1008" t="s">
        <v>1971</v>
      </c>
      <c r="BA147" s="993" t="s">
        <v>456</v>
      </c>
      <c r="BB147" s="5"/>
      <c r="BC147" s="961" t="s">
        <v>788</v>
      </c>
      <c r="BD147" s="962" t="s">
        <v>1454</v>
      </c>
      <c r="BE147" s="962" t="s">
        <v>1455</v>
      </c>
      <c r="BF147" s="1008" t="s">
        <v>1456</v>
      </c>
      <c r="BG147" s="962" t="s">
        <v>607</v>
      </c>
      <c r="BH147" s="963">
        <v>57.985399999999998</v>
      </c>
      <c r="BI147" s="964">
        <v>33.907299999999999</v>
      </c>
      <c r="BJ147" s="5"/>
      <c r="BK147" s="852" t="s">
        <v>2212</v>
      </c>
      <c r="BL147" s="852" t="s">
        <v>1344</v>
      </c>
      <c r="BM147" s="708" t="s">
        <v>687</v>
      </c>
      <c r="BN147" s="852" t="s">
        <v>1403</v>
      </c>
      <c r="BO147" s="5"/>
      <c r="BP147" s="5"/>
      <c r="BQ147" s="893" t="str">
        <f t="shared" si="524"/>
        <v>Приозерск / С-Петербургский /</v>
      </c>
      <c r="BR147" s="893" t="str">
        <f t="shared" si="525"/>
        <v>Петербургский</v>
      </c>
      <c r="BS147" s="893" t="str">
        <f t="shared" si="526"/>
        <v>139,5 км</v>
      </c>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row>
    <row r="148" spans="1:106" ht="12.95" customHeight="1" x14ac:dyDescent="0.2">
      <c r="AN148" s="5"/>
      <c r="AO148" s="5"/>
      <c r="AP148" s="5"/>
      <c r="AQ148" s="5"/>
      <c r="AR148" s="5"/>
      <c r="AS148" s="5"/>
      <c r="AT148" s="5"/>
      <c r="AU148" s="5"/>
      <c r="AV148" s="5"/>
      <c r="AW148" s="1016" t="s">
        <v>789</v>
      </c>
      <c r="AX148" s="1017" t="s">
        <v>738</v>
      </c>
      <c r="AY148" s="1017" t="s">
        <v>1417</v>
      </c>
      <c r="AZ148" s="1008" t="s">
        <v>1434</v>
      </c>
      <c r="BA148" s="1017" t="s">
        <v>738</v>
      </c>
      <c r="BB148" s="5"/>
      <c r="BC148" s="956" t="s">
        <v>788</v>
      </c>
      <c r="BD148" s="957" t="s">
        <v>1487</v>
      </c>
      <c r="BE148" s="957" t="s">
        <v>1488</v>
      </c>
      <c r="BF148" s="1008" t="s">
        <v>1489</v>
      </c>
      <c r="BG148" s="958" t="s">
        <v>607</v>
      </c>
      <c r="BH148" s="959">
        <v>57.935699999999997</v>
      </c>
      <c r="BI148" s="960">
        <v>34.305199999999999</v>
      </c>
      <c r="BJ148" s="5"/>
      <c r="BK148" s="1003" t="s">
        <v>2127</v>
      </c>
      <c r="BL148" s="1003" t="s">
        <v>1350</v>
      </c>
      <c r="BM148" s="1004" t="s">
        <v>228</v>
      </c>
      <c r="BN148" s="1003" t="s">
        <v>1404</v>
      </c>
      <c r="BO148" s="5"/>
      <c r="BP148" s="5"/>
      <c r="BQ148" s="893" t="str">
        <f t="shared" si="524"/>
        <v>Дно / СПб-Витебский /</v>
      </c>
      <c r="BR148" s="893" t="str">
        <f t="shared" si="525"/>
        <v>СПб-Витебский</v>
      </c>
      <c r="BS148" s="893" t="str">
        <f t="shared" si="526"/>
        <v>245,2; 555,1 км</v>
      </c>
      <c r="BT148" s="5"/>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c r="CS148" s="5"/>
    </row>
    <row r="149" spans="1:106" ht="12.95" customHeight="1" x14ac:dyDescent="0.2">
      <c r="AN149" s="5"/>
      <c r="AO149" s="5"/>
      <c r="AP149" s="5"/>
      <c r="AQ149" s="5"/>
      <c r="AR149" s="5"/>
      <c r="AS149" s="5"/>
      <c r="AT149" s="5"/>
      <c r="AU149" s="5"/>
      <c r="AV149" s="5"/>
      <c r="AW149" s="956" t="s">
        <v>1662</v>
      </c>
      <c r="AX149" s="957" t="s">
        <v>1663</v>
      </c>
      <c r="AY149" s="957" t="s">
        <v>1664</v>
      </c>
      <c r="AZ149" s="1008" t="s">
        <v>1665</v>
      </c>
      <c r="BA149" s="958" t="s">
        <v>304</v>
      </c>
      <c r="BB149" s="5"/>
      <c r="BC149" s="956" t="s">
        <v>788</v>
      </c>
      <c r="BD149" s="957" t="s">
        <v>1493</v>
      </c>
      <c r="BE149" s="957" t="s">
        <v>1494</v>
      </c>
      <c r="BF149" s="1008" t="s">
        <v>1495</v>
      </c>
      <c r="BG149" s="958" t="s">
        <v>607</v>
      </c>
      <c r="BH149" s="959">
        <v>57.7271</v>
      </c>
      <c r="BI149" s="960">
        <v>33.9754</v>
      </c>
      <c r="BJ149" s="5"/>
      <c r="BK149" s="1003" t="s">
        <v>2128</v>
      </c>
      <c r="BL149" s="1003" t="s">
        <v>1350</v>
      </c>
      <c r="BM149" s="1004" t="s">
        <v>279</v>
      </c>
      <c r="BN149" s="1003" t="s">
        <v>1405</v>
      </c>
      <c r="BO149" s="5"/>
      <c r="BP149" s="5"/>
      <c r="BQ149" s="893" t="str">
        <f t="shared" si="524"/>
        <v>Великие Луки / СПб-Витебский /</v>
      </c>
      <c r="BR149" s="893" t="str">
        <f t="shared" si="525"/>
        <v>СПб-Витебский</v>
      </c>
      <c r="BS149" s="893" t="str">
        <f t="shared" si="526"/>
        <v>477,3; 310,4 км</v>
      </c>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row>
    <row r="150" spans="1:106" s="1" customFormat="1" ht="12.95" customHeight="1" x14ac:dyDescent="0.2">
      <c r="A150"/>
      <c r="B150"/>
      <c r="C150"/>
      <c r="D150"/>
      <c r="E150"/>
      <c r="F150"/>
      <c r="G150"/>
      <c r="H150"/>
      <c r="I150"/>
      <c r="J150"/>
      <c r="K150"/>
      <c r="L150"/>
      <c r="M150"/>
      <c r="N150"/>
      <c r="O150"/>
      <c r="P150"/>
      <c r="Q150"/>
      <c r="R150"/>
      <c r="S150"/>
      <c r="T150"/>
      <c r="U150"/>
      <c r="V150"/>
      <c r="X150"/>
      <c r="Y150"/>
      <c r="Z150"/>
      <c r="AA150"/>
      <c r="AB150"/>
      <c r="AC150"/>
      <c r="AD150"/>
      <c r="AE150"/>
      <c r="AF150"/>
      <c r="AG150"/>
      <c r="AH150"/>
      <c r="AI150"/>
      <c r="AJ150" s="515"/>
      <c r="AK150" s="5"/>
      <c r="AM150" s="5"/>
      <c r="AN150" s="5"/>
      <c r="AO150" s="5"/>
      <c r="AP150" s="5"/>
      <c r="AQ150" s="5"/>
      <c r="AR150" s="5"/>
      <c r="AS150" s="5"/>
      <c r="AT150" s="5"/>
      <c r="AU150" s="5"/>
      <c r="AV150" s="5"/>
      <c r="AW150" s="961" t="s">
        <v>788</v>
      </c>
      <c r="AX150" s="962" t="s">
        <v>1454</v>
      </c>
      <c r="AY150" s="962" t="s">
        <v>1455</v>
      </c>
      <c r="AZ150" s="1008" t="s">
        <v>1456</v>
      </c>
      <c r="BA150" s="962" t="s">
        <v>607</v>
      </c>
      <c r="BB150" s="5"/>
      <c r="BC150" s="956" t="s">
        <v>788</v>
      </c>
      <c r="BD150" s="957" t="s">
        <v>1508</v>
      </c>
      <c r="BE150" s="957" t="s">
        <v>1509</v>
      </c>
      <c r="BF150" s="1008" t="s">
        <v>1510</v>
      </c>
      <c r="BG150" s="958" t="s">
        <v>607</v>
      </c>
      <c r="BH150" s="959">
        <v>57.909199999999998</v>
      </c>
      <c r="BI150" s="960">
        <v>33.7425</v>
      </c>
      <c r="BJ150" s="5"/>
      <c r="BK150" s="1003" t="s">
        <v>2129</v>
      </c>
      <c r="BL150" s="1003" t="s">
        <v>1350</v>
      </c>
      <c r="BM150" s="1004" t="s">
        <v>253</v>
      </c>
      <c r="BN150" s="1003" t="s">
        <v>1406</v>
      </c>
      <c r="BO150" s="5"/>
      <c r="BP150" s="5"/>
      <c r="BQ150" s="893" t="str">
        <f t="shared" si="524"/>
        <v>Псков / СПб-Витебский /</v>
      </c>
      <c r="BR150" s="893" t="str">
        <f t="shared" si="525"/>
        <v>СПб-Витебский</v>
      </c>
      <c r="BS150" s="893" t="str">
        <f t="shared" si="526"/>
        <v>653,9; 273,5 км</v>
      </c>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c r="CU150"/>
      <c r="CV150"/>
      <c r="CW150"/>
      <c r="CX150"/>
      <c r="CY150"/>
      <c r="CZ150"/>
      <c r="DA150"/>
      <c r="DB150"/>
    </row>
    <row r="151" spans="1:106" ht="12.95" customHeight="1" x14ac:dyDescent="0.2">
      <c r="AN151" s="5"/>
      <c r="AO151" s="5"/>
      <c r="AP151" s="5"/>
      <c r="AQ151" s="5"/>
      <c r="AR151" s="5"/>
      <c r="AS151" s="5"/>
      <c r="AT151" s="5"/>
      <c r="AU151" s="5"/>
      <c r="AV151" s="5"/>
      <c r="AW151" s="956" t="s">
        <v>1350</v>
      </c>
      <c r="AX151" s="957" t="s">
        <v>1540</v>
      </c>
      <c r="AY151" s="957" t="s">
        <v>1541</v>
      </c>
      <c r="AZ151" s="1008" t="s">
        <v>2174</v>
      </c>
      <c r="BA151" s="958" t="s">
        <v>253</v>
      </c>
      <c r="BB151" s="5"/>
      <c r="BC151" s="956" t="s">
        <v>788</v>
      </c>
      <c r="BD151" s="957" t="s">
        <v>1445</v>
      </c>
      <c r="BE151" s="957" t="s">
        <v>1446</v>
      </c>
      <c r="BF151" s="1008" t="s">
        <v>1447</v>
      </c>
      <c r="BG151" s="958" t="s">
        <v>607</v>
      </c>
      <c r="BH151" s="959">
        <v>58.045099999999998</v>
      </c>
      <c r="BI151" s="960">
        <v>33.807899999999997</v>
      </c>
      <c r="BJ151" s="5"/>
      <c r="BK151" s="1003" t="s">
        <v>2130</v>
      </c>
      <c r="BL151" s="1003" t="s">
        <v>1350</v>
      </c>
      <c r="BM151" s="1004" t="s">
        <v>634</v>
      </c>
      <c r="BN151" s="1003" t="s">
        <v>1407</v>
      </c>
      <c r="BO151" s="5"/>
      <c r="BP151" s="5"/>
      <c r="BQ151" s="893" t="str">
        <f t="shared" si="524"/>
        <v>Гатчина / СПб-Витебский /</v>
      </c>
      <c r="BR151" s="893" t="str">
        <f t="shared" si="525"/>
        <v>СПб-Витебский</v>
      </c>
      <c r="BS151" s="893" t="str">
        <f t="shared" si="526"/>
        <v>45,7 км</v>
      </c>
      <c r="BT151" s="5"/>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c r="CS151" s="5"/>
      <c r="CT151" s="1"/>
      <c r="CU151" s="1"/>
      <c r="CV151" s="1"/>
      <c r="CW151" s="1"/>
      <c r="CX151" s="1"/>
      <c r="CY151" s="1"/>
      <c r="CZ151" s="1"/>
      <c r="DA151" s="1"/>
      <c r="DB151" s="1"/>
    </row>
    <row r="152" spans="1:106" ht="12.95" customHeight="1" x14ac:dyDescent="0.2">
      <c r="AN152" s="5"/>
      <c r="AO152" s="5"/>
      <c r="AP152" s="5"/>
      <c r="AQ152" s="5"/>
      <c r="AR152" s="5"/>
      <c r="AS152" s="5"/>
      <c r="AT152" s="5"/>
      <c r="AU152" s="5"/>
      <c r="AV152" s="5"/>
      <c r="AW152" s="1018" t="s">
        <v>788</v>
      </c>
      <c r="AX152" s="1017" t="s">
        <v>607</v>
      </c>
      <c r="AY152" s="1017" t="s">
        <v>1393</v>
      </c>
      <c r="AZ152" s="1008" t="s">
        <v>1429</v>
      </c>
      <c r="BA152" s="1017" t="s">
        <v>607</v>
      </c>
      <c r="BB152" s="5"/>
      <c r="BC152" s="956" t="s">
        <v>788</v>
      </c>
      <c r="BD152" s="957" t="s">
        <v>1478</v>
      </c>
      <c r="BE152" s="957" t="s">
        <v>1479</v>
      </c>
      <c r="BF152" s="1008" t="s">
        <v>1480</v>
      </c>
      <c r="BG152" s="958" t="s">
        <v>607</v>
      </c>
      <c r="BH152" s="959">
        <v>57.918700000000001</v>
      </c>
      <c r="BI152" s="960">
        <v>33.635300000000001</v>
      </c>
      <c r="BJ152" s="5"/>
      <c r="BK152" s="1003" t="s">
        <v>2131</v>
      </c>
      <c r="BL152" s="1003" t="s">
        <v>1350</v>
      </c>
      <c r="BM152" s="1004" t="s">
        <v>998</v>
      </c>
      <c r="BN152" s="1003" t="s">
        <v>1408</v>
      </c>
      <c r="BO152" s="5"/>
      <c r="BP152" s="5"/>
      <c r="BQ152" s="893" t="str">
        <f t="shared" si="524"/>
        <v>Усть-Луга / СПб-Витебский /</v>
      </c>
      <c r="BR152" s="893" t="str">
        <f t="shared" si="525"/>
        <v>СПб-Витебский</v>
      </c>
      <c r="BS152" s="893" t="str">
        <f t="shared" si="526"/>
        <v>28,5 км</v>
      </c>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row>
    <row r="153" spans="1:106" ht="12.95" customHeight="1" x14ac:dyDescent="0.2">
      <c r="A153" s="98"/>
      <c r="B153" s="98"/>
      <c r="C153" s="98"/>
      <c r="D153" s="98"/>
      <c r="E153" s="98"/>
      <c r="F153" s="98"/>
      <c r="G153" s="98"/>
      <c r="H153" s="98"/>
      <c r="I153" s="98"/>
      <c r="J153" s="98"/>
      <c r="K153" s="98"/>
      <c r="L153" s="98"/>
      <c r="M153" s="98"/>
      <c r="N153" s="98"/>
      <c r="O153" s="98"/>
      <c r="P153" s="98"/>
      <c r="Q153" s="98"/>
      <c r="R153" s="98"/>
      <c r="S153" s="98"/>
      <c r="T153" s="98"/>
      <c r="U153" s="98"/>
      <c r="V153" s="98"/>
      <c r="W153" s="98"/>
      <c r="X153" s="98"/>
      <c r="Y153" s="98"/>
      <c r="Z153" s="98"/>
      <c r="AA153" s="98"/>
      <c r="AB153" s="98"/>
      <c r="AC153" s="98"/>
      <c r="AD153" s="98"/>
      <c r="AE153" s="98"/>
      <c r="AF153" s="98"/>
      <c r="AG153" s="98"/>
      <c r="AH153" s="98"/>
      <c r="AI153" s="98"/>
      <c r="AN153" s="5"/>
      <c r="AO153" s="5"/>
      <c r="AP153" s="5"/>
      <c r="AQ153" s="5"/>
      <c r="AR153" s="5"/>
      <c r="AS153" s="5"/>
      <c r="AT153" s="5"/>
      <c r="AU153" s="5"/>
      <c r="AV153" s="5"/>
      <c r="AW153" s="956" t="s">
        <v>788</v>
      </c>
      <c r="AX153" s="957" t="s">
        <v>1457</v>
      </c>
      <c r="AY153" s="957" t="s">
        <v>1458</v>
      </c>
      <c r="AZ153" s="1008" t="s">
        <v>1459</v>
      </c>
      <c r="BA153" s="958" t="s">
        <v>607</v>
      </c>
      <c r="BB153" s="5"/>
      <c r="BC153" s="956" t="s">
        <v>788</v>
      </c>
      <c r="BD153" s="957" t="s">
        <v>1442</v>
      </c>
      <c r="BE153" s="957" t="s">
        <v>1443</v>
      </c>
      <c r="BF153" s="1008" t="s">
        <v>1444</v>
      </c>
      <c r="BG153" s="958" t="s">
        <v>607</v>
      </c>
      <c r="BH153" s="959">
        <v>57.717100000000002</v>
      </c>
      <c r="BI153" s="960">
        <v>34.344900000000003</v>
      </c>
      <c r="BJ153" s="5"/>
      <c r="BK153" s="848" t="s">
        <v>2132</v>
      </c>
      <c r="BL153" s="848" t="s">
        <v>791</v>
      </c>
      <c r="BM153" s="708" t="s">
        <v>1029</v>
      </c>
      <c r="BN153" s="848" t="s">
        <v>1409</v>
      </c>
      <c r="BO153" s="5"/>
      <c r="BP153" s="5"/>
      <c r="BQ153" s="893" t="str">
        <f t="shared" si="524"/>
        <v>Волховстрой / Волховстроевский /</v>
      </c>
      <c r="BR153" s="893" t="str">
        <f t="shared" si="525"/>
        <v>Волховстроевский</v>
      </c>
      <c r="BS153" s="893" t="str">
        <f t="shared" si="526"/>
        <v>122 км</v>
      </c>
      <c r="BT153" s="5"/>
      <c r="BU153" s="5"/>
      <c r="BV153" s="5"/>
      <c r="BW153" s="5"/>
      <c r="BX153" s="5"/>
      <c r="BY153" s="5"/>
      <c r="BZ153" s="5"/>
      <c r="CA153" s="5"/>
      <c r="CB153" s="5"/>
      <c r="CC153" s="5"/>
      <c r="CD153" s="5"/>
      <c r="CE153" s="5"/>
      <c r="CF153" s="5"/>
      <c r="CG153" s="5"/>
      <c r="CH153" s="5"/>
      <c r="CI153" s="5"/>
      <c r="CJ153" s="5"/>
      <c r="CK153" s="5"/>
      <c r="CL153" s="5"/>
      <c r="CM153" s="5"/>
      <c r="CN153" s="5"/>
      <c r="CO153" s="5"/>
      <c r="CP153" s="5"/>
      <c r="CQ153" s="5"/>
      <c r="CR153" s="5"/>
      <c r="CS153" s="5"/>
    </row>
    <row r="154" spans="1:106" ht="12.95" customHeight="1" x14ac:dyDescent="0.2">
      <c r="A154" s="99" t="s">
        <v>847</v>
      </c>
      <c r="B154" s="100" t="s">
        <v>78</v>
      </c>
      <c r="C154" s="101" t="s">
        <v>2262</v>
      </c>
      <c r="D154" s="102" t="s">
        <v>79</v>
      </c>
      <c r="E154" s="102" t="s">
        <v>2263</v>
      </c>
      <c r="F154" s="102" t="s">
        <v>79</v>
      </c>
      <c r="G154" s="102" t="s">
        <v>2264</v>
      </c>
      <c r="H154" s="102" t="s">
        <v>79</v>
      </c>
      <c r="I154" s="102" t="s">
        <v>2265</v>
      </c>
      <c r="J154" s="102" t="s">
        <v>79</v>
      </c>
      <c r="K154" s="102" t="s">
        <v>2266</v>
      </c>
      <c r="L154" s="102" t="s">
        <v>79</v>
      </c>
      <c r="M154" s="102" t="s">
        <v>2267</v>
      </c>
      <c r="N154" s="102" t="s">
        <v>79</v>
      </c>
      <c r="O154" s="102" t="s">
        <v>2268</v>
      </c>
      <c r="P154" s="102" t="s">
        <v>79</v>
      </c>
      <c r="Q154" s="102" t="s">
        <v>2269</v>
      </c>
      <c r="R154" s="102" t="s">
        <v>79</v>
      </c>
      <c r="S154" s="102" t="s">
        <v>2270</v>
      </c>
      <c r="T154" s="102" t="s">
        <v>79</v>
      </c>
      <c r="U154" s="102" t="s">
        <v>2271</v>
      </c>
      <c r="V154" s="103" t="s">
        <v>79</v>
      </c>
      <c r="X154" s="104"/>
      <c r="Y154" s="105" t="s">
        <v>80</v>
      </c>
      <c r="Z154" s="106" t="s">
        <v>83</v>
      </c>
      <c r="AA154" s="107" t="s">
        <v>84</v>
      </c>
      <c r="AB154" s="107" t="s">
        <v>85</v>
      </c>
      <c r="AC154" s="107" t="s">
        <v>86</v>
      </c>
      <c r="AD154" s="107" t="s">
        <v>87</v>
      </c>
      <c r="AE154" s="107" t="s">
        <v>81</v>
      </c>
      <c r="AF154" s="107" t="s">
        <v>82</v>
      </c>
      <c r="AG154" s="107" t="s">
        <v>83</v>
      </c>
      <c r="AH154" s="107" t="s">
        <v>84</v>
      </c>
      <c r="AI154" s="108" t="s">
        <v>85</v>
      </c>
      <c r="AN154" s="5"/>
      <c r="AO154" s="5"/>
      <c r="AP154" s="5"/>
      <c r="AQ154" s="5"/>
      <c r="AR154" s="5"/>
      <c r="AS154" s="5"/>
      <c r="AT154" s="5"/>
      <c r="AU154" s="5"/>
      <c r="AV154" s="5"/>
      <c r="AW154" s="961" t="s">
        <v>1662</v>
      </c>
      <c r="AX154" s="962" t="s">
        <v>1666</v>
      </c>
      <c r="AY154" s="975" t="s">
        <v>1667</v>
      </c>
      <c r="AZ154" s="1008" t="s">
        <v>1668</v>
      </c>
      <c r="BA154" s="962" t="s">
        <v>660</v>
      </c>
      <c r="BB154" s="5"/>
      <c r="BC154" s="965" t="s">
        <v>788</v>
      </c>
      <c r="BD154" s="969" t="s">
        <v>1505</v>
      </c>
      <c r="BE154" s="962" t="s">
        <v>1506</v>
      </c>
      <c r="BF154" s="1008" t="s">
        <v>1507</v>
      </c>
      <c r="BG154" s="969" t="s">
        <v>607</v>
      </c>
      <c r="BH154" s="970">
        <v>57.917900000000003</v>
      </c>
      <c r="BI154" s="968">
        <v>34.523800000000001</v>
      </c>
      <c r="BJ154" s="5"/>
      <c r="BK154" s="848" t="s">
        <v>2133</v>
      </c>
      <c r="BL154" s="848" t="s">
        <v>791</v>
      </c>
      <c r="BM154" s="708" t="s">
        <v>764</v>
      </c>
      <c r="BN154" s="848" t="s">
        <v>1410</v>
      </c>
      <c r="BO154" s="5"/>
      <c r="BP154" s="5"/>
      <c r="BQ154" s="893" t="str">
        <f t="shared" si="524"/>
        <v>Тихвин / Волховстроевский /</v>
      </c>
      <c r="BR154" s="893" t="str">
        <f t="shared" si="525"/>
        <v>Волховстроевский</v>
      </c>
      <c r="BS154" s="893" t="str">
        <f t="shared" si="526"/>
        <v>199,2; 94,4 км</v>
      </c>
      <c r="BT154" s="5"/>
      <c r="BU154" s="5"/>
      <c r="BV154" s="5"/>
      <c r="BW154" s="5"/>
      <c r="BX154" s="5"/>
      <c r="BY154" s="5"/>
      <c r="BZ154" s="5"/>
      <c r="CA154" s="5"/>
      <c r="CB154" s="5"/>
      <c r="CC154" s="5"/>
      <c r="CD154" s="5"/>
      <c r="CE154" s="5"/>
      <c r="CF154" s="5"/>
      <c r="CG154" s="5"/>
      <c r="CH154" s="5"/>
      <c r="CI154" s="5"/>
      <c r="CJ154" s="5"/>
      <c r="CK154" s="5"/>
      <c r="CL154" s="5"/>
      <c r="CM154" s="5"/>
      <c r="CN154" s="5"/>
      <c r="CO154" s="5"/>
      <c r="CP154" s="5"/>
      <c r="CQ154" s="5"/>
      <c r="CR154" s="5"/>
      <c r="CS154" s="5"/>
    </row>
    <row r="155" spans="1:106" ht="12.95" customHeight="1" x14ac:dyDescent="0.2">
      <c r="A155" s="109" t="s">
        <v>848</v>
      </c>
      <c r="B155" s="110" t="s">
        <v>849</v>
      </c>
      <c r="C155" s="111" t="s">
        <v>59</v>
      </c>
      <c r="D155" s="111" t="s">
        <v>60</v>
      </c>
      <c r="E155" s="111" t="s">
        <v>59</v>
      </c>
      <c r="F155" s="111" t="s">
        <v>60</v>
      </c>
      <c r="G155" s="111" t="s">
        <v>59</v>
      </c>
      <c r="H155" s="111" t="s">
        <v>60</v>
      </c>
      <c r="I155" s="111" t="s">
        <v>59</v>
      </c>
      <c r="J155" s="111" t="s">
        <v>60</v>
      </c>
      <c r="K155" s="111" t="s">
        <v>59</v>
      </c>
      <c r="L155" s="111" t="s">
        <v>60</v>
      </c>
      <c r="M155" s="111" t="s">
        <v>59</v>
      </c>
      <c r="N155" s="111" t="s">
        <v>60</v>
      </c>
      <c r="O155" s="111" t="s">
        <v>59</v>
      </c>
      <c r="P155" s="111" t="s">
        <v>60</v>
      </c>
      <c r="Q155" s="111" t="s">
        <v>59</v>
      </c>
      <c r="R155" s="111" t="s">
        <v>60</v>
      </c>
      <c r="S155" s="111" t="s">
        <v>59</v>
      </c>
      <c r="T155" s="111" t="s">
        <v>60</v>
      </c>
      <c r="U155" s="111" t="s">
        <v>59</v>
      </c>
      <c r="V155" s="112" t="s">
        <v>60</v>
      </c>
      <c r="X155" s="113"/>
      <c r="Y155" s="105" t="s">
        <v>849</v>
      </c>
      <c r="Z155" s="114" t="s">
        <v>2272</v>
      </c>
      <c r="AA155" s="115" t="s">
        <v>2273</v>
      </c>
      <c r="AB155" s="115" t="s">
        <v>2274</v>
      </c>
      <c r="AC155" s="115" t="s">
        <v>2275</v>
      </c>
      <c r="AD155" s="115" t="s">
        <v>2276</v>
      </c>
      <c r="AE155" s="115" t="s">
        <v>2277</v>
      </c>
      <c r="AF155" s="115" t="s">
        <v>2278</v>
      </c>
      <c r="AG155" s="115" t="s">
        <v>2279</v>
      </c>
      <c r="AH155" s="115" t="s">
        <v>2280</v>
      </c>
      <c r="AI155" s="116" t="s">
        <v>2281</v>
      </c>
      <c r="AN155" s="5"/>
      <c r="AO155" s="5"/>
      <c r="AP155" s="5"/>
      <c r="AQ155" s="5"/>
      <c r="AR155" s="5"/>
      <c r="AS155" s="5"/>
      <c r="AT155" s="5"/>
      <c r="AU155" s="5"/>
      <c r="AV155" s="5"/>
      <c r="AW155" s="991" t="s">
        <v>791</v>
      </c>
      <c r="AX155" s="992" t="s">
        <v>2055</v>
      </c>
      <c r="AY155" s="992" t="s">
        <v>2056</v>
      </c>
      <c r="AZ155" s="1008" t="s">
        <v>2057</v>
      </c>
      <c r="BA155" s="993" t="s">
        <v>764</v>
      </c>
      <c r="BB155" s="5"/>
      <c r="BC155" s="956" t="s">
        <v>788</v>
      </c>
      <c r="BD155" s="957" t="s">
        <v>1517</v>
      </c>
      <c r="BE155" s="957" t="s">
        <v>1518</v>
      </c>
      <c r="BF155" s="1008" t="s">
        <v>1519</v>
      </c>
      <c r="BG155" s="958" t="s">
        <v>202</v>
      </c>
      <c r="BH155" s="959">
        <v>57.801699999999997</v>
      </c>
      <c r="BI155" s="960">
        <v>36.912700000000001</v>
      </c>
      <c r="BJ155" s="5"/>
      <c r="BK155" s="848" t="s">
        <v>2134</v>
      </c>
      <c r="BL155" s="848" t="s">
        <v>791</v>
      </c>
      <c r="BM155" s="708" t="s">
        <v>582</v>
      </c>
      <c r="BN155" s="848" t="s">
        <v>1411</v>
      </c>
      <c r="BO155" s="5"/>
      <c r="BP155" s="5"/>
      <c r="BQ155" s="893" t="str">
        <f t="shared" si="524"/>
        <v>Бабаево / Волховстроевский /</v>
      </c>
      <c r="BR155" s="893" t="str">
        <f t="shared" si="525"/>
        <v>Волховстроевский</v>
      </c>
      <c r="BS155" s="893" t="str">
        <f t="shared" si="526"/>
        <v>350,8 км</v>
      </c>
      <c r="BT155" s="5"/>
      <c r="BU155" s="5"/>
      <c r="BV155" s="5"/>
      <c r="BW155" s="5"/>
      <c r="BX155" s="5"/>
      <c r="BY155" s="5"/>
      <c r="BZ155" s="5"/>
      <c r="CA155" s="5"/>
      <c r="CB155" s="5"/>
      <c r="CC155" s="5"/>
      <c r="CD155" s="5"/>
      <c r="CE155" s="5"/>
      <c r="CF155" s="5"/>
      <c r="CG155" s="5"/>
      <c r="CH155" s="5"/>
      <c r="CI155" s="5"/>
      <c r="CJ155" s="5"/>
      <c r="CK155" s="5"/>
      <c r="CL155" s="5"/>
      <c r="CM155" s="5"/>
      <c r="CN155" s="5"/>
      <c r="CO155" s="5"/>
      <c r="CP155" s="5"/>
      <c r="CQ155" s="5"/>
      <c r="CR155" s="5"/>
      <c r="CS155" s="5"/>
    </row>
    <row r="156" spans="1:106" ht="12.95" customHeight="1" x14ac:dyDescent="0.2">
      <c r="A156" s="109" t="s">
        <v>850</v>
      </c>
      <c r="B156" s="117" t="s">
        <v>88</v>
      </c>
      <c r="C156" s="118">
        <v>45616.375</v>
      </c>
      <c r="D156" s="119">
        <v>45616.875</v>
      </c>
      <c r="E156" s="120">
        <v>45617.375</v>
      </c>
      <c r="F156" s="119">
        <v>45617.875</v>
      </c>
      <c r="G156" s="120">
        <v>45618.375</v>
      </c>
      <c r="H156" s="119">
        <v>45618.875</v>
      </c>
      <c r="I156" s="121">
        <v>45619.375</v>
      </c>
      <c r="J156" s="119">
        <v>45619.875</v>
      </c>
      <c r="K156" s="120">
        <v>45620.375</v>
      </c>
      <c r="L156" s="119">
        <v>45620.875</v>
      </c>
      <c r="M156" s="120">
        <v>45621.375</v>
      </c>
      <c r="N156" s="119">
        <v>45621.875</v>
      </c>
      <c r="O156" s="121">
        <v>45622.375</v>
      </c>
      <c r="P156" s="119">
        <v>45622.875</v>
      </c>
      <c r="Q156" s="120">
        <v>45623.375</v>
      </c>
      <c r="R156" s="119">
        <v>45623.875</v>
      </c>
      <c r="S156" s="120">
        <v>45624.375</v>
      </c>
      <c r="T156" s="119">
        <v>45624.875</v>
      </c>
      <c r="U156" s="120">
        <v>45625.375</v>
      </c>
      <c r="V156" s="122">
        <v>45625.875</v>
      </c>
      <c r="X156" s="109" t="s">
        <v>851</v>
      </c>
      <c r="Y156" s="123"/>
      <c r="Z156" s="124">
        <v>45616.875</v>
      </c>
      <c r="AA156" s="125">
        <v>45617.875</v>
      </c>
      <c r="AB156" s="125">
        <v>45618.875</v>
      </c>
      <c r="AC156" s="125">
        <v>45619.875</v>
      </c>
      <c r="AD156" s="125">
        <v>45620.875</v>
      </c>
      <c r="AE156" s="125">
        <v>45621.875</v>
      </c>
      <c r="AF156" s="125">
        <v>45622.875</v>
      </c>
      <c r="AG156" s="125">
        <v>45623.875</v>
      </c>
      <c r="AH156" s="125">
        <v>45624.875</v>
      </c>
      <c r="AI156" s="125">
        <v>45625.875</v>
      </c>
      <c r="AN156" s="5"/>
      <c r="AO156" s="5"/>
      <c r="AP156" s="5"/>
      <c r="AQ156" s="5"/>
      <c r="AR156" s="5"/>
      <c r="AS156" s="5"/>
      <c r="AT156" s="5"/>
      <c r="AU156" s="5"/>
      <c r="AV156" s="5"/>
      <c r="AW156" s="956" t="s">
        <v>788</v>
      </c>
      <c r="AX156" s="957" t="s">
        <v>1460</v>
      </c>
      <c r="AY156" s="957" t="s">
        <v>1461</v>
      </c>
      <c r="AZ156" s="1008" t="s">
        <v>1462</v>
      </c>
      <c r="BA156" s="958" t="s">
        <v>607</v>
      </c>
      <c r="BB156" s="5"/>
      <c r="BC156" s="956" t="s">
        <v>788</v>
      </c>
      <c r="BD156" s="957" t="s">
        <v>1490</v>
      </c>
      <c r="BE156" s="957" t="s">
        <v>1491</v>
      </c>
      <c r="BF156" s="1008" t="s">
        <v>1492</v>
      </c>
      <c r="BG156" s="958" t="s">
        <v>202</v>
      </c>
      <c r="BH156" s="959">
        <v>57.5839</v>
      </c>
      <c r="BI156" s="960">
        <v>37.306199999999997</v>
      </c>
      <c r="BJ156" s="5"/>
      <c r="BK156" s="847" t="s">
        <v>2093</v>
      </c>
      <c r="BL156" s="847" t="s">
        <v>791</v>
      </c>
      <c r="BM156" s="708" t="s">
        <v>1072</v>
      </c>
      <c r="BN156" s="847" t="s">
        <v>1412</v>
      </c>
      <c r="BO156" s="5"/>
      <c r="BP156" s="5"/>
      <c r="BQ156" s="893" t="str">
        <f t="shared" si="524"/>
        <v>Нелазское / Волховстроевский /</v>
      </c>
      <c r="BR156" s="893" t="str">
        <f t="shared" si="525"/>
        <v>Волховстроевский</v>
      </c>
      <c r="BS156" s="893" t="str">
        <f t="shared" si="526"/>
        <v>456,6 км</v>
      </c>
      <c r="BT156" s="5"/>
      <c r="BU156" s="5"/>
      <c r="BV156" s="5"/>
      <c r="BW156" s="5"/>
      <c r="BX156" s="5"/>
      <c r="BY156" s="5"/>
      <c r="BZ156" s="5"/>
      <c r="CA156" s="5"/>
      <c r="CB156" s="5"/>
      <c r="CC156" s="5"/>
      <c r="CD156" s="5"/>
      <c r="CE156" s="5"/>
      <c r="CF156" s="5"/>
      <c r="CG156" s="5"/>
      <c r="CH156" s="5"/>
      <c r="CI156" s="5"/>
      <c r="CJ156" s="5"/>
      <c r="CK156" s="5"/>
      <c r="CL156" s="5"/>
      <c r="CM156" s="5"/>
      <c r="CN156" s="5"/>
      <c r="CO156" s="5"/>
      <c r="CP156" s="5"/>
      <c r="CQ156" s="5"/>
      <c r="CR156" s="5"/>
      <c r="CS156" s="5"/>
    </row>
    <row r="157" spans="1:106" s="2" customFormat="1" ht="12.95" customHeight="1" x14ac:dyDescent="0.2">
      <c r="A157" s="109" t="s">
        <v>852</v>
      </c>
      <c r="B157" s="126" t="s">
        <v>89</v>
      </c>
      <c r="C157" s="127" t="e">
        <v>#N/A</v>
      </c>
      <c r="D157" s="128">
        <v>4.8</v>
      </c>
      <c r="E157" s="128" t="e">
        <v>#N/A</v>
      </c>
      <c r="F157" s="128">
        <v>4.0999999999999996</v>
      </c>
      <c r="G157" s="128" t="e">
        <v>#N/A</v>
      </c>
      <c r="H157" s="128">
        <v>0.9</v>
      </c>
      <c r="I157" s="128" t="e">
        <v>#N/A</v>
      </c>
      <c r="J157" s="128">
        <v>-0.3</v>
      </c>
      <c r="K157" s="128" t="e">
        <v>#N/A</v>
      </c>
      <c r="L157" s="128">
        <v>-0.3</v>
      </c>
      <c r="M157" s="128" t="e">
        <v>#N/A</v>
      </c>
      <c r="N157" s="128">
        <v>1.3</v>
      </c>
      <c r="O157" s="128" t="e">
        <v>#N/A</v>
      </c>
      <c r="P157" s="128">
        <v>4</v>
      </c>
      <c r="Q157" s="128" t="e">
        <v>#N/A</v>
      </c>
      <c r="R157" s="128">
        <v>2.5</v>
      </c>
      <c r="S157" s="128" t="e">
        <v>#N/A</v>
      </c>
      <c r="T157" s="128">
        <v>3.2</v>
      </c>
      <c r="U157" s="128" t="e">
        <v>#N/A</v>
      </c>
      <c r="V157" s="129">
        <v>1.8</v>
      </c>
      <c r="W157" s="1"/>
      <c r="X157" s="109" t="s">
        <v>853</v>
      </c>
      <c r="Y157" s="489" t="s">
        <v>89</v>
      </c>
      <c r="Z157" s="131">
        <v>4.8</v>
      </c>
      <c r="AA157" s="131">
        <v>4.0999999999999996</v>
      </c>
      <c r="AB157" s="131">
        <v>0.9</v>
      </c>
      <c r="AC157" s="131">
        <v>-0.3</v>
      </c>
      <c r="AD157" s="131">
        <v>-0.3</v>
      </c>
      <c r="AE157" s="131">
        <v>1.3</v>
      </c>
      <c r="AF157" s="131">
        <v>4</v>
      </c>
      <c r="AG157" s="131">
        <v>2.5</v>
      </c>
      <c r="AH157" s="131">
        <v>3.2</v>
      </c>
      <c r="AI157" s="131">
        <v>1.8</v>
      </c>
      <c r="AJ157" s="516"/>
      <c r="AK157" s="232"/>
      <c r="AM157" s="232"/>
      <c r="AN157" s="232"/>
      <c r="AO157" s="232"/>
      <c r="AP157" s="232"/>
      <c r="AQ157" s="232"/>
      <c r="AR157" s="232"/>
      <c r="AS157" s="232"/>
      <c r="AT157" s="232"/>
      <c r="AU157" s="232"/>
      <c r="AV157" s="232"/>
      <c r="AW157" s="981" t="s">
        <v>1350</v>
      </c>
      <c r="AX157" s="982" t="s">
        <v>1542</v>
      </c>
      <c r="AY157" s="982" t="s">
        <v>1543</v>
      </c>
      <c r="AZ157" s="1008" t="s">
        <v>2148</v>
      </c>
      <c r="BA157" s="983" t="s">
        <v>917</v>
      </c>
      <c r="BB157" s="232"/>
      <c r="BC157" s="965" t="s">
        <v>788</v>
      </c>
      <c r="BD157" s="966" t="s">
        <v>1451</v>
      </c>
      <c r="BE157" s="962" t="s">
        <v>1452</v>
      </c>
      <c r="BF157" s="1008" t="s">
        <v>1453</v>
      </c>
      <c r="BG157" s="966" t="s">
        <v>202</v>
      </c>
      <c r="BH157" s="967">
        <v>57.797699999999999</v>
      </c>
      <c r="BI157" s="968">
        <v>36.694400000000002</v>
      </c>
      <c r="BJ157" s="232"/>
      <c r="BK157" s="847" t="s">
        <v>2135</v>
      </c>
      <c r="BL157" s="847" t="s">
        <v>791</v>
      </c>
      <c r="BM157" s="708" t="s">
        <v>556</v>
      </c>
      <c r="BN157" s="847" t="s">
        <v>1413</v>
      </c>
      <c r="BO157" s="232"/>
      <c r="BP157" s="232"/>
      <c r="BQ157" s="893" t="str">
        <f t="shared" si="524"/>
        <v>Хвойная / Волховстроевский /</v>
      </c>
      <c r="BR157" s="893" t="str">
        <f t="shared" si="525"/>
        <v>Волховстроевский</v>
      </c>
      <c r="BS157" s="893" t="str">
        <f t="shared" si="526"/>
        <v>229,8 км</v>
      </c>
      <c r="BT157" s="232"/>
      <c r="BU157" s="232"/>
      <c r="BV157" s="232"/>
      <c r="BW157" s="232"/>
      <c r="BX157" s="232"/>
      <c r="BY157" s="232"/>
      <c r="BZ157" s="232"/>
      <c r="CA157" s="232"/>
      <c r="CB157" s="232"/>
      <c r="CC157" s="232"/>
      <c r="CD157" s="232"/>
      <c r="CE157" s="232"/>
      <c r="CF157" s="232"/>
      <c r="CG157" s="232"/>
      <c r="CH157" s="5"/>
      <c r="CI157" s="5"/>
      <c r="CJ157" s="5"/>
      <c r="CK157" s="5"/>
      <c r="CL157" s="5"/>
      <c r="CM157" s="5"/>
      <c r="CN157" s="5"/>
      <c r="CO157" s="5"/>
      <c r="CP157" s="5"/>
      <c r="CQ157" s="5"/>
      <c r="CR157" s="5"/>
      <c r="CS157" s="5"/>
      <c r="CT157"/>
      <c r="CU157"/>
      <c r="CV157"/>
      <c r="CW157"/>
      <c r="CX157"/>
      <c r="CY157"/>
      <c r="CZ157"/>
      <c r="DA157"/>
      <c r="DB157"/>
    </row>
    <row r="158" spans="1:106" s="3" customFormat="1" ht="12.95" customHeight="1" x14ac:dyDescent="0.2">
      <c r="A158" s="109" t="s">
        <v>854</v>
      </c>
      <c r="B158" s="132" t="s">
        <v>90</v>
      </c>
      <c r="C158" s="133">
        <v>-0.60000000000000009</v>
      </c>
      <c r="D158" s="134" t="e">
        <v>#N/A</v>
      </c>
      <c r="E158" s="133">
        <v>1.7000000000000002</v>
      </c>
      <c r="F158" s="134" t="e">
        <v>#N/A</v>
      </c>
      <c r="G158" s="133">
        <v>-2.1</v>
      </c>
      <c r="H158" s="134" t="e">
        <v>#N/A</v>
      </c>
      <c r="I158" s="133">
        <v>-2.4</v>
      </c>
      <c r="J158" s="134" t="e">
        <v>#N/A</v>
      </c>
      <c r="K158" s="133">
        <v>-5.6</v>
      </c>
      <c r="L158" s="134" t="e">
        <v>#N/A</v>
      </c>
      <c r="M158" s="133">
        <v>-5.3</v>
      </c>
      <c r="N158" s="134" t="e">
        <v>#N/A</v>
      </c>
      <c r="O158" s="133">
        <v>-0.7</v>
      </c>
      <c r="P158" s="134" t="e">
        <v>#N/A</v>
      </c>
      <c r="Q158" s="133">
        <v>0.39999999999999991</v>
      </c>
      <c r="R158" s="134" t="e">
        <v>#N/A</v>
      </c>
      <c r="S158" s="133">
        <v>-0.19999999999999996</v>
      </c>
      <c r="T158" s="134" t="e">
        <v>#N/A</v>
      </c>
      <c r="U158" s="133">
        <v>-0.5</v>
      </c>
      <c r="V158" s="135" t="e">
        <v>#N/A</v>
      </c>
      <c r="W158" s="1"/>
      <c r="X158" s="109" t="s">
        <v>855</v>
      </c>
      <c r="Y158" s="490" t="s">
        <v>90</v>
      </c>
      <c r="Z158" s="137">
        <v>1.3</v>
      </c>
      <c r="AA158" s="137">
        <v>1.8</v>
      </c>
      <c r="AB158" s="137">
        <v>-0.1</v>
      </c>
      <c r="AC158" s="137">
        <v>-2</v>
      </c>
      <c r="AD158" s="137">
        <v>-3.6</v>
      </c>
      <c r="AE158" s="137">
        <v>-3.3</v>
      </c>
      <c r="AF158" s="137">
        <v>1.3</v>
      </c>
      <c r="AG158" s="137">
        <v>2.4</v>
      </c>
      <c r="AH158" s="137">
        <v>1.8</v>
      </c>
      <c r="AI158" s="137">
        <v>0.7</v>
      </c>
      <c r="AJ158" s="517"/>
      <c r="AK158" s="233"/>
      <c r="AM158" s="233"/>
      <c r="AN158" s="233"/>
      <c r="AO158" s="233"/>
      <c r="AP158" s="233"/>
      <c r="AQ158" s="233"/>
      <c r="AR158" s="233"/>
      <c r="AS158" s="233"/>
      <c r="AT158" s="233"/>
      <c r="AU158" s="233"/>
      <c r="AV158" s="233"/>
      <c r="AW158" s="981" t="s">
        <v>1662</v>
      </c>
      <c r="AX158" s="982" t="s">
        <v>1669</v>
      </c>
      <c r="AY158" s="982" t="s">
        <v>1670</v>
      </c>
      <c r="AZ158" s="1008" t="s">
        <v>1671</v>
      </c>
      <c r="BA158" s="983" t="s">
        <v>660</v>
      </c>
      <c r="BB158" s="233"/>
      <c r="BC158" s="956" t="s">
        <v>788</v>
      </c>
      <c r="BD158" s="957" t="s">
        <v>1520</v>
      </c>
      <c r="BE158" s="957" t="s">
        <v>1521</v>
      </c>
      <c r="BF158" s="1008" t="s">
        <v>1522</v>
      </c>
      <c r="BG158" s="958" t="s">
        <v>177</v>
      </c>
      <c r="BH158" s="959">
        <v>56.2393</v>
      </c>
      <c r="BI158" s="960">
        <v>34.320300000000003</v>
      </c>
      <c r="BJ158" s="233"/>
      <c r="BK158" s="847" t="s">
        <v>2136</v>
      </c>
      <c r="BL158" s="847" t="s">
        <v>791</v>
      </c>
      <c r="BM158" s="708" t="s">
        <v>531</v>
      </c>
      <c r="BN158" s="847" t="s">
        <v>1414</v>
      </c>
      <c r="BO158" s="233"/>
      <c r="BP158" s="233"/>
      <c r="BQ158" s="893" t="str">
        <f t="shared" si="524"/>
        <v>Лодейное Поле / Волховстроевский /</v>
      </c>
      <c r="BR158" s="893" t="str">
        <f t="shared" si="525"/>
        <v>Волховстроевский</v>
      </c>
      <c r="BS158" s="893" t="str">
        <f t="shared" si="526"/>
        <v>242,5; 219,1 км</v>
      </c>
      <c r="BT158" s="233"/>
      <c r="BU158" s="233"/>
      <c r="BV158" s="233"/>
      <c r="BW158" s="233"/>
      <c r="BX158" s="233"/>
      <c r="BY158" s="233"/>
      <c r="BZ158" s="233"/>
      <c r="CA158" s="233"/>
      <c r="CB158" s="233"/>
      <c r="CC158" s="233"/>
      <c r="CD158" s="233"/>
      <c r="CE158" s="233"/>
      <c r="CF158" s="233"/>
      <c r="CG158" s="233"/>
      <c r="CH158" s="232"/>
      <c r="CI158" s="232"/>
      <c r="CJ158" s="232"/>
      <c r="CK158" s="232"/>
      <c r="CL158" s="232"/>
      <c r="CM158" s="232"/>
      <c r="CN158" s="232"/>
      <c r="CO158" s="232"/>
      <c r="CP158" s="232"/>
      <c r="CQ158" s="232"/>
      <c r="CR158" s="232"/>
      <c r="CS158" s="232"/>
      <c r="CT158" s="2"/>
      <c r="CU158" s="2"/>
      <c r="CV158" s="2"/>
      <c r="CW158" s="2"/>
      <c r="CX158" s="2"/>
      <c r="CY158" s="2"/>
      <c r="CZ158" s="2"/>
      <c r="DA158" s="2"/>
      <c r="DB158" s="2"/>
    </row>
    <row r="159" spans="1:106" ht="12.95" customHeight="1" x14ac:dyDescent="0.2">
      <c r="A159" s="109" t="s">
        <v>856</v>
      </c>
      <c r="B159" s="491" t="s">
        <v>91</v>
      </c>
      <c r="C159" s="492" t="e">
        <v>#N/A</v>
      </c>
      <c r="D159" s="493">
        <v>7.3</v>
      </c>
      <c r="E159" s="493" t="e">
        <v>#N/A</v>
      </c>
      <c r="F159" s="493">
        <v>11.4</v>
      </c>
      <c r="G159" s="493" t="e">
        <v>#N/A</v>
      </c>
      <c r="H159" s="493">
        <v>11.9</v>
      </c>
      <c r="I159" s="493" t="e">
        <v>#N/A</v>
      </c>
      <c r="J159" s="493">
        <v>12.8</v>
      </c>
      <c r="K159" s="493" t="e">
        <v>#N/A</v>
      </c>
      <c r="L159" s="493">
        <v>16.7</v>
      </c>
      <c r="M159" s="493" t="e">
        <v>#N/A</v>
      </c>
      <c r="N159" s="493">
        <v>6.6</v>
      </c>
      <c r="O159" s="493" t="e">
        <v>#N/A</v>
      </c>
      <c r="P159" s="493">
        <v>13</v>
      </c>
      <c r="Q159" s="493" t="e">
        <v>#N/A</v>
      </c>
      <c r="R159" s="493">
        <v>11.5</v>
      </c>
      <c r="S159" s="493" t="e">
        <v>#N/A</v>
      </c>
      <c r="T159" s="493">
        <v>12.2</v>
      </c>
      <c r="U159" s="493" t="e">
        <v>#N/A</v>
      </c>
      <c r="V159" s="494">
        <v>18.2</v>
      </c>
      <c r="X159" s="109" t="s">
        <v>857</v>
      </c>
      <c r="Y159" s="495" t="s">
        <v>91</v>
      </c>
      <c r="Z159" s="511">
        <v>7.3</v>
      </c>
      <c r="AA159" s="512">
        <v>11.4</v>
      </c>
      <c r="AB159" s="512">
        <v>11.9</v>
      </c>
      <c r="AC159" s="512">
        <v>12.8</v>
      </c>
      <c r="AD159" s="512">
        <v>16.7</v>
      </c>
      <c r="AE159" s="512">
        <v>6.6</v>
      </c>
      <c r="AF159" s="512">
        <v>13</v>
      </c>
      <c r="AG159" s="512">
        <v>11.5</v>
      </c>
      <c r="AH159" s="512">
        <v>12.2</v>
      </c>
      <c r="AI159" s="513">
        <v>18.2</v>
      </c>
      <c r="AN159" s="5"/>
      <c r="AO159" s="5"/>
      <c r="AP159" s="5"/>
      <c r="AQ159" s="5"/>
      <c r="AR159" s="5"/>
      <c r="AS159" s="5"/>
      <c r="AT159" s="5"/>
      <c r="AU159" s="5"/>
      <c r="AV159" s="5"/>
      <c r="AW159" s="956" t="s">
        <v>1662</v>
      </c>
      <c r="AX159" s="957" t="s">
        <v>1672</v>
      </c>
      <c r="AY159" s="957" t="s">
        <v>1673</v>
      </c>
      <c r="AZ159" s="1008" t="s">
        <v>1674</v>
      </c>
      <c r="BA159" s="958" t="s">
        <v>329</v>
      </c>
      <c r="BB159" s="5"/>
      <c r="BC159" s="956" t="s">
        <v>788</v>
      </c>
      <c r="BD159" s="957" t="s">
        <v>1448</v>
      </c>
      <c r="BE159" s="957" t="s">
        <v>1449</v>
      </c>
      <c r="BF159" s="1008" t="s">
        <v>1450</v>
      </c>
      <c r="BG159" s="958" t="s">
        <v>177</v>
      </c>
      <c r="BH159" s="959">
        <v>56.192399999999999</v>
      </c>
      <c r="BI159" s="960">
        <v>34.460700000000003</v>
      </c>
      <c r="BJ159" s="5"/>
      <c r="BK159" s="1005" t="s">
        <v>1432</v>
      </c>
      <c r="BL159" s="1005" t="s">
        <v>789</v>
      </c>
      <c r="BM159" s="1004" t="s">
        <v>355</v>
      </c>
      <c r="BN159" s="1005" t="s">
        <v>1415</v>
      </c>
      <c r="BO159" s="5"/>
      <c r="BP159" s="5"/>
      <c r="BQ159" s="893" t="str">
        <f t="shared" si="524"/>
        <v>Петрозаводск / Петрозаводский /</v>
      </c>
      <c r="BR159" s="893" t="str">
        <f t="shared" si="525"/>
        <v>Петрозаводский</v>
      </c>
      <c r="BS159" s="893" t="str">
        <f t="shared" si="526"/>
        <v>402,4; 542,2 км</v>
      </c>
      <c r="BT159" s="5"/>
      <c r="BU159" s="5"/>
      <c r="BV159" s="5"/>
      <c r="BW159" s="5"/>
      <c r="BX159" s="5"/>
      <c r="BY159" s="5"/>
      <c r="BZ159" s="5"/>
      <c r="CA159" s="5"/>
      <c r="CB159" s="5"/>
      <c r="CC159" s="5"/>
      <c r="CD159" s="5"/>
      <c r="CE159" s="5"/>
      <c r="CF159" s="5"/>
      <c r="CG159" s="5"/>
      <c r="CH159" s="233"/>
      <c r="CI159" s="233"/>
      <c r="CJ159" s="233"/>
      <c r="CK159" s="233"/>
      <c r="CL159" s="233"/>
      <c r="CM159" s="233"/>
      <c r="CN159" s="233"/>
      <c r="CO159" s="233"/>
      <c r="CP159" s="233"/>
      <c r="CQ159" s="233"/>
      <c r="CR159" s="233"/>
      <c r="CS159" s="233"/>
      <c r="CT159" s="3"/>
      <c r="CU159" s="3"/>
      <c r="CV159" s="3"/>
      <c r="CW159" s="3"/>
      <c r="CX159" s="3"/>
      <c r="CY159" s="3"/>
      <c r="CZ159" s="3"/>
      <c r="DA159" s="3"/>
      <c r="DB159" s="3"/>
    </row>
    <row r="160" spans="1:106" ht="12.95" customHeight="1" x14ac:dyDescent="0.2">
      <c r="A160" s="109" t="s">
        <v>858</v>
      </c>
      <c r="B160" s="139" t="s">
        <v>92</v>
      </c>
      <c r="C160" s="140">
        <v>11</v>
      </c>
      <c r="D160" s="141">
        <v>13</v>
      </c>
      <c r="E160" s="141">
        <v>8</v>
      </c>
      <c r="F160" s="141">
        <v>6</v>
      </c>
      <c r="G160" s="141">
        <v>13</v>
      </c>
      <c r="H160" s="141">
        <v>14</v>
      </c>
      <c r="I160" s="141">
        <v>10</v>
      </c>
      <c r="J160" s="141">
        <v>9</v>
      </c>
      <c r="K160" s="141">
        <v>11</v>
      </c>
      <c r="L160" s="141">
        <v>8</v>
      </c>
      <c r="M160" s="141">
        <v>14</v>
      </c>
      <c r="N160" s="141">
        <v>16</v>
      </c>
      <c r="O160" s="141">
        <v>14</v>
      </c>
      <c r="P160" s="141">
        <v>16</v>
      </c>
      <c r="Q160" s="141">
        <v>11</v>
      </c>
      <c r="R160" s="141">
        <v>8</v>
      </c>
      <c r="S160" s="141">
        <v>4</v>
      </c>
      <c r="T160" s="141">
        <v>4</v>
      </c>
      <c r="U160" s="141">
        <v>4</v>
      </c>
      <c r="V160" s="142">
        <v>7</v>
      </c>
      <c r="X160" s="109" t="s">
        <v>859</v>
      </c>
      <c r="Y160" s="496" t="s">
        <v>92</v>
      </c>
      <c r="Z160" s="144">
        <v>13</v>
      </c>
      <c r="AA160" s="144">
        <v>8</v>
      </c>
      <c r="AB160" s="144">
        <v>14</v>
      </c>
      <c r="AC160" s="144">
        <v>10</v>
      </c>
      <c r="AD160" s="144">
        <v>11</v>
      </c>
      <c r="AE160" s="144">
        <v>16</v>
      </c>
      <c r="AF160" s="144">
        <v>16</v>
      </c>
      <c r="AG160" s="144">
        <v>11</v>
      </c>
      <c r="AH160" s="144">
        <v>4</v>
      </c>
      <c r="AI160" s="144">
        <v>7</v>
      </c>
      <c r="AN160" s="5"/>
      <c r="AO160" s="5"/>
      <c r="AP160" s="5"/>
      <c r="AQ160" s="5"/>
      <c r="AR160" s="5"/>
      <c r="AS160" s="5"/>
      <c r="AT160" s="5"/>
      <c r="AU160" s="5"/>
      <c r="AV160" s="5"/>
      <c r="AW160" s="956" t="s">
        <v>788</v>
      </c>
      <c r="AX160" s="957" t="s">
        <v>1463</v>
      </c>
      <c r="AY160" s="957" t="s">
        <v>1464</v>
      </c>
      <c r="AZ160" s="1008" t="s">
        <v>1465</v>
      </c>
      <c r="BA160" s="958" t="s">
        <v>607</v>
      </c>
      <c r="BB160" s="5"/>
      <c r="BC160" s="971" t="s">
        <v>788</v>
      </c>
      <c r="BD160" s="972" t="s">
        <v>1499</v>
      </c>
      <c r="BE160" s="962" t="s">
        <v>1500</v>
      </c>
      <c r="BF160" s="1008" t="s">
        <v>1501</v>
      </c>
      <c r="BG160" s="972" t="s">
        <v>177</v>
      </c>
      <c r="BH160" s="973">
        <v>56.223999999999997</v>
      </c>
      <c r="BI160" s="974">
        <v>34.113599999999998</v>
      </c>
      <c r="BJ160" s="5"/>
      <c r="BK160" s="1005" t="s">
        <v>1433</v>
      </c>
      <c r="BL160" s="1005" t="s">
        <v>789</v>
      </c>
      <c r="BM160" s="1004" t="s">
        <v>1121</v>
      </c>
      <c r="BN160" s="1005" t="s">
        <v>1416</v>
      </c>
      <c r="BO160" s="5"/>
      <c r="BP160" s="5"/>
      <c r="BQ160" s="893" t="str">
        <f t="shared" si="524"/>
        <v>Медвежья Гора / Петрозаводский /</v>
      </c>
      <c r="BR160" s="893" t="str">
        <f t="shared" si="525"/>
        <v>Петрозаводский</v>
      </c>
      <c r="BS160" s="893" t="str">
        <f t="shared" si="526"/>
        <v>556,8 км</v>
      </c>
      <c r="BT160" s="5"/>
      <c r="BU160" s="5"/>
      <c r="BV160" s="5"/>
      <c r="BW160" s="5"/>
      <c r="BX160" s="5"/>
      <c r="BY160" s="5"/>
      <c r="BZ160" s="5"/>
      <c r="CA160" s="5"/>
      <c r="CB160" s="5"/>
      <c r="CC160" s="5"/>
      <c r="CD160" s="5"/>
      <c r="CE160" s="5"/>
      <c r="CF160" s="5"/>
      <c r="CG160" s="5"/>
      <c r="CH160" s="5"/>
      <c r="CI160" s="5"/>
      <c r="CJ160" s="5"/>
      <c r="CK160" s="5"/>
      <c r="CL160" s="5"/>
      <c r="CM160" s="5"/>
      <c r="CN160" s="5"/>
      <c r="CO160" s="5"/>
      <c r="CP160" s="5"/>
      <c r="CQ160" s="5"/>
      <c r="CR160" s="5"/>
      <c r="CS160" s="5"/>
    </row>
    <row r="161" spans="1:97" ht="12.95" customHeight="1" x14ac:dyDescent="0.2">
      <c r="A161" s="109" t="s">
        <v>860</v>
      </c>
      <c r="B161" s="145" t="s">
        <v>93</v>
      </c>
      <c r="C161" s="146" t="s">
        <v>79</v>
      </c>
      <c r="D161" s="147" t="s">
        <v>79</v>
      </c>
      <c r="E161" s="147" t="s">
        <v>79</v>
      </c>
      <c r="F161" s="147" t="s">
        <v>79</v>
      </c>
      <c r="G161" s="147" t="s">
        <v>79</v>
      </c>
      <c r="H161" s="147" t="s">
        <v>79</v>
      </c>
      <c r="I161" s="147" t="s">
        <v>79</v>
      </c>
      <c r="J161" s="147" t="s">
        <v>79</v>
      </c>
      <c r="K161" s="147" t="s">
        <v>79</v>
      </c>
      <c r="L161" s="147" t="s">
        <v>79</v>
      </c>
      <c r="M161" s="147" t="s">
        <v>79</v>
      </c>
      <c r="N161" s="147">
        <v>16</v>
      </c>
      <c r="O161" s="147" t="s">
        <v>79</v>
      </c>
      <c r="P161" s="147">
        <v>16</v>
      </c>
      <c r="Q161" s="147" t="s">
        <v>79</v>
      </c>
      <c r="R161" s="147" t="s">
        <v>79</v>
      </c>
      <c r="S161" s="147" t="s">
        <v>79</v>
      </c>
      <c r="T161" s="147" t="s">
        <v>79</v>
      </c>
      <c r="U161" s="147" t="s">
        <v>79</v>
      </c>
      <c r="V161" s="148" t="s">
        <v>79</v>
      </c>
      <c r="X161" s="109" t="s">
        <v>861</v>
      </c>
      <c r="Y161" s="496" t="s">
        <v>103</v>
      </c>
      <c r="Z161" s="150">
        <v>0</v>
      </c>
      <c r="AA161" s="150">
        <v>0</v>
      </c>
      <c r="AB161" s="150">
        <v>0</v>
      </c>
      <c r="AC161" s="150">
        <v>0</v>
      </c>
      <c r="AD161" s="150">
        <v>0</v>
      </c>
      <c r="AE161" s="150">
        <v>0</v>
      </c>
      <c r="AF161" s="150">
        <v>0</v>
      </c>
      <c r="AG161" s="150">
        <v>0</v>
      </c>
      <c r="AH161" s="150">
        <v>0</v>
      </c>
      <c r="AI161" s="150">
        <v>0</v>
      </c>
      <c r="AN161" s="5"/>
      <c r="AO161" s="5"/>
      <c r="AP161" s="5"/>
      <c r="AQ161" s="5"/>
      <c r="AR161" s="5"/>
      <c r="AS161" s="5"/>
      <c r="AT161" s="5"/>
      <c r="AU161" s="5"/>
      <c r="AV161" s="5"/>
      <c r="AW161" s="991" t="s">
        <v>790</v>
      </c>
      <c r="AX161" s="992" t="s">
        <v>1972</v>
      </c>
      <c r="AY161" s="992" t="s">
        <v>1973</v>
      </c>
      <c r="AZ161" s="1008" t="s">
        <v>1974</v>
      </c>
      <c r="BA161" s="993" t="s">
        <v>506</v>
      </c>
      <c r="BB161" s="5"/>
      <c r="BC161" s="956" t="s">
        <v>788</v>
      </c>
      <c r="BD161" s="957" t="s">
        <v>1484</v>
      </c>
      <c r="BE161" s="957" t="s">
        <v>1485</v>
      </c>
      <c r="BF161" s="1008" t="s">
        <v>1486</v>
      </c>
      <c r="BG161" s="958" t="s">
        <v>177</v>
      </c>
      <c r="BH161" s="959">
        <v>56.162500000000001</v>
      </c>
      <c r="BI161" s="960">
        <v>34.5593</v>
      </c>
      <c r="BJ161" s="5"/>
      <c r="BK161" s="1005" t="s">
        <v>1434</v>
      </c>
      <c r="BL161" s="1005" t="s">
        <v>789</v>
      </c>
      <c r="BM161" s="1004" t="s">
        <v>738</v>
      </c>
      <c r="BN161" s="1005" t="s">
        <v>1417</v>
      </c>
      <c r="BO161" s="5"/>
      <c r="BP161" s="5"/>
      <c r="BQ161" s="893" t="str">
        <f t="shared" si="524"/>
        <v>Беломорск / Петрозаводский /</v>
      </c>
      <c r="BR161" s="893" t="str">
        <f t="shared" si="525"/>
        <v>Петрозаводский</v>
      </c>
      <c r="BS161" s="893" t="str">
        <f t="shared" si="526"/>
        <v>781,2 км</v>
      </c>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row>
    <row r="162" spans="1:97" ht="12.95" customHeight="1" x14ac:dyDescent="0.25">
      <c r="A162" s="109" t="s">
        <v>862</v>
      </c>
      <c r="B162" s="151" t="s">
        <v>31</v>
      </c>
      <c r="C162" s="152" t="s">
        <v>79</v>
      </c>
      <c r="D162" s="153" t="s">
        <v>105</v>
      </c>
      <c r="E162" s="153" t="s">
        <v>2250</v>
      </c>
      <c r="F162" s="153" t="s">
        <v>79</v>
      </c>
      <c r="G162" s="153" t="s">
        <v>2250</v>
      </c>
      <c r="H162" s="153" t="s">
        <v>2250</v>
      </c>
      <c r="I162" s="153" t="s">
        <v>2250</v>
      </c>
      <c r="J162" s="153" t="s">
        <v>79</v>
      </c>
      <c r="K162" s="153" t="s">
        <v>79</v>
      </c>
      <c r="L162" s="153" t="s">
        <v>79</v>
      </c>
      <c r="M162" s="153" t="s">
        <v>79</v>
      </c>
      <c r="N162" s="153" t="s">
        <v>2250</v>
      </c>
      <c r="O162" s="153" t="s">
        <v>79</v>
      </c>
      <c r="P162" s="153" t="s">
        <v>2250</v>
      </c>
      <c r="Q162" s="153" t="s">
        <v>2250</v>
      </c>
      <c r="R162" s="153" t="s">
        <v>79</v>
      </c>
      <c r="S162" s="153" t="s">
        <v>79</v>
      </c>
      <c r="T162" s="153" t="s">
        <v>2250</v>
      </c>
      <c r="U162" s="153" t="s">
        <v>2250</v>
      </c>
      <c r="V162" s="154" t="s">
        <v>79</v>
      </c>
      <c r="X162" s="109" t="s">
        <v>863</v>
      </c>
      <c r="Y162" s="500" t="s">
        <v>31</v>
      </c>
      <c r="Z162" s="156" t="s">
        <v>2227</v>
      </c>
      <c r="AA162" s="156" t="s">
        <v>2238</v>
      </c>
      <c r="AB162" s="156" t="s">
        <v>2250</v>
      </c>
      <c r="AC162" s="156" t="s">
        <v>2250</v>
      </c>
      <c r="AD162" s="156" t="s">
        <v>79</v>
      </c>
      <c r="AE162" s="156" t="s">
        <v>2250</v>
      </c>
      <c r="AF162" s="156" t="s">
        <v>2250</v>
      </c>
      <c r="AG162" s="156" t="s">
        <v>2250</v>
      </c>
      <c r="AH162" s="156" t="s">
        <v>2250</v>
      </c>
      <c r="AI162" s="156" t="s">
        <v>2250</v>
      </c>
      <c r="AN162" s="5"/>
      <c r="AO162" s="5"/>
      <c r="AP162" s="5"/>
      <c r="AQ162" s="5"/>
      <c r="AR162" s="5"/>
      <c r="AS162" s="5"/>
      <c r="AT162" s="5"/>
      <c r="AU162" s="5"/>
      <c r="AV162" s="5"/>
      <c r="AW162" s="991" t="s">
        <v>789</v>
      </c>
      <c r="AX162" s="992" t="s">
        <v>1875</v>
      </c>
      <c r="AY162" s="992" t="s">
        <v>1876</v>
      </c>
      <c r="AZ162" s="1008" t="s">
        <v>1877</v>
      </c>
      <c r="BA162" s="993" t="s">
        <v>1121</v>
      </c>
      <c r="BB162" s="5"/>
      <c r="BC162" s="956" t="s">
        <v>788</v>
      </c>
      <c r="BD162" s="957" t="s">
        <v>1514</v>
      </c>
      <c r="BE162" s="957" t="s">
        <v>1515</v>
      </c>
      <c r="BF162" s="1008" t="s">
        <v>1516</v>
      </c>
      <c r="BG162" s="958" t="s">
        <v>177</v>
      </c>
      <c r="BH162" s="959">
        <v>56.418999999999997</v>
      </c>
      <c r="BI162" s="960">
        <v>34.5672</v>
      </c>
      <c r="BJ162" s="5"/>
      <c r="BK162" s="1005" t="s">
        <v>1435</v>
      </c>
      <c r="BL162" s="1005" t="s">
        <v>789</v>
      </c>
      <c r="BM162" s="1004" t="s">
        <v>406</v>
      </c>
      <c r="BN162" s="1005" t="s">
        <v>1418</v>
      </c>
      <c r="BO162" s="5"/>
      <c r="BP162" s="5"/>
      <c r="BQ162" s="893" t="str">
        <f t="shared" si="524"/>
        <v>Кемь / Петрозаводский /</v>
      </c>
      <c r="BR162" s="893" t="str">
        <f t="shared" si="525"/>
        <v>Петрозаводский</v>
      </c>
      <c r="BS162" s="893" t="str">
        <f t="shared" si="526"/>
        <v>836,5 км</v>
      </c>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row>
    <row r="163" spans="1:97" ht="12.95" customHeight="1" x14ac:dyDescent="0.2">
      <c r="A163" s="109" t="s">
        <v>864</v>
      </c>
      <c r="B163" s="151" t="s">
        <v>94</v>
      </c>
      <c r="C163" s="157">
        <v>0</v>
      </c>
      <c r="D163" s="158">
        <v>15</v>
      </c>
      <c r="E163" s="158">
        <v>8</v>
      </c>
      <c r="F163" s="158">
        <v>0</v>
      </c>
      <c r="G163" s="158">
        <v>1</v>
      </c>
      <c r="H163" s="158">
        <v>1</v>
      </c>
      <c r="I163" s="158">
        <v>3</v>
      </c>
      <c r="J163" s="158">
        <v>0</v>
      </c>
      <c r="K163" s="158">
        <v>0</v>
      </c>
      <c r="L163" s="158">
        <v>0</v>
      </c>
      <c r="M163" s="158">
        <v>0</v>
      </c>
      <c r="N163" s="158">
        <v>3</v>
      </c>
      <c r="O163" s="158">
        <v>0</v>
      </c>
      <c r="P163" s="158">
        <v>1</v>
      </c>
      <c r="Q163" s="158">
        <v>1</v>
      </c>
      <c r="R163" s="158">
        <v>0</v>
      </c>
      <c r="S163" s="158">
        <v>0</v>
      </c>
      <c r="T163" s="158">
        <v>1</v>
      </c>
      <c r="U163" s="158">
        <v>2</v>
      </c>
      <c r="V163" s="159">
        <v>0</v>
      </c>
      <c r="X163" s="109" t="s">
        <v>865</v>
      </c>
      <c r="Y163" s="500" t="s">
        <v>94</v>
      </c>
      <c r="Z163" s="160">
        <v>15</v>
      </c>
      <c r="AA163" s="160">
        <v>8</v>
      </c>
      <c r="AB163" s="160">
        <v>1</v>
      </c>
      <c r="AC163" s="160">
        <v>3</v>
      </c>
      <c r="AD163" s="160">
        <v>0</v>
      </c>
      <c r="AE163" s="160">
        <v>3</v>
      </c>
      <c r="AF163" s="160">
        <v>1</v>
      </c>
      <c r="AG163" s="160">
        <v>1</v>
      </c>
      <c r="AH163" s="160">
        <v>1</v>
      </c>
      <c r="AI163" s="160">
        <v>2</v>
      </c>
      <c r="AN163" s="5"/>
      <c r="AO163" s="5"/>
      <c r="AP163" s="5"/>
      <c r="AQ163" s="5"/>
      <c r="AR163" s="5"/>
      <c r="AS163" s="5"/>
      <c r="AT163" s="5"/>
      <c r="AU163" s="5"/>
      <c r="AV163" s="5"/>
      <c r="AW163" s="965" t="s">
        <v>788</v>
      </c>
      <c r="AX163" s="966" t="s">
        <v>1466</v>
      </c>
      <c r="AY163" s="962" t="s">
        <v>1467</v>
      </c>
      <c r="AZ163" s="1008" t="s">
        <v>1468</v>
      </c>
      <c r="BA163" s="966" t="s">
        <v>151</v>
      </c>
      <c r="BB163" s="5"/>
      <c r="BC163" s="971" t="s">
        <v>788</v>
      </c>
      <c r="BD163" s="972" t="s">
        <v>1511</v>
      </c>
      <c r="BE163" s="962" t="s">
        <v>1512</v>
      </c>
      <c r="BF163" s="1008" t="s">
        <v>1513</v>
      </c>
      <c r="BG163" s="972" t="s">
        <v>177</v>
      </c>
      <c r="BH163" s="973">
        <v>56.030900000000003</v>
      </c>
      <c r="BI163" s="974">
        <v>34.322000000000003</v>
      </c>
      <c r="BJ163" s="5"/>
      <c r="BK163" s="1005" t="s">
        <v>1436</v>
      </c>
      <c r="BL163" s="1005" t="s">
        <v>789</v>
      </c>
      <c r="BM163" s="1004" t="s">
        <v>431</v>
      </c>
      <c r="BN163" s="1005" t="s">
        <v>1419</v>
      </c>
      <c r="BO163" s="5"/>
      <c r="BP163" s="5"/>
      <c r="BQ163" s="893" t="str">
        <f t="shared" si="524"/>
        <v>Костомукша / Петрозаводский /</v>
      </c>
      <c r="BR163" s="893" t="str">
        <f t="shared" si="525"/>
        <v>Петрозаводский</v>
      </c>
      <c r="BS163" s="893" t="str">
        <f t="shared" si="526"/>
        <v>90,3 км</v>
      </c>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row>
    <row r="164" spans="1:97" ht="12.95" customHeight="1" x14ac:dyDescent="0.2">
      <c r="A164" s="109" t="s">
        <v>866</v>
      </c>
      <c r="B164" s="161" t="s">
        <v>34</v>
      </c>
      <c r="C164" s="162">
        <v>998.95</v>
      </c>
      <c r="D164" s="163">
        <v>986.75</v>
      </c>
      <c r="E164" s="163">
        <v>984.40000000000009</v>
      </c>
      <c r="F164" s="163">
        <v>986.75</v>
      </c>
      <c r="G164" s="163">
        <v>990.4</v>
      </c>
      <c r="H164" s="163">
        <v>998.45</v>
      </c>
      <c r="I164" s="163">
        <v>999.3</v>
      </c>
      <c r="J164" s="163">
        <v>1001.0999999999999</v>
      </c>
      <c r="K164" s="163">
        <v>1008.35</v>
      </c>
      <c r="L164" s="163">
        <v>1019</v>
      </c>
      <c r="M164" s="163">
        <v>1022.95</v>
      </c>
      <c r="N164" s="163">
        <v>1015.7</v>
      </c>
      <c r="O164" s="163">
        <v>1015.65</v>
      </c>
      <c r="P164" s="163">
        <v>1014.75</v>
      </c>
      <c r="Q164" s="163">
        <v>1017.45</v>
      </c>
      <c r="R164" s="163">
        <v>1020.9</v>
      </c>
      <c r="S164" s="163">
        <v>1024.45</v>
      </c>
      <c r="T164" s="163">
        <v>1027.8499999999999</v>
      </c>
      <c r="U164" s="163">
        <v>1033.3</v>
      </c>
      <c r="V164" s="164">
        <v>1040.3499999999999</v>
      </c>
      <c r="X164" s="109" t="s">
        <v>867</v>
      </c>
      <c r="Y164" s="507" t="s">
        <v>33</v>
      </c>
      <c r="Z164" s="166">
        <v>0</v>
      </c>
      <c r="AA164" s="166">
        <v>0</v>
      </c>
      <c r="AB164" s="166">
        <v>0</v>
      </c>
      <c r="AC164" s="166">
        <v>0</v>
      </c>
      <c r="AD164" s="166">
        <v>0</v>
      </c>
      <c r="AE164" s="166">
        <v>0</v>
      </c>
      <c r="AF164" s="166">
        <v>0</v>
      </c>
      <c r="AG164" s="166">
        <v>0</v>
      </c>
      <c r="AH164" s="166">
        <v>0</v>
      </c>
      <c r="AI164" s="166">
        <v>0</v>
      </c>
      <c r="AN164" s="5"/>
      <c r="AO164" s="5"/>
      <c r="AP164" s="5"/>
      <c r="AQ164" s="5"/>
      <c r="AR164" s="5"/>
      <c r="AS164" s="5"/>
      <c r="AT164" s="5"/>
      <c r="AU164" s="5"/>
      <c r="AV164" s="5"/>
      <c r="AW164" s="1012" t="s">
        <v>1350</v>
      </c>
      <c r="AX164" s="1013" t="s">
        <v>279</v>
      </c>
      <c r="AY164" s="1013" t="s">
        <v>1405</v>
      </c>
      <c r="AZ164" s="1008" t="s">
        <v>2128</v>
      </c>
      <c r="BA164" s="1013" t="s">
        <v>279</v>
      </c>
      <c r="BB164" s="5"/>
      <c r="BC164" s="965" t="s">
        <v>788</v>
      </c>
      <c r="BD164" s="969" t="s">
        <v>1529</v>
      </c>
      <c r="BE164" s="962" t="s">
        <v>1530</v>
      </c>
      <c r="BF164" s="1008" t="s">
        <v>1531</v>
      </c>
      <c r="BG164" s="969" t="s">
        <v>177</v>
      </c>
      <c r="BH164" s="970">
        <v>56.203200000000002</v>
      </c>
      <c r="BI164" s="968">
        <v>33.899700000000003</v>
      </c>
      <c r="BJ164" s="5"/>
      <c r="BK164" s="1005" t="s">
        <v>1437</v>
      </c>
      <c r="BL164" s="1005" t="s">
        <v>789</v>
      </c>
      <c r="BM164" s="1004" t="s">
        <v>380</v>
      </c>
      <c r="BN164" s="1005" t="s">
        <v>1420</v>
      </c>
      <c r="BO164" s="5"/>
      <c r="BP164" s="5"/>
      <c r="BQ164" s="893" t="str">
        <f t="shared" si="524"/>
        <v>Сортавала / Петрозаводский /</v>
      </c>
      <c r="BR164" s="893" t="str">
        <f t="shared" si="525"/>
        <v>Петрозаводский</v>
      </c>
      <c r="BS164" s="893" t="str">
        <f t="shared" si="526"/>
        <v>258,8 км</v>
      </c>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row>
    <row r="165" spans="1:97" ht="12.95" customHeight="1" x14ac:dyDescent="0.2">
      <c r="A165" s="109" t="s">
        <v>868</v>
      </c>
      <c r="B165" s="167" t="s">
        <v>32</v>
      </c>
      <c r="C165" s="168" t="s">
        <v>2285</v>
      </c>
      <c r="D165" s="169" t="s">
        <v>2239</v>
      </c>
      <c r="E165" s="169" t="s">
        <v>2</v>
      </c>
      <c r="F165" s="169" t="s">
        <v>4</v>
      </c>
      <c r="G165" s="169" t="s">
        <v>2239</v>
      </c>
      <c r="H165" s="169" t="s">
        <v>2232</v>
      </c>
      <c r="I165" s="169" t="s">
        <v>820</v>
      </c>
      <c r="J165" s="169" t="s">
        <v>4</v>
      </c>
      <c r="K165" s="169" t="s">
        <v>2223</v>
      </c>
      <c r="L165" s="169" t="s">
        <v>4</v>
      </c>
      <c r="M165" s="169" t="s">
        <v>983</v>
      </c>
      <c r="N165" s="169" t="s">
        <v>2232</v>
      </c>
      <c r="O165" s="169" t="s">
        <v>2239</v>
      </c>
      <c r="P165" s="169" t="s">
        <v>2239</v>
      </c>
      <c r="Q165" s="169" t="s">
        <v>983</v>
      </c>
      <c r="R165" s="169" t="s">
        <v>2</v>
      </c>
      <c r="S165" s="169" t="s">
        <v>96</v>
      </c>
      <c r="T165" s="169" t="s">
        <v>2213</v>
      </c>
      <c r="U165" s="169" t="s">
        <v>2237</v>
      </c>
      <c r="V165" s="170" t="s">
        <v>98</v>
      </c>
      <c r="X165" s="672" t="s">
        <v>847</v>
      </c>
      <c r="Y165" s="673" t="s">
        <v>807</v>
      </c>
      <c r="Z165" s="674">
        <v>0</v>
      </c>
      <c r="AA165" s="675">
        <v>0</v>
      </c>
      <c r="AB165" s="675">
        <v>0</v>
      </c>
      <c r="AC165" s="675">
        <v>0</v>
      </c>
      <c r="AD165" s="675">
        <v>0</v>
      </c>
      <c r="AE165" s="675">
        <v>0</v>
      </c>
      <c r="AF165" s="675">
        <v>0</v>
      </c>
      <c r="AG165" s="675">
        <v>0</v>
      </c>
      <c r="AH165" s="675">
        <v>0</v>
      </c>
      <c r="AI165" s="676">
        <v>0</v>
      </c>
      <c r="AN165" s="5"/>
      <c r="AO165" s="5"/>
      <c r="AP165" s="5"/>
      <c r="AQ165" s="5"/>
      <c r="AR165" s="5"/>
      <c r="AS165" s="5"/>
      <c r="AT165" s="5"/>
      <c r="AU165" s="5"/>
      <c r="AV165" s="5"/>
      <c r="AW165" s="1019" t="s">
        <v>1350</v>
      </c>
      <c r="AX165" s="1019" t="s">
        <v>1544</v>
      </c>
      <c r="AY165" s="1019" t="s">
        <v>1545</v>
      </c>
      <c r="AZ165" s="1008" t="s">
        <v>2189</v>
      </c>
      <c r="BA165" s="1020" t="s">
        <v>634</v>
      </c>
      <c r="BB165" s="5"/>
      <c r="BC165" s="1012" t="s">
        <v>788</v>
      </c>
      <c r="BD165" s="1013" t="s">
        <v>125</v>
      </c>
      <c r="BE165" s="1013" t="s">
        <v>1391</v>
      </c>
      <c r="BF165" s="1008" t="s">
        <v>1427</v>
      </c>
      <c r="BG165" s="1013" t="s">
        <v>125</v>
      </c>
      <c r="BH165" s="1014">
        <v>55.75</v>
      </c>
      <c r="BI165" s="1014">
        <v>37.619999999999997</v>
      </c>
      <c r="BJ165" s="5"/>
      <c r="BK165" s="847" t="s">
        <v>1438</v>
      </c>
      <c r="BL165" s="847" t="s">
        <v>790</v>
      </c>
      <c r="BM165" s="708" t="s">
        <v>456</v>
      </c>
      <c r="BN165" s="847" t="s">
        <v>1421</v>
      </c>
      <c r="BO165" s="5"/>
      <c r="BP165" s="5"/>
      <c r="BQ165" s="893" t="str">
        <f t="shared" si="524"/>
        <v>Кандалакша / Мурманский /</v>
      </c>
      <c r="BR165" s="893" t="str">
        <f t="shared" si="525"/>
        <v>Мурманский</v>
      </c>
      <c r="BS165" s="893" t="str">
        <f t="shared" si="526"/>
        <v>1171,4 км</v>
      </c>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row>
    <row r="166" spans="1:97" ht="15" customHeight="1" x14ac:dyDescent="0.2">
      <c r="A166" s="109" t="s">
        <v>869</v>
      </c>
      <c r="B166" s="171" t="s">
        <v>33</v>
      </c>
      <c r="C166" s="172">
        <v>0</v>
      </c>
      <c r="D166" s="173">
        <v>0</v>
      </c>
      <c r="E166" s="173">
        <v>0</v>
      </c>
      <c r="F166" s="173">
        <v>0</v>
      </c>
      <c r="G166" s="173">
        <v>0</v>
      </c>
      <c r="H166" s="173">
        <v>0</v>
      </c>
      <c r="I166" s="173">
        <v>0</v>
      </c>
      <c r="J166" s="173">
        <v>0</v>
      </c>
      <c r="K166" s="173">
        <v>0</v>
      </c>
      <c r="L166" s="173">
        <v>0</v>
      </c>
      <c r="M166" s="173">
        <v>0</v>
      </c>
      <c r="N166" s="173">
        <v>0</v>
      </c>
      <c r="O166" s="173">
        <v>0</v>
      </c>
      <c r="P166" s="173">
        <v>0</v>
      </c>
      <c r="Q166" s="173">
        <v>0</v>
      </c>
      <c r="R166" s="173">
        <v>0</v>
      </c>
      <c r="S166" s="173">
        <v>0</v>
      </c>
      <c r="T166" s="173">
        <v>0</v>
      </c>
      <c r="U166" s="173">
        <v>0</v>
      </c>
      <c r="V166" s="174">
        <v>0</v>
      </c>
      <c r="X166" s="672" t="s">
        <v>848</v>
      </c>
      <c r="Y166" s="677" t="s">
        <v>808</v>
      </c>
      <c r="Z166" s="678">
        <v>0</v>
      </c>
      <c r="AA166" s="679">
        <v>0</v>
      </c>
      <c r="AB166" s="679">
        <v>0</v>
      </c>
      <c r="AC166" s="679">
        <v>0</v>
      </c>
      <c r="AD166" s="679">
        <v>0</v>
      </c>
      <c r="AE166" s="679">
        <v>0</v>
      </c>
      <c r="AF166" s="679">
        <v>0</v>
      </c>
      <c r="AG166" s="679">
        <v>0</v>
      </c>
      <c r="AH166" s="679">
        <v>0</v>
      </c>
      <c r="AI166" s="680">
        <v>0</v>
      </c>
      <c r="AN166" s="5"/>
      <c r="AO166" s="5"/>
      <c r="AP166" s="5"/>
      <c r="AQ166" s="5"/>
      <c r="AR166" s="5"/>
      <c r="AS166" s="5"/>
      <c r="AT166" s="5"/>
      <c r="AU166" s="5"/>
      <c r="AV166" s="5"/>
      <c r="AW166" s="1019" t="s">
        <v>1662</v>
      </c>
      <c r="AX166" s="1019" t="s">
        <v>1675</v>
      </c>
      <c r="AY166" s="1019" t="s">
        <v>1676</v>
      </c>
      <c r="AZ166" s="1008" t="s">
        <v>1677</v>
      </c>
      <c r="BA166" s="1020" t="s">
        <v>329</v>
      </c>
      <c r="BB166" s="5"/>
      <c r="BC166" s="1012" t="s">
        <v>788</v>
      </c>
      <c r="BD166" s="1013" t="s">
        <v>151</v>
      </c>
      <c r="BE166" s="1013" t="s">
        <v>1392</v>
      </c>
      <c r="BF166" s="1008" t="s">
        <v>1428</v>
      </c>
      <c r="BG166" s="1013" t="s">
        <v>151</v>
      </c>
      <c r="BH166" s="1014">
        <v>56.906999999999996</v>
      </c>
      <c r="BI166" s="1014">
        <v>36.412652000000001</v>
      </c>
      <c r="BJ166" s="5"/>
      <c r="BK166" s="847" t="s">
        <v>1439</v>
      </c>
      <c r="BL166" s="847" t="s">
        <v>790</v>
      </c>
      <c r="BM166" s="708" t="s">
        <v>481</v>
      </c>
      <c r="BN166" s="847" t="s">
        <v>1422</v>
      </c>
      <c r="BO166" s="5"/>
      <c r="BP166" s="5"/>
      <c r="BQ166" s="893" t="str">
        <f t="shared" si="524"/>
        <v>Апатиты / Мурманский /</v>
      </c>
      <c r="BR166" s="893" t="str">
        <f t="shared" si="525"/>
        <v>Мурманский</v>
      </c>
      <c r="BS166" s="893" t="str">
        <f t="shared" si="526"/>
        <v>1262,6 км</v>
      </c>
      <c r="BT166" s="5"/>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c r="CS166" s="5"/>
    </row>
    <row r="167" spans="1:97" ht="15" customHeight="1" x14ac:dyDescent="0.2">
      <c r="A167" s="109" t="s">
        <v>870</v>
      </c>
      <c r="B167" s="171" t="s">
        <v>103</v>
      </c>
      <c r="C167" s="172">
        <v>0</v>
      </c>
      <c r="D167" s="173">
        <v>0</v>
      </c>
      <c r="E167" s="173">
        <v>0</v>
      </c>
      <c r="F167" s="173">
        <v>0</v>
      </c>
      <c r="G167" s="173">
        <v>0</v>
      </c>
      <c r="H167" s="173">
        <v>0</v>
      </c>
      <c r="I167" s="173">
        <v>0</v>
      </c>
      <c r="J167" s="173">
        <v>0</v>
      </c>
      <c r="K167" s="173">
        <v>0</v>
      </c>
      <c r="L167" s="173">
        <v>0</v>
      </c>
      <c r="M167" s="173">
        <v>0</v>
      </c>
      <c r="N167" s="173">
        <v>0</v>
      </c>
      <c r="O167" s="173">
        <v>0</v>
      </c>
      <c r="P167" s="173">
        <v>0</v>
      </c>
      <c r="Q167" s="173">
        <v>0</v>
      </c>
      <c r="R167" s="173">
        <v>0</v>
      </c>
      <c r="S167" s="173">
        <v>0</v>
      </c>
      <c r="T167" s="173">
        <v>0</v>
      </c>
      <c r="U167" s="173">
        <v>0</v>
      </c>
      <c r="V167" s="174">
        <v>0</v>
      </c>
      <c r="X167" s="672" t="s">
        <v>850</v>
      </c>
      <c r="Y167" s="677" t="s">
        <v>809</v>
      </c>
      <c r="Z167" s="678">
        <v>2</v>
      </c>
      <c r="AA167" s="679">
        <v>0</v>
      </c>
      <c r="AB167" s="679">
        <v>0</v>
      </c>
      <c r="AC167" s="679">
        <v>0</v>
      </c>
      <c r="AD167" s="679">
        <v>0</v>
      </c>
      <c r="AE167" s="679">
        <v>2</v>
      </c>
      <c r="AF167" s="679">
        <v>0</v>
      </c>
      <c r="AG167" s="679">
        <v>0</v>
      </c>
      <c r="AH167" s="679">
        <v>0</v>
      </c>
      <c r="AI167" s="680">
        <v>0</v>
      </c>
      <c r="AN167" s="5"/>
      <c r="AO167" s="5"/>
      <c r="AP167" s="5"/>
      <c r="AQ167" s="5"/>
      <c r="AR167" s="5"/>
      <c r="AS167" s="5"/>
      <c r="AT167" s="5"/>
      <c r="AU167" s="5"/>
      <c r="AV167" s="5"/>
      <c r="AW167" s="1019" t="s">
        <v>1662</v>
      </c>
      <c r="AX167" s="1019" t="s">
        <v>1678</v>
      </c>
      <c r="AY167" s="1019" t="s">
        <v>1679</v>
      </c>
      <c r="AZ167" s="1008" t="s">
        <v>1680</v>
      </c>
      <c r="BA167" s="1020" t="s">
        <v>329</v>
      </c>
      <c r="BB167" s="5"/>
      <c r="BC167" s="1012" t="s">
        <v>788</v>
      </c>
      <c r="BD167" s="1013" t="s">
        <v>607</v>
      </c>
      <c r="BE167" s="1013" t="s">
        <v>1393</v>
      </c>
      <c r="BF167" s="1008" t="s">
        <v>1429</v>
      </c>
      <c r="BG167" s="1013" t="s">
        <v>607</v>
      </c>
      <c r="BH167" s="1014">
        <v>57.884999999999998</v>
      </c>
      <c r="BI167" s="1014">
        <v>34.053775999999999</v>
      </c>
      <c r="BJ167" s="5"/>
      <c r="BK167" s="847" t="s">
        <v>1440</v>
      </c>
      <c r="BL167" s="847" t="s">
        <v>790</v>
      </c>
      <c r="BM167" s="708" t="s">
        <v>1188</v>
      </c>
      <c r="BN167" s="847" t="s">
        <v>1423</v>
      </c>
      <c r="BO167" s="5"/>
      <c r="BP167" s="5"/>
      <c r="BQ167" s="893" t="str">
        <f t="shared" si="524"/>
        <v>Оленегорск / Мурманский /</v>
      </c>
      <c r="BR167" s="893" t="str">
        <f t="shared" si="525"/>
        <v>Мурманский</v>
      </c>
      <c r="BS167" s="893" t="str">
        <f t="shared" si="526"/>
        <v>1336,3 км</v>
      </c>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row>
    <row r="168" spans="1:97" ht="15" customHeight="1" x14ac:dyDescent="0.2">
      <c r="A168" s="109" t="s">
        <v>871</v>
      </c>
      <c r="B168" s="171" t="s">
        <v>148</v>
      </c>
      <c r="C168" s="172">
        <v>-6.7</v>
      </c>
      <c r="D168" s="173">
        <v>-2.5</v>
      </c>
      <c r="E168" s="173">
        <v>-5.0999999999999996</v>
      </c>
      <c r="F168" s="173">
        <v>-7.4</v>
      </c>
      <c r="G168" s="173">
        <v>-9.1</v>
      </c>
      <c r="H168" s="173">
        <v>-8.6999999999999993</v>
      </c>
      <c r="I168" s="173">
        <v>-9</v>
      </c>
      <c r="J168" s="173">
        <v>-10.5</v>
      </c>
      <c r="K168" s="173">
        <v>-10.199999999999999</v>
      </c>
      <c r="L168" s="173">
        <v>-8.6999999999999993</v>
      </c>
      <c r="M168" s="173">
        <v>-6.4</v>
      </c>
      <c r="N168" s="173">
        <v>-0.3</v>
      </c>
      <c r="O168" s="173">
        <v>8.9</v>
      </c>
      <c r="P168" s="173">
        <v>2.1</v>
      </c>
      <c r="Q168" s="173">
        <v>-1.8</v>
      </c>
      <c r="R168" s="173">
        <v>-2.2000000000000002</v>
      </c>
      <c r="S168" s="173">
        <v>-3.6</v>
      </c>
      <c r="T168" s="173">
        <v>-4</v>
      </c>
      <c r="U168" s="173">
        <v>-4.5</v>
      </c>
      <c r="V168" s="174">
        <v>-5.3</v>
      </c>
      <c r="X168" s="672" t="s">
        <v>852</v>
      </c>
      <c r="Y168" s="699" t="s">
        <v>810</v>
      </c>
      <c r="Z168" s="700">
        <v>0</v>
      </c>
      <c r="AA168" s="701">
        <v>0</v>
      </c>
      <c r="AB168" s="701">
        <v>0</v>
      </c>
      <c r="AC168" s="701">
        <v>0</v>
      </c>
      <c r="AD168" s="701">
        <v>0</v>
      </c>
      <c r="AE168" s="701">
        <v>0</v>
      </c>
      <c r="AF168" s="701">
        <v>0</v>
      </c>
      <c r="AG168" s="701">
        <v>0</v>
      </c>
      <c r="AH168" s="701">
        <v>0</v>
      </c>
      <c r="AI168" s="702">
        <v>0</v>
      </c>
      <c r="AN168" s="5"/>
      <c r="AO168" s="5"/>
      <c r="AP168" s="5"/>
      <c r="AQ168" s="5"/>
      <c r="AR168" s="5"/>
      <c r="AS168" s="5"/>
      <c r="AT168" s="5"/>
      <c r="AU168" s="5"/>
      <c r="AV168" s="5"/>
      <c r="AW168" s="1021" t="s">
        <v>789</v>
      </c>
      <c r="AX168" s="1021" t="s">
        <v>1878</v>
      </c>
      <c r="AY168" s="1021" t="s">
        <v>1879</v>
      </c>
      <c r="AZ168" s="1008" t="s">
        <v>1880</v>
      </c>
      <c r="BA168" s="1022" t="s">
        <v>1121</v>
      </c>
      <c r="BB168" s="5"/>
      <c r="BC168" s="1012" t="s">
        <v>788</v>
      </c>
      <c r="BD168" s="1013" t="s">
        <v>202</v>
      </c>
      <c r="BE168" s="1013" t="s">
        <v>1394</v>
      </c>
      <c r="BF168" s="1008" t="s">
        <v>1430</v>
      </c>
      <c r="BG168" s="1013" t="s">
        <v>202</v>
      </c>
      <c r="BH168" s="1014">
        <v>57.78</v>
      </c>
      <c r="BI168" s="1014">
        <v>37.162835999999999</v>
      </c>
      <c r="BJ168" s="5"/>
      <c r="BK168" s="847" t="s">
        <v>1441</v>
      </c>
      <c r="BL168" s="847" t="s">
        <v>790</v>
      </c>
      <c r="BM168" s="708" t="s">
        <v>1219</v>
      </c>
      <c r="BN168" s="847" t="s">
        <v>1424</v>
      </c>
      <c r="BO168" s="5"/>
      <c r="BP168" s="5"/>
      <c r="BQ168" s="893" t="str">
        <f t="shared" si="524"/>
        <v>Полярный Круг / Мурманский /</v>
      </c>
      <c r="BR168" s="893" t="str">
        <f t="shared" si="525"/>
        <v>Мурманский</v>
      </c>
      <c r="BS168" s="893" t="str">
        <f t="shared" si="526"/>
        <v>1058,4 км</v>
      </c>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row>
    <row r="169" spans="1:97" ht="15" customHeight="1" x14ac:dyDescent="0.2">
      <c r="A169" s="703" t="s">
        <v>872</v>
      </c>
      <c r="B169" s="704" t="s">
        <v>807</v>
      </c>
      <c r="C169" s="705">
        <v>0</v>
      </c>
      <c r="D169" s="705">
        <v>0</v>
      </c>
      <c r="E169" s="705">
        <v>0</v>
      </c>
      <c r="F169" s="705">
        <v>0</v>
      </c>
      <c r="G169" s="705">
        <v>0</v>
      </c>
      <c r="H169" s="705">
        <v>0</v>
      </c>
      <c r="I169" s="705">
        <v>0</v>
      </c>
      <c r="J169" s="705">
        <v>0</v>
      </c>
      <c r="K169" s="705">
        <v>0</v>
      </c>
      <c r="L169" s="705">
        <v>0</v>
      </c>
      <c r="M169" s="705">
        <v>0</v>
      </c>
      <c r="N169" s="705">
        <v>0</v>
      </c>
      <c r="O169" s="705">
        <v>0</v>
      </c>
      <c r="P169" s="705">
        <v>0</v>
      </c>
      <c r="Q169" s="705">
        <v>0</v>
      </c>
      <c r="R169" s="705">
        <v>0</v>
      </c>
      <c r="S169" s="705">
        <v>0</v>
      </c>
      <c r="T169" s="705">
        <v>0</v>
      </c>
      <c r="U169" s="705">
        <v>0</v>
      </c>
      <c r="V169" s="705">
        <v>0</v>
      </c>
      <c r="X169" s="672" t="s">
        <v>854</v>
      </c>
      <c r="Y169" s="685" t="s">
        <v>812</v>
      </c>
      <c r="Z169" s="686">
        <v>3</v>
      </c>
      <c r="AA169" s="687">
        <v>2</v>
      </c>
      <c r="AB169" s="687">
        <v>2</v>
      </c>
      <c r="AC169" s="687">
        <v>3</v>
      </c>
      <c r="AD169" s="687">
        <v>3</v>
      </c>
      <c r="AE169" s="687">
        <v>4</v>
      </c>
      <c r="AF169" s="687">
        <v>3</v>
      </c>
      <c r="AG169" s="687">
        <v>2</v>
      </c>
      <c r="AH169" s="687">
        <v>1</v>
      </c>
      <c r="AI169" s="688">
        <v>1</v>
      </c>
      <c r="AN169" s="5"/>
      <c r="AO169" s="5"/>
      <c r="AP169" s="5"/>
      <c r="AQ169" s="5"/>
      <c r="AR169" s="5"/>
      <c r="AS169" s="5"/>
      <c r="AT169" s="5"/>
      <c r="AU169" s="5"/>
      <c r="AV169" s="5"/>
      <c r="AW169" s="956" t="s">
        <v>1350</v>
      </c>
      <c r="AX169" s="957" t="s">
        <v>1546</v>
      </c>
      <c r="AY169" s="957" t="s">
        <v>1547</v>
      </c>
      <c r="AZ169" s="1008" t="s">
        <v>2192</v>
      </c>
      <c r="BA169" s="958" t="s">
        <v>634</v>
      </c>
      <c r="BB169" s="5"/>
      <c r="BC169" s="1012" t="s">
        <v>788</v>
      </c>
      <c r="BD169" s="1013" t="s">
        <v>177</v>
      </c>
      <c r="BE169" s="1013" t="s">
        <v>1395</v>
      </c>
      <c r="BF169" s="1008" t="s">
        <v>1431</v>
      </c>
      <c r="BG169" s="1013" t="s">
        <v>177</v>
      </c>
      <c r="BH169" s="1014">
        <v>56.262</v>
      </c>
      <c r="BI169" s="1014">
        <v>34.329065</v>
      </c>
      <c r="BJ169" s="5"/>
      <c r="BK169" s="847" t="s">
        <v>2137</v>
      </c>
      <c r="BL169" s="847" t="s">
        <v>790</v>
      </c>
      <c r="BM169" s="708" t="s">
        <v>506</v>
      </c>
      <c r="BN169" s="847" t="s">
        <v>1425</v>
      </c>
      <c r="BO169" s="5"/>
      <c r="BP169" s="5"/>
      <c r="BQ169" s="893" t="str">
        <f t="shared" si="524"/>
        <v>Мурманск / Мурманский /</v>
      </c>
      <c r="BR169" s="893" t="str">
        <f t="shared" si="525"/>
        <v>Мурманский</v>
      </c>
      <c r="BS169" s="893" t="str">
        <f t="shared" si="526"/>
        <v>1447,9 км</v>
      </c>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row>
    <row r="170" spans="1:97" ht="15" customHeight="1" x14ac:dyDescent="0.2">
      <c r="A170" s="703" t="s">
        <v>873</v>
      </c>
      <c r="B170" s="704" t="s">
        <v>808</v>
      </c>
      <c r="C170" s="706">
        <v>0</v>
      </c>
      <c r="D170" s="706">
        <v>0</v>
      </c>
      <c r="E170" s="706">
        <v>0</v>
      </c>
      <c r="F170" s="706">
        <v>0</v>
      </c>
      <c r="G170" s="706">
        <v>0</v>
      </c>
      <c r="H170" s="706">
        <v>0</v>
      </c>
      <c r="I170" s="706">
        <v>0</v>
      </c>
      <c r="J170" s="706">
        <v>0</v>
      </c>
      <c r="K170" s="706">
        <v>0</v>
      </c>
      <c r="L170" s="706">
        <v>0</v>
      </c>
      <c r="M170" s="706">
        <v>0</v>
      </c>
      <c r="N170" s="706">
        <v>0</v>
      </c>
      <c r="O170" s="706">
        <v>0</v>
      </c>
      <c r="P170" s="706">
        <v>0</v>
      </c>
      <c r="Q170" s="706">
        <v>0</v>
      </c>
      <c r="R170" s="706">
        <v>0</v>
      </c>
      <c r="S170" s="706">
        <v>0</v>
      </c>
      <c r="T170" s="706">
        <v>0</v>
      </c>
      <c r="U170" s="706">
        <v>0</v>
      </c>
      <c r="V170" s="706">
        <v>0</v>
      </c>
      <c r="X170" s="672" t="s">
        <v>866</v>
      </c>
      <c r="Y170" s="459" t="s">
        <v>806</v>
      </c>
      <c r="Z170" s="691">
        <v>998.95</v>
      </c>
      <c r="AA170" s="691">
        <v>984.40000000000009</v>
      </c>
      <c r="AB170" s="691">
        <v>990.4</v>
      </c>
      <c r="AC170" s="691">
        <v>999.3</v>
      </c>
      <c r="AD170" s="691">
        <v>1008.35</v>
      </c>
      <c r="AE170" s="691">
        <v>1022.95</v>
      </c>
      <c r="AF170" s="691">
        <v>1015.65</v>
      </c>
      <c r="AG170" s="691">
        <v>1017.45</v>
      </c>
      <c r="AH170" s="691">
        <v>1024.45</v>
      </c>
      <c r="AI170" s="691">
        <v>1033.3</v>
      </c>
      <c r="AN170" s="5"/>
      <c r="AO170" s="5"/>
      <c r="AP170" s="5"/>
      <c r="AQ170" s="5"/>
      <c r="AR170" s="5"/>
      <c r="AS170" s="5"/>
      <c r="AT170" s="5"/>
      <c r="AU170" s="5"/>
      <c r="AV170" s="5"/>
      <c r="AW170" s="956" t="s">
        <v>1350</v>
      </c>
      <c r="AX170" s="957" t="s">
        <v>1548</v>
      </c>
      <c r="AY170" s="957" t="s">
        <v>1549</v>
      </c>
      <c r="AZ170" s="1008" t="s">
        <v>2168</v>
      </c>
      <c r="BA170" s="958" t="s">
        <v>279</v>
      </c>
      <c r="BB170" s="5"/>
      <c r="BC170" s="981" t="s">
        <v>1350</v>
      </c>
      <c r="BD170" s="982" t="s">
        <v>1536</v>
      </c>
      <c r="BE170" s="982" t="s">
        <v>1537</v>
      </c>
      <c r="BF170" s="1008" t="s">
        <v>2139</v>
      </c>
      <c r="BG170" s="983" t="s">
        <v>886</v>
      </c>
      <c r="BH170" s="984">
        <v>59.641199999999998</v>
      </c>
      <c r="BI170" s="985">
        <v>30.4268</v>
      </c>
      <c r="BJ170" s="5"/>
      <c r="BK170" s="847" t="s">
        <v>2138</v>
      </c>
      <c r="BL170" s="847" t="s">
        <v>790</v>
      </c>
      <c r="BM170" s="708" t="s">
        <v>1256</v>
      </c>
      <c r="BN170" s="847" t="s">
        <v>1426</v>
      </c>
      <c r="BO170" s="5"/>
      <c r="BP170" s="5"/>
      <c r="BQ170" s="893" t="str">
        <f t="shared" si="524"/>
        <v>Магнетиты / Мурманский /</v>
      </c>
      <c r="BR170" s="893" t="str">
        <f t="shared" si="525"/>
        <v>Мурманский</v>
      </c>
      <c r="BS170" s="893" t="str">
        <f t="shared" si="526"/>
        <v>1408,4 км</v>
      </c>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row>
    <row r="171" spans="1:97" ht="15" customHeight="1" x14ac:dyDescent="0.2">
      <c r="A171" s="703" t="s">
        <v>874</v>
      </c>
      <c r="B171" s="707" t="s">
        <v>809</v>
      </c>
      <c r="C171" s="706">
        <v>0</v>
      </c>
      <c r="D171" s="706">
        <v>2</v>
      </c>
      <c r="E171" s="706">
        <v>0</v>
      </c>
      <c r="F171" s="706">
        <v>0</v>
      </c>
      <c r="G171" s="706">
        <v>0</v>
      </c>
      <c r="H171" s="706">
        <v>0</v>
      </c>
      <c r="I171" s="706">
        <v>0</v>
      </c>
      <c r="J171" s="706">
        <v>0</v>
      </c>
      <c r="K171" s="706">
        <v>0</v>
      </c>
      <c r="L171" s="706">
        <v>0</v>
      </c>
      <c r="M171" s="706">
        <v>0</v>
      </c>
      <c r="N171" s="706">
        <v>2</v>
      </c>
      <c r="O171" s="706">
        <v>0</v>
      </c>
      <c r="P171" s="706">
        <v>0</v>
      </c>
      <c r="Q171" s="706">
        <v>0</v>
      </c>
      <c r="R171" s="706">
        <v>0</v>
      </c>
      <c r="S171" s="706">
        <v>0</v>
      </c>
      <c r="T171" s="706">
        <v>0</v>
      </c>
      <c r="U171" s="706">
        <v>0</v>
      </c>
      <c r="V171" s="706">
        <v>0</v>
      </c>
      <c r="X171" s="672" t="s">
        <v>868</v>
      </c>
      <c r="Y171" s="693" t="s">
        <v>32</v>
      </c>
      <c r="Z171" s="694" t="s">
        <v>824</v>
      </c>
      <c r="AA171" s="694" t="s">
        <v>816</v>
      </c>
      <c r="AB171" s="694" t="s">
        <v>816</v>
      </c>
      <c r="AC171" s="694" t="s">
        <v>816</v>
      </c>
      <c r="AD171" s="694" t="s">
        <v>967</v>
      </c>
      <c r="AE171" s="694" t="s">
        <v>816</v>
      </c>
      <c r="AF171" s="694" t="s">
        <v>816</v>
      </c>
      <c r="AG171" s="694" t="s">
        <v>816</v>
      </c>
      <c r="AH171" s="694" t="s">
        <v>824</v>
      </c>
      <c r="AI171" s="694" t="s">
        <v>2217</v>
      </c>
      <c r="AN171" s="5"/>
      <c r="AO171" s="5"/>
      <c r="AP171" s="5"/>
      <c r="AQ171" s="5"/>
      <c r="AR171" s="5"/>
      <c r="AS171" s="5"/>
      <c r="AT171" s="5"/>
      <c r="AU171" s="5"/>
      <c r="AV171" s="5"/>
      <c r="AW171" s="956" t="s">
        <v>1662</v>
      </c>
      <c r="AX171" s="957" t="s">
        <v>1681</v>
      </c>
      <c r="AY171" s="957" t="s">
        <v>1682</v>
      </c>
      <c r="AZ171" s="1008" t="s">
        <v>1683</v>
      </c>
      <c r="BA171" s="958" t="s">
        <v>329</v>
      </c>
      <c r="BB171" s="5"/>
      <c r="BC171" s="981" t="s">
        <v>1350</v>
      </c>
      <c r="BD171" s="982" t="s">
        <v>1575</v>
      </c>
      <c r="BE171" s="982" t="s">
        <v>1576</v>
      </c>
      <c r="BF171" s="1008" t="s">
        <v>2140</v>
      </c>
      <c r="BG171" s="983" t="s">
        <v>886</v>
      </c>
      <c r="BH171" s="984">
        <v>59.5886</v>
      </c>
      <c r="BI171" s="985">
        <v>30.389399999999998</v>
      </c>
      <c r="BJ171" s="5"/>
      <c r="BK171" s="5"/>
      <c r="BL171" s="5"/>
      <c r="BM171" s="5"/>
      <c r="BN171" s="5"/>
      <c r="BO171" s="5"/>
      <c r="BP171" s="5"/>
      <c r="BQ171" s="1000">
        <f t="shared" si="524"/>
        <v>0</v>
      </c>
      <c r="BR171" s="1000">
        <f t="shared" si="525"/>
        <v>0</v>
      </c>
      <c r="BS171" s="1000">
        <f t="shared" si="526"/>
        <v>0</v>
      </c>
      <c r="BT171" s="5"/>
      <c r="BU171" s="5"/>
      <c r="BV171" s="5"/>
      <c r="BW171" s="5"/>
      <c r="BX171" s="5"/>
      <c r="BY171" s="5"/>
      <c r="BZ171" s="5"/>
      <c r="CA171" s="5"/>
      <c r="CB171" s="5"/>
      <c r="CC171" s="5"/>
      <c r="CD171" s="5"/>
      <c r="CE171" s="5"/>
      <c r="CF171" s="5"/>
      <c r="CG171" s="5"/>
      <c r="CH171" s="5"/>
      <c r="CI171" s="5"/>
      <c r="CJ171" s="5"/>
      <c r="CK171" s="5"/>
      <c r="CL171" s="5"/>
      <c r="CM171" s="5"/>
      <c r="CN171" s="5"/>
      <c r="CO171" s="5"/>
      <c r="CP171" s="5"/>
      <c r="CQ171" s="5"/>
      <c r="CR171" s="5"/>
      <c r="CS171" s="5"/>
    </row>
    <row r="172" spans="1:97" ht="15" customHeight="1" x14ac:dyDescent="0.2">
      <c r="A172" s="703" t="s">
        <v>875</v>
      </c>
      <c r="B172" s="707" t="s">
        <v>810</v>
      </c>
      <c r="C172" s="706">
        <v>0</v>
      </c>
      <c r="D172" s="706">
        <v>0</v>
      </c>
      <c r="E172" s="706">
        <v>0</v>
      </c>
      <c r="F172" s="706">
        <v>0</v>
      </c>
      <c r="G172" s="706">
        <v>0</v>
      </c>
      <c r="H172" s="706">
        <v>0</v>
      </c>
      <c r="I172" s="706">
        <v>0</v>
      </c>
      <c r="J172" s="706">
        <v>0</v>
      </c>
      <c r="K172" s="706">
        <v>0</v>
      </c>
      <c r="L172" s="706">
        <v>0</v>
      </c>
      <c r="M172" s="706">
        <v>0</v>
      </c>
      <c r="N172" s="706">
        <v>0</v>
      </c>
      <c r="O172" s="706">
        <v>0</v>
      </c>
      <c r="P172" s="706">
        <v>0</v>
      </c>
      <c r="Q172" s="706">
        <v>0</v>
      </c>
      <c r="R172" s="706">
        <v>0</v>
      </c>
      <c r="S172" s="706">
        <v>0</v>
      </c>
      <c r="T172" s="706">
        <v>0</v>
      </c>
      <c r="U172" s="706">
        <v>0</v>
      </c>
      <c r="V172" s="706">
        <v>0</v>
      </c>
      <c r="AN172" s="5"/>
      <c r="AO172" s="5"/>
      <c r="AP172" s="5"/>
      <c r="AQ172" s="5"/>
      <c r="AR172" s="5"/>
      <c r="AS172" s="5"/>
      <c r="AT172" s="5"/>
      <c r="AU172" s="5"/>
      <c r="AV172" s="5"/>
      <c r="AW172" s="956" t="s">
        <v>1350</v>
      </c>
      <c r="AX172" s="957" t="s">
        <v>1550</v>
      </c>
      <c r="AY172" s="957" t="s">
        <v>1551</v>
      </c>
      <c r="AZ172" s="1008" t="s">
        <v>2188</v>
      </c>
      <c r="BA172" s="958" t="s">
        <v>634</v>
      </c>
      <c r="BB172" s="5"/>
      <c r="BC172" s="981" t="s">
        <v>1350</v>
      </c>
      <c r="BD172" s="982" t="s">
        <v>1632</v>
      </c>
      <c r="BE172" s="982" t="s">
        <v>1633</v>
      </c>
      <c r="BF172" s="1008" t="s">
        <v>2141</v>
      </c>
      <c r="BG172" s="983" t="s">
        <v>886</v>
      </c>
      <c r="BH172" s="984">
        <v>59.541600000000003</v>
      </c>
      <c r="BI172" s="985">
        <v>30.3797</v>
      </c>
      <c r="BJ172" s="5"/>
      <c r="BK172" s="5"/>
      <c r="BL172" s="5"/>
      <c r="BM172" s="5"/>
      <c r="BN172" s="5"/>
      <c r="BO172" s="5"/>
      <c r="BP172" s="5"/>
      <c r="BQ172" s="1000">
        <f t="shared" si="524"/>
        <v>0</v>
      </c>
      <c r="BR172" s="1000">
        <f t="shared" si="525"/>
        <v>0</v>
      </c>
      <c r="BS172" s="1000">
        <f t="shared" si="526"/>
        <v>0</v>
      </c>
      <c r="BT172" s="5"/>
      <c r="BU172" s="5"/>
      <c r="BV172" s="5"/>
      <c r="BW172" s="5"/>
      <c r="BX172" s="5"/>
      <c r="BY172" s="5"/>
      <c r="BZ172" s="5"/>
      <c r="CA172" s="5"/>
      <c r="CB172" s="5"/>
      <c r="CC172" s="5"/>
      <c r="CD172" s="5"/>
      <c r="CE172" s="5"/>
      <c r="CF172" s="5"/>
      <c r="CG172" s="5"/>
      <c r="CH172" s="5"/>
      <c r="CI172" s="5"/>
      <c r="CJ172" s="5"/>
      <c r="CK172" s="5"/>
      <c r="CL172" s="5"/>
      <c r="CM172" s="5"/>
      <c r="CN172" s="5"/>
      <c r="CO172" s="5"/>
      <c r="CP172" s="5"/>
      <c r="CQ172" s="5"/>
      <c r="CR172" s="5"/>
      <c r="CS172" s="5"/>
    </row>
    <row r="173" spans="1:97" ht="15" customHeight="1" x14ac:dyDescent="0.2">
      <c r="A173" s="681" t="s">
        <v>876</v>
      </c>
      <c r="B173" s="695" t="s">
        <v>812</v>
      </c>
      <c r="C173" s="696">
        <v>0</v>
      </c>
      <c r="D173" s="696">
        <v>3</v>
      </c>
      <c r="E173" s="696">
        <v>2</v>
      </c>
      <c r="F173" s="696">
        <v>2</v>
      </c>
      <c r="G173" s="696">
        <v>2</v>
      </c>
      <c r="H173" s="696">
        <v>2</v>
      </c>
      <c r="I173" s="696">
        <v>3</v>
      </c>
      <c r="J173" s="696">
        <v>3</v>
      </c>
      <c r="K173" s="696">
        <v>3</v>
      </c>
      <c r="L173" s="696">
        <v>3</v>
      </c>
      <c r="M173" s="696">
        <v>3</v>
      </c>
      <c r="N173" s="696">
        <v>4</v>
      </c>
      <c r="O173" s="696">
        <v>3</v>
      </c>
      <c r="P173" s="696">
        <v>2</v>
      </c>
      <c r="Q173" s="696">
        <v>2</v>
      </c>
      <c r="R173" s="696">
        <v>1</v>
      </c>
      <c r="S173" s="696">
        <v>1</v>
      </c>
      <c r="T173" s="696">
        <v>1</v>
      </c>
      <c r="U173" s="696">
        <v>1</v>
      </c>
      <c r="V173" s="696">
        <v>1</v>
      </c>
      <c r="AN173" s="5"/>
      <c r="AO173" s="5"/>
      <c r="AP173" s="5"/>
      <c r="AQ173" s="5"/>
      <c r="AR173" s="5"/>
      <c r="AS173" s="5"/>
      <c r="AT173" s="5"/>
      <c r="AU173" s="5"/>
      <c r="AV173" s="5"/>
      <c r="AW173" s="981" t="s">
        <v>1662</v>
      </c>
      <c r="AX173" s="982" t="s">
        <v>1684</v>
      </c>
      <c r="AY173" s="982" t="s">
        <v>1685</v>
      </c>
      <c r="AZ173" s="1008" t="s">
        <v>1686</v>
      </c>
      <c r="BA173" s="983" t="s">
        <v>886</v>
      </c>
      <c r="BB173" s="5"/>
      <c r="BC173" s="981" t="s">
        <v>1350</v>
      </c>
      <c r="BD173" s="982" t="s">
        <v>1629</v>
      </c>
      <c r="BE173" s="982" t="s">
        <v>1399</v>
      </c>
      <c r="BF173" s="1008" t="s">
        <v>2142</v>
      </c>
      <c r="BG173" s="983" t="s">
        <v>917</v>
      </c>
      <c r="BH173" s="984">
        <v>59.919600000000003</v>
      </c>
      <c r="BI173" s="985">
        <v>30.3292</v>
      </c>
      <c r="BJ173" s="5"/>
      <c r="BK173" s="5"/>
      <c r="BL173" s="5"/>
      <c r="BM173" s="5"/>
      <c r="BN173" s="5"/>
      <c r="BO173" s="5"/>
      <c r="BP173" s="5"/>
      <c r="BQ173" s="1000">
        <f t="shared" si="524"/>
        <v>0</v>
      </c>
      <c r="BR173" s="1000">
        <f t="shared" si="525"/>
        <v>0</v>
      </c>
      <c r="BS173" s="1000">
        <f t="shared" si="526"/>
        <v>0</v>
      </c>
      <c r="BT173" s="5"/>
      <c r="BU173" s="5"/>
      <c r="BV173" s="5"/>
      <c r="BW173" s="5"/>
      <c r="BX173" s="5"/>
      <c r="BY173" s="5"/>
      <c r="BZ173" s="5"/>
      <c r="CA173" s="5"/>
      <c r="CB173" s="5"/>
      <c r="CC173" s="5"/>
      <c r="CD173" s="5"/>
      <c r="CE173" s="5"/>
      <c r="CF173" s="5"/>
      <c r="CG173" s="5"/>
      <c r="CH173" s="5"/>
      <c r="CI173" s="5"/>
      <c r="CJ173" s="5"/>
      <c r="CK173" s="5"/>
      <c r="CL173" s="5"/>
      <c r="CM173" s="5"/>
      <c r="CN173" s="5"/>
      <c r="CO173" s="5"/>
      <c r="CP173" s="5"/>
      <c r="CQ173" s="5"/>
      <c r="CR173" s="5"/>
      <c r="CS173" s="5"/>
    </row>
    <row r="174" spans="1:97" ht="15" customHeight="1" x14ac:dyDescent="0.2">
      <c r="A174" s="681" t="s">
        <v>877</v>
      </c>
      <c r="B174" s="697" t="s">
        <v>32</v>
      </c>
      <c r="C174" s="698" t="s">
        <v>824</v>
      </c>
      <c r="D174" s="698" t="e">
        <v>#N/A</v>
      </c>
      <c r="E174" s="698" t="s">
        <v>816</v>
      </c>
      <c r="F174" s="698" t="e">
        <v>#N/A</v>
      </c>
      <c r="G174" s="698" t="s">
        <v>816</v>
      </c>
      <c r="H174" s="698" t="e">
        <v>#N/A</v>
      </c>
      <c r="I174" s="698" t="s">
        <v>816</v>
      </c>
      <c r="J174" s="698" t="e">
        <v>#N/A</v>
      </c>
      <c r="K174" s="698" t="s">
        <v>967</v>
      </c>
      <c r="L174" s="698" t="e">
        <v>#N/A</v>
      </c>
      <c r="M174" s="698" t="s">
        <v>816</v>
      </c>
      <c r="N174" s="698" t="e">
        <v>#N/A</v>
      </c>
      <c r="O174" s="698" t="s">
        <v>816</v>
      </c>
      <c r="P174" s="698" t="e">
        <v>#N/A</v>
      </c>
      <c r="Q174" s="698" t="s">
        <v>816</v>
      </c>
      <c r="R174" s="698" t="e">
        <v>#N/A</v>
      </c>
      <c r="S174" s="698" t="s">
        <v>824</v>
      </c>
      <c r="T174" s="698" t="e">
        <v>#N/A</v>
      </c>
      <c r="U174" s="698" t="s">
        <v>2217</v>
      </c>
      <c r="V174" s="698" t="e">
        <v>#N/A</v>
      </c>
      <c r="AN174" s="5"/>
      <c r="AO174" s="5"/>
      <c r="AP174" s="5"/>
      <c r="AQ174" s="5"/>
      <c r="AR174" s="5"/>
      <c r="AS174" s="5"/>
      <c r="AT174" s="5"/>
      <c r="AU174" s="5"/>
      <c r="AV174" s="5"/>
      <c r="AW174" s="981" t="s">
        <v>1662</v>
      </c>
      <c r="AX174" s="982" t="s">
        <v>1684</v>
      </c>
      <c r="AY174" s="982" t="s">
        <v>1685</v>
      </c>
      <c r="AZ174" s="1008" t="s">
        <v>1686</v>
      </c>
      <c r="BA174" s="983" t="s">
        <v>712</v>
      </c>
      <c r="BB174" s="5"/>
      <c r="BC174" s="981" t="s">
        <v>1350</v>
      </c>
      <c r="BD174" s="982" t="s">
        <v>1630</v>
      </c>
      <c r="BE174" s="982" t="s">
        <v>1631</v>
      </c>
      <c r="BF174" s="1008" t="s">
        <v>2143</v>
      </c>
      <c r="BG174" s="983" t="s">
        <v>917</v>
      </c>
      <c r="BH174" s="984">
        <v>59.916200000000003</v>
      </c>
      <c r="BI174" s="985">
        <v>30.333100000000002</v>
      </c>
      <c r="BJ174" s="5"/>
      <c r="BK174" s="5"/>
      <c r="BL174" s="5"/>
      <c r="BM174" s="5"/>
      <c r="BN174" s="5"/>
      <c r="BO174" s="5"/>
      <c r="BP174" s="5"/>
      <c r="BQ174" s="1000">
        <f t="shared" si="524"/>
        <v>0</v>
      </c>
      <c r="BR174" s="1000">
        <f t="shared" si="525"/>
        <v>0</v>
      </c>
      <c r="BS174" s="1000">
        <f t="shared" si="526"/>
        <v>0</v>
      </c>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row>
    <row r="175" spans="1:97" ht="15" customHeight="1" x14ac:dyDescent="0.2">
      <c r="AN175" s="5"/>
      <c r="AO175" s="5"/>
      <c r="AP175" s="5"/>
      <c r="AQ175" s="5"/>
      <c r="AR175" s="5"/>
      <c r="AS175" s="5"/>
      <c r="AT175" s="5"/>
      <c r="AU175" s="5"/>
      <c r="AV175" s="5"/>
      <c r="AW175" s="981" t="s">
        <v>1350</v>
      </c>
      <c r="AX175" s="982" t="s">
        <v>1552</v>
      </c>
      <c r="AY175" s="982" t="s">
        <v>1553</v>
      </c>
      <c r="AZ175" s="1008" t="s">
        <v>2145</v>
      </c>
      <c r="BA175" s="983" t="s">
        <v>917</v>
      </c>
      <c r="BB175" s="5"/>
      <c r="BC175" s="981" t="s">
        <v>1350</v>
      </c>
      <c r="BD175" s="982" t="s">
        <v>1563</v>
      </c>
      <c r="BE175" s="982" t="s">
        <v>1564</v>
      </c>
      <c r="BF175" s="1008" t="s">
        <v>2144</v>
      </c>
      <c r="BG175" s="983" t="s">
        <v>917</v>
      </c>
      <c r="BH175" s="984">
        <v>59.909700000000001</v>
      </c>
      <c r="BI175" s="985">
        <v>30.389099999999999</v>
      </c>
      <c r="BJ175" s="5"/>
      <c r="BK175" s="5"/>
      <c r="BL175" s="5"/>
      <c r="BM175" s="5"/>
      <c r="BN175" s="5"/>
      <c r="BO175" s="5"/>
      <c r="BP175" s="5"/>
      <c r="BQ175" s="1000">
        <f t="shared" si="524"/>
        <v>0</v>
      </c>
      <c r="BR175" s="1000">
        <f t="shared" si="525"/>
        <v>0</v>
      </c>
      <c r="BS175" s="1000">
        <f t="shared" si="526"/>
        <v>0</v>
      </c>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row>
    <row r="176" spans="1:97" ht="15" customHeight="1" x14ac:dyDescent="0.2">
      <c r="AN176" s="5"/>
      <c r="AO176" s="5"/>
      <c r="AP176" s="5"/>
      <c r="AQ176" s="5"/>
      <c r="AR176" s="5"/>
      <c r="AS176" s="5"/>
      <c r="AT176" s="5"/>
      <c r="AU176" s="5"/>
      <c r="AV176" s="5"/>
      <c r="AW176" s="1018" t="s">
        <v>791</v>
      </c>
      <c r="AX176" s="1017" t="s">
        <v>1029</v>
      </c>
      <c r="AY176" s="1017" t="s">
        <v>1409</v>
      </c>
      <c r="AZ176" s="1008" t="s">
        <v>2132</v>
      </c>
      <c r="BA176" s="1017" t="s">
        <v>1029</v>
      </c>
      <c r="BB176" s="5"/>
      <c r="BC176" s="981" t="s">
        <v>1350</v>
      </c>
      <c r="BD176" s="982" t="s">
        <v>1552</v>
      </c>
      <c r="BE176" s="982" t="s">
        <v>1553</v>
      </c>
      <c r="BF176" s="1008" t="s">
        <v>2145</v>
      </c>
      <c r="BG176" s="983" t="s">
        <v>917</v>
      </c>
      <c r="BH176" s="984">
        <v>59.895499999999998</v>
      </c>
      <c r="BI176" s="985">
        <v>30.361000000000001</v>
      </c>
      <c r="BJ176" s="5"/>
      <c r="BK176" s="5"/>
      <c r="BL176" s="5"/>
      <c r="BM176" s="5"/>
      <c r="BN176" s="5"/>
      <c r="BO176" s="5"/>
      <c r="BP176" s="5"/>
      <c r="BQ176" s="1000">
        <f t="shared" si="524"/>
        <v>0</v>
      </c>
      <c r="BR176" s="1000">
        <f t="shared" si="525"/>
        <v>0</v>
      </c>
      <c r="BS176" s="1000">
        <f t="shared" si="526"/>
        <v>0</v>
      </c>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row>
    <row r="177" spans="1:106" ht="15" customHeight="1" x14ac:dyDescent="0.2">
      <c r="AN177" s="5"/>
      <c r="AO177" s="5"/>
      <c r="AP177" s="5"/>
      <c r="AQ177" s="5"/>
      <c r="AR177" s="5"/>
      <c r="AS177" s="5"/>
      <c r="AT177" s="5"/>
      <c r="AU177" s="5"/>
      <c r="AV177" s="5"/>
      <c r="AW177" s="956" t="s">
        <v>791</v>
      </c>
      <c r="AX177" s="957" t="s">
        <v>2058</v>
      </c>
      <c r="AY177" s="957" t="s">
        <v>1759</v>
      </c>
      <c r="AZ177" s="1008" t="s">
        <v>2059</v>
      </c>
      <c r="BA177" s="958" t="s">
        <v>1029</v>
      </c>
      <c r="BB177" s="5"/>
      <c r="BC177" s="981" t="s">
        <v>1350</v>
      </c>
      <c r="BD177" s="982" t="s">
        <v>1628</v>
      </c>
      <c r="BE177" s="982" t="s">
        <v>1399</v>
      </c>
      <c r="BF177" s="1008" t="s">
        <v>2146</v>
      </c>
      <c r="BG177" s="983" t="s">
        <v>917</v>
      </c>
      <c r="BH177" s="984">
        <v>59.905900000000003</v>
      </c>
      <c r="BI177" s="985">
        <v>30.2987</v>
      </c>
      <c r="BJ177" s="5"/>
      <c r="BK177" s="5"/>
      <c r="BL177" s="5"/>
      <c r="BM177" s="5"/>
      <c r="BN177" s="5"/>
      <c r="BO177" s="5"/>
      <c r="BP177" s="5"/>
      <c r="BQ177" s="1000">
        <f t="shared" si="524"/>
        <v>0</v>
      </c>
      <c r="BR177" s="1000">
        <f t="shared" si="525"/>
        <v>0</v>
      </c>
      <c r="BS177" s="1000">
        <f t="shared" si="526"/>
        <v>0</v>
      </c>
      <c r="BT177" s="5"/>
      <c r="BU177" s="5"/>
      <c r="BV177" s="5"/>
      <c r="BW177" s="5"/>
      <c r="BX177" s="5"/>
      <c r="BY177" s="5"/>
      <c r="BZ177" s="5"/>
      <c r="CA177" s="5"/>
      <c r="CB177" s="5"/>
      <c r="CC177" s="5"/>
      <c r="CD177" s="5"/>
      <c r="CE177" s="5"/>
      <c r="CF177" s="5"/>
      <c r="CG177" s="5"/>
      <c r="CH177" s="5"/>
      <c r="CI177" s="5"/>
      <c r="CJ177" s="5"/>
      <c r="CK177" s="5"/>
      <c r="CL177" s="5"/>
      <c r="CM177" s="5"/>
      <c r="CN177" s="5"/>
      <c r="CO177" s="5"/>
      <c r="CP177" s="5"/>
      <c r="CQ177" s="5"/>
      <c r="CR177" s="5"/>
      <c r="CS177" s="5"/>
    </row>
    <row r="178" spans="1:106" ht="15" customHeight="1" x14ac:dyDescent="0.2">
      <c r="AN178" s="5"/>
      <c r="AO178" s="5"/>
      <c r="AP178" s="5"/>
      <c r="AQ178" s="5"/>
      <c r="AR178" s="5"/>
      <c r="AS178" s="5"/>
      <c r="AT178" s="5"/>
      <c r="AU178" s="5"/>
      <c r="AV178" s="5"/>
      <c r="AW178" s="991" t="s">
        <v>790</v>
      </c>
      <c r="AX178" s="992" t="s">
        <v>1975</v>
      </c>
      <c r="AY178" s="992" t="s">
        <v>1976</v>
      </c>
      <c r="AZ178" s="1008" t="s">
        <v>1977</v>
      </c>
      <c r="BA178" s="993" t="s">
        <v>456</v>
      </c>
      <c r="BB178" s="5"/>
      <c r="BC178" s="981" t="s">
        <v>1350</v>
      </c>
      <c r="BD178" s="982" t="s">
        <v>1649</v>
      </c>
      <c r="BE178" s="982" t="s">
        <v>1650</v>
      </c>
      <c r="BF178" s="1008" t="s">
        <v>2147</v>
      </c>
      <c r="BG178" s="983" t="s">
        <v>917</v>
      </c>
      <c r="BH178" s="984">
        <v>59.885899999999999</v>
      </c>
      <c r="BI178" s="985">
        <v>30.332000000000001</v>
      </c>
      <c r="BJ178" s="5"/>
      <c r="BK178" s="5"/>
      <c r="BL178" s="5"/>
      <c r="BM178" s="5"/>
      <c r="BN178" s="5"/>
      <c r="BO178" s="5"/>
      <c r="BP178" s="5"/>
      <c r="BQ178" s="1000">
        <f t="shared" si="524"/>
        <v>0</v>
      </c>
      <c r="BR178" s="1000">
        <f t="shared" si="525"/>
        <v>0</v>
      </c>
      <c r="BS178" s="1000">
        <f t="shared" si="526"/>
        <v>0</v>
      </c>
      <c r="BT178" s="5"/>
      <c r="BU178" s="5"/>
      <c r="BV178" s="5"/>
      <c r="BW178" s="5"/>
      <c r="BX178" s="5"/>
      <c r="BY178" s="5"/>
      <c r="BZ178" s="5"/>
      <c r="CA178" s="5"/>
      <c r="CB178" s="5"/>
      <c r="CC178" s="5"/>
      <c r="CD178" s="5"/>
      <c r="CE178" s="5"/>
      <c r="CF178" s="5"/>
      <c r="CG178" s="5"/>
      <c r="CH178" s="5"/>
      <c r="CI178" s="5"/>
      <c r="CJ178" s="5"/>
      <c r="CK178" s="5"/>
      <c r="CL178" s="5"/>
      <c r="CM178" s="5"/>
      <c r="CN178" s="5"/>
      <c r="CO178" s="5"/>
      <c r="CP178" s="5"/>
      <c r="CQ178" s="5"/>
      <c r="CR178" s="5"/>
      <c r="CS178" s="5"/>
    </row>
    <row r="179" spans="1:106" ht="15" customHeight="1" x14ac:dyDescent="0.2">
      <c r="AN179" s="5"/>
      <c r="AO179" s="5"/>
      <c r="AP179" s="5"/>
      <c r="AQ179" s="5"/>
      <c r="AR179" s="5"/>
      <c r="AS179" s="5"/>
      <c r="AT179" s="5"/>
      <c r="AU179" s="5"/>
      <c r="AV179" s="5"/>
      <c r="AW179" s="1016" t="s">
        <v>1662</v>
      </c>
      <c r="AX179" s="1017" t="s">
        <v>329</v>
      </c>
      <c r="AY179" s="1017" t="s">
        <v>1402</v>
      </c>
      <c r="AZ179" s="1008" t="s">
        <v>2211</v>
      </c>
      <c r="BA179" s="1017" t="s">
        <v>329</v>
      </c>
      <c r="BB179" s="5"/>
      <c r="BC179" s="981" t="s">
        <v>1350</v>
      </c>
      <c r="BD179" s="982" t="s">
        <v>1542</v>
      </c>
      <c r="BE179" s="982" t="s">
        <v>1543</v>
      </c>
      <c r="BF179" s="1008" t="s">
        <v>2148</v>
      </c>
      <c r="BG179" s="983" t="s">
        <v>917</v>
      </c>
      <c r="BH179" s="984">
        <v>59.875100000000003</v>
      </c>
      <c r="BI179" s="985">
        <v>30.2926</v>
      </c>
      <c r="BJ179" s="5"/>
      <c r="BK179" s="5"/>
      <c r="BL179" s="5"/>
      <c r="BM179" s="5"/>
      <c r="BN179" s="5"/>
      <c r="BO179" s="5"/>
      <c r="BP179" s="5"/>
      <c r="BQ179" s="1000">
        <f t="shared" si="524"/>
        <v>0</v>
      </c>
      <c r="BR179" s="1000">
        <f t="shared" si="525"/>
        <v>0</v>
      </c>
      <c r="BS179" s="1000">
        <f t="shared" si="526"/>
        <v>0</v>
      </c>
      <c r="BT179" s="5"/>
      <c r="BU179" s="5"/>
      <c r="BV179" s="5"/>
      <c r="BW179" s="5"/>
      <c r="BX179" s="5"/>
      <c r="BY179" s="5"/>
      <c r="BZ179" s="5"/>
      <c r="CA179" s="5"/>
      <c r="CB179" s="5"/>
      <c r="CC179" s="5"/>
      <c r="CD179" s="5"/>
      <c r="CE179" s="5"/>
      <c r="CF179" s="5"/>
      <c r="CG179" s="5"/>
      <c r="CH179" s="5"/>
      <c r="CI179" s="5"/>
      <c r="CJ179" s="5"/>
      <c r="CK179" s="5"/>
      <c r="CL179" s="5"/>
      <c r="CM179" s="5"/>
      <c r="CN179" s="5"/>
      <c r="CO179" s="5"/>
      <c r="CP179" s="5"/>
      <c r="CQ179" s="5"/>
      <c r="CR179" s="5"/>
      <c r="CS179" s="5"/>
    </row>
    <row r="180" spans="1:106" s="1" customFormat="1" ht="15" customHeight="1" x14ac:dyDescent="0.2">
      <c r="A180"/>
      <c r="B180"/>
      <c r="C180"/>
      <c r="D180"/>
      <c r="E180"/>
      <c r="F180"/>
      <c r="G180"/>
      <c r="H180"/>
      <c r="I180"/>
      <c r="J180"/>
      <c r="K180"/>
      <c r="L180"/>
      <c r="M180"/>
      <c r="N180"/>
      <c r="O180"/>
      <c r="P180"/>
      <c r="Q180"/>
      <c r="R180"/>
      <c r="S180"/>
      <c r="T180"/>
      <c r="U180"/>
      <c r="V180"/>
      <c r="X180"/>
      <c r="Y180"/>
      <c r="Z180"/>
      <c r="AA180"/>
      <c r="AB180"/>
      <c r="AC180"/>
      <c r="AD180"/>
      <c r="AE180"/>
      <c r="AF180"/>
      <c r="AG180"/>
      <c r="AH180"/>
      <c r="AI180"/>
      <c r="AJ180" s="515"/>
      <c r="AK180" s="5"/>
      <c r="AM180" s="5"/>
      <c r="AN180" s="5"/>
      <c r="AO180" s="5"/>
      <c r="AP180" s="5"/>
      <c r="AQ180" s="5"/>
      <c r="AR180" s="5"/>
      <c r="AS180" s="5"/>
      <c r="AT180" s="5"/>
      <c r="AU180" s="5"/>
      <c r="AV180" s="5"/>
      <c r="AW180" s="991" t="s">
        <v>789</v>
      </c>
      <c r="AX180" s="992" t="s">
        <v>1881</v>
      </c>
      <c r="AY180" s="992" t="s">
        <v>1882</v>
      </c>
      <c r="AZ180" s="1008" t="s">
        <v>1883</v>
      </c>
      <c r="BA180" s="993" t="s">
        <v>738</v>
      </c>
      <c r="BB180" s="5"/>
      <c r="BC180" s="981" t="s">
        <v>1350</v>
      </c>
      <c r="BD180" s="982" t="s">
        <v>1606</v>
      </c>
      <c r="BE180" s="982" t="s">
        <v>1607</v>
      </c>
      <c r="BF180" s="1008" t="s">
        <v>2149</v>
      </c>
      <c r="BG180" s="983" t="s">
        <v>917</v>
      </c>
      <c r="BH180" s="984">
        <v>59.908499999999997</v>
      </c>
      <c r="BI180" s="985">
        <v>30.236999999999998</v>
      </c>
      <c r="BJ180" s="5"/>
      <c r="BK180" s="5"/>
      <c r="BL180" s="5"/>
      <c r="BM180" s="5"/>
      <c r="BN180" s="5"/>
      <c r="BO180" s="5"/>
      <c r="BP180" s="5"/>
      <c r="BQ180" s="1000">
        <f t="shared" si="524"/>
        <v>0</v>
      </c>
      <c r="BR180" s="1000">
        <f t="shared" si="525"/>
        <v>0</v>
      </c>
      <c r="BS180" s="1000">
        <f t="shared" si="526"/>
        <v>0</v>
      </c>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c r="CU180"/>
      <c r="CV180"/>
      <c r="CW180"/>
      <c r="CX180"/>
      <c r="CY180"/>
      <c r="CZ180"/>
      <c r="DA180"/>
      <c r="DB180"/>
    </row>
    <row r="181" spans="1:106" ht="15" customHeight="1" x14ac:dyDescent="0.2">
      <c r="AN181" s="5"/>
      <c r="AO181" s="5"/>
      <c r="AP181" s="5"/>
      <c r="AQ181" s="5"/>
      <c r="AR181" s="5"/>
      <c r="AS181" s="5"/>
      <c r="AT181" s="5"/>
      <c r="AU181" s="5"/>
      <c r="AV181" s="5"/>
      <c r="AW181" s="956" t="s">
        <v>1350</v>
      </c>
      <c r="AX181" s="957" t="s">
        <v>1554</v>
      </c>
      <c r="AY181" s="957" t="s">
        <v>1555</v>
      </c>
      <c r="AZ181" s="1008" t="s">
        <v>2195</v>
      </c>
      <c r="BA181" s="958" t="s">
        <v>634</v>
      </c>
      <c r="BB181" s="5"/>
      <c r="BC181" s="981" t="s">
        <v>1350</v>
      </c>
      <c r="BD181" s="982" t="s">
        <v>1601</v>
      </c>
      <c r="BE181" s="982" t="s">
        <v>1602</v>
      </c>
      <c r="BF181" s="1008" t="s">
        <v>2150</v>
      </c>
      <c r="BG181" s="983" t="s">
        <v>917</v>
      </c>
      <c r="BH181" s="984">
        <v>59.872100000000003</v>
      </c>
      <c r="BI181" s="985">
        <v>30.281199999999998</v>
      </c>
      <c r="BJ181" s="5"/>
      <c r="BK181" s="5"/>
      <c r="BL181" s="5"/>
      <c r="BM181" s="5"/>
      <c r="BN181" s="5"/>
      <c r="BO181" s="5"/>
      <c r="BP181" s="5"/>
      <c r="BQ181" s="1000">
        <f t="shared" si="524"/>
        <v>0</v>
      </c>
      <c r="BR181" s="1000">
        <f t="shared" si="525"/>
        <v>0</v>
      </c>
      <c r="BS181" s="1000">
        <f t="shared" si="526"/>
        <v>0</v>
      </c>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1"/>
      <c r="CU181" s="1"/>
      <c r="CV181" s="1"/>
      <c r="CW181" s="1"/>
      <c r="CX181" s="1"/>
      <c r="CY181" s="1"/>
      <c r="CZ181" s="1"/>
      <c r="DA181" s="1"/>
      <c r="DB181" s="1"/>
    </row>
    <row r="182" spans="1:106" ht="15" customHeight="1" x14ac:dyDescent="0.2">
      <c r="AN182" s="5"/>
      <c r="AO182" s="5"/>
      <c r="AP182" s="5"/>
      <c r="AQ182" s="5"/>
      <c r="AR182" s="5"/>
      <c r="AS182" s="5"/>
      <c r="AT182" s="5"/>
      <c r="AU182" s="5"/>
      <c r="AV182" s="5"/>
      <c r="AW182" s="956" t="s">
        <v>1662</v>
      </c>
      <c r="AX182" s="957" t="s">
        <v>1687</v>
      </c>
      <c r="AY182" s="957" t="s">
        <v>1473</v>
      </c>
      <c r="AZ182" s="1008" t="s">
        <v>1688</v>
      </c>
      <c r="BA182" s="958" t="s">
        <v>329</v>
      </c>
      <c r="BB182" s="5"/>
      <c r="BC182" s="981" t="s">
        <v>1350</v>
      </c>
      <c r="BD182" s="982" t="s">
        <v>1532</v>
      </c>
      <c r="BE182" s="982" t="s">
        <v>1533</v>
      </c>
      <c r="BF182" s="1008" t="s">
        <v>2151</v>
      </c>
      <c r="BG182" s="983" t="s">
        <v>917</v>
      </c>
      <c r="BH182" s="984">
        <v>59.864400000000003</v>
      </c>
      <c r="BI182" s="985">
        <v>30.2591</v>
      </c>
      <c r="BJ182" s="5"/>
      <c r="BK182" s="5"/>
      <c r="BL182" s="5"/>
      <c r="BM182" s="5"/>
      <c r="BN182" s="5"/>
      <c r="BO182" s="5"/>
      <c r="BP182" s="5"/>
      <c r="BQ182" s="1000">
        <f t="shared" si="524"/>
        <v>0</v>
      </c>
      <c r="BR182" s="1000">
        <f t="shared" si="525"/>
        <v>0</v>
      </c>
      <c r="BS182" s="1000">
        <f t="shared" si="526"/>
        <v>0</v>
      </c>
      <c r="BT182" s="5"/>
      <c r="BU182" s="5"/>
      <c r="BV182" s="5"/>
      <c r="BW182" s="5"/>
      <c r="BX182" s="5"/>
      <c r="BY182" s="5"/>
      <c r="BZ182" s="5"/>
      <c r="CA182" s="5"/>
      <c r="CB182" s="5"/>
      <c r="CC182" s="5"/>
      <c r="CD182" s="5"/>
      <c r="CE182" s="5"/>
      <c r="CF182" s="5"/>
      <c r="CG182" s="5"/>
      <c r="CH182" s="5"/>
      <c r="CI182" s="5"/>
      <c r="CJ182" s="5"/>
      <c r="CK182" s="5"/>
      <c r="CL182" s="5"/>
      <c r="CM182" s="5"/>
      <c r="CN182" s="5"/>
      <c r="CO182" s="5"/>
      <c r="CP182" s="5"/>
      <c r="CQ182" s="5"/>
      <c r="CR182" s="5"/>
      <c r="CS182" s="5"/>
    </row>
    <row r="183" spans="1:106" ht="15" customHeight="1" x14ac:dyDescent="0.2">
      <c r="A183" s="98"/>
      <c r="B183" s="98"/>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s="98"/>
      <c r="AA183" s="98"/>
      <c r="AB183" s="98"/>
      <c r="AC183" s="98"/>
      <c r="AD183" s="98"/>
      <c r="AE183" s="98"/>
      <c r="AF183" s="98"/>
      <c r="AG183" s="98"/>
      <c r="AH183" s="98"/>
      <c r="AI183" s="98"/>
      <c r="AN183" s="5"/>
      <c r="AO183" s="5"/>
      <c r="AP183" s="5"/>
      <c r="AQ183" s="5"/>
      <c r="AR183" s="5"/>
      <c r="AS183" s="5"/>
      <c r="AT183" s="5"/>
      <c r="AU183" s="5"/>
      <c r="AV183" s="5"/>
      <c r="AW183" s="991" t="s">
        <v>790</v>
      </c>
      <c r="AX183" s="992" t="s">
        <v>1978</v>
      </c>
      <c r="AY183" s="992" t="s">
        <v>1979</v>
      </c>
      <c r="AZ183" s="1008" t="s">
        <v>1980</v>
      </c>
      <c r="BA183" s="993" t="s">
        <v>506</v>
      </c>
      <c r="BB183" s="5"/>
      <c r="BC183" s="981" t="s">
        <v>1350</v>
      </c>
      <c r="BD183" s="982" t="s">
        <v>1614</v>
      </c>
      <c r="BE183" s="982" t="s">
        <v>1615</v>
      </c>
      <c r="BF183" s="1008" t="s">
        <v>2152</v>
      </c>
      <c r="BG183" s="983" t="s">
        <v>917</v>
      </c>
      <c r="BH183" s="984">
        <v>59.832900000000002</v>
      </c>
      <c r="BI183" s="985">
        <v>30.292400000000001</v>
      </c>
      <c r="BJ183" s="5"/>
      <c r="BK183" s="5"/>
      <c r="BL183" s="5"/>
      <c r="BM183" s="5"/>
      <c r="BN183" s="5"/>
      <c r="BO183" s="5"/>
      <c r="BP183" s="5"/>
      <c r="BQ183" s="1000">
        <f t="shared" si="524"/>
        <v>0</v>
      </c>
      <c r="BR183" s="1000">
        <f t="shared" si="525"/>
        <v>0</v>
      </c>
      <c r="BS183" s="1000">
        <f t="shared" si="526"/>
        <v>0</v>
      </c>
      <c r="BT183" s="5"/>
      <c r="BU183" s="5"/>
      <c r="BV183" s="5"/>
      <c r="BW183" s="5"/>
      <c r="BX183" s="5"/>
      <c r="BY183" s="5"/>
      <c r="BZ183" s="5"/>
      <c r="CA183" s="5"/>
      <c r="CB183" s="5"/>
      <c r="CC183" s="5"/>
      <c r="CD183" s="5"/>
      <c r="CE183" s="5"/>
      <c r="CF183" s="5"/>
      <c r="CG183" s="5"/>
      <c r="CH183" s="5"/>
      <c r="CI183" s="5"/>
      <c r="CJ183" s="5"/>
      <c r="CK183" s="5"/>
      <c r="CL183" s="5"/>
      <c r="CM183" s="5"/>
      <c r="CN183" s="5"/>
      <c r="CO183" s="5"/>
      <c r="CP183" s="5"/>
      <c r="CQ183" s="5"/>
      <c r="CR183" s="5"/>
      <c r="CS183" s="5"/>
    </row>
    <row r="184" spans="1:106" x14ac:dyDescent="0.2">
      <c r="A184" s="99" t="s">
        <v>658</v>
      </c>
      <c r="B184" s="100" t="s">
        <v>78</v>
      </c>
      <c r="C184" s="101" t="s">
        <v>2262</v>
      </c>
      <c r="D184" s="102" t="s">
        <v>79</v>
      </c>
      <c r="E184" s="102" t="s">
        <v>2263</v>
      </c>
      <c r="F184" s="102" t="s">
        <v>79</v>
      </c>
      <c r="G184" s="102" t="s">
        <v>2264</v>
      </c>
      <c r="H184" s="102" t="s">
        <v>79</v>
      </c>
      <c r="I184" s="102" t="s">
        <v>2265</v>
      </c>
      <c r="J184" s="102" t="s">
        <v>79</v>
      </c>
      <c r="K184" s="102" t="s">
        <v>2266</v>
      </c>
      <c r="L184" s="102" t="s">
        <v>79</v>
      </c>
      <c r="M184" s="102" t="s">
        <v>2267</v>
      </c>
      <c r="N184" s="102" t="s">
        <v>79</v>
      </c>
      <c r="O184" s="102" t="s">
        <v>2268</v>
      </c>
      <c r="P184" s="102" t="s">
        <v>79</v>
      </c>
      <c r="Q184" s="102" t="s">
        <v>2269</v>
      </c>
      <c r="R184" s="102" t="s">
        <v>79</v>
      </c>
      <c r="S184" s="102" t="s">
        <v>2270</v>
      </c>
      <c r="T184" s="102" t="s">
        <v>79</v>
      </c>
      <c r="U184" s="102" t="s">
        <v>2271</v>
      </c>
      <c r="V184" s="103" t="s">
        <v>79</v>
      </c>
      <c r="X184" s="104"/>
      <c r="Y184" s="105" t="s">
        <v>80</v>
      </c>
      <c r="Z184" s="106" t="s">
        <v>83</v>
      </c>
      <c r="AA184" s="107" t="s">
        <v>84</v>
      </c>
      <c r="AB184" s="107" t="s">
        <v>85</v>
      </c>
      <c r="AC184" s="107" t="s">
        <v>86</v>
      </c>
      <c r="AD184" s="107" t="s">
        <v>87</v>
      </c>
      <c r="AE184" s="107" t="s">
        <v>81</v>
      </c>
      <c r="AF184" s="107" t="s">
        <v>82</v>
      </c>
      <c r="AG184" s="107" t="s">
        <v>83</v>
      </c>
      <c r="AH184" s="107" t="s">
        <v>84</v>
      </c>
      <c r="AI184" s="108" t="s">
        <v>85</v>
      </c>
      <c r="AN184" s="5"/>
      <c r="AO184" s="5"/>
      <c r="AP184" s="5"/>
      <c r="AQ184" s="5"/>
      <c r="AR184" s="5"/>
      <c r="AS184" s="5"/>
      <c r="AT184" s="5"/>
      <c r="AU184" s="5"/>
      <c r="AV184" s="5"/>
      <c r="AW184" s="991" t="s">
        <v>790</v>
      </c>
      <c r="AX184" s="992" t="s">
        <v>1978</v>
      </c>
      <c r="AY184" s="992" t="s">
        <v>1979</v>
      </c>
      <c r="AZ184" s="1008" t="s">
        <v>1980</v>
      </c>
      <c r="BA184" s="993" t="s">
        <v>1256</v>
      </c>
      <c r="BB184" s="5"/>
      <c r="BC184" s="981" t="s">
        <v>1350</v>
      </c>
      <c r="BD184" s="982" t="s">
        <v>1589</v>
      </c>
      <c r="BE184" s="982" t="s">
        <v>1590</v>
      </c>
      <c r="BF184" s="1008" t="s">
        <v>2153</v>
      </c>
      <c r="BG184" s="983" t="s">
        <v>917</v>
      </c>
      <c r="BH184" s="984">
        <v>59.824300000000001</v>
      </c>
      <c r="BI184" s="985">
        <v>30.412099999999999</v>
      </c>
      <c r="BJ184" s="5"/>
      <c r="BK184" s="5"/>
      <c r="BL184" s="5"/>
      <c r="BM184" s="5"/>
      <c r="BN184" s="5"/>
      <c r="BO184" s="5"/>
      <c r="BP184" s="5"/>
      <c r="BQ184" s="1000">
        <f t="shared" si="524"/>
        <v>0</v>
      </c>
      <c r="BR184" s="1000">
        <f t="shared" si="525"/>
        <v>0</v>
      </c>
      <c r="BS184" s="1000">
        <f t="shared" si="526"/>
        <v>0</v>
      </c>
      <c r="BT184" s="5"/>
      <c r="BU184" s="5"/>
      <c r="BV184" s="5"/>
      <c r="BW184" s="5"/>
      <c r="BX184" s="5"/>
      <c r="BY184" s="5"/>
      <c r="BZ184" s="5"/>
      <c r="CA184" s="5"/>
      <c r="CB184" s="5"/>
      <c r="CC184" s="5"/>
      <c r="CD184" s="5"/>
      <c r="CE184" s="5"/>
      <c r="CF184" s="5"/>
      <c r="CG184" s="5"/>
      <c r="CH184" s="5"/>
      <c r="CI184" s="5"/>
      <c r="CJ184" s="5"/>
      <c r="CK184" s="5"/>
      <c r="CL184" s="5"/>
      <c r="CM184" s="5"/>
      <c r="CN184" s="5"/>
      <c r="CO184" s="5"/>
      <c r="CP184" s="5"/>
      <c r="CQ184" s="5"/>
      <c r="CR184" s="5"/>
      <c r="CS184" s="5"/>
    </row>
    <row r="185" spans="1:106" x14ac:dyDescent="0.2">
      <c r="A185" s="109" t="s">
        <v>659</v>
      </c>
      <c r="B185" s="110" t="s">
        <v>660</v>
      </c>
      <c r="C185" s="111" t="s">
        <v>59</v>
      </c>
      <c r="D185" s="111" t="s">
        <v>60</v>
      </c>
      <c r="E185" s="111" t="s">
        <v>59</v>
      </c>
      <c r="F185" s="111" t="s">
        <v>60</v>
      </c>
      <c r="G185" s="111" t="s">
        <v>59</v>
      </c>
      <c r="H185" s="111" t="s">
        <v>60</v>
      </c>
      <c r="I185" s="111" t="s">
        <v>59</v>
      </c>
      <c r="J185" s="111" t="s">
        <v>60</v>
      </c>
      <c r="K185" s="111" t="s">
        <v>59</v>
      </c>
      <c r="L185" s="111" t="s">
        <v>60</v>
      </c>
      <c r="M185" s="111" t="s">
        <v>59</v>
      </c>
      <c r="N185" s="111" t="s">
        <v>60</v>
      </c>
      <c r="O185" s="111" t="s">
        <v>59</v>
      </c>
      <c r="P185" s="111" t="s">
        <v>60</v>
      </c>
      <c r="Q185" s="111" t="s">
        <v>59</v>
      </c>
      <c r="R185" s="111" t="s">
        <v>60</v>
      </c>
      <c r="S185" s="111" t="s">
        <v>59</v>
      </c>
      <c r="T185" s="111" t="s">
        <v>60</v>
      </c>
      <c r="U185" s="111" t="s">
        <v>59</v>
      </c>
      <c r="V185" s="112" t="s">
        <v>60</v>
      </c>
      <c r="X185" s="113"/>
      <c r="Y185" s="105" t="s">
        <v>660</v>
      </c>
      <c r="Z185" s="114" t="s">
        <v>2272</v>
      </c>
      <c r="AA185" s="115" t="s">
        <v>2273</v>
      </c>
      <c r="AB185" s="115" t="s">
        <v>2274</v>
      </c>
      <c r="AC185" s="115" t="s">
        <v>2275</v>
      </c>
      <c r="AD185" s="115" t="s">
        <v>2276</v>
      </c>
      <c r="AE185" s="115" t="s">
        <v>2277</v>
      </c>
      <c r="AF185" s="115" t="s">
        <v>2278</v>
      </c>
      <c r="AG185" s="115" t="s">
        <v>2279</v>
      </c>
      <c r="AH185" s="115" t="s">
        <v>2280</v>
      </c>
      <c r="AI185" s="116" t="s">
        <v>2281</v>
      </c>
      <c r="AN185" s="5"/>
      <c r="AO185" s="5"/>
      <c r="AP185" s="5"/>
      <c r="AQ185" s="5"/>
      <c r="AR185" s="5"/>
      <c r="AS185" s="5"/>
      <c r="AT185" s="5"/>
      <c r="AU185" s="5"/>
      <c r="AV185" s="5"/>
      <c r="AW185" s="956" t="s">
        <v>1350</v>
      </c>
      <c r="AX185" s="957" t="s">
        <v>1556</v>
      </c>
      <c r="AY185" s="957" t="s">
        <v>1557</v>
      </c>
      <c r="AZ185" s="1008" t="s">
        <v>2157</v>
      </c>
      <c r="BA185" s="958" t="s">
        <v>228</v>
      </c>
      <c r="BB185" s="5"/>
      <c r="BC185" s="981" t="s">
        <v>1350</v>
      </c>
      <c r="BD185" s="982" t="s">
        <v>1638</v>
      </c>
      <c r="BE185" s="982" t="s">
        <v>1639</v>
      </c>
      <c r="BF185" s="1008" t="s">
        <v>2154</v>
      </c>
      <c r="BG185" s="983" t="s">
        <v>917</v>
      </c>
      <c r="BH185" s="984">
        <v>59.817100000000003</v>
      </c>
      <c r="BI185" s="985">
        <v>30.353200000000001</v>
      </c>
      <c r="BJ185" s="5"/>
      <c r="BK185" s="5"/>
      <c r="BL185" s="5"/>
      <c r="BM185" s="5"/>
      <c r="BN185" s="5"/>
      <c r="BO185" s="5"/>
      <c r="BP185" s="5"/>
      <c r="BQ185" s="1000">
        <f t="shared" si="524"/>
        <v>0</v>
      </c>
      <c r="BR185" s="1000">
        <f t="shared" si="525"/>
        <v>0</v>
      </c>
      <c r="BS185" s="1000">
        <f t="shared" si="526"/>
        <v>0</v>
      </c>
      <c r="BT185" s="5"/>
      <c r="BU185" s="5"/>
      <c r="BV185" s="5"/>
      <c r="BW185" s="5"/>
      <c r="BX185" s="5"/>
      <c r="BY185" s="5"/>
      <c r="BZ185" s="5"/>
      <c r="CA185" s="5"/>
      <c r="CB185" s="5"/>
      <c r="CC185" s="5"/>
      <c r="CD185" s="5"/>
      <c r="CE185" s="5"/>
      <c r="CF185" s="5"/>
      <c r="CG185" s="5"/>
      <c r="CH185" s="5"/>
      <c r="CI185" s="5"/>
      <c r="CJ185" s="5"/>
      <c r="CK185" s="5"/>
      <c r="CL185" s="5"/>
      <c r="CM185" s="5"/>
      <c r="CN185" s="5"/>
      <c r="CO185" s="5"/>
      <c r="CP185" s="5"/>
      <c r="CQ185" s="5"/>
      <c r="CR185" s="5"/>
      <c r="CS185" s="5"/>
    </row>
    <row r="186" spans="1:106" x14ac:dyDescent="0.2">
      <c r="A186" s="109" t="s">
        <v>661</v>
      </c>
      <c r="B186" s="117" t="s">
        <v>88</v>
      </c>
      <c r="C186" s="118">
        <v>45616.375</v>
      </c>
      <c r="D186" s="119">
        <v>45616.875</v>
      </c>
      <c r="E186" s="120">
        <v>45617.375</v>
      </c>
      <c r="F186" s="119">
        <v>45617.875</v>
      </c>
      <c r="G186" s="120">
        <v>45618.375</v>
      </c>
      <c r="H186" s="119">
        <v>45618.875</v>
      </c>
      <c r="I186" s="121">
        <v>45619.375</v>
      </c>
      <c r="J186" s="119">
        <v>45619.875</v>
      </c>
      <c r="K186" s="120">
        <v>45620.375</v>
      </c>
      <c r="L186" s="119">
        <v>45620.875</v>
      </c>
      <c r="M186" s="120">
        <v>45621.375</v>
      </c>
      <c r="N186" s="119">
        <v>45621.875</v>
      </c>
      <c r="O186" s="121">
        <v>45622.375</v>
      </c>
      <c r="P186" s="119">
        <v>45622.875</v>
      </c>
      <c r="Q186" s="120">
        <v>45623.375</v>
      </c>
      <c r="R186" s="119">
        <v>45623.875</v>
      </c>
      <c r="S186" s="120">
        <v>45624.375</v>
      </c>
      <c r="T186" s="119">
        <v>45624.875</v>
      </c>
      <c r="U186" s="120">
        <v>45625.375</v>
      </c>
      <c r="V186" s="122">
        <v>45625.875</v>
      </c>
      <c r="X186" s="109" t="s">
        <v>662</v>
      </c>
      <c r="Y186" s="123"/>
      <c r="Z186" s="124">
        <v>45616.875</v>
      </c>
      <c r="AA186" s="125">
        <v>45617.875</v>
      </c>
      <c r="AB186" s="125">
        <v>45618.875</v>
      </c>
      <c r="AC186" s="125">
        <v>45619.875</v>
      </c>
      <c r="AD186" s="125">
        <v>45620.875</v>
      </c>
      <c r="AE186" s="125">
        <v>45621.875</v>
      </c>
      <c r="AF186" s="125">
        <v>45622.875</v>
      </c>
      <c r="AG186" s="125">
        <v>45623.875</v>
      </c>
      <c r="AH186" s="125">
        <v>45624.875</v>
      </c>
      <c r="AI186" s="125">
        <v>45625.875</v>
      </c>
      <c r="AN186" s="5"/>
      <c r="AO186" s="5"/>
      <c r="AP186" s="5"/>
      <c r="AQ186" s="5"/>
      <c r="AR186" s="5"/>
      <c r="AS186" s="5"/>
      <c r="AT186" s="5"/>
      <c r="AU186" s="5"/>
      <c r="AV186" s="5"/>
      <c r="AW186" s="956" t="s">
        <v>1662</v>
      </c>
      <c r="AX186" s="957" t="s">
        <v>1689</v>
      </c>
      <c r="AY186" s="957" t="s">
        <v>1690</v>
      </c>
      <c r="AZ186" s="1008" t="s">
        <v>1691</v>
      </c>
      <c r="BA186" s="958" t="s">
        <v>329</v>
      </c>
      <c r="BB186" s="5"/>
      <c r="BC186" s="981" t="s">
        <v>1350</v>
      </c>
      <c r="BD186" s="982" t="s">
        <v>1657</v>
      </c>
      <c r="BE186" s="982" t="s">
        <v>1658</v>
      </c>
      <c r="BF186" s="1008" t="s">
        <v>2155</v>
      </c>
      <c r="BG186" s="983" t="s">
        <v>917</v>
      </c>
      <c r="BH186" s="984">
        <v>59.808100000000003</v>
      </c>
      <c r="BI186" s="985">
        <v>30.3324</v>
      </c>
      <c r="BJ186" s="5"/>
      <c r="BK186" s="5"/>
      <c r="BL186" s="5"/>
      <c r="BM186" s="5"/>
      <c r="BN186" s="5"/>
      <c r="BO186" s="5"/>
      <c r="BP186" s="5"/>
      <c r="BQ186" s="1000">
        <f t="shared" si="524"/>
        <v>0</v>
      </c>
      <c r="BR186" s="1000">
        <f t="shared" si="525"/>
        <v>0</v>
      </c>
      <c r="BS186" s="1000">
        <f t="shared" si="526"/>
        <v>0</v>
      </c>
      <c r="BT186" s="5"/>
      <c r="BU186" s="5"/>
      <c r="BV186" s="5"/>
      <c r="BW186" s="5"/>
      <c r="BX186" s="5"/>
      <c r="BY186" s="5"/>
      <c r="BZ186" s="5"/>
      <c r="CA186" s="5"/>
      <c r="CB186" s="5"/>
      <c r="CC186" s="5"/>
      <c r="CD186" s="5"/>
      <c r="CE186" s="5"/>
      <c r="CF186" s="5"/>
      <c r="CG186" s="5"/>
      <c r="CH186" s="5"/>
      <c r="CI186" s="5"/>
      <c r="CJ186" s="5"/>
      <c r="CK186" s="5"/>
      <c r="CL186" s="5"/>
      <c r="CM186" s="5"/>
      <c r="CN186" s="5"/>
      <c r="CO186" s="5"/>
      <c r="CP186" s="5"/>
      <c r="CQ186" s="5"/>
      <c r="CR186" s="5"/>
      <c r="CS186" s="5"/>
    </row>
    <row r="187" spans="1:106" s="2" customFormat="1" x14ac:dyDescent="0.2">
      <c r="A187" s="109" t="s">
        <v>663</v>
      </c>
      <c r="B187" s="126" t="s">
        <v>89</v>
      </c>
      <c r="C187" s="127" t="e">
        <v>#N/A</v>
      </c>
      <c r="D187" s="128">
        <v>5.0999999999999996</v>
      </c>
      <c r="E187" s="128" t="e">
        <v>#N/A</v>
      </c>
      <c r="F187" s="128">
        <v>5.4</v>
      </c>
      <c r="G187" s="128" t="e">
        <v>#N/A</v>
      </c>
      <c r="H187" s="128">
        <v>0.8</v>
      </c>
      <c r="I187" s="128" t="e">
        <v>#N/A</v>
      </c>
      <c r="J187" s="128">
        <v>-0.3</v>
      </c>
      <c r="K187" s="128" t="e">
        <v>#N/A</v>
      </c>
      <c r="L187" s="128">
        <v>-0.2</v>
      </c>
      <c r="M187" s="128" t="e">
        <v>#N/A</v>
      </c>
      <c r="N187" s="128">
        <v>1.2</v>
      </c>
      <c r="O187" s="128" t="e">
        <v>#N/A</v>
      </c>
      <c r="P187" s="128">
        <v>4.2</v>
      </c>
      <c r="Q187" s="128" t="e">
        <v>#N/A</v>
      </c>
      <c r="R187" s="128">
        <v>2.4</v>
      </c>
      <c r="S187" s="128" t="e">
        <v>#N/A</v>
      </c>
      <c r="T187" s="128">
        <v>2.9</v>
      </c>
      <c r="U187" s="128" t="e">
        <v>#N/A</v>
      </c>
      <c r="V187" s="129">
        <v>0.8</v>
      </c>
      <c r="W187" s="1"/>
      <c r="X187" s="109" t="s">
        <v>664</v>
      </c>
      <c r="Y187" s="489" t="s">
        <v>89</v>
      </c>
      <c r="Z187" s="131">
        <v>5.0999999999999996</v>
      </c>
      <c r="AA187" s="131">
        <v>5.4</v>
      </c>
      <c r="AB187" s="131">
        <v>0.8</v>
      </c>
      <c r="AC187" s="131">
        <v>-0.3</v>
      </c>
      <c r="AD187" s="131">
        <v>-0.2</v>
      </c>
      <c r="AE187" s="131">
        <v>1.2</v>
      </c>
      <c r="AF187" s="131">
        <v>4.2</v>
      </c>
      <c r="AG187" s="131">
        <v>2.4</v>
      </c>
      <c r="AH187" s="131">
        <v>2.9</v>
      </c>
      <c r="AI187" s="131">
        <v>0.8</v>
      </c>
      <c r="AJ187" s="516"/>
      <c r="AK187" s="232"/>
      <c r="AM187" s="232"/>
      <c r="AN187" s="232"/>
      <c r="AO187" s="232"/>
      <c r="AP187" s="232"/>
      <c r="AQ187" s="232"/>
      <c r="AR187" s="232"/>
      <c r="AS187" s="232"/>
      <c r="AT187" s="232"/>
      <c r="AU187" s="232"/>
      <c r="AV187" s="232"/>
      <c r="AW187" s="1018" t="s">
        <v>1350</v>
      </c>
      <c r="AX187" s="1017" t="s">
        <v>634</v>
      </c>
      <c r="AY187" s="1017" t="s">
        <v>1407</v>
      </c>
      <c r="AZ187" s="1008" t="s">
        <v>2130</v>
      </c>
      <c r="BA187" s="1017" t="s">
        <v>634</v>
      </c>
      <c r="BB187" s="232"/>
      <c r="BC187" s="981" t="s">
        <v>1350</v>
      </c>
      <c r="BD187" s="982" t="s">
        <v>1661</v>
      </c>
      <c r="BE187" s="982" t="s">
        <v>1607</v>
      </c>
      <c r="BF187" s="1008" t="s">
        <v>2156</v>
      </c>
      <c r="BG187" s="983" t="s">
        <v>917</v>
      </c>
      <c r="BH187" s="984">
        <v>59.805599999999998</v>
      </c>
      <c r="BI187" s="985">
        <v>30.388400000000001</v>
      </c>
      <c r="BJ187" s="232"/>
      <c r="BK187" s="232"/>
      <c r="BL187" s="232"/>
      <c r="BM187" s="232"/>
      <c r="BN187" s="232"/>
      <c r="BO187" s="232"/>
      <c r="BP187" s="232"/>
      <c r="BQ187" s="1000">
        <f t="shared" si="524"/>
        <v>0</v>
      </c>
      <c r="BR187" s="1000">
        <f t="shared" si="525"/>
        <v>0</v>
      </c>
      <c r="BS187" s="1000">
        <f t="shared" si="526"/>
        <v>0</v>
      </c>
      <c r="BT187" s="232"/>
      <c r="BU187" s="232"/>
      <c r="BV187" s="232"/>
      <c r="BW187" s="232"/>
      <c r="BX187" s="232"/>
      <c r="BY187" s="232"/>
      <c r="BZ187" s="232"/>
      <c r="CA187" s="232"/>
      <c r="CB187" s="232"/>
      <c r="CC187" s="232"/>
      <c r="CD187" s="232"/>
      <c r="CE187" s="232"/>
      <c r="CF187" s="232"/>
      <c r="CG187" s="232"/>
      <c r="CH187" s="5"/>
      <c r="CI187" s="5"/>
      <c r="CJ187" s="5"/>
      <c r="CK187" s="5"/>
      <c r="CL187" s="5"/>
      <c r="CM187" s="5"/>
      <c r="CN187" s="5"/>
      <c r="CO187" s="5"/>
      <c r="CP187" s="5"/>
      <c r="CQ187" s="5"/>
      <c r="CR187" s="5"/>
      <c r="CS187" s="5"/>
      <c r="CT187"/>
      <c r="CU187"/>
      <c r="CV187"/>
      <c r="CW187"/>
      <c r="CX187"/>
      <c r="CY187"/>
      <c r="CZ187"/>
      <c r="DA187"/>
      <c r="DB187"/>
    </row>
    <row r="188" spans="1:106" s="3" customFormat="1" x14ac:dyDescent="0.2">
      <c r="A188" s="109" t="s">
        <v>665</v>
      </c>
      <c r="B188" s="132" t="s">
        <v>90</v>
      </c>
      <c r="C188" s="133">
        <v>-0.8</v>
      </c>
      <c r="D188" s="134" t="e">
        <v>#N/A</v>
      </c>
      <c r="E188" s="133">
        <v>2.7</v>
      </c>
      <c r="F188" s="134" t="e">
        <v>#N/A</v>
      </c>
      <c r="G188" s="133">
        <v>-2.1</v>
      </c>
      <c r="H188" s="134" t="e">
        <v>#N/A</v>
      </c>
      <c r="I188" s="133">
        <v>-2.5</v>
      </c>
      <c r="J188" s="134" t="e">
        <v>#N/A</v>
      </c>
      <c r="K188" s="133">
        <v>-5.7</v>
      </c>
      <c r="L188" s="134" t="e">
        <v>#N/A</v>
      </c>
      <c r="M188" s="133">
        <v>-5.3</v>
      </c>
      <c r="N188" s="134" t="e">
        <v>#N/A</v>
      </c>
      <c r="O188" s="133">
        <v>-0.8</v>
      </c>
      <c r="P188" s="134" t="e">
        <v>#N/A</v>
      </c>
      <c r="Q188" s="133">
        <v>0.39999999999999991</v>
      </c>
      <c r="R188" s="134" t="e">
        <v>#N/A</v>
      </c>
      <c r="S188" s="133">
        <v>-0.10000000000000009</v>
      </c>
      <c r="T188" s="134" t="e">
        <v>#N/A</v>
      </c>
      <c r="U188" s="133">
        <v>-1.2</v>
      </c>
      <c r="V188" s="135" t="e">
        <v>#N/A</v>
      </c>
      <c r="W188" s="1"/>
      <c r="X188" s="109" t="s">
        <v>666</v>
      </c>
      <c r="Y188" s="490" t="s">
        <v>90</v>
      </c>
      <c r="Z188" s="137">
        <v>1.2</v>
      </c>
      <c r="AA188" s="137">
        <v>2</v>
      </c>
      <c r="AB188" s="137">
        <v>-0.1</v>
      </c>
      <c r="AC188" s="137">
        <v>-1.9</v>
      </c>
      <c r="AD188" s="137">
        <v>-3.7</v>
      </c>
      <c r="AE188" s="137">
        <v>-3.3</v>
      </c>
      <c r="AF188" s="137">
        <v>1.2</v>
      </c>
      <c r="AG188" s="137">
        <v>2.1</v>
      </c>
      <c r="AH188" s="137">
        <v>1.9</v>
      </c>
      <c r="AI188" s="137">
        <v>0.4</v>
      </c>
      <c r="AJ188" s="517"/>
      <c r="AK188" s="233"/>
      <c r="AM188" s="233"/>
      <c r="AN188" s="233"/>
      <c r="AO188" s="233"/>
      <c r="AP188" s="233"/>
      <c r="AQ188" s="233"/>
      <c r="AR188" s="233"/>
      <c r="AS188" s="233"/>
      <c r="AT188" s="233"/>
      <c r="AU188" s="233"/>
      <c r="AV188" s="233"/>
      <c r="AW188" s="956" t="s">
        <v>1350</v>
      </c>
      <c r="AX188" s="957" t="s">
        <v>1558</v>
      </c>
      <c r="AY188" s="957" t="s">
        <v>1407</v>
      </c>
      <c r="AZ188" s="1008" t="s">
        <v>2185</v>
      </c>
      <c r="BA188" s="958" t="s">
        <v>634</v>
      </c>
      <c r="BB188" s="233"/>
      <c r="BC188" s="956" t="s">
        <v>1350</v>
      </c>
      <c r="BD188" s="957" t="s">
        <v>1556</v>
      </c>
      <c r="BE188" s="957" t="s">
        <v>1557</v>
      </c>
      <c r="BF188" s="1008" t="s">
        <v>2157</v>
      </c>
      <c r="BG188" s="958" t="s">
        <v>228</v>
      </c>
      <c r="BH188" s="959">
        <v>57.735900000000001</v>
      </c>
      <c r="BI188" s="960">
        <v>29.9574</v>
      </c>
      <c r="BJ188" s="233"/>
      <c r="BK188" s="233"/>
      <c r="BL188" s="233"/>
      <c r="BM188" s="233"/>
      <c r="BN188" s="233"/>
      <c r="BO188" s="233"/>
      <c r="BP188" s="233"/>
      <c r="BQ188" s="1000">
        <f t="shared" si="524"/>
        <v>0</v>
      </c>
      <c r="BR188" s="1000">
        <f t="shared" si="525"/>
        <v>0</v>
      </c>
      <c r="BS188" s="1000">
        <f t="shared" si="526"/>
        <v>0</v>
      </c>
      <c r="BT188" s="233"/>
      <c r="BU188" s="233"/>
      <c r="BV188" s="233"/>
      <c r="BW188" s="233"/>
      <c r="BX188" s="233"/>
      <c r="BY188" s="233"/>
      <c r="BZ188" s="233"/>
      <c r="CA188" s="233"/>
      <c r="CB188" s="233"/>
      <c r="CC188" s="233"/>
      <c r="CD188" s="233"/>
      <c r="CE188" s="233"/>
      <c r="CF188" s="233"/>
      <c r="CG188" s="233"/>
      <c r="CH188" s="232"/>
      <c r="CI188" s="232"/>
      <c r="CJ188" s="232"/>
      <c r="CK188" s="232"/>
      <c r="CL188" s="232"/>
      <c r="CM188" s="232"/>
      <c r="CN188" s="232"/>
      <c r="CO188" s="232"/>
      <c r="CP188" s="232"/>
      <c r="CQ188" s="232"/>
      <c r="CR188" s="232"/>
      <c r="CS188" s="232"/>
      <c r="CT188" s="2"/>
      <c r="CU188" s="2"/>
      <c r="CV188" s="2"/>
      <c r="CW188" s="2"/>
      <c r="CX188" s="2"/>
      <c r="CY188" s="2"/>
      <c r="CZ188" s="2"/>
      <c r="DA188" s="2"/>
      <c r="DB188" s="2"/>
    </row>
    <row r="189" spans="1:106" x14ac:dyDescent="0.2">
      <c r="A189" s="109" t="s">
        <v>667</v>
      </c>
      <c r="B189" s="491" t="s">
        <v>91</v>
      </c>
      <c r="C189" s="492" t="e">
        <v>#N/A</v>
      </c>
      <c r="D189" s="493">
        <v>7.6</v>
      </c>
      <c r="E189" s="493" t="e">
        <v>#N/A</v>
      </c>
      <c r="F189" s="493">
        <v>11.5</v>
      </c>
      <c r="G189" s="493" t="e">
        <v>#N/A</v>
      </c>
      <c r="H189" s="493">
        <v>13.8</v>
      </c>
      <c r="I189" s="493" t="e">
        <v>#N/A</v>
      </c>
      <c r="J189" s="493">
        <v>8.5</v>
      </c>
      <c r="K189" s="493" t="e">
        <v>#N/A</v>
      </c>
      <c r="L189" s="493">
        <v>14.8</v>
      </c>
      <c r="M189" s="493" t="e">
        <v>#N/A</v>
      </c>
      <c r="N189" s="493">
        <v>6.7</v>
      </c>
      <c r="O189" s="493" t="e">
        <v>#N/A</v>
      </c>
      <c r="P189" s="493">
        <v>13.1</v>
      </c>
      <c r="Q189" s="493" t="e">
        <v>#N/A</v>
      </c>
      <c r="R189" s="493">
        <v>11.2</v>
      </c>
      <c r="S189" s="493" t="e">
        <v>#N/A</v>
      </c>
      <c r="T189" s="493">
        <v>11.9</v>
      </c>
      <c r="U189" s="493" t="e">
        <v>#N/A</v>
      </c>
      <c r="V189" s="494">
        <v>17.8</v>
      </c>
      <c r="X189" s="109" t="s">
        <v>668</v>
      </c>
      <c r="Y189" s="495" t="s">
        <v>91</v>
      </c>
      <c r="Z189" s="511">
        <v>7.6</v>
      </c>
      <c r="AA189" s="512">
        <v>11.5</v>
      </c>
      <c r="AB189" s="512">
        <v>13.8</v>
      </c>
      <c r="AC189" s="512">
        <v>8.5</v>
      </c>
      <c r="AD189" s="512">
        <v>14.8</v>
      </c>
      <c r="AE189" s="512">
        <v>6.7</v>
      </c>
      <c r="AF189" s="512">
        <v>13.1</v>
      </c>
      <c r="AG189" s="512">
        <v>11.2</v>
      </c>
      <c r="AH189" s="512">
        <v>11.9</v>
      </c>
      <c r="AI189" s="513">
        <v>17.8</v>
      </c>
      <c r="AN189" s="5"/>
      <c r="AO189" s="5"/>
      <c r="AP189" s="5"/>
      <c r="AQ189" s="5"/>
      <c r="AR189" s="5"/>
      <c r="AS189" s="5"/>
      <c r="AT189" s="5"/>
      <c r="AU189" s="5"/>
      <c r="AV189" s="5"/>
      <c r="AW189" s="956" t="s">
        <v>1350</v>
      </c>
      <c r="AX189" s="957" t="s">
        <v>1559</v>
      </c>
      <c r="AY189" s="957" t="s">
        <v>1560</v>
      </c>
      <c r="AZ189" s="1008" t="s">
        <v>2184</v>
      </c>
      <c r="BA189" s="958" t="s">
        <v>634</v>
      </c>
      <c r="BB189" s="5"/>
      <c r="BC189" s="956" t="s">
        <v>1350</v>
      </c>
      <c r="BD189" s="957" t="s">
        <v>1561</v>
      </c>
      <c r="BE189" s="957" t="s">
        <v>1562</v>
      </c>
      <c r="BF189" s="1008" t="s">
        <v>2158</v>
      </c>
      <c r="BG189" s="958" t="s">
        <v>228</v>
      </c>
      <c r="BH189" s="959">
        <v>57.895000000000003</v>
      </c>
      <c r="BI189" s="960">
        <v>30.064399999999999</v>
      </c>
      <c r="BJ189" s="5"/>
      <c r="BK189" s="5"/>
      <c r="BL189" s="5"/>
      <c r="BM189" s="5"/>
      <c r="BN189" s="5"/>
      <c r="BO189" s="5"/>
      <c r="BP189" s="5"/>
      <c r="BQ189" s="1000">
        <f t="shared" si="524"/>
        <v>0</v>
      </c>
      <c r="BR189" s="1000">
        <f t="shared" si="525"/>
        <v>0</v>
      </c>
      <c r="BS189" s="1000">
        <f t="shared" si="526"/>
        <v>0</v>
      </c>
      <c r="BT189" s="5"/>
      <c r="BU189" s="5"/>
      <c r="BV189" s="5"/>
      <c r="BW189" s="5"/>
      <c r="BX189" s="5"/>
      <c r="BY189" s="5"/>
      <c r="BZ189" s="5"/>
      <c r="CA189" s="5"/>
      <c r="CB189" s="5"/>
      <c r="CC189" s="5"/>
      <c r="CD189" s="5"/>
      <c r="CE189" s="5"/>
      <c r="CF189" s="5"/>
      <c r="CG189" s="5"/>
      <c r="CH189" s="233"/>
      <c r="CI189" s="233"/>
      <c r="CJ189" s="233"/>
      <c r="CK189" s="233"/>
      <c r="CL189" s="233"/>
      <c r="CM189" s="233"/>
      <c r="CN189" s="233"/>
      <c r="CO189" s="233"/>
      <c r="CP189" s="233"/>
      <c r="CQ189" s="233"/>
      <c r="CR189" s="233"/>
      <c r="CS189" s="233"/>
      <c r="CT189" s="3"/>
      <c r="CU189" s="3"/>
      <c r="CV189" s="3"/>
      <c r="CW189" s="3"/>
      <c r="CX189" s="3"/>
      <c r="CY189" s="3"/>
      <c r="CZ189" s="3"/>
      <c r="DA189" s="3"/>
      <c r="DB189" s="3"/>
    </row>
    <row r="190" spans="1:106" x14ac:dyDescent="0.2">
      <c r="A190" s="109" t="s">
        <v>669</v>
      </c>
      <c r="B190" s="139" t="s">
        <v>92</v>
      </c>
      <c r="C190" s="140">
        <v>11</v>
      </c>
      <c r="D190" s="141">
        <v>14</v>
      </c>
      <c r="E190" s="141">
        <v>11</v>
      </c>
      <c r="F190" s="141">
        <v>6</v>
      </c>
      <c r="G190" s="141">
        <v>13</v>
      </c>
      <c r="H190" s="141">
        <v>14</v>
      </c>
      <c r="I190" s="141">
        <v>10</v>
      </c>
      <c r="J190" s="141">
        <v>9</v>
      </c>
      <c r="K190" s="141">
        <v>10</v>
      </c>
      <c r="L190" s="141">
        <v>8</v>
      </c>
      <c r="M190" s="141">
        <v>14</v>
      </c>
      <c r="N190" s="141">
        <v>16</v>
      </c>
      <c r="O190" s="141">
        <v>14</v>
      </c>
      <c r="P190" s="141">
        <v>15</v>
      </c>
      <c r="Q190" s="141">
        <v>11</v>
      </c>
      <c r="R190" s="141">
        <v>8</v>
      </c>
      <c r="S190" s="141">
        <v>3</v>
      </c>
      <c r="T190" s="141">
        <v>3</v>
      </c>
      <c r="U190" s="141">
        <v>3</v>
      </c>
      <c r="V190" s="142">
        <v>7</v>
      </c>
      <c r="X190" s="109" t="s">
        <v>670</v>
      </c>
      <c r="Y190" s="496" t="s">
        <v>92</v>
      </c>
      <c r="Z190" s="144">
        <v>14</v>
      </c>
      <c r="AA190" s="144">
        <v>11</v>
      </c>
      <c r="AB190" s="144">
        <v>14</v>
      </c>
      <c r="AC190" s="144">
        <v>10</v>
      </c>
      <c r="AD190" s="144">
        <v>10</v>
      </c>
      <c r="AE190" s="144">
        <v>16</v>
      </c>
      <c r="AF190" s="144">
        <v>15</v>
      </c>
      <c r="AG190" s="144">
        <v>11</v>
      </c>
      <c r="AH190" s="144">
        <v>3</v>
      </c>
      <c r="AI190" s="144">
        <v>7</v>
      </c>
      <c r="AN190" s="5"/>
      <c r="AO190" s="5"/>
      <c r="AP190" s="5"/>
      <c r="AQ190" s="5"/>
      <c r="AR190" s="5"/>
      <c r="AS190" s="5"/>
      <c r="AT190" s="5"/>
      <c r="AU190" s="5"/>
      <c r="AV190" s="5"/>
      <c r="AW190" s="956" t="s">
        <v>1350</v>
      </c>
      <c r="AX190" s="957" t="s">
        <v>1561</v>
      </c>
      <c r="AY190" s="957" t="s">
        <v>1562</v>
      </c>
      <c r="AZ190" s="1008" t="s">
        <v>2158</v>
      </c>
      <c r="BA190" s="958" t="s">
        <v>228</v>
      </c>
      <c r="BB190" s="5"/>
      <c r="BC190" s="956" t="s">
        <v>1350</v>
      </c>
      <c r="BD190" s="957" t="s">
        <v>1626</v>
      </c>
      <c r="BE190" s="957" t="s">
        <v>1627</v>
      </c>
      <c r="BF190" s="1008" t="s">
        <v>2159</v>
      </c>
      <c r="BG190" s="958" t="s">
        <v>228</v>
      </c>
      <c r="BH190" s="959">
        <v>57.803699999999999</v>
      </c>
      <c r="BI190" s="960">
        <v>29.738299999999999</v>
      </c>
      <c r="BJ190" s="5"/>
      <c r="BK190" s="5"/>
      <c r="BL190" s="5"/>
      <c r="BM190" s="5"/>
      <c r="BN190" s="5"/>
      <c r="BO190" s="5"/>
      <c r="BP190" s="5"/>
      <c r="BQ190" s="1000">
        <f t="shared" si="524"/>
        <v>0</v>
      </c>
      <c r="BR190" s="1000">
        <f t="shared" si="525"/>
        <v>0</v>
      </c>
      <c r="BS190" s="1000">
        <f t="shared" si="526"/>
        <v>0</v>
      </c>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row>
    <row r="191" spans="1:106" x14ac:dyDescent="0.2">
      <c r="A191" s="109" t="s">
        <v>671</v>
      </c>
      <c r="B191" s="145" t="s">
        <v>93</v>
      </c>
      <c r="C191" s="146" t="s">
        <v>79</v>
      </c>
      <c r="D191" s="147" t="s">
        <v>79</v>
      </c>
      <c r="E191" s="147" t="s">
        <v>79</v>
      </c>
      <c r="F191" s="147" t="s">
        <v>79</v>
      </c>
      <c r="G191" s="147" t="s">
        <v>79</v>
      </c>
      <c r="H191" s="147" t="s">
        <v>79</v>
      </c>
      <c r="I191" s="147" t="s">
        <v>79</v>
      </c>
      <c r="J191" s="147" t="s">
        <v>79</v>
      </c>
      <c r="K191" s="147" t="s">
        <v>79</v>
      </c>
      <c r="L191" s="147" t="s">
        <v>79</v>
      </c>
      <c r="M191" s="147" t="s">
        <v>79</v>
      </c>
      <c r="N191" s="147">
        <v>16</v>
      </c>
      <c r="O191" s="147" t="s">
        <v>79</v>
      </c>
      <c r="P191" s="147">
        <v>15</v>
      </c>
      <c r="Q191" s="147" t="s">
        <v>79</v>
      </c>
      <c r="R191" s="147" t="s">
        <v>79</v>
      </c>
      <c r="S191" s="147" t="s">
        <v>79</v>
      </c>
      <c r="T191" s="147" t="s">
        <v>79</v>
      </c>
      <c r="U191" s="147" t="s">
        <v>79</v>
      </c>
      <c r="V191" s="148" t="s">
        <v>79</v>
      </c>
      <c r="X191" s="109" t="s">
        <v>672</v>
      </c>
      <c r="Y191" s="496" t="s">
        <v>103</v>
      </c>
      <c r="Z191" s="150">
        <v>0</v>
      </c>
      <c r="AA191" s="150">
        <v>0</v>
      </c>
      <c r="AB191" s="150">
        <v>0</v>
      </c>
      <c r="AC191" s="150">
        <v>0</v>
      </c>
      <c r="AD191" s="150">
        <v>0</v>
      </c>
      <c r="AE191" s="150">
        <v>0</v>
      </c>
      <c r="AF191" s="150">
        <v>0</v>
      </c>
      <c r="AG191" s="150">
        <v>0</v>
      </c>
      <c r="AH191" s="150">
        <v>0</v>
      </c>
      <c r="AI191" s="150">
        <v>0</v>
      </c>
      <c r="AN191" s="5"/>
      <c r="AO191" s="5"/>
      <c r="AP191" s="5"/>
      <c r="AQ191" s="5"/>
      <c r="AR191" s="5"/>
      <c r="AS191" s="5"/>
      <c r="AT191" s="5"/>
      <c r="AU191" s="5"/>
      <c r="AV191" s="5"/>
      <c r="AW191" s="956" t="s">
        <v>1662</v>
      </c>
      <c r="AX191" s="957" t="s">
        <v>1692</v>
      </c>
      <c r="AY191" s="957" t="s">
        <v>1693</v>
      </c>
      <c r="AZ191" s="1008" t="s">
        <v>1694</v>
      </c>
      <c r="BA191" s="958" t="s">
        <v>329</v>
      </c>
      <c r="BB191" s="5"/>
      <c r="BC191" s="956" t="s">
        <v>1350</v>
      </c>
      <c r="BD191" s="957" t="s">
        <v>1591</v>
      </c>
      <c r="BE191" s="957" t="s">
        <v>1592</v>
      </c>
      <c r="BF191" s="1008" t="s">
        <v>2160</v>
      </c>
      <c r="BG191" s="958" t="s">
        <v>228</v>
      </c>
      <c r="BH191" s="959">
        <v>57.969200000000001</v>
      </c>
      <c r="BI191" s="960">
        <v>30.135100000000001</v>
      </c>
      <c r="BJ191" s="5"/>
      <c r="BK191" s="5"/>
      <c r="BL191" s="5"/>
      <c r="BM191" s="5"/>
      <c r="BN191" s="5"/>
      <c r="BO191" s="5"/>
      <c r="BP191" s="5"/>
      <c r="BQ191" s="1000">
        <f t="shared" si="524"/>
        <v>0</v>
      </c>
      <c r="BR191" s="1000">
        <f t="shared" si="525"/>
        <v>0</v>
      </c>
      <c r="BS191" s="1000">
        <f t="shared" si="526"/>
        <v>0</v>
      </c>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row>
    <row r="192" spans="1:106" ht="15.75" x14ac:dyDescent="0.25">
      <c r="A192" s="109" t="s">
        <v>673</v>
      </c>
      <c r="B192" s="151" t="s">
        <v>31</v>
      </c>
      <c r="C192" s="152" t="s">
        <v>79</v>
      </c>
      <c r="D192" s="153" t="s">
        <v>105</v>
      </c>
      <c r="E192" s="153" t="s">
        <v>105</v>
      </c>
      <c r="F192" s="153" t="s">
        <v>79</v>
      </c>
      <c r="G192" s="153" t="s">
        <v>2250</v>
      </c>
      <c r="H192" s="153" t="s">
        <v>2250</v>
      </c>
      <c r="I192" s="153" t="s">
        <v>2250</v>
      </c>
      <c r="J192" s="153" t="s">
        <v>79</v>
      </c>
      <c r="K192" s="153" t="s">
        <v>2253</v>
      </c>
      <c r="L192" s="153" t="s">
        <v>79</v>
      </c>
      <c r="M192" s="153" t="s">
        <v>79</v>
      </c>
      <c r="N192" s="153" t="s">
        <v>2250</v>
      </c>
      <c r="O192" s="153" t="s">
        <v>79</v>
      </c>
      <c r="P192" s="153" t="s">
        <v>2238</v>
      </c>
      <c r="Q192" s="153" t="s">
        <v>2250</v>
      </c>
      <c r="R192" s="153" t="s">
        <v>79</v>
      </c>
      <c r="S192" s="153" t="s">
        <v>79</v>
      </c>
      <c r="T192" s="153" t="s">
        <v>2250</v>
      </c>
      <c r="U192" s="153" t="s">
        <v>2250</v>
      </c>
      <c r="V192" s="154" t="s">
        <v>79</v>
      </c>
      <c r="X192" s="109" t="s">
        <v>674</v>
      </c>
      <c r="Y192" s="500" t="s">
        <v>31</v>
      </c>
      <c r="Z192" s="156" t="s">
        <v>2227</v>
      </c>
      <c r="AA192" s="156" t="s">
        <v>2227</v>
      </c>
      <c r="AB192" s="156" t="s">
        <v>2250</v>
      </c>
      <c r="AC192" s="156" t="s">
        <v>2250</v>
      </c>
      <c r="AD192" s="156" t="s">
        <v>2250</v>
      </c>
      <c r="AE192" s="156" t="s">
        <v>2250</v>
      </c>
      <c r="AF192" s="156" t="s">
        <v>2238</v>
      </c>
      <c r="AG192" s="156" t="s">
        <v>2250</v>
      </c>
      <c r="AH192" s="156" t="s">
        <v>2250</v>
      </c>
      <c r="AI192" s="156" t="s">
        <v>2250</v>
      </c>
      <c r="AN192" s="5"/>
      <c r="AO192" s="5"/>
      <c r="AP192" s="5"/>
      <c r="AQ192" s="5"/>
      <c r="AR192" s="5"/>
      <c r="AS192" s="5"/>
      <c r="AT192" s="5"/>
      <c r="AU192" s="5"/>
      <c r="AV192" s="5"/>
      <c r="AW192" s="981" t="s">
        <v>1350</v>
      </c>
      <c r="AX192" s="982" t="s">
        <v>1563</v>
      </c>
      <c r="AY192" s="982" t="s">
        <v>1564</v>
      </c>
      <c r="AZ192" s="1008" t="s">
        <v>2144</v>
      </c>
      <c r="BA192" s="983" t="s">
        <v>917</v>
      </c>
      <c r="BB192" s="5"/>
      <c r="BC192" s="956" t="s">
        <v>1350</v>
      </c>
      <c r="BD192" s="957" t="s">
        <v>1538</v>
      </c>
      <c r="BE192" s="957" t="s">
        <v>1539</v>
      </c>
      <c r="BF192" s="1008" t="s">
        <v>2161</v>
      </c>
      <c r="BG192" s="958" t="s">
        <v>228</v>
      </c>
      <c r="BH192" s="959">
        <v>57.639200000000002</v>
      </c>
      <c r="BI192" s="960">
        <v>29.939499999999999</v>
      </c>
      <c r="BJ192" s="5"/>
      <c r="BK192" s="5"/>
      <c r="BL192" s="5"/>
      <c r="BM192" s="5"/>
      <c r="BN192" s="5"/>
      <c r="BO192" s="5"/>
      <c r="BP192" s="5"/>
      <c r="BQ192" s="1000">
        <f t="shared" si="524"/>
        <v>0</v>
      </c>
      <c r="BR192" s="1000">
        <f t="shared" si="525"/>
        <v>0</v>
      </c>
      <c r="BS192" s="1000">
        <f t="shared" si="526"/>
        <v>0</v>
      </c>
      <c r="BT192" s="5"/>
      <c r="BU192" s="5"/>
      <c r="BV192" s="5"/>
      <c r="BW192" s="5"/>
      <c r="BX192" s="5"/>
      <c r="BY192" s="5"/>
      <c r="BZ192" s="5"/>
      <c r="CA192" s="5"/>
      <c r="CB192" s="5"/>
      <c r="CC192" s="5"/>
      <c r="CD192" s="5"/>
      <c r="CE192" s="5"/>
      <c r="CF192" s="5"/>
      <c r="CG192" s="5"/>
      <c r="CH192" s="5"/>
      <c r="CI192" s="5"/>
      <c r="CJ192" s="5"/>
      <c r="CK192" s="5"/>
      <c r="CL192" s="5"/>
      <c r="CM192" s="5"/>
      <c r="CN192" s="5"/>
      <c r="CO192" s="5"/>
      <c r="CP192" s="5"/>
      <c r="CQ192" s="5"/>
      <c r="CR192" s="5"/>
      <c r="CS192" s="5"/>
    </row>
    <row r="193" spans="1:97" x14ac:dyDescent="0.2">
      <c r="A193" s="109" t="s">
        <v>675</v>
      </c>
      <c r="B193" s="151" t="s">
        <v>94</v>
      </c>
      <c r="C193" s="157">
        <v>0</v>
      </c>
      <c r="D193" s="158">
        <v>10</v>
      </c>
      <c r="E193" s="158">
        <v>12</v>
      </c>
      <c r="F193" s="158">
        <v>0</v>
      </c>
      <c r="G193" s="158">
        <v>1</v>
      </c>
      <c r="H193" s="158">
        <v>1</v>
      </c>
      <c r="I193" s="158">
        <v>2</v>
      </c>
      <c r="J193" s="158">
        <v>0</v>
      </c>
      <c r="K193" s="158">
        <v>1</v>
      </c>
      <c r="L193" s="158">
        <v>0</v>
      </c>
      <c r="M193" s="158">
        <v>0</v>
      </c>
      <c r="N193" s="158">
        <v>4</v>
      </c>
      <c r="O193" s="158">
        <v>0</v>
      </c>
      <c r="P193" s="158">
        <v>1</v>
      </c>
      <c r="Q193" s="158">
        <v>1</v>
      </c>
      <c r="R193" s="158">
        <v>0</v>
      </c>
      <c r="S193" s="158">
        <v>0</v>
      </c>
      <c r="T193" s="158">
        <v>2</v>
      </c>
      <c r="U193" s="158">
        <v>1</v>
      </c>
      <c r="V193" s="159">
        <v>0</v>
      </c>
      <c r="X193" s="109" t="s">
        <v>676</v>
      </c>
      <c r="Y193" s="500" t="s">
        <v>94</v>
      </c>
      <c r="Z193" s="160">
        <v>10</v>
      </c>
      <c r="AA193" s="160">
        <v>12</v>
      </c>
      <c r="AB193" s="160">
        <v>1</v>
      </c>
      <c r="AC193" s="160">
        <v>2</v>
      </c>
      <c r="AD193" s="160">
        <v>1</v>
      </c>
      <c r="AE193" s="160">
        <v>4</v>
      </c>
      <c r="AF193" s="160">
        <v>1</v>
      </c>
      <c r="AG193" s="160">
        <v>1</v>
      </c>
      <c r="AH193" s="160">
        <v>2</v>
      </c>
      <c r="AI193" s="160">
        <v>1</v>
      </c>
      <c r="AN193" s="5"/>
      <c r="AO193" s="5"/>
      <c r="AP193" s="5"/>
      <c r="AQ193" s="5"/>
      <c r="AR193" s="5"/>
      <c r="AS193" s="5"/>
      <c r="AT193" s="5"/>
      <c r="AU193" s="5"/>
      <c r="AV193" s="5"/>
      <c r="AW193" s="991" t="s">
        <v>789</v>
      </c>
      <c r="AX193" s="992" t="s">
        <v>1884</v>
      </c>
      <c r="AY193" s="992" t="s">
        <v>1885</v>
      </c>
      <c r="AZ193" s="1008" t="s">
        <v>1886</v>
      </c>
      <c r="BA193" s="993" t="s">
        <v>355</v>
      </c>
      <c r="BB193" s="5"/>
      <c r="BC193" s="956" t="s">
        <v>1350</v>
      </c>
      <c r="BD193" s="957" t="s">
        <v>1599</v>
      </c>
      <c r="BE193" s="957" t="s">
        <v>1600</v>
      </c>
      <c r="BF193" s="1008" t="s">
        <v>2162</v>
      </c>
      <c r="BG193" s="958" t="s">
        <v>228</v>
      </c>
      <c r="BH193" s="959">
        <v>57.894100000000002</v>
      </c>
      <c r="BI193" s="960">
        <v>30.345800000000001</v>
      </c>
      <c r="BJ193" s="5"/>
      <c r="BK193" s="5"/>
      <c r="BL193" s="5"/>
      <c r="BM193" s="5"/>
      <c r="BN193" s="5"/>
      <c r="BO193" s="5"/>
      <c r="BP193" s="5"/>
      <c r="BQ193" s="1000">
        <f t="shared" si="524"/>
        <v>0</v>
      </c>
      <c r="BR193" s="1000">
        <f t="shared" si="525"/>
        <v>0</v>
      </c>
      <c r="BS193" s="1000">
        <f t="shared" si="526"/>
        <v>0</v>
      </c>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row>
    <row r="194" spans="1:97" x14ac:dyDescent="0.2">
      <c r="A194" s="109" t="s">
        <v>677</v>
      </c>
      <c r="B194" s="161" t="s">
        <v>34</v>
      </c>
      <c r="C194" s="162">
        <v>999.7</v>
      </c>
      <c r="D194" s="163">
        <v>987.55</v>
      </c>
      <c r="E194" s="163">
        <v>984.84999999999991</v>
      </c>
      <c r="F194" s="163">
        <v>987.05</v>
      </c>
      <c r="G194" s="163">
        <v>991.35</v>
      </c>
      <c r="H194" s="163">
        <v>999.65000000000009</v>
      </c>
      <c r="I194" s="163">
        <v>999.75</v>
      </c>
      <c r="J194" s="163">
        <v>1001.3</v>
      </c>
      <c r="K194" s="163">
        <v>1008.8</v>
      </c>
      <c r="L194" s="163">
        <v>1019.5</v>
      </c>
      <c r="M194" s="163">
        <v>1023.9000000000001</v>
      </c>
      <c r="N194" s="163">
        <v>1017.25</v>
      </c>
      <c r="O194" s="163">
        <v>1016.95</v>
      </c>
      <c r="P194" s="163">
        <v>1015.95</v>
      </c>
      <c r="Q194" s="163">
        <v>1018.25</v>
      </c>
      <c r="R194" s="163">
        <v>1021.5</v>
      </c>
      <c r="S194" s="163">
        <v>1024.75</v>
      </c>
      <c r="T194" s="163">
        <v>1027.8</v>
      </c>
      <c r="U194" s="163">
        <v>1033.2</v>
      </c>
      <c r="V194" s="164">
        <v>1040.1500000000001</v>
      </c>
      <c r="X194" s="109" t="s">
        <v>678</v>
      </c>
      <c r="Y194" s="507" t="s">
        <v>33</v>
      </c>
      <c r="Z194" s="166">
        <v>0</v>
      </c>
      <c r="AA194" s="166">
        <v>0</v>
      </c>
      <c r="AB194" s="166">
        <v>0</v>
      </c>
      <c r="AC194" s="166">
        <v>0</v>
      </c>
      <c r="AD194" s="166">
        <v>0</v>
      </c>
      <c r="AE194" s="166">
        <v>0</v>
      </c>
      <c r="AF194" s="166">
        <v>0</v>
      </c>
      <c r="AG194" s="166">
        <v>0</v>
      </c>
      <c r="AH194" s="166">
        <v>0</v>
      </c>
      <c r="AI194" s="166">
        <v>0</v>
      </c>
      <c r="AN194" s="5"/>
      <c r="AO194" s="5"/>
      <c r="AP194" s="5"/>
      <c r="AQ194" s="5"/>
      <c r="AR194" s="5"/>
      <c r="AS194" s="5"/>
      <c r="AT194" s="5"/>
      <c r="AU194" s="5"/>
      <c r="AV194" s="5"/>
      <c r="AW194" s="956" t="s">
        <v>1350</v>
      </c>
      <c r="AX194" s="957" t="s">
        <v>1565</v>
      </c>
      <c r="AY194" s="957" t="s">
        <v>1566</v>
      </c>
      <c r="AZ194" s="1008" t="s">
        <v>2203</v>
      </c>
      <c r="BA194" s="958" t="s">
        <v>634</v>
      </c>
      <c r="BB194" s="5"/>
      <c r="BC194" s="956" t="s">
        <v>1350</v>
      </c>
      <c r="BD194" s="957" t="s">
        <v>1585</v>
      </c>
      <c r="BE194" s="957" t="s">
        <v>1586</v>
      </c>
      <c r="BF194" s="1008" t="s">
        <v>2163</v>
      </c>
      <c r="BG194" s="958" t="s">
        <v>228</v>
      </c>
      <c r="BH194" s="959">
        <v>58.0533</v>
      </c>
      <c r="BI194" s="960">
        <v>30.203299999999999</v>
      </c>
      <c r="BJ194" s="5"/>
      <c r="BK194" s="5"/>
      <c r="BL194" s="5"/>
      <c r="BM194" s="5"/>
      <c r="BN194" s="5"/>
      <c r="BO194" s="5"/>
      <c r="BP194" s="5"/>
      <c r="BQ194" s="1000">
        <f t="shared" si="524"/>
        <v>0</v>
      </c>
      <c r="BR194" s="1000">
        <f t="shared" si="525"/>
        <v>0</v>
      </c>
      <c r="BS194" s="1000">
        <f t="shared" si="526"/>
        <v>0</v>
      </c>
      <c r="BT194" s="5"/>
      <c r="BU194" s="5"/>
      <c r="BV194" s="5"/>
      <c r="BW194" s="5"/>
      <c r="BX194" s="5"/>
      <c r="BY194" s="5"/>
      <c r="BZ194" s="5"/>
      <c r="CA194" s="5"/>
      <c r="CB194" s="5"/>
      <c r="CC194" s="5"/>
      <c r="CD194" s="5"/>
      <c r="CE194" s="5"/>
      <c r="CF194" s="5"/>
      <c r="CG194" s="5"/>
      <c r="CH194" s="5"/>
      <c r="CI194" s="5"/>
      <c r="CJ194" s="5"/>
      <c r="CK194" s="5"/>
      <c r="CL194" s="5"/>
      <c r="CM194" s="5"/>
      <c r="CN194" s="5"/>
      <c r="CO194" s="5"/>
      <c r="CP194" s="5"/>
      <c r="CQ194" s="5"/>
      <c r="CR194" s="5"/>
      <c r="CS194" s="5"/>
    </row>
    <row r="195" spans="1:97" x14ac:dyDescent="0.2">
      <c r="A195" s="109" t="s">
        <v>679</v>
      </c>
      <c r="B195" s="167" t="s">
        <v>32</v>
      </c>
      <c r="C195" s="168" t="s">
        <v>2285</v>
      </c>
      <c r="D195" s="169" t="s">
        <v>2239</v>
      </c>
      <c r="E195" s="169" t="s">
        <v>1</v>
      </c>
      <c r="F195" s="169" t="s">
        <v>4</v>
      </c>
      <c r="G195" s="169" t="s">
        <v>2239</v>
      </c>
      <c r="H195" s="169" t="s">
        <v>2232</v>
      </c>
      <c r="I195" s="169" t="s">
        <v>820</v>
      </c>
      <c r="J195" s="169" t="s">
        <v>4</v>
      </c>
      <c r="K195" s="169" t="s">
        <v>2223</v>
      </c>
      <c r="L195" s="169" t="s">
        <v>4</v>
      </c>
      <c r="M195" s="169" t="s">
        <v>983</v>
      </c>
      <c r="N195" s="169" t="s">
        <v>2232</v>
      </c>
      <c r="O195" s="169" t="s">
        <v>2239</v>
      </c>
      <c r="P195" s="169" t="s">
        <v>2239</v>
      </c>
      <c r="Q195" s="169" t="s">
        <v>983</v>
      </c>
      <c r="R195" s="169" t="s">
        <v>2</v>
      </c>
      <c r="S195" s="169" t="s">
        <v>273</v>
      </c>
      <c r="T195" s="169" t="s">
        <v>2213</v>
      </c>
      <c r="U195" s="169" t="s">
        <v>2234</v>
      </c>
      <c r="V195" s="170" t="s">
        <v>98</v>
      </c>
      <c r="X195" s="672" t="s">
        <v>658</v>
      </c>
      <c r="Y195" s="673" t="s">
        <v>807</v>
      </c>
      <c r="Z195" s="674">
        <v>0</v>
      </c>
      <c r="AA195" s="675">
        <v>0</v>
      </c>
      <c r="AB195" s="675">
        <v>0</v>
      </c>
      <c r="AC195" s="675">
        <v>0</v>
      </c>
      <c r="AD195" s="675">
        <v>0</v>
      </c>
      <c r="AE195" s="675">
        <v>0</v>
      </c>
      <c r="AF195" s="675">
        <v>0</v>
      </c>
      <c r="AG195" s="675">
        <v>0</v>
      </c>
      <c r="AH195" s="675">
        <v>0</v>
      </c>
      <c r="AI195" s="676">
        <v>0</v>
      </c>
      <c r="AN195" s="5"/>
      <c r="AO195" s="5"/>
      <c r="AP195" s="5"/>
      <c r="AQ195" s="5"/>
      <c r="AR195" s="5"/>
      <c r="AS195" s="5"/>
      <c r="AT195" s="5"/>
      <c r="AU195" s="5"/>
      <c r="AV195" s="5"/>
      <c r="AW195" s="991" t="s">
        <v>789</v>
      </c>
      <c r="AX195" s="992" t="s">
        <v>1887</v>
      </c>
      <c r="AY195" s="992" t="s">
        <v>1888</v>
      </c>
      <c r="AZ195" s="1008" t="s">
        <v>1889</v>
      </c>
      <c r="BA195" s="993" t="s">
        <v>738</v>
      </c>
      <c r="BB195" s="5"/>
      <c r="BC195" s="956" t="s">
        <v>1350</v>
      </c>
      <c r="BD195" s="957" t="s">
        <v>1634</v>
      </c>
      <c r="BE195" s="957" t="s">
        <v>1635</v>
      </c>
      <c r="BF195" s="1008" t="s">
        <v>2164</v>
      </c>
      <c r="BG195" s="958" t="s">
        <v>279</v>
      </c>
      <c r="BH195" s="959">
        <v>56.3277</v>
      </c>
      <c r="BI195" s="960">
        <v>30.7178</v>
      </c>
      <c r="BJ195" s="5"/>
      <c r="BK195" s="5"/>
      <c r="BL195" s="5"/>
      <c r="BM195" s="5"/>
      <c r="BN195" s="5"/>
      <c r="BO195" s="5"/>
      <c r="BP195" s="5"/>
      <c r="BQ195" s="1000">
        <f t="shared" si="524"/>
        <v>0</v>
      </c>
      <c r="BR195" s="1000">
        <f t="shared" si="525"/>
        <v>0</v>
      </c>
      <c r="BS195" s="1000">
        <f t="shared" si="526"/>
        <v>0</v>
      </c>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row>
    <row r="196" spans="1:97" x14ac:dyDescent="0.2">
      <c r="A196" s="109" t="s">
        <v>680</v>
      </c>
      <c r="B196" s="171" t="s">
        <v>33</v>
      </c>
      <c r="C196" s="172">
        <v>0</v>
      </c>
      <c r="D196" s="173">
        <v>0</v>
      </c>
      <c r="E196" s="173">
        <v>0</v>
      </c>
      <c r="F196" s="173">
        <v>0</v>
      </c>
      <c r="G196" s="173">
        <v>0</v>
      </c>
      <c r="H196" s="173">
        <v>0</v>
      </c>
      <c r="I196" s="173">
        <v>0</v>
      </c>
      <c r="J196" s="173">
        <v>0</v>
      </c>
      <c r="K196" s="173">
        <v>0</v>
      </c>
      <c r="L196" s="173">
        <v>0</v>
      </c>
      <c r="M196" s="173">
        <v>0</v>
      </c>
      <c r="N196" s="173">
        <v>0</v>
      </c>
      <c r="O196" s="173">
        <v>0</v>
      </c>
      <c r="P196" s="173">
        <v>0</v>
      </c>
      <c r="Q196" s="173">
        <v>0</v>
      </c>
      <c r="R196" s="173">
        <v>0</v>
      </c>
      <c r="S196" s="173">
        <v>0</v>
      </c>
      <c r="T196" s="173">
        <v>0</v>
      </c>
      <c r="U196" s="173">
        <v>0</v>
      </c>
      <c r="V196" s="174">
        <v>0</v>
      </c>
      <c r="X196" s="672" t="s">
        <v>659</v>
      </c>
      <c r="Y196" s="677" t="s">
        <v>808</v>
      </c>
      <c r="Z196" s="678">
        <v>0</v>
      </c>
      <c r="AA196" s="679">
        <v>0</v>
      </c>
      <c r="AB196" s="679">
        <v>0</v>
      </c>
      <c r="AC196" s="679">
        <v>0</v>
      </c>
      <c r="AD196" s="679">
        <v>0</v>
      </c>
      <c r="AE196" s="679">
        <v>0</v>
      </c>
      <c r="AF196" s="679">
        <v>0</v>
      </c>
      <c r="AG196" s="679">
        <v>0</v>
      </c>
      <c r="AH196" s="679">
        <v>0</v>
      </c>
      <c r="AI196" s="680">
        <v>0</v>
      </c>
      <c r="AN196" s="5"/>
      <c r="AO196" s="5"/>
      <c r="AP196" s="5"/>
      <c r="AQ196" s="5"/>
      <c r="AR196" s="5"/>
      <c r="AS196" s="5"/>
      <c r="AT196" s="5"/>
      <c r="AU196" s="5"/>
      <c r="AV196" s="5"/>
      <c r="AW196" s="981" t="s">
        <v>1662</v>
      </c>
      <c r="AX196" s="982" t="s">
        <v>1695</v>
      </c>
      <c r="AY196" s="982" t="s">
        <v>1696</v>
      </c>
      <c r="AZ196" s="1008" t="s">
        <v>1697</v>
      </c>
      <c r="BA196" s="983" t="s">
        <v>886</v>
      </c>
      <c r="BB196" s="5"/>
      <c r="BC196" s="956" t="s">
        <v>1350</v>
      </c>
      <c r="BD196" s="957" t="s">
        <v>1567</v>
      </c>
      <c r="BE196" s="957" t="s">
        <v>1568</v>
      </c>
      <c r="BF196" s="1008" t="s">
        <v>2165</v>
      </c>
      <c r="BG196" s="958" t="s">
        <v>279</v>
      </c>
      <c r="BH196" s="959">
        <v>56.317599999999999</v>
      </c>
      <c r="BI196" s="960">
        <v>30.292400000000001</v>
      </c>
      <c r="BJ196" s="5"/>
      <c r="BK196" s="5"/>
      <c r="BL196" s="5"/>
      <c r="BM196" s="5"/>
      <c r="BN196" s="5"/>
      <c r="BO196" s="5"/>
      <c r="BP196" s="5"/>
      <c r="BQ196" s="1000">
        <f t="shared" si="524"/>
        <v>0</v>
      </c>
      <c r="BR196" s="1000">
        <f t="shared" si="525"/>
        <v>0</v>
      </c>
      <c r="BS196" s="1000">
        <f t="shared" si="526"/>
        <v>0</v>
      </c>
      <c r="BT196" s="5"/>
      <c r="BU196" s="5"/>
      <c r="BV196" s="5"/>
      <c r="BW196" s="5"/>
      <c r="BX196" s="5"/>
      <c r="BY196" s="5"/>
      <c r="BZ196" s="5"/>
      <c r="CA196" s="5"/>
      <c r="CB196" s="5"/>
      <c r="CC196" s="5"/>
      <c r="CD196" s="5"/>
      <c r="CE196" s="5"/>
      <c r="CF196" s="5"/>
      <c r="CG196" s="5"/>
      <c r="CH196" s="5"/>
      <c r="CI196" s="5"/>
      <c r="CJ196" s="5"/>
      <c r="CK196" s="5"/>
      <c r="CL196" s="5"/>
      <c r="CM196" s="5"/>
      <c r="CN196" s="5"/>
      <c r="CO196" s="5"/>
      <c r="CP196" s="5"/>
      <c r="CQ196" s="5"/>
      <c r="CR196" s="5"/>
      <c r="CS196" s="5"/>
    </row>
    <row r="197" spans="1:97" x14ac:dyDescent="0.2">
      <c r="A197" s="109" t="s">
        <v>681</v>
      </c>
      <c r="B197" s="171" t="s">
        <v>103</v>
      </c>
      <c r="C197" s="172">
        <v>0</v>
      </c>
      <c r="D197" s="173">
        <v>0</v>
      </c>
      <c r="E197" s="173">
        <v>0</v>
      </c>
      <c r="F197" s="173">
        <v>0</v>
      </c>
      <c r="G197" s="173">
        <v>0</v>
      </c>
      <c r="H197" s="173">
        <v>0</v>
      </c>
      <c r="I197" s="173">
        <v>0</v>
      </c>
      <c r="J197" s="173">
        <v>0</v>
      </c>
      <c r="K197" s="173">
        <v>0</v>
      </c>
      <c r="L197" s="173">
        <v>0</v>
      </c>
      <c r="M197" s="173">
        <v>0</v>
      </c>
      <c r="N197" s="173">
        <v>0</v>
      </c>
      <c r="O197" s="173">
        <v>0</v>
      </c>
      <c r="P197" s="173">
        <v>0</v>
      </c>
      <c r="Q197" s="173">
        <v>0</v>
      </c>
      <c r="R197" s="173">
        <v>0</v>
      </c>
      <c r="S197" s="173">
        <v>0</v>
      </c>
      <c r="T197" s="173">
        <v>0</v>
      </c>
      <c r="U197" s="173">
        <v>0</v>
      </c>
      <c r="V197" s="174">
        <v>0</v>
      </c>
      <c r="X197" s="672" t="s">
        <v>661</v>
      </c>
      <c r="Y197" s="677" t="s">
        <v>809</v>
      </c>
      <c r="Z197" s="678">
        <v>2</v>
      </c>
      <c r="AA197" s="679">
        <v>0</v>
      </c>
      <c r="AB197" s="679">
        <v>0</v>
      </c>
      <c r="AC197" s="679">
        <v>2</v>
      </c>
      <c r="AD197" s="679">
        <v>0</v>
      </c>
      <c r="AE197" s="679">
        <v>2</v>
      </c>
      <c r="AF197" s="679">
        <v>2</v>
      </c>
      <c r="AG197" s="679">
        <v>0</v>
      </c>
      <c r="AH197" s="679">
        <v>0</v>
      </c>
      <c r="AI197" s="680">
        <v>0</v>
      </c>
      <c r="AN197" s="5"/>
      <c r="AO197" s="5"/>
      <c r="AP197" s="5"/>
      <c r="AQ197" s="5"/>
      <c r="AR197" s="5"/>
      <c r="AS197" s="5"/>
      <c r="AT197" s="5"/>
      <c r="AU197" s="5"/>
      <c r="AV197" s="5"/>
      <c r="AW197" s="981" t="s">
        <v>1662</v>
      </c>
      <c r="AX197" s="982" t="s">
        <v>1695</v>
      </c>
      <c r="AY197" s="982" t="s">
        <v>1696</v>
      </c>
      <c r="AZ197" s="1008" t="s">
        <v>1697</v>
      </c>
      <c r="BA197" s="983" t="s">
        <v>712</v>
      </c>
      <c r="BB197" s="5"/>
      <c r="BC197" s="956" t="s">
        <v>1350</v>
      </c>
      <c r="BD197" s="957" t="s">
        <v>1659</v>
      </c>
      <c r="BE197" s="957" t="s">
        <v>1660</v>
      </c>
      <c r="BF197" s="1008" t="s">
        <v>2166</v>
      </c>
      <c r="BG197" s="958" t="s">
        <v>279</v>
      </c>
      <c r="BH197" s="959">
        <v>56.418900000000001</v>
      </c>
      <c r="BI197" s="960">
        <v>30.184200000000001</v>
      </c>
      <c r="BJ197" s="5"/>
      <c r="BK197" s="5"/>
      <c r="BL197" s="5"/>
      <c r="BM197" s="5"/>
      <c r="BN197" s="5"/>
      <c r="BO197" s="5"/>
      <c r="BP197" s="5"/>
      <c r="BQ197" s="1000">
        <f t="shared" si="524"/>
        <v>0</v>
      </c>
      <c r="BR197" s="1000">
        <f t="shared" si="525"/>
        <v>0</v>
      </c>
      <c r="BS197" s="1000">
        <f t="shared" si="526"/>
        <v>0</v>
      </c>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row>
    <row r="198" spans="1:97" x14ac:dyDescent="0.2">
      <c r="A198" s="109" t="s">
        <v>682</v>
      </c>
      <c r="B198" s="171" t="s">
        <v>148</v>
      </c>
      <c r="C198" s="172">
        <v>-6.5</v>
      </c>
      <c r="D198" s="173">
        <v>-1.8</v>
      </c>
      <c r="E198" s="173">
        <v>-4.5999999999999996</v>
      </c>
      <c r="F198" s="173">
        <v>-6.9</v>
      </c>
      <c r="G198" s="173">
        <v>-9.1</v>
      </c>
      <c r="H198" s="173">
        <v>-9</v>
      </c>
      <c r="I198" s="173">
        <v>-8.6</v>
      </c>
      <c r="J198" s="173">
        <v>-9.9</v>
      </c>
      <c r="K198" s="173">
        <v>-10.3</v>
      </c>
      <c r="L198" s="173">
        <v>-9.1</v>
      </c>
      <c r="M198" s="173">
        <v>-6.6</v>
      </c>
      <c r="N198" s="173">
        <v>-1.3</v>
      </c>
      <c r="O198" s="173">
        <v>8.9</v>
      </c>
      <c r="P198" s="173">
        <v>2.8</v>
      </c>
      <c r="Q198" s="173">
        <v>-1.5</v>
      </c>
      <c r="R198" s="173">
        <v>-2.2999999999999998</v>
      </c>
      <c r="S198" s="173">
        <v>-3.1</v>
      </c>
      <c r="T198" s="173">
        <v>-4</v>
      </c>
      <c r="U198" s="173">
        <v>-4.3</v>
      </c>
      <c r="V198" s="174">
        <v>-4.8</v>
      </c>
      <c r="X198" s="672" t="s">
        <v>663</v>
      </c>
      <c r="Y198" s="699" t="s">
        <v>810</v>
      </c>
      <c r="Z198" s="700">
        <v>0</v>
      </c>
      <c r="AA198" s="701">
        <v>0</v>
      </c>
      <c r="AB198" s="701">
        <v>0</v>
      </c>
      <c r="AC198" s="701">
        <v>0</v>
      </c>
      <c r="AD198" s="701">
        <v>0</v>
      </c>
      <c r="AE198" s="701">
        <v>0</v>
      </c>
      <c r="AF198" s="701">
        <v>0</v>
      </c>
      <c r="AG198" s="701">
        <v>0</v>
      </c>
      <c r="AH198" s="701">
        <v>0</v>
      </c>
      <c r="AI198" s="702">
        <v>0</v>
      </c>
      <c r="AN198" s="5"/>
      <c r="AO198" s="5"/>
      <c r="AP198" s="5"/>
      <c r="AQ198" s="5"/>
      <c r="AR198" s="5"/>
      <c r="AS198" s="5"/>
      <c r="AT198" s="5"/>
      <c r="AU198" s="5"/>
      <c r="AV198" s="5"/>
      <c r="AW198" s="956" t="s">
        <v>1662</v>
      </c>
      <c r="AX198" s="957" t="s">
        <v>1698</v>
      </c>
      <c r="AY198" s="957" t="s">
        <v>1699</v>
      </c>
      <c r="AZ198" s="1008" t="s">
        <v>1700</v>
      </c>
      <c r="BA198" s="958" t="s">
        <v>304</v>
      </c>
      <c r="BB198" s="5"/>
      <c r="BC198" s="956" t="s">
        <v>1350</v>
      </c>
      <c r="BD198" s="957" t="s">
        <v>657</v>
      </c>
      <c r="BE198" s="957" t="s">
        <v>1605</v>
      </c>
      <c r="BF198" s="1008" t="s">
        <v>2167</v>
      </c>
      <c r="BG198" s="958" t="s">
        <v>279</v>
      </c>
      <c r="BH198" s="959">
        <v>56.343200000000003</v>
      </c>
      <c r="BI198" s="960">
        <v>30.147099999999998</v>
      </c>
      <c r="BJ198" s="5"/>
      <c r="BK198" s="5"/>
      <c r="BL198" s="5"/>
      <c r="BM198" s="5"/>
      <c r="BN198" s="5"/>
      <c r="BO198" s="5"/>
      <c r="BP198" s="5"/>
      <c r="BQ198" s="1000">
        <f t="shared" si="524"/>
        <v>0</v>
      </c>
      <c r="BR198" s="1000">
        <f t="shared" si="525"/>
        <v>0</v>
      </c>
      <c r="BS198" s="1000">
        <f t="shared" si="526"/>
        <v>0</v>
      </c>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row>
    <row r="199" spans="1:97" x14ac:dyDescent="0.2">
      <c r="A199" s="703" t="s">
        <v>878</v>
      </c>
      <c r="B199" s="704" t="s">
        <v>807</v>
      </c>
      <c r="C199" s="705">
        <v>0</v>
      </c>
      <c r="D199" s="705">
        <v>0</v>
      </c>
      <c r="E199" s="705">
        <v>0</v>
      </c>
      <c r="F199" s="705">
        <v>0</v>
      </c>
      <c r="G199" s="705">
        <v>0</v>
      </c>
      <c r="H199" s="705">
        <v>0</v>
      </c>
      <c r="I199" s="705">
        <v>0</v>
      </c>
      <c r="J199" s="705">
        <v>0</v>
      </c>
      <c r="K199" s="705">
        <v>0</v>
      </c>
      <c r="L199" s="705">
        <v>0</v>
      </c>
      <c r="M199" s="705">
        <v>0</v>
      </c>
      <c r="N199" s="705">
        <v>0</v>
      </c>
      <c r="O199" s="705">
        <v>0</v>
      </c>
      <c r="P199" s="705">
        <v>0</v>
      </c>
      <c r="Q199" s="705">
        <v>0</v>
      </c>
      <c r="R199" s="705">
        <v>0</v>
      </c>
      <c r="S199" s="705">
        <v>0</v>
      </c>
      <c r="T199" s="705">
        <v>0</v>
      </c>
      <c r="U199" s="705">
        <v>0</v>
      </c>
      <c r="V199" s="705">
        <v>0</v>
      </c>
      <c r="X199" s="672" t="s">
        <v>665</v>
      </c>
      <c r="Y199" s="685" t="s">
        <v>812</v>
      </c>
      <c r="Z199" s="686">
        <v>3</v>
      </c>
      <c r="AA199" s="687">
        <v>2</v>
      </c>
      <c r="AB199" s="687">
        <v>2</v>
      </c>
      <c r="AC199" s="687">
        <v>3</v>
      </c>
      <c r="AD199" s="687">
        <v>3</v>
      </c>
      <c r="AE199" s="687">
        <v>4</v>
      </c>
      <c r="AF199" s="687">
        <v>3</v>
      </c>
      <c r="AG199" s="687">
        <v>2</v>
      </c>
      <c r="AH199" s="687">
        <v>1</v>
      </c>
      <c r="AI199" s="688">
        <v>1</v>
      </c>
      <c r="AN199" s="5"/>
      <c r="AO199" s="5"/>
      <c r="AP199" s="5"/>
      <c r="AQ199" s="5"/>
      <c r="AR199" s="5"/>
      <c r="AS199" s="5"/>
      <c r="AT199" s="5"/>
      <c r="AU199" s="5"/>
      <c r="AV199" s="5"/>
      <c r="AW199" s="956" t="s">
        <v>1662</v>
      </c>
      <c r="AX199" s="957" t="s">
        <v>1701</v>
      </c>
      <c r="AY199" s="957" t="s">
        <v>1702</v>
      </c>
      <c r="AZ199" s="1008" t="s">
        <v>1703</v>
      </c>
      <c r="BA199" s="958" t="s">
        <v>1029</v>
      </c>
      <c r="BB199" s="5"/>
      <c r="BC199" s="956" t="s">
        <v>1350</v>
      </c>
      <c r="BD199" s="957" t="s">
        <v>1548</v>
      </c>
      <c r="BE199" s="957" t="s">
        <v>1549</v>
      </c>
      <c r="BF199" s="1008" t="s">
        <v>2168</v>
      </c>
      <c r="BG199" s="958" t="s">
        <v>279</v>
      </c>
      <c r="BH199" s="959">
        <v>56.258200000000002</v>
      </c>
      <c r="BI199" s="960">
        <v>30.104099999999999</v>
      </c>
      <c r="BJ199" s="5"/>
      <c r="BK199" s="5"/>
      <c r="BL199" s="5"/>
      <c r="BM199" s="5"/>
      <c r="BN199" s="5"/>
      <c r="BO199" s="5"/>
      <c r="BP199" s="5"/>
      <c r="BQ199" s="1000">
        <f t="shared" si="524"/>
        <v>0</v>
      </c>
      <c r="BR199" s="1000">
        <f t="shared" si="525"/>
        <v>0</v>
      </c>
      <c r="BS199" s="1000">
        <f t="shared" si="526"/>
        <v>0</v>
      </c>
      <c r="BT199" s="5"/>
      <c r="BU199" s="5"/>
      <c r="BV199" s="5"/>
      <c r="BW199" s="5"/>
      <c r="BX199" s="5"/>
      <c r="BY199" s="5"/>
      <c r="BZ199" s="5"/>
      <c r="CA199" s="5"/>
      <c r="CB199" s="5"/>
      <c r="CC199" s="5"/>
      <c r="CD199" s="5"/>
      <c r="CE199" s="5"/>
      <c r="CF199" s="5"/>
      <c r="CG199" s="5"/>
      <c r="CH199" s="5"/>
      <c r="CI199" s="5"/>
      <c r="CJ199" s="5"/>
      <c r="CK199" s="5"/>
      <c r="CL199" s="5"/>
      <c r="CM199" s="5"/>
      <c r="CN199" s="5"/>
      <c r="CO199" s="5"/>
      <c r="CP199" s="5"/>
      <c r="CQ199" s="5"/>
      <c r="CR199" s="5"/>
      <c r="CS199" s="5"/>
    </row>
    <row r="200" spans="1:97" x14ac:dyDescent="0.2">
      <c r="A200" s="703" t="s">
        <v>879</v>
      </c>
      <c r="B200" s="704" t="s">
        <v>808</v>
      </c>
      <c r="C200" s="706">
        <v>0</v>
      </c>
      <c r="D200" s="706">
        <v>0</v>
      </c>
      <c r="E200" s="706">
        <v>0</v>
      </c>
      <c r="F200" s="706">
        <v>0</v>
      </c>
      <c r="G200" s="706">
        <v>0</v>
      </c>
      <c r="H200" s="706">
        <v>0</v>
      </c>
      <c r="I200" s="706">
        <v>0</v>
      </c>
      <c r="J200" s="706">
        <v>0</v>
      </c>
      <c r="K200" s="706">
        <v>0</v>
      </c>
      <c r="L200" s="706">
        <v>0</v>
      </c>
      <c r="M200" s="706">
        <v>0</v>
      </c>
      <c r="N200" s="706">
        <v>0</v>
      </c>
      <c r="O200" s="706">
        <v>0</v>
      </c>
      <c r="P200" s="706">
        <v>0</v>
      </c>
      <c r="Q200" s="706">
        <v>0</v>
      </c>
      <c r="R200" s="706">
        <v>0</v>
      </c>
      <c r="S200" s="706">
        <v>0</v>
      </c>
      <c r="T200" s="706">
        <v>0</v>
      </c>
      <c r="U200" s="706">
        <v>0</v>
      </c>
      <c r="V200" s="706">
        <v>0</v>
      </c>
      <c r="X200" s="672" t="s">
        <v>677</v>
      </c>
      <c r="Y200" s="459" t="s">
        <v>806</v>
      </c>
      <c r="Z200" s="691">
        <v>999.7</v>
      </c>
      <c r="AA200" s="691">
        <v>984.84999999999991</v>
      </c>
      <c r="AB200" s="691">
        <v>991.35</v>
      </c>
      <c r="AC200" s="691">
        <v>999.75</v>
      </c>
      <c r="AD200" s="691">
        <v>1008.8</v>
      </c>
      <c r="AE200" s="691">
        <v>1023.9000000000001</v>
      </c>
      <c r="AF200" s="691">
        <v>1016.95</v>
      </c>
      <c r="AG200" s="691">
        <v>1018.25</v>
      </c>
      <c r="AH200" s="691">
        <v>1024.75</v>
      </c>
      <c r="AI200" s="691">
        <v>1033.2</v>
      </c>
      <c r="AN200" s="5"/>
      <c r="AO200" s="5"/>
      <c r="AP200" s="5"/>
      <c r="AQ200" s="5"/>
      <c r="AR200" s="5"/>
      <c r="AS200" s="5"/>
      <c r="AT200" s="5"/>
      <c r="AU200" s="5"/>
      <c r="AV200" s="5"/>
      <c r="AW200" s="981" t="s">
        <v>1662</v>
      </c>
      <c r="AX200" s="982" t="s">
        <v>1704</v>
      </c>
      <c r="AY200" s="982" t="s">
        <v>1705</v>
      </c>
      <c r="AZ200" s="1008" t="s">
        <v>1706</v>
      </c>
      <c r="BA200" s="983" t="s">
        <v>712</v>
      </c>
      <c r="BB200" s="5"/>
      <c r="BC200" s="956" t="s">
        <v>1350</v>
      </c>
      <c r="BD200" s="957" t="s">
        <v>1587</v>
      </c>
      <c r="BE200" s="957" t="s">
        <v>1588</v>
      </c>
      <c r="BF200" s="1008" t="s">
        <v>2169</v>
      </c>
      <c r="BG200" s="958" t="s">
        <v>279</v>
      </c>
      <c r="BH200" s="959">
        <v>56.294800000000002</v>
      </c>
      <c r="BI200" s="960">
        <v>30.982900000000001</v>
      </c>
      <c r="BJ200" s="5"/>
      <c r="BK200" s="5"/>
      <c r="BL200" s="5"/>
      <c r="BM200" s="5"/>
      <c r="BN200" s="5"/>
      <c r="BO200" s="5"/>
      <c r="BP200" s="5"/>
      <c r="BQ200" s="1000">
        <f t="shared" ref="BQ200:BQ263" si="527">CHOOSE(AN$83,AZ200,BF200,BK200)</f>
        <v>0</v>
      </c>
      <c r="BR200" s="1000">
        <f t="shared" ref="BR200:BR263" si="528">CHOOSE(AN$83,AW200,BC200,BL200)</f>
        <v>0</v>
      </c>
      <c r="BS200" s="1000">
        <f t="shared" ref="BS200:BS263" si="529">CHOOSE(AN$83,AY200,BE200,BN200)</f>
        <v>0</v>
      </c>
      <c r="BT200" s="5"/>
      <c r="BU200" s="5"/>
      <c r="BV200" s="5"/>
      <c r="BW200" s="5"/>
      <c r="BX200" s="5"/>
      <c r="BY200" s="5"/>
      <c r="BZ200" s="5"/>
      <c r="CA200" s="5"/>
      <c r="CB200" s="5"/>
      <c r="CC200" s="5"/>
      <c r="CD200" s="5"/>
      <c r="CE200" s="5"/>
      <c r="CF200" s="5"/>
      <c r="CG200" s="5"/>
      <c r="CH200" s="5"/>
      <c r="CI200" s="5"/>
      <c r="CJ200" s="5"/>
      <c r="CK200" s="5"/>
      <c r="CL200" s="5"/>
      <c r="CM200" s="5"/>
      <c r="CN200" s="5"/>
      <c r="CO200" s="5"/>
      <c r="CP200" s="5"/>
      <c r="CQ200" s="5"/>
      <c r="CR200" s="5"/>
      <c r="CS200" s="5"/>
    </row>
    <row r="201" spans="1:97" x14ac:dyDescent="0.2">
      <c r="A201" s="703" t="s">
        <v>880</v>
      </c>
      <c r="B201" s="707" t="s">
        <v>809</v>
      </c>
      <c r="C201" s="706">
        <v>0</v>
      </c>
      <c r="D201" s="706">
        <v>2</v>
      </c>
      <c r="E201" s="706">
        <v>0</v>
      </c>
      <c r="F201" s="706">
        <v>0</v>
      </c>
      <c r="G201" s="706">
        <v>0</v>
      </c>
      <c r="H201" s="706">
        <v>0</v>
      </c>
      <c r="I201" s="706">
        <v>2</v>
      </c>
      <c r="J201" s="706">
        <v>0</v>
      </c>
      <c r="K201" s="706">
        <v>0</v>
      </c>
      <c r="L201" s="706">
        <v>0</v>
      </c>
      <c r="M201" s="706">
        <v>0</v>
      </c>
      <c r="N201" s="706">
        <v>2</v>
      </c>
      <c r="O201" s="706">
        <v>0</v>
      </c>
      <c r="P201" s="706">
        <v>0</v>
      </c>
      <c r="Q201" s="706">
        <v>0</v>
      </c>
      <c r="R201" s="706">
        <v>0</v>
      </c>
      <c r="S201" s="706">
        <v>0</v>
      </c>
      <c r="T201" s="706">
        <v>0</v>
      </c>
      <c r="U201" s="706">
        <v>0</v>
      </c>
      <c r="V201" s="706">
        <v>0</v>
      </c>
      <c r="X201" s="672" t="s">
        <v>679</v>
      </c>
      <c r="Y201" s="693" t="s">
        <v>32</v>
      </c>
      <c r="Z201" s="694" t="s">
        <v>824</v>
      </c>
      <c r="AA201" s="694" t="s">
        <v>837</v>
      </c>
      <c r="AB201" s="694" t="s">
        <v>816</v>
      </c>
      <c r="AC201" s="694" t="s">
        <v>816</v>
      </c>
      <c r="AD201" s="694" t="s">
        <v>967</v>
      </c>
      <c r="AE201" s="694" t="s">
        <v>816</v>
      </c>
      <c r="AF201" s="694" t="s">
        <v>816</v>
      </c>
      <c r="AG201" s="694" t="s">
        <v>816</v>
      </c>
      <c r="AH201" s="694" t="s">
        <v>824</v>
      </c>
      <c r="AI201" s="694" t="s">
        <v>2217</v>
      </c>
      <c r="AN201" s="5"/>
      <c r="AO201" s="5"/>
      <c r="AP201" s="5"/>
      <c r="AQ201" s="5"/>
      <c r="AR201" s="5"/>
      <c r="AS201" s="5"/>
      <c r="AT201" s="5"/>
      <c r="AU201" s="5"/>
      <c r="AV201" s="5"/>
      <c r="AW201" s="961" t="s">
        <v>1662</v>
      </c>
      <c r="AX201" s="962" t="s">
        <v>1707</v>
      </c>
      <c r="AY201" s="975" t="s">
        <v>1708</v>
      </c>
      <c r="AZ201" s="1008" t="s">
        <v>1709</v>
      </c>
      <c r="BA201" s="962" t="s">
        <v>849</v>
      </c>
      <c r="BB201" s="5"/>
      <c r="BC201" s="956" t="s">
        <v>1350</v>
      </c>
      <c r="BD201" s="957" t="s">
        <v>1620</v>
      </c>
      <c r="BE201" s="957" t="s">
        <v>1621</v>
      </c>
      <c r="BF201" s="1008" t="s">
        <v>2170</v>
      </c>
      <c r="BG201" s="958" t="s">
        <v>253</v>
      </c>
      <c r="BH201" s="959">
        <v>57.797199999999997</v>
      </c>
      <c r="BI201" s="960">
        <v>28.357900000000001</v>
      </c>
      <c r="BJ201" s="5"/>
      <c r="BK201" s="5"/>
      <c r="BL201" s="5"/>
      <c r="BM201" s="5"/>
      <c r="BN201" s="5"/>
      <c r="BO201" s="5"/>
      <c r="BP201" s="5"/>
      <c r="BQ201" s="1000">
        <f t="shared" si="527"/>
        <v>0</v>
      </c>
      <c r="BR201" s="1000">
        <f t="shared" si="528"/>
        <v>0</v>
      </c>
      <c r="BS201" s="1000">
        <f t="shared" si="529"/>
        <v>0</v>
      </c>
      <c r="BT201" s="5"/>
      <c r="BU201" s="5"/>
      <c r="BV201" s="5"/>
      <c r="BW201" s="5"/>
      <c r="BX201" s="5"/>
      <c r="BY201" s="5"/>
      <c r="BZ201" s="5"/>
      <c r="CA201" s="5"/>
      <c r="CB201" s="5"/>
      <c r="CC201" s="5"/>
      <c r="CD201" s="5"/>
      <c r="CE201" s="5"/>
      <c r="CF201" s="5"/>
      <c r="CG201" s="5"/>
      <c r="CH201" s="5"/>
      <c r="CI201" s="5"/>
      <c r="CJ201" s="5"/>
      <c r="CK201" s="5"/>
      <c r="CL201" s="5"/>
      <c r="CM201" s="5"/>
      <c r="CN201" s="5"/>
      <c r="CO201" s="5"/>
      <c r="CP201" s="5"/>
      <c r="CQ201" s="5"/>
      <c r="CR201" s="5"/>
      <c r="CS201" s="5"/>
    </row>
    <row r="202" spans="1:97" x14ac:dyDescent="0.2">
      <c r="A202" s="703" t="s">
        <v>881</v>
      </c>
      <c r="B202" s="707" t="s">
        <v>810</v>
      </c>
      <c r="C202" s="706">
        <v>0</v>
      </c>
      <c r="D202" s="706">
        <v>0</v>
      </c>
      <c r="E202" s="706">
        <v>0</v>
      </c>
      <c r="F202" s="706">
        <v>0</v>
      </c>
      <c r="G202" s="706">
        <v>0</v>
      </c>
      <c r="H202" s="706">
        <v>0</v>
      </c>
      <c r="I202" s="706">
        <v>0</v>
      </c>
      <c r="J202" s="706">
        <v>0</v>
      </c>
      <c r="K202" s="706">
        <v>0</v>
      </c>
      <c r="L202" s="706">
        <v>0</v>
      </c>
      <c r="M202" s="706">
        <v>0</v>
      </c>
      <c r="N202" s="706">
        <v>0</v>
      </c>
      <c r="O202" s="706">
        <v>0</v>
      </c>
      <c r="P202" s="706">
        <v>0</v>
      </c>
      <c r="Q202" s="706">
        <v>0</v>
      </c>
      <c r="R202" s="706">
        <v>0</v>
      </c>
      <c r="S202" s="706">
        <v>0</v>
      </c>
      <c r="T202" s="706">
        <v>0</v>
      </c>
      <c r="U202" s="706">
        <v>0</v>
      </c>
      <c r="V202" s="706">
        <v>0</v>
      </c>
      <c r="AN202" s="5"/>
      <c r="AO202" s="5"/>
      <c r="AP202" s="5"/>
      <c r="AQ202" s="5"/>
      <c r="AR202" s="5"/>
      <c r="AS202" s="5"/>
      <c r="AT202" s="5"/>
      <c r="AU202" s="5"/>
      <c r="AV202" s="5"/>
      <c r="AW202" s="961" t="s">
        <v>1662</v>
      </c>
      <c r="AX202" s="962" t="s">
        <v>1707</v>
      </c>
      <c r="AY202" s="975" t="s">
        <v>1708</v>
      </c>
      <c r="AZ202" s="1008" t="s">
        <v>1709</v>
      </c>
      <c r="BA202" s="962" t="s">
        <v>660</v>
      </c>
      <c r="BB202" s="5"/>
      <c r="BC202" s="956" t="s">
        <v>1350</v>
      </c>
      <c r="BD202" s="957" t="s">
        <v>1618</v>
      </c>
      <c r="BE202" s="957" t="s">
        <v>1619</v>
      </c>
      <c r="BF202" s="1008" t="s">
        <v>2171</v>
      </c>
      <c r="BG202" s="958" t="s">
        <v>253</v>
      </c>
      <c r="BH202" s="959">
        <v>57.795299999999997</v>
      </c>
      <c r="BI202" s="960">
        <v>28.3337</v>
      </c>
      <c r="BJ202" s="5"/>
      <c r="BK202" s="5"/>
      <c r="BL202" s="5"/>
      <c r="BM202" s="5"/>
      <c r="BN202" s="5"/>
      <c r="BO202" s="5"/>
      <c r="BP202" s="5"/>
      <c r="BQ202" s="1000">
        <f t="shared" si="527"/>
        <v>0</v>
      </c>
      <c r="BR202" s="1000">
        <f t="shared" si="528"/>
        <v>0</v>
      </c>
      <c r="BS202" s="1000">
        <f t="shared" si="529"/>
        <v>0</v>
      </c>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row>
    <row r="203" spans="1:97" x14ac:dyDescent="0.2">
      <c r="A203" s="681" t="s">
        <v>882</v>
      </c>
      <c r="B203" s="695" t="s">
        <v>812</v>
      </c>
      <c r="C203" s="696">
        <v>0</v>
      </c>
      <c r="D203" s="696">
        <v>3</v>
      </c>
      <c r="E203" s="696">
        <v>2</v>
      </c>
      <c r="F203" s="696">
        <v>2</v>
      </c>
      <c r="G203" s="696">
        <v>2</v>
      </c>
      <c r="H203" s="696">
        <v>2</v>
      </c>
      <c r="I203" s="696">
        <v>3</v>
      </c>
      <c r="J203" s="696">
        <v>3</v>
      </c>
      <c r="K203" s="696">
        <v>3</v>
      </c>
      <c r="L203" s="696">
        <v>3</v>
      </c>
      <c r="M203" s="696">
        <v>3</v>
      </c>
      <c r="N203" s="696">
        <v>4</v>
      </c>
      <c r="O203" s="696">
        <v>3</v>
      </c>
      <c r="P203" s="696">
        <v>2</v>
      </c>
      <c r="Q203" s="696">
        <v>2</v>
      </c>
      <c r="R203" s="696">
        <v>1</v>
      </c>
      <c r="S203" s="696">
        <v>1</v>
      </c>
      <c r="T203" s="696">
        <v>1</v>
      </c>
      <c r="U203" s="696">
        <v>1</v>
      </c>
      <c r="V203" s="696">
        <v>1</v>
      </c>
      <c r="AN203" s="5"/>
      <c r="AO203" s="5"/>
      <c r="AP203" s="5"/>
      <c r="AQ203" s="5"/>
      <c r="AR203" s="5"/>
      <c r="AS203" s="5"/>
      <c r="AT203" s="5"/>
      <c r="AU203" s="5"/>
      <c r="AV203" s="5"/>
      <c r="AW203" s="956" t="s">
        <v>788</v>
      </c>
      <c r="AX203" s="957" t="s">
        <v>1469</v>
      </c>
      <c r="AY203" s="957" t="s">
        <v>1470</v>
      </c>
      <c r="AZ203" s="1008" t="s">
        <v>1471</v>
      </c>
      <c r="BA203" s="958" t="s">
        <v>607</v>
      </c>
      <c r="BB203" s="5"/>
      <c r="BC203" s="956" t="s">
        <v>1350</v>
      </c>
      <c r="BD203" s="957" t="s">
        <v>1622</v>
      </c>
      <c r="BE203" s="957" t="s">
        <v>1623</v>
      </c>
      <c r="BF203" s="1008" t="s">
        <v>2172</v>
      </c>
      <c r="BG203" s="958" t="s">
        <v>253</v>
      </c>
      <c r="BH203" s="959">
        <v>57.782200000000003</v>
      </c>
      <c r="BI203" s="960">
        <v>28.362300000000001</v>
      </c>
      <c r="BJ203" s="5"/>
      <c r="BK203" s="5"/>
      <c r="BL203" s="5"/>
      <c r="BM203" s="5"/>
      <c r="BN203" s="5"/>
      <c r="BO203" s="5"/>
      <c r="BP203" s="5"/>
      <c r="BQ203" s="1000">
        <f t="shared" si="527"/>
        <v>0</v>
      </c>
      <c r="BR203" s="1000">
        <f t="shared" si="528"/>
        <v>0</v>
      </c>
      <c r="BS203" s="1000">
        <f t="shared" si="529"/>
        <v>0</v>
      </c>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row>
    <row r="204" spans="1:97" x14ac:dyDescent="0.2">
      <c r="A204" s="681" t="s">
        <v>883</v>
      </c>
      <c r="B204" s="697" t="s">
        <v>32</v>
      </c>
      <c r="C204" s="698" t="s">
        <v>824</v>
      </c>
      <c r="D204" s="698" t="e">
        <v>#N/A</v>
      </c>
      <c r="E204" s="698" t="s">
        <v>837</v>
      </c>
      <c r="F204" s="698" t="e">
        <v>#N/A</v>
      </c>
      <c r="G204" s="698" t="s">
        <v>816</v>
      </c>
      <c r="H204" s="698" t="e">
        <v>#N/A</v>
      </c>
      <c r="I204" s="698" t="s">
        <v>816</v>
      </c>
      <c r="J204" s="698" t="e">
        <v>#N/A</v>
      </c>
      <c r="K204" s="698" t="s">
        <v>967</v>
      </c>
      <c r="L204" s="698" t="e">
        <v>#N/A</v>
      </c>
      <c r="M204" s="698" t="s">
        <v>816</v>
      </c>
      <c r="N204" s="698" t="e">
        <v>#N/A</v>
      </c>
      <c r="O204" s="698" t="s">
        <v>816</v>
      </c>
      <c r="P204" s="698" t="e">
        <v>#N/A</v>
      </c>
      <c r="Q204" s="698" t="s">
        <v>816</v>
      </c>
      <c r="R204" s="698" t="e">
        <v>#N/A</v>
      </c>
      <c r="S204" s="698" t="s">
        <v>824</v>
      </c>
      <c r="T204" s="698" t="e">
        <v>#N/A</v>
      </c>
      <c r="U204" s="698" t="s">
        <v>2217</v>
      </c>
      <c r="V204" s="698" t="e">
        <v>#N/A</v>
      </c>
      <c r="AN204" s="5"/>
      <c r="AO204" s="5"/>
      <c r="AP204" s="5"/>
      <c r="AQ204" s="5"/>
      <c r="AR204" s="5"/>
      <c r="AS204" s="5"/>
      <c r="AT204" s="5"/>
      <c r="AU204" s="5"/>
      <c r="AV204" s="5"/>
      <c r="AW204" s="956" t="s">
        <v>1350</v>
      </c>
      <c r="AX204" s="957" t="s">
        <v>1567</v>
      </c>
      <c r="AY204" s="957" t="s">
        <v>1568</v>
      </c>
      <c r="AZ204" s="1008" t="s">
        <v>2165</v>
      </c>
      <c r="BA204" s="958" t="s">
        <v>279</v>
      </c>
      <c r="BB204" s="5"/>
      <c r="BC204" s="956" t="s">
        <v>1350</v>
      </c>
      <c r="BD204" s="957" t="s">
        <v>1595</v>
      </c>
      <c r="BE204" s="957" t="s">
        <v>1596</v>
      </c>
      <c r="BF204" s="1008" t="s">
        <v>2173</v>
      </c>
      <c r="BG204" s="958" t="s">
        <v>253</v>
      </c>
      <c r="BH204" s="959">
        <v>57.8172</v>
      </c>
      <c r="BI204" s="960">
        <v>28.403600000000001</v>
      </c>
      <c r="BJ204" s="5"/>
      <c r="BK204" s="5"/>
      <c r="BL204" s="5"/>
      <c r="BM204" s="5"/>
      <c r="BN204" s="5"/>
      <c r="BO204" s="5"/>
      <c r="BP204" s="5"/>
      <c r="BQ204" s="1000">
        <f t="shared" si="527"/>
        <v>0</v>
      </c>
      <c r="BR204" s="1000">
        <f t="shared" si="528"/>
        <v>0</v>
      </c>
      <c r="BS204" s="1000">
        <f t="shared" si="529"/>
        <v>0</v>
      </c>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row>
    <row r="205" spans="1:97" x14ac:dyDescent="0.2">
      <c r="AN205" s="5"/>
      <c r="AO205" s="5"/>
      <c r="AP205" s="5"/>
      <c r="AQ205" s="5"/>
      <c r="AR205" s="5"/>
      <c r="AS205" s="5"/>
      <c r="AT205" s="5"/>
      <c r="AU205" s="5"/>
      <c r="AV205" s="5"/>
      <c r="AW205" s="981" t="s">
        <v>1662</v>
      </c>
      <c r="AX205" s="982" t="s">
        <v>1710</v>
      </c>
      <c r="AY205" s="982" t="s">
        <v>1399</v>
      </c>
      <c r="AZ205" s="1008" t="s">
        <v>1711</v>
      </c>
      <c r="BA205" s="983" t="s">
        <v>917</v>
      </c>
      <c r="BB205" s="5"/>
      <c r="BC205" s="956" t="s">
        <v>1350</v>
      </c>
      <c r="BD205" s="957" t="s">
        <v>1540</v>
      </c>
      <c r="BE205" s="957" t="s">
        <v>1541</v>
      </c>
      <c r="BF205" s="1008" t="s">
        <v>2174</v>
      </c>
      <c r="BG205" s="958" t="s">
        <v>253</v>
      </c>
      <c r="BH205" s="959">
        <v>57.804099999999998</v>
      </c>
      <c r="BI205" s="960">
        <v>28.414899999999999</v>
      </c>
      <c r="BJ205" s="5"/>
      <c r="BK205" s="5"/>
      <c r="BL205" s="5"/>
      <c r="BM205" s="5"/>
      <c r="BN205" s="5"/>
      <c r="BO205" s="5"/>
      <c r="BP205" s="5"/>
      <c r="BQ205" s="1000">
        <f t="shared" si="527"/>
        <v>0</v>
      </c>
      <c r="BR205" s="1000">
        <f t="shared" si="528"/>
        <v>0</v>
      </c>
      <c r="BS205" s="1000">
        <f t="shared" si="529"/>
        <v>0</v>
      </c>
      <c r="BT205" s="5"/>
      <c r="BU205" s="5"/>
      <c r="BV205" s="5"/>
      <c r="BW205" s="5"/>
      <c r="BX205" s="5"/>
      <c r="BY205" s="5"/>
      <c r="BZ205" s="5"/>
      <c r="CA205" s="5"/>
      <c r="CB205" s="5"/>
      <c r="CC205" s="5"/>
      <c r="CD205" s="5"/>
      <c r="CE205" s="5"/>
      <c r="CF205" s="5"/>
      <c r="CG205" s="5"/>
      <c r="CH205" s="5"/>
      <c r="CI205" s="5"/>
      <c r="CJ205" s="5"/>
      <c r="CK205" s="5"/>
      <c r="CL205" s="5"/>
      <c r="CM205" s="5"/>
      <c r="CN205" s="5"/>
      <c r="CO205" s="5"/>
      <c r="CP205" s="5"/>
      <c r="CQ205" s="5"/>
      <c r="CR205" s="5"/>
      <c r="CS205" s="5"/>
    </row>
    <row r="206" spans="1:97" x14ac:dyDescent="0.2">
      <c r="AN206" s="5"/>
      <c r="AO206" s="5"/>
      <c r="AP206" s="5"/>
      <c r="AQ206" s="5"/>
      <c r="AR206" s="5"/>
      <c r="AS206" s="5"/>
      <c r="AT206" s="5"/>
      <c r="AU206" s="5"/>
      <c r="AV206" s="5"/>
      <c r="AW206" s="991" t="s">
        <v>789</v>
      </c>
      <c r="AX206" s="992" t="s">
        <v>1890</v>
      </c>
      <c r="AY206" s="992" t="s">
        <v>1891</v>
      </c>
      <c r="AZ206" s="1008" t="s">
        <v>1892</v>
      </c>
      <c r="BA206" s="993" t="s">
        <v>355</v>
      </c>
      <c r="BB206" s="5"/>
      <c r="BC206" s="956" t="s">
        <v>1350</v>
      </c>
      <c r="BD206" s="957" t="s">
        <v>1610</v>
      </c>
      <c r="BE206" s="957" t="s">
        <v>1611</v>
      </c>
      <c r="BF206" s="1008" t="s">
        <v>2175</v>
      </c>
      <c r="BG206" s="958" t="s">
        <v>253</v>
      </c>
      <c r="BH206" s="959">
        <v>57.788400000000003</v>
      </c>
      <c r="BI206" s="960">
        <v>28.301500000000001</v>
      </c>
      <c r="BJ206" s="5"/>
      <c r="BK206" s="5"/>
      <c r="BL206" s="5"/>
      <c r="BM206" s="5"/>
      <c r="BN206" s="5"/>
      <c r="BO206" s="5"/>
      <c r="BP206" s="5"/>
      <c r="BQ206" s="1000">
        <f t="shared" si="527"/>
        <v>0</v>
      </c>
      <c r="BR206" s="1000">
        <f t="shared" si="528"/>
        <v>0</v>
      </c>
      <c r="BS206" s="1000">
        <f t="shared" si="529"/>
        <v>0</v>
      </c>
      <c r="BT206" s="5"/>
      <c r="BU206" s="5"/>
      <c r="BV206" s="5"/>
      <c r="BW206" s="5"/>
      <c r="BX206" s="5"/>
      <c r="BY206" s="5"/>
      <c r="BZ206" s="5"/>
      <c r="CA206" s="5"/>
      <c r="CB206" s="5"/>
      <c r="CC206" s="5"/>
      <c r="CD206" s="5"/>
      <c r="CE206" s="5"/>
      <c r="CF206" s="5"/>
      <c r="CG206" s="5"/>
      <c r="CH206" s="5"/>
      <c r="CI206" s="5"/>
      <c r="CJ206" s="5"/>
      <c r="CK206" s="5"/>
      <c r="CL206" s="5"/>
      <c r="CM206" s="5"/>
      <c r="CN206" s="5"/>
      <c r="CO206" s="5"/>
      <c r="CP206" s="5"/>
      <c r="CQ206" s="5"/>
      <c r="CR206" s="5"/>
      <c r="CS206" s="5"/>
    </row>
    <row r="207" spans="1:97" x14ac:dyDescent="0.2">
      <c r="AN207" s="5"/>
      <c r="AO207" s="5"/>
      <c r="AP207" s="5"/>
      <c r="AQ207" s="5"/>
      <c r="AR207" s="5"/>
      <c r="AS207" s="5"/>
      <c r="AT207" s="5"/>
      <c r="AU207" s="5"/>
      <c r="AV207" s="5"/>
      <c r="AW207" s="1018" t="s">
        <v>1350</v>
      </c>
      <c r="AX207" s="1017" t="s">
        <v>228</v>
      </c>
      <c r="AY207" s="1017" t="s">
        <v>1404</v>
      </c>
      <c r="AZ207" s="1008" t="s">
        <v>2127</v>
      </c>
      <c r="BA207" s="1017" t="s">
        <v>228</v>
      </c>
      <c r="BB207" s="5"/>
      <c r="BC207" s="956" t="s">
        <v>1350</v>
      </c>
      <c r="BD207" s="957" t="s">
        <v>1651</v>
      </c>
      <c r="BE207" s="957" t="s">
        <v>1652</v>
      </c>
      <c r="BF207" s="1008" t="s">
        <v>2176</v>
      </c>
      <c r="BG207" s="958" t="s">
        <v>253</v>
      </c>
      <c r="BH207" s="959">
        <v>57.747999999999998</v>
      </c>
      <c r="BI207" s="960">
        <v>28.3706</v>
      </c>
      <c r="BJ207" s="5"/>
      <c r="BK207" s="5"/>
      <c r="BL207" s="5"/>
      <c r="BM207" s="5"/>
      <c r="BN207" s="5"/>
      <c r="BO207" s="5"/>
      <c r="BP207" s="5"/>
      <c r="BQ207" s="1000">
        <f t="shared" si="527"/>
        <v>0</v>
      </c>
      <c r="BR207" s="1000">
        <f t="shared" si="528"/>
        <v>0</v>
      </c>
      <c r="BS207" s="1000">
        <f t="shared" si="529"/>
        <v>0</v>
      </c>
      <c r="BT207" s="5"/>
      <c r="BU207" s="5"/>
      <c r="BV207" s="5"/>
      <c r="BW207" s="5"/>
      <c r="BX207" s="5"/>
      <c r="BY207" s="5"/>
      <c r="BZ207" s="5"/>
      <c r="CA207" s="5"/>
      <c r="CB207" s="5"/>
      <c r="CC207" s="5"/>
      <c r="CD207" s="5"/>
      <c r="CE207" s="5"/>
      <c r="CF207" s="5"/>
      <c r="CG207" s="5"/>
      <c r="CH207" s="5"/>
      <c r="CI207" s="5"/>
      <c r="CJ207" s="5"/>
      <c r="CK207" s="5"/>
      <c r="CL207" s="5"/>
      <c r="CM207" s="5"/>
      <c r="CN207" s="5"/>
      <c r="CO207" s="5"/>
      <c r="CP207" s="5"/>
      <c r="CQ207" s="5"/>
      <c r="CR207" s="5"/>
      <c r="CS207" s="5"/>
    </row>
    <row r="208" spans="1:97" x14ac:dyDescent="0.2">
      <c r="AN208" s="5"/>
      <c r="AO208" s="5"/>
      <c r="AP208" s="5"/>
      <c r="AQ208" s="5"/>
      <c r="AR208" s="5"/>
      <c r="AS208" s="5"/>
      <c r="AT208" s="5"/>
      <c r="AU208" s="5"/>
      <c r="AV208" s="5"/>
      <c r="AW208" s="956" t="s">
        <v>788</v>
      </c>
      <c r="AX208" s="957" t="s">
        <v>1472</v>
      </c>
      <c r="AY208" s="957" t="s">
        <v>1473</v>
      </c>
      <c r="AZ208" s="1008" t="s">
        <v>1474</v>
      </c>
      <c r="BA208" s="958" t="s">
        <v>151</v>
      </c>
      <c r="BB208" s="5"/>
      <c r="BC208" s="956" t="s">
        <v>1350</v>
      </c>
      <c r="BD208" s="957" t="s">
        <v>1653</v>
      </c>
      <c r="BE208" s="957" t="s">
        <v>1654</v>
      </c>
      <c r="BF208" s="1008" t="s">
        <v>2177</v>
      </c>
      <c r="BG208" s="958" t="s">
        <v>253</v>
      </c>
      <c r="BH208" s="959">
        <v>57.867100000000001</v>
      </c>
      <c r="BI208" s="960">
        <v>28.481200000000001</v>
      </c>
      <c r="BJ208" s="5"/>
      <c r="BK208" s="5"/>
      <c r="BL208" s="5"/>
      <c r="BM208" s="5"/>
      <c r="BN208" s="5"/>
      <c r="BO208" s="5"/>
      <c r="BP208" s="5"/>
      <c r="BQ208" s="1000">
        <f t="shared" si="527"/>
        <v>0</v>
      </c>
      <c r="BR208" s="1000">
        <f t="shared" si="528"/>
        <v>0</v>
      </c>
      <c r="BS208" s="1000">
        <f t="shared" si="529"/>
        <v>0</v>
      </c>
      <c r="BT208" s="5"/>
      <c r="BU208" s="5"/>
      <c r="BV208" s="5"/>
      <c r="BW208" s="5"/>
      <c r="BX208" s="5"/>
      <c r="BY208" s="5"/>
      <c r="BZ208" s="5"/>
      <c r="CA208" s="5"/>
      <c r="CB208" s="5"/>
      <c r="CC208" s="5"/>
      <c r="CD208" s="5"/>
      <c r="CE208" s="5"/>
      <c r="CF208" s="5"/>
      <c r="CG208" s="5"/>
      <c r="CH208" s="5"/>
      <c r="CI208" s="5"/>
      <c r="CJ208" s="5"/>
      <c r="CK208" s="5"/>
      <c r="CL208" s="5"/>
      <c r="CM208" s="5"/>
      <c r="CN208" s="5"/>
      <c r="CO208" s="5"/>
      <c r="CP208" s="5"/>
      <c r="CQ208" s="5"/>
      <c r="CR208" s="5"/>
      <c r="CS208" s="5"/>
    </row>
    <row r="209" spans="1:106" x14ac:dyDescent="0.2">
      <c r="AN209" s="5"/>
      <c r="AO209" s="5"/>
      <c r="AP209" s="5"/>
      <c r="AQ209" s="5"/>
      <c r="AR209" s="5"/>
      <c r="AS209" s="5"/>
      <c r="AT209" s="5"/>
      <c r="AU209" s="5"/>
      <c r="AV209" s="5"/>
      <c r="AW209" s="956" t="s">
        <v>788</v>
      </c>
      <c r="AX209" s="957" t="s">
        <v>1475</v>
      </c>
      <c r="AY209" s="957" t="s">
        <v>1476</v>
      </c>
      <c r="AZ209" s="1008" t="s">
        <v>1477</v>
      </c>
      <c r="BA209" s="958" t="s">
        <v>151</v>
      </c>
      <c r="BB209" s="5"/>
      <c r="BC209" s="956" t="s">
        <v>1350</v>
      </c>
      <c r="BD209" s="957" t="s">
        <v>1573</v>
      </c>
      <c r="BE209" s="957" t="s">
        <v>1574</v>
      </c>
      <c r="BF209" s="1008" t="s">
        <v>2178</v>
      </c>
      <c r="BG209" s="958" t="s">
        <v>253</v>
      </c>
      <c r="BH209" s="959">
        <v>57.773400000000002</v>
      </c>
      <c r="BI209" s="960">
        <v>28.5457</v>
      </c>
      <c r="BJ209" s="5"/>
      <c r="BK209" s="5"/>
      <c r="BL209" s="5"/>
      <c r="BM209" s="5"/>
      <c r="BN209" s="5"/>
      <c r="BO209" s="5"/>
      <c r="BP209" s="5"/>
      <c r="BQ209" s="1000">
        <f t="shared" si="527"/>
        <v>0</v>
      </c>
      <c r="BR209" s="1000">
        <f t="shared" si="528"/>
        <v>0</v>
      </c>
      <c r="BS209" s="1000">
        <f t="shared" si="529"/>
        <v>0</v>
      </c>
      <c r="BT209" s="5"/>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c r="CS209" s="5"/>
    </row>
    <row r="210" spans="1:106" s="1" customFormat="1" ht="30" customHeight="1" x14ac:dyDescent="0.2">
      <c r="A210"/>
      <c r="B210"/>
      <c r="C210"/>
      <c r="D210"/>
      <c r="E210"/>
      <c r="F210"/>
      <c r="G210"/>
      <c r="H210"/>
      <c r="I210"/>
      <c r="J210"/>
      <c r="K210"/>
      <c r="L210"/>
      <c r="M210"/>
      <c r="N210"/>
      <c r="O210"/>
      <c r="P210"/>
      <c r="Q210"/>
      <c r="R210"/>
      <c r="S210"/>
      <c r="T210"/>
      <c r="U210"/>
      <c r="V210"/>
      <c r="X210"/>
      <c r="Y210"/>
      <c r="Z210"/>
      <c r="AA210"/>
      <c r="AB210"/>
      <c r="AC210"/>
      <c r="AD210"/>
      <c r="AE210"/>
      <c r="AF210"/>
      <c r="AG210"/>
      <c r="AH210"/>
      <c r="AI210"/>
      <c r="AJ210" s="515"/>
      <c r="AK210" s="5"/>
      <c r="AM210" s="5"/>
      <c r="AN210" s="5"/>
      <c r="AO210" s="5"/>
      <c r="AP210" s="5"/>
      <c r="AQ210" s="5"/>
      <c r="AR210" s="5"/>
      <c r="AS210" s="5"/>
      <c r="AT210" s="5"/>
      <c r="AU210" s="5"/>
      <c r="AV210" s="5"/>
      <c r="AW210" s="981" t="s">
        <v>1662</v>
      </c>
      <c r="AX210" s="982" t="s">
        <v>1712</v>
      </c>
      <c r="AY210" s="982" t="s">
        <v>1713</v>
      </c>
      <c r="AZ210" s="1008" t="s">
        <v>1714</v>
      </c>
      <c r="BA210" s="983" t="s">
        <v>712</v>
      </c>
      <c r="BB210" s="5"/>
      <c r="BC210" s="956" t="s">
        <v>1350</v>
      </c>
      <c r="BD210" s="957" t="s">
        <v>1597</v>
      </c>
      <c r="BE210" s="957" t="s">
        <v>1598</v>
      </c>
      <c r="BF210" s="1008" t="s">
        <v>2179</v>
      </c>
      <c r="BG210" s="958" t="s">
        <v>253</v>
      </c>
      <c r="BH210" s="959">
        <v>57.782699999999998</v>
      </c>
      <c r="BI210" s="960">
        <v>28.165900000000001</v>
      </c>
      <c r="BJ210" s="5"/>
      <c r="BK210" s="5"/>
      <c r="BL210" s="5"/>
      <c r="BM210" s="5"/>
      <c r="BN210" s="5"/>
      <c r="BO210" s="5"/>
      <c r="BP210" s="5"/>
      <c r="BQ210" s="1000">
        <f t="shared" si="527"/>
        <v>0</v>
      </c>
      <c r="BR210" s="1000">
        <f t="shared" si="528"/>
        <v>0</v>
      </c>
      <c r="BS210" s="1000">
        <f t="shared" si="529"/>
        <v>0</v>
      </c>
      <c r="BT210" s="5"/>
      <c r="BU210" s="5"/>
      <c r="BV210" s="5"/>
      <c r="BW210" s="5"/>
      <c r="BX210" s="5"/>
      <c r="BY210" s="5"/>
      <c r="BZ210" s="5"/>
      <c r="CA210" s="5"/>
      <c r="CB210" s="5"/>
      <c r="CC210" s="5"/>
      <c r="CD210" s="5"/>
      <c r="CE210" s="5"/>
      <c r="CF210" s="5"/>
      <c r="CG210" s="5"/>
      <c r="CH210" s="5"/>
      <c r="CI210" s="5"/>
      <c r="CJ210" s="5"/>
      <c r="CK210" s="5"/>
      <c r="CL210" s="5"/>
      <c r="CM210" s="5"/>
      <c r="CN210" s="5"/>
      <c r="CO210" s="5"/>
      <c r="CP210" s="5"/>
      <c r="CQ210" s="5"/>
      <c r="CR210" s="5"/>
      <c r="CS210" s="5"/>
      <c r="CT210"/>
      <c r="CU210"/>
      <c r="CV210"/>
      <c r="CW210"/>
      <c r="CX210"/>
      <c r="CY210"/>
      <c r="CZ210"/>
      <c r="DA210"/>
      <c r="DB210"/>
    </row>
    <row r="211" spans="1:106" x14ac:dyDescent="0.2">
      <c r="AN211" s="5"/>
      <c r="AO211" s="5"/>
      <c r="AP211" s="5"/>
      <c r="AQ211" s="5"/>
      <c r="AR211" s="5"/>
      <c r="AS211" s="5"/>
      <c r="AT211" s="5"/>
      <c r="AU211" s="5"/>
      <c r="AV211" s="5"/>
      <c r="AW211" s="956" t="s">
        <v>788</v>
      </c>
      <c r="AX211" s="957" t="s">
        <v>1478</v>
      </c>
      <c r="AY211" s="957" t="s">
        <v>1479</v>
      </c>
      <c r="AZ211" s="1008" t="s">
        <v>1480</v>
      </c>
      <c r="BA211" s="958" t="s">
        <v>607</v>
      </c>
      <c r="BB211" s="5"/>
      <c r="BC211" s="956" t="s">
        <v>1350</v>
      </c>
      <c r="BD211" s="957" t="s">
        <v>1643</v>
      </c>
      <c r="BE211" s="957" t="s">
        <v>1644</v>
      </c>
      <c r="BF211" s="1008" t="s">
        <v>2180</v>
      </c>
      <c r="BG211" s="958" t="s">
        <v>253</v>
      </c>
      <c r="BH211" s="959">
        <v>57.934399999999997</v>
      </c>
      <c r="BI211" s="960">
        <v>28.5946</v>
      </c>
      <c r="BJ211" s="5"/>
      <c r="BK211" s="5"/>
      <c r="BL211" s="5"/>
      <c r="BM211" s="5"/>
      <c r="BN211" s="5"/>
      <c r="BO211" s="5"/>
      <c r="BP211" s="5"/>
      <c r="BQ211" s="1000">
        <f t="shared" si="527"/>
        <v>0</v>
      </c>
      <c r="BR211" s="1000">
        <f t="shared" si="528"/>
        <v>0</v>
      </c>
      <c r="BS211" s="1000">
        <f t="shared" si="529"/>
        <v>0</v>
      </c>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1"/>
      <c r="CU211" s="1"/>
      <c r="CV211" s="1"/>
      <c r="CW211" s="1"/>
      <c r="CX211" s="1"/>
      <c r="CY211" s="1"/>
      <c r="CZ211" s="1"/>
      <c r="DA211" s="1"/>
      <c r="DB211" s="1"/>
    </row>
    <row r="212" spans="1:106" ht="15.75" customHeight="1" x14ac:dyDescent="0.2">
      <c r="AN212" s="5"/>
      <c r="AO212" s="5"/>
      <c r="AP212" s="5"/>
      <c r="AQ212" s="5"/>
      <c r="AR212" s="5"/>
      <c r="AS212" s="5"/>
      <c r="AT212" s="5"/>
      <c r="AU212" s="5"/>
      <c r="AV212" s="5"/>
      <c r="AW212" s="956" t="s">
        <v>1350</v>
      </c>
      <c r="AX212" s="957" t="s">
        <v>1569</v>
      </c>
      <c r="AY212" s="957" t="s">
        <v>1570</v>
      </c>
      <c r="AZ212" s="1008" t="s">
        <v>2197</v>
      </c>
      <c r="BA212" s="958" t="s">
        <v>634</v>
      </c>
      <c r="BB212" s="5"/>
      <c r="BC212" s="956" t="s">
        <v>1350</v>
      </c>
      <c r="BD212" s="957" t="s">
        <v>1603</v>
      </c>
      <c r="BE212" s="957" t="s">
        <v>1604</v>
      </c>
      <c r="BF212" s="1008" t="s">
        <v>2181</v>
      </c>
      <c r="BG212" s="958" t="s">
        <v>253</v>
      </c>
      <c r="BH212" s="959">
        <v>57.774700000000003</v>
      </c>
      <c r="BI212" s="960">
        <v>27.9695</v>
      </c>
      <c r="BJ212" s="5"/>
      <c r="BK212" s="5"/>
      <c r="BL212" s="5"/>
      <c r="BM212" s="5"/>
      <c r="BN212" s="5"/>
      <c r="BO212" s="5"/>
      <c r="BP212" s="5"/>
      <c r="BQ212" s="1000">
        <f t="shared" si="527"/>
        <v>0</v>
      </c>
      <c r="BR212" s="1000">
        <f t="shared" si="528"/>
        <v>0</v>
      </c>
      <c r="BS212" s="1000">
        <f t="shared" si="529"/>
        <v>0</v>
      </c>
      <c r="BT212" s="5"/>
      <c r="BU212" s="5"/>
      <c r="BV212" s="5"/>
      <c r="BW212" s="5"/>
      <c r="BX212" s="5"/>
      <c r="BY212" s="5"/>
      <c r="BZ212" s="5"/>
      <c r="CA212" s="5"/>
      <c r="CB212" s="5"/>
      <c r="CC212" s="5"/>
      <c r="CD212" s="5"/>
      <c r="CE212" s="5"/>
      <c r="CF212" s="5"/>
      <c r="CG212" s="5"/>
      <c r="CH212" s="5"/>
      <c r="CI212" s="5"/>
      <c r="CJ212" s="5"/>
      <c r="CK212" s="5"/>
      <c r="CL212" s="5"/>
      <c r="CM212" s="5"/>
      <c r="CN212" s="5"/>
      <c r="CO212" s="5"/>
      <c r="CP212" s="5"/>
      <c r="CQ212" s="5"/>
      <c r="CR212" s="5"/>
      <c r="CS212" s="5"/>
    </row>
    <row r="213" spans="1:106" ht="69.75" customHeight="1" x14ac:dyDescent="0.2">
      <c r="A213" s="98"/>
      <c r="B213" s="98"/>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8"/>
      <c r="AA213" s="98"/>
      <c r="AB213" s="98"/>
      <c r="AC213" s="98"/>
      <c r="AD213" s="98"/>
      <c r="AE213" s="98"/>
      <c r="AF213" s="98"/>
      <c r="AG213" s="98"/>
      <c r="AH213" s="98"/>
      <c r="AI213" s="98"/>
      <c r="AL213" s="232"/>
      <c r="AM213" s="232"/>
      <c r="AN213" s="232"/>
      <c r="AO213" s="232"/>
      <c r="AP213" s="232"/>
      <c r="AQ213" s="232"/>
      <c r="AR213" s="232"/>
      <c r="AS213" s="232"/>
      <c r="AT213" s="232"/>
      <c r="AU213" s="232"/>
      <c r="AV213" s="232"/>
      <c r="AW213" s="991" t="s">
        <v>790</v>
      </c>
      <c r="AX213" s="992" t="s">
        <v>1981</v>
      </c>
      <c r="AY213" s="992" t="s">
        <v>1982</v>
      </c>
      <c r="AZ213" s="1008" t="s">
        <v>1983</v>
      </c>
      <c r="BA213" s="993" t="s">
        <v>456</v>
      </c>
      <c r="BB213" s="232"/>
      <c r="BC213" s="956" t="s">
        <v>1350</v>
      </c>
      <c r="BD213" s="957" t="s">
        <v>1571</v>
      </c>
      <c r="BE213" s="957" t="s">
        <v>1572</v>
      </c>
      <c r="BF213" s="1008" t="s">
        <v>2182</v>
      </c>
      <c r="BG213" s="958" t="s">
        <v>253</v>
      </c>
      <c r="BH213" s="959">
        <v>57.760100000000001</v>
      </c>
      <c r="BI213" s="960">
        <v>28.7606</v>
      </c>
      <c r="BJ213" s="232"/>
      <c r="BK213" s="232"/>
      <c r="BL213" s="232"/>
      <c r="BM213" s="232"/>
      <c r="BN213" s="232"/>
      <c r="BO213" s="232"/>
      <c r="BP213" s="232"/>
      <c r="BQ213" s="1000">
        <f t="shared" si="527"/>
        <v>0</v>
      </c>
      <c r="BR213" s="1000">
        <f t="shared" si="528"/>
        <v>0</v>
      </c>
      <c r="BS213" s="1000">
        <f t="shared" si="529"/>
        <v>0</v>
      </c>
      <c r="BT213" s="232"/>
      <c r="BU213" s="232"/>
      <c r="BV213" s="232"/>
      <c r="BW213" s="232"/>
      <c r="BX213" s="232"/>
      <c r="BY213" s="232"/>
      <c r="BZ213" s="232"/>
      <c r="CA213" s="232"/>
      <c r="CB213" s="232"/>
      <c r="CC213" s="232"/>
      <c r="CD213" s="232"/>
      <c r="CE213" s="232"/>
      <c r="CF213" s="232"/>
      <c r="CG213" s="232"/>
      <c r="CH213" s="5"/>
      <c r="CI213" s="5"/>
      <c r="CJ213" s="5"/>
      <c r="CK213" s="5"/>
      <c r="CL213" s="5"/>
      <c r="CM213" s="5"/>
      <c r="CN213" s="5"/>
      <c r="CO213" s="5"/>
      <c r="CP213" s="5"/>
      <c r="CQ213" s="5"/>
      <c r="CR213" s="5"/>
      <c r="CS213" s="5"/>
    </row>
    <row r="214" spans="1:106" x14ac:dyDescent="0.2">
      <c r="A214" s="99" t="s">
        <v>884</v>
      </c>
      <c r="B214" s="100" t="s">
        <v>78</v>
      </c>
      <c r="C214" s="101" t="s">
        <v>2262</v>
      </c>
      <c r="D214" s="102" t="s">
        <v>79</v>
      </c>
      <c r="E214" s="102" t="s">
        <v>2263</v>
      </c>
      <c r="F214" s="102" t="s">
        <v>79</v>
      </c>
      <c r="G214" s="102" t="s">
        <v>2264</v>
      </c>
      <c r="H214" s="102" t="s">
        <v>79</v>
      </c>
      <c r="I214" s="102" t="s">
        <v>2265</v>
      </c>
      <c r="J214" s="102" t="s">
        <v>79</v>
      </c>
      <c r="K214" s="102" t="s">
        <v>2266</v>
      </c>
      <c r="L214" s="102" t="s">
        <v>79</v>
      </c>
      <c r="M214" s="102" t="s">
        <v>2267</v>
      </c>
      <c r="N214" s="102" t="s">
        <v>79</v>
      </c>
      <c r="O214" s="102" t="s">
        <v>2268</v>
      </c>
      <c r="P214" s="102" t="s">
        <v>79</v>
      </c>
      <c r="Q214" s="102" t="s">
        <v>2269</v>
      </c>
      <c r="R214" s="102" t="s">
        <v>79</v>
      </c>
      <c r="S214" s="102" t="s">
        <v>2270</v>
      </c>
      <c r="T214" s="102" t="s">
        <v>79</v>
      </c>
      <c r="U214" s="102" t="s">
        <v>2271</v>
      </c>
      <c r="V214" s="103" t="s">
        <v>79</v>
      </c>
      <c r="X214" s="104"/>
      <c r="Y214" s="105" t="s">
        <v>80</v>
      </c>
      <c r="Z214" s="106" t="s">
        <v>83</v>
      </c>
      <c r="AA214" s="107" t="s">
        <v>84</v>
      </c>
      <c r="AB214" s="107" t="s">
        <v>85</v>
      </c>
      <c r="AC214" s="107" t="s">
        <v>86</v>
      </c>
      <c r="AD214" s="107" t="s">
        <v>87</v>
      </c>
      <c r="AE214" s="107" t="s">
        <v>81</v>
      </c>
      <c r="AF214" s="107" t="s">
        <v>82</v>
      </c>
      <c r="AG214" s="107" t="s">
        <v>83</v>
      </c>
      <c r="AH214" s="107" t="s">
        <v>84</v>
      </c>
      <c r="AI214" s="108" t="s">
        <v>85</v>
      </c>
      <c r="AL214" s="233"/>
      <c r="AM214" s="233"/>
      <c r="AN214" s="233"/>
      <c r="AO214" s="233"/>
      <c r="AP214" s="233"/>
      <c r="AQ214" s="233"/>
      <c r="AR214" s="233"/>
      <c r="AS214" s="233"/>
      <c r="AT214" s="233"/>
      <c r="AU214" s="233"/>
      <c r="AV214" s="233"/>
      <c r="AW214" s="991" t="s">
        <v>789</v>
      </c>
      <c r="AX214" s="992" t="s">
        <v>1893</v>
      </c>
      <c r="AY214" s="992" t="s">
        <v>1894</v>
      </c>
      <c r="AZ214" s="1008" t="s">
        <v>1895</v>
      </c>
      <c r="BA214" s="993" t="s">
        <v>738</v>
      </c>
      <c r="BB214" s="233"/>
      <c r="BC214" s="956" t="s">
        <v>1350</v>
      </c>
      <c r="BD214" s="957" t="s">
        <v>1655</v>
      </c>
      <c r="BE214" s="957" t="s">
        <v>1656</v>
      </c>
      <c r="BF214" s="1008" t="s">
        <v>2183</v>
      </c>
      <c r="BG214" s="958" t="s">
        <v>253</v>
      </c>
      <c r="BH214" s="959">
        <v>57.585000000000001</v>
      </c>
      <c r="BI214" s="960">
        <v>28.314</v>
      </c>
      <c r="BJ214" s="233"/>
      <c r="BK214" s="233"/>
      <c r="BL214" s="233"/>
      <c r="BM214" s="233"/>
      <c r="BN214" s="233"/>
      <c r="BO214" s="233"/>
      <c r="BP214" s="233"/>
      <c r="BQ214" s="1000">
        <f t="shared" si="527"/>
        <v>0</v>
      </c>
      <c r="BR214" s="1000">
        <f t="shared" si="528"/>
        <v>0</v>
      </c>
      <c r="BS214" s="1000">
        <f t="shared" si="529"/>
        <v>0</v>
      </c>
      <c r="BT214" s="233"/>
      <c r="BU214" s="233"/>
      <c r="BV214" s="233"/>
      <c r="BW214" s="233"/>
      <c r="BX214" s="233"/>
      <c r="BY214" s="233"/>
      <c r="BZ214" s="233"/>
      <c r="CA214" s="233"/>
      <c r="CB214" s="233"/>
      <c r="CC214" s="233"/>
      <c r="CD214" s="233"/>
      <c r="CE214" s="233"/>
      <c r="CF214" s="233"/>
      <c r="CG214" s="233"/>
      <c r="CH214" s="232"/>
      <c r="CI214" s="232"/>
      <c r="CJ214" s="232"/>
      <c r="CK214" s="232"/>
      <c r="CL214" s="232"/>
      <c r="CM214" s="232"/>
      <c r="CN214" s="232"/>
      <c r="CO214" s="232"/>
      <c r="CP214" s="232"/>
      <c r="CQ214" s="232"/>
      <c r="CR214" s="232"/>
      <c r="CS214" s="232"/>
    </row>
    <row r="215" spans="1:106" x14ac:dyDescent="0.2">
      <c r="A215" s="109" t="s">
        <v>885</v>
      </c>
      <c r="B215" s="110" t="s">
        <v>886</v>
      </c>
      <c r="C215" s="111" t="s">
        <v>59</v>
      </c>
      <c r="D215" s="111" t="s">
        <v>60</v>
      </c>
      <c r="E215" s="111" t="s">
        <v>59</v>
      </c>
      <c r="F215" s="111" t="s">
        <v>60</v>
      </c>
      <c r="G215" s="111" t="s">
        <v>59</v>
      </c>
      <c r="H215" s="111" t="s">
        <v>60</v>
      </c>
      <c r="I215" s="111" t="s">
        <v>59</v>
      </c>
      <c r="J215" s="111" t="s">
        <v>60</v>
      </c>
      <c r="K215" s="111" t="s">
        <v>59</v>
      </c>
      <c r="L215" s="111" t="s">
        <v>60</v>
      </c>
      <c r="M215" s="111" t="s">
        <v>59</v>
      </c>
      <c r="N215" s="111" t="s">
        <v>60</v>
      </c>
      <c r="O215" s="111" t="s">
        <v>59</v>
      </c>
      <c r="P215" s="111" t="s">
        <v>60</v>
      </c>
      <c r="Q215" s="111" t="s">
        <v>59</v>
      </c>
      <c r="R215" s="111" t="s">
        <v>60</v>
      </c>
      <c r="S215" s="111" t="s">
        <v>59</v>
      </c>
      <c r="T215" s="111" t="s">
        <v>60</v>
      </c>
      <c r="U215" s="111" t="s">
        <v>59</v>
      </c>
      <c r="V215" s="112" t="s">
        <v>60</v>
      </c>
      <c r="X215" s="113"/>
      <c r="Y215" s="105" t="s">
        <v>886</v>
      </c>
      <c r="Z215" s="114" t="s">
        <v>2272</v>
      </c>
      <c r="AA215" s="115" t="s">
        <v>2273</v>
      </c>
      <c r="AB215" s="115" t="s">
        <v>2274</v>
      </c>
      <c r="AC215" s="115" t="s">
        <v>2275</v>
      </c>
      <c r="AD215" s="115" t="s">
        <v>2276</v>
      </c>
      <c r="AE215" s="115" t="s">
        <v>2277</v>
      </c>
      <c r="AF215" s="115" t="s">
        <v>2278</v>
      </c>
      <c r="AG215" s="115" t="s">
        <v>2279</v>
      </c>
      <c r="AH215" s="115" t="s">
        <v>2280</v>
      </c>
      <c r="AI215" s="116" t="s">
        <v>2281</v>
      </c>
      <c r="AN215" s="5"/>
      <c r="AO215" s="5"/>
      <c r="AP215" s="5"/>
      <c r="AQ215" s="5"/>
      <c r="AR215" s="5"/>
      <c r="AS215" s="5"/>
      <c r="AT215" s="5"/>
      <c r="AU215" s="5"/>
      <c r="AV215" s="5"/>
      <c r="AW215" s="981" t="s">
        <v>1662</v>
      </c>
      <c r="AX215" s="982" t="s">
        <v>1715</v>
      </c>
      <c r="AY215" s="982" t="s">
        <v>1716</v>
      </c>
      <c r="AZ215" s="1008" t="s">
        <v>1717</v>
      </c>
      <c r="BA215" s="983" t="s">
        <v>917</v>
      </c>
      <c r="BB215" s="5"/>
      <c r="BC215" s="956" t="s">
        <v>1350</v>
      </c>
      <c r="BD215" s="957" t="s">
        <v>1559</v>
      </c>
      <c r="BE215" s="957" t="s">
        <v>1560</v>
      </c>
      <c r="BF215" s="1008" t="s">
        <v>2184</v>
      </c>
      <c r="BG215" s="958" t="s">
        <v>634</v>
      </c>
      <c r="BH215" s="959">
        <v>59.543900000000001</v>
      </c>
      <c r="BI215" s="960">
        <v>30.1114</v>
      </c>
      <c r="BJ215" s="5"/>
      <c r="BK215" s="5"/>
      <c r="BL215" s="5"/>
      <c r="BM215" s="5"/>
      <c r="BN215" s="5"/>
      <c r="BO215" s="5"/>
      <c r="BP215" s="5"/>
      <c r="BQ215" s="1000">
        <f t="shared" si="527"/>
        <v>0</v>
      </c>
      <c r="BR215" s="1000">
        <f t="shared" si="528"/>
        <v>0</v>
      </c>
      <c r="BS215" s="1000">
        <f t="shared" si="529"/>
        <v>0</v>
      </c>
      <c r="BT215" s="5"/>
      <c r="BU215" s="5"/>
      <c r="BV215" s="5"/>
      <c r="BW215" s="5"/>
      <c r="BX215" s="5"/>
      <c r="BY215" s="5"/>
      <c r="BZ215" s="5"/>
      <c r="CA215" s="5"/>
      <c r="CB215" s="5"/>
      <c r="CC215" s="5"/>
      <c r="CD215" s="5"/>
      <c r="CE215" s="5"/>
      <c r="CF215" s="5"/>
      <c r="CG215" s="5"/>
      <c r="CH215" s="233"/>
      <c r="CI215" s="233"/>
      <c r="CJ215" s="233"/>
      <c r="CK215" s="233"/>
      <c r="CL215" s="233"/>
      <c r="CM215" s="233"/>
      <c r="CN215" s="233"/>
      <c r="CO215" s="233"/>
      <c r="CP215" s="233"/>
      <c r="CQ215" s="233"/>
      <c r="CR215" s="233"/>
      <c r="CS215" s="233"/>
    </row>
    <row r="216" spans="1:106" x14ac:dyDescent="0.2">
      <c r="A216" s="109" t="s">
        <v>887</v>
      </c>
      <c r="B216" s="117" t="s">
        <v>88</v>
      </c>
      <c r="C216" s="118">
        <v>45616.375</v>
      </c>
      <c r="D216" s="119">
        <v>45616.875</v>
      </c>
      <c r="E216" s="120">
        <v>45617.375</v>
      </c>
      <c r="F216" s="119">
        <v>45617.875</v>
      </c>
      <c r="G216" s="120">
        <v>45618.375</v>
      </c>
      <c r="H216" s="119">
        <v>45618.875</v>
      </c>
      <c r="I216" s="121">
        <v>45619.375</v>
      </c>
      <c r="J216" s="119">
        <v>45619.875</v>
      </c>
      <c r="K216" s="120">
        <v>45620.375</v>
      </c>
      <c r="L216" s="119">
        <v>45620.875</v>
      </c>
      <c r="M216" s="120">
        <v>45621.375</v>
      </c>
      <c r="N216" s="119">
        <v>45621.875</v>
      </c>
      <c r="O216" s="121">
        <v>45622.375</v>
      </c>
      <c r="P216" s="119">
        <v>45622.875</v>
      </c>
      <c r="Q216" s="120">
        <v>45623.375</v>
      </c>
      <c r="R216" s="119">
        <v>45623.875</v>
      </c>
      <c r="S216" s="120">
        <v>45624.375</v>
      </c>
      <c r="T216" s="119">
        <v>45624.875</v>
      </c>
      <c r="U216" s="120">
        <v>45625.375</v>
      </c>
      <c r="V216" s="122">
        <v>45625.875</v>
      </c>
      <c r="X216" s="109" t="s">
        <v>888</v>
      </c>
      <c r="Y216" s="123"/>
      <c r="Z216" s="124">
        <v>45616.875</v>
      </c>
      <c r="AA216" s="125">
        <v>45617.875</v>
      </c>
      <c r="AB216" s="125">
        <v>45618.875</v>
      </c>
      <c r="AC216" s="125">
        <v>45619.875</v>
      </c>
      <c r="AD216" s="125">
        <v>45620.875</v>
      </c>
      <c r="AE216" s="125">
        <v>45621.875</v>
      </c>
      <c r="AF216" s="125">
        <v>45622.875</v>
      </c>
      <c r="AG216" s="125">
        <v>45623.875</v>
      </c>
      <c r="AH216" s="125">
        <v>45624.875</v>
      </c>
      <c r="AI216" s="125">
        <v>45625.875</v>
      </c>
      <c r="AN216" s="5"/>
      <c r="AO216" s="5"/>
      <c r="AP216" s="5"/>
      <c r="AQ216" s="5"/>
      <c r="AR216" s="5"/>
      <c r="AS216" s="5"/>
      <c r="AT216" s="5"/>
      <c r="AU216" s="5"/>
      <c r="AV216" s="5"/>
      <c r="AW216" s="991" t="s">
        <v>791</v>
      </c>
      <c r="AX216" s="992" t="s">
        <v>2060</v>
      </c>
      <c r="AY216" s="992" t="s">
        <v>2061</v>
      </c>
      <c r="AZ216" s="1008" t="s">
        <v>2062</v>
      </c>
      <c r="BA216" s="993" t="s">
        <v>531</v>
      </c>
      <c r="BB216" s="5"/>
      <c r="BC216" s="956" t="s">
        <v>1350</v>
      </c>
      <c r="BD216" s="957" t="s">
        <v>1558</v>
      </c>
      <c r="BE216" s="957" t="s">
        <v>1407</v>
      </c>
      <c r="BF216" s="1008" t="s">
        <v>2185</v>
      </c>
      <c r="BG216" s="958" t="s">
        <v>634</v>
      </c>
      <c r="BH216" s="959">
        <v>59.559699999999999</v>
      </c>
      <c r="BI216" s="960">
        <v>30.102499999999999</v>
      </c>
      <c r="BJ216" s="5"/>
      <c r="BK216" s="5"/>
      <c r="BL216" s="5"/>
      <c r="BM216" s="5"/>
      <c r="BN216" s="5"/>
      <c r="BO216" s="5"/>
      <c r="BP216" s="5"/>
      <c r="BQ216" s="1000">
        <f t="shared" si="527"/>
        <v>0</v>
      </c>
      <c r="BR216" s="1000">
        <f t="shared" si="528"/>
        <v>0</v>
      </c>
      <c r="BS216" s="1000">
        <f t="shared" si="529"/>
        <v>0</v>
      </c>
      <c r="BT216" s="5"/>
      <c r="BU216" s="5"/>
      <c r="BV216" s="5"/>
      <c r="BW216" s="5"/>
      <c r="BX216" s="5"/>
      <c r="BY216" s="5"/>
      <c r="BZ216" s="5"/>
      <c r="CA216" s="5"/>
      <c r="CB216" s="5"/>
      <c r="CC216" s="5"/>
      <c r="CD216" s="5"/>
      <c r="CE216" s="5"/>
      <c r="CF216" s="5"/>
      <c r="CG216" s="5"/>
      <c r="CH216" s="5"/>
      <c r="CI216" s="5"/>
      <c r="CJ216" s="5"/>
      <c r="CK216" s="5"/>
      <c r="CL216" s="5"/>
      <c r="CM216" s="5"/>
      <c r="CN216" s="5"/>
      <c r="CO216" s="5"/>
      <c r="CP216" s="5"/>
      <c r="CQ216" s="5"/>
      <c r="CR216" s="5"/>
      <c r="CS216" s="5"/>
    </row>
    <row r="217" spans="1:106" s="2" customFormat="1" x14ac:dyDescent="0.2">
      <c r="A217" s="109" t="s">
        <v>889</v>
      </c>
      <c r="B217" s="126" t="s">
        <v>89</v>
      </c>
      <c r="C217" s="127" t="e">
        <v>#N/A</v>
      </c>
      <c r="D217" s="128">
        <v>4.2</v>
      </c>
      <c r="E217" s="128" t="e">
        <v>#N/A</v>
      </c>
      <c r="F217" s="128">
        <v>2.9</v>
      </c>
      <c r="G217" s="128" t="e">
        <v>#N/A</v>
      </c>
      <c r="H217" s="128">
        <v>0.5</v>
      </c>
      <c r="I217" s="128" t="e">
        <v>#N/A</v>
      </c>
      <c r="J217" s="128">
        <v>-0.1</v>
      </c>
      <c r="K217" s="128" t="e">
        <v>#N/A</v>
      </c>
      <c r="L217" s="128">
        <v>-0.2</v>
      </c>
      <c r="M217" s="128" t="e">
        <v>#N/A</v>
      </c>
      <c r="N217" s="128">
        <v>1.9</v>
      </c>
      <c r="O217" s="128" t="e">
        <v>#N/A</v>
      </c>
      <c r="P217" s="128">
        <v>4.3</v>
      </c>
      <c r="Q217" s="128" t="e">
        <v>#N/A</v>
      </c>
      <c r="R217" s="128">
        <v>3.4</v>
      </c>
      <c r="S217" s="128" t="e">
        <v>#N/A</v>
      </c>
      <c r="T217" s="128">
        <v>3.3</v>
      </c>
      <c r="U217" s="128" t="e">
        <v>#N/A</v>
      </c>
      <c r="V217" s="129">
        <v>2.5</v>
      </c>
      <c r="W217" s="1"/>
      <c r="X217" s="109" t="s">
        <v>890</v>
      </c>
      <c r="Y217" s="489" t="s">
        <v>89</v>
      </c>
      <c r="Z217" s="131">
        <v>4.2</v>
      </c>
      <c r="AA217" s="131">
        <v>2.9</v>
      </c>
      <c r="AB217" s="131">
        <v>0.5</v>
      </c>
      <c r="AC217" s="131">
        <v>-0.1</v>
      </c>
      <c r="AD217" s="131">
        <v>-0.2</v>
      </c>
      <c r="AE217" s="131">
        <v>1.9</v>
      </c>
      <c r="AF217" s="131">
        <v>4.3</v>
      </c>
      <c r="AG217" s="131">
        <v>3.4</v>
      </c>
      <c r="AH217" s="131">
        <v>3.3</v>
      </c>
      <c r="AI217" s="131">
        <v>2.5</v>
      </c>
      <c r="AJ217" s="516"/>
      <c r="AK217" s="232"/>
      <c r="AL217" s="5"/>
      <c r="AM217" s="5"/>
      <c r="AN217" s="5"/>
      <c r="AO217" s="5"/>
      <c r="AP217" s="5"/>
      <c r="AQ217" s="5"/>
      <c r="AR217" s="5"/>
      <c r="AS217" s="5"/>
      <c r="AT217" s="5"/>
      <c r="AU217" s="5"/>
      <c r="AV217" s="5"/>
      <c r="AW217" s="1016" t="s">
        <v>1662</v>
      </c>
      <c r="AX217" s="1017" t="s">
        <v>304</v>
      </c>
      <c r="AY217" s="1017" t="s">
        <v>1401</v>
      </c>
      <c r="AZ217" s="1008" t="s">
        <v>2210</v>
      </c>
      <c r="BA217" s="1017" t="s">
        <v>304</v>
      </c>
      <c r="BB217" s="5"/>
      <c r="BC217" s="956" t="s">
        <v>1350</v>
      </c>
      <c r="BD217" s="957" t="s">
        <v>1645</v>
      </c>
      <c r="BE217" s="957" t="s">
        <v>1646</v>
      </c>
      <c r="BF217" s="1008" t="s">
        <v>2186</v>
      </c>
      <c r="BG217" s="958" t="s">
        <v>634</v>
      </c>
      <c r="BH217" s="959">
        <v>59.553800000000003</v>
      </c>
      <c r="BI217" s="960">
        <v>30.171299999999999</v>
      </c>
      <c r="BJ217" s="5"/>
      <c r="BK217" s="5"/>
      <c r="BL217" s="5"/>
      <c r="BM217" s="5"/>
      <c r="BN217" s="5"/>
      <c r="BO217" s="5"/>
      <c r="BP217" s="5"/>
      <c r="BQ217" s="1000">
        <f t="shared" si="527"/>
        <v>0</v>
      </c>
      <c r="BR217" s="1000">
        <f t="shared" si="528"/>
        <v>0</v>
      </c>
      <c r="BS217" s="1000">
        <f t="shared" si="529"/>
        <v>0</v>
      </c>
      <c r="BT217" s="5"/>
      <c r="BU217" s="5"/>
      <c r="BV217" s="5"/>
      <c r="BW217" s="5"/>
      <c r="BX217" s="5"/>
      <c r="BY217" s="5"/>
      <c r="BZ217" s="5"/>
      <c r="CA217" s="5"/>
      <c r="CB217" s="5"/>
      <c r="CC217" s="5"/>
      <c r="CD217" s="5"/>
      <c r="CE217" s="5"/>
      <c r="CF217" s="5"/>
      <c r="CG217" s="5"/>
      <c r="CH217" s="5"/>
      <c r="CI217" s="5"/>
      <c r="CJ217" s="5"/>
      <c r="CK217" s="5"/>
      <c r="CL217" s="5"/>
      <c r="CM217" s="5"/>
      <c r="CN217" s="5"/>
      <c r="CO217" s="5"/>
      <c r="CP217" s="5"/>
      <c r="CQ217" s="5"/>
      <c r="CR217" s="5"/>
      <c r="CS217" s="5"/>
      <c r="CT217"/>
      <c r="CU217"/>
      <c r="CV217"/>
      <c r="CW217"/>
      <c r="CX217"/>
      <c r="CY217"/>
      <c r="CZ217"/>
      <c r="DA217"/>
      <c r="DB217"/>
    </row>
    <row r="218" spans="1:106" s="3" customFormat="1" x14ac:dyDescent="0.2">
      <c r="A218" s="109" t="s">
        <v>891</v>
      </c>
      <c r="B218" s="132" t="s">
        <v>90</v>
      </c>
      <c r="C218" s="133">
        <v>-1.4</v>
      </c>
      <c r="D218" s="134" t="e">
        <v>#N/A</v>
      </c>
      <c r="E218" s="133">
        <v>0.89999999999999991</v>
      </c>
      <c r="F218" s="134" t="e">
        <v>#N/A</v>
      </c>
      <c r="G218" s="133">
        <v>-2.6</v>
      </c>
      <c r="H218" s="134" t="e">
        <v>#N/A</v>
      </c>
      <c r="I218" s="133">
        <v>-2.5</v>
      </c>
      <c r="J218" s="134" t="e">
        <v>#N/A</v>
      </c>
      <c r="K218" s="133">
        <v>-5.2</v>
      </c>
      <c r="L218" s="134" t="e">
        <v>#N/A</v>
      </c>
      <c r="M218" s="133">
        <v>-5.3</v>
      </c>
      <c r="N218" s="134" t="e">
        <v>#N/A</v>
      </c>
      <c r="O218" s="133">
        <v>-0.10000000000000009</v>
      </c>
      <c r="P218" s="134" t="e">
        <v>#N/A</v>
      </c>
      <c r="Q218" s="133">
        <v>1</v>
      </c>
      <c r="R218" s="134" t="e">
        <v>#N/A</v>
      </c>
      <c r="S218" s="133">
        <v>-0.10000000000000009</v>
      </c>
      <c r="T218" s="134" t="e">
        <v>#N/A</v>
      </c>
      <c r="U218" s="133">
        <v>-0.7</v>
      </c>
      <c r="V218" s="135" t="e">
        <v>#N/A</v>
      </c>
      <c r="W218" s="1"/>
      <c r="X218" s="109" t="s">
        <v>892</v>
      </c>
      <c r="Y218" s="490" t="s">
        <v>90</v>
      </c>
      <c r="Z218" s="137">
        <v>0.6</v>
      </c>
      <c r="AA218" s="137">
        <v>1.3</v>
      </c>
      <c r="AB218" s="137">
        <v>-0.6</v>
      </c>
      <c r="AC218" s="137">
        <v>-2.2000000000000002</v>
      </c>
      <c r="AD218" s="137">
        <v>-3.2</v>
      </c>
      <c r="AE218" s="137">
        <v>-3.3</v>
      </c>
      <c r="AF218" s="137">
        <v>1.9</v>
      </c>
      <c r="AG218" s="137">
        <v>3</v>
      </c>
      <c r="AH218" s="137">
        <v>1.9</v>
      </c>
      <c r="AI218" s="137">
        <v>1.3</v>
      </c>
      <c r="AJ218" s="517"/>
      <c r="AK218" s="233"/>
      <c r="AL218" s="5"/>
      <c r="AM218" s="5"/>
      <c r="AN218" s="5"/>
      <c r="AO218" s="5"/>
      <c r="AP218" s="5"/>
      <c r="AQ218" s="5"/>
      <c r="AR218" s="5"/>
      <c r="AS218" s="5"/>
      <c r="AT218" s="5"/>
      <c r="AU218" s="5"/>
      <c r="AV218" s="5"/>
      <c r="AW218" s="956" t="s">
        <v>788</v>
      </c>
      <c r="AX218" s="957" t="s">
        <v>1481</v>
      </c>
      <c r="AY218" s="957" t="s">
        <v>1482</v>
      </c>
      <c r="AZ218" s="1008" t="s">
        <v>1483</v>
      </c>
      <c r="BA218" s="958" t="s">
        <v>607</v>
      </c>
      <c r="BB218" s="5"/>
      <c r="BC218" s="956" t="s">
        <v>1350</v>
      </c>
      <c r="BD218" s="957" t="s">
        <v>1624</v>
      </c>
      <c r="BE218" s="957" t="s">
        <v>1625</v>
      </c>
      <c r="BF218" s="1008" t="s">
        <v>2187</v>
      </c>
      <c r="BG218" s="958" t="s">
        <v>634</v>
      </c>
      <c r="BH218" s="959">
        <v>59.607199999999999</v>
      </c>
      <c r="BI218" s="960">
        <v>30.082100000000001</v>
      </c>
      <c r="BJ218" s="5"/>
      <c r="BK218" s="5"/>
      <c r="BL218" s="5"/>
      <c r="BM218" s="5"/>
      <c r="BN218" s="5"/>
      <c r="BO218" s="5"/>
      <c r="BP218" s="5"/>
      <c r="BQ218" s="1000">
        <f t="shared" si="527"/>
        <v>0</v>
      </c>
      <c r="BR218" s="1000">
        <f t="shared" si="528"/>
        <v>0</v>
      </c>
      <c r="BS218" s="1000">
        <f t="shared" si="529"/>
        <v>0</v>
      </c>
      <c r="BT218" s="5"/>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c r="CS218" s="5"/>
      <c r="CT218" s="2"/>
      <c r="CU218" s="2"/>
      <c r="CV218" s="2"/>
      <c r="CW218" s="2"/>
      <c r="CX218" s="2"/>
      <c r="CY218" s="2"/>
      <c r="CZ218" s="2"/>
      <c r="DA218" s="2"/>
      <c r="DB218" s="2"/>
    </row>
    <row r="219" spans="1:106" x14ac:dyDescent="0.2">
      <c r="A219" s="109" t="s">
        <v>893</v>
      </c>
      <c r="B219" s="491" t="s">
        <v>91</v>
      </c>
      <c r="C219" s="492" t="e">
        <v>#N/A</v>
      </c>
      <c r="D219" s="493">
        <v>7.2</v>
      </c>
      <c r="E219" s="493" t="e">
        <v>#N/A</v>
      </c>
      <c r="F219" s="493">
        <v>10.9</v>
      </c>
      <c r="G219" s="493" t="e">
        <v>#N/A</v>
      </c>
      <c r="H219" s="493">
        <v>6.5</v>
      </c>
      <c r="I219" s="493" t="e">
        <v>#N/A</v>
      </c>
      <c r="J219" s="493">
        <v>15.7</v>
      </c>
      <c r="K219" s="493" t="e">
        <v>#N/A</v>
      </c>
      <c r="L219" s="493">
        <v>15.8</v>
      </c>
      <c r="M219" s="493" t="e">
        <v>#N/A</v>
      </c>
      <c r="N219" s="493">
        <v>6.3</v>
      </c>
      <c r="O219" s="493" t="e">
        <v>#N/A</v>
      </c>
      <c r="P219" s="493">
        <v>13.3</v>
      </c>
      <c r="Q219" s="493" t="e">
        <v>#N/A</v>
      </c>
      <c r="R219" s="493">
        <v>12.2</v>
      </c>
      <c r="S219" s="493" t="e">
        <v>#N/A</v>
      </c>
      <c r="T219" s="493">
        <v>12.3</v>
      </c>
      <c r="U219" s="493" t="e">
        <v>#N/A</v>
      </c>
      <c r="V219" s="494">
        <v>11.5</v>
      </c>
      <c r="X219" s="109" t="s">
        <v>894</v>
      </c>
      <c r="Y219" s="495" t="s">
        <v>91</v>
      </c>
      <c r="Z219" s="511">
        <v>7.2</v>
      </c>
      <c r="AA219" s="512">
        <v>10.9</v>
      </c>
      <c r="AB219" s="512">
        <v>6.5</v>
      </c>
      <c r="AC219" s="512">
        <v>15.7</v>
      </c>
      <c r="AD219" s="512">
        <v>15.8</v>
      </c>
      <c r="AE219" s="512">
        <v>6.3</v>
      </c>
      <c r="AF219" s="512">
        <v>13.3</v>
      </c>
      <c r="AG219" s="512">
        <v>12.2</v>
      </c>
      <c r="AH219" s="512">
        <v>12.3</v>
      </c>
      <c r="AI219" s="513">
        <v>11.5</v>
      </c>
      <c r="AN219" s="5"/>
      <c r="AO219" s="5"/>
      <c r="AP219" s="5"/>
      <c r="AQ219" s="5"/>
      <c r="AR219" s="5"/>
      <c r="AS219" s="5"/>
      <c r="AT219" s="5"/>
      <c r="AU219" s="5"/>
      <c r="AV219" s="5"/>
      <c r="AW219" s="956" t="s">
        <v>788</v>
      </c>
      <c r="AX219" s="957" t="s">
        <v>1484</v>
      </c>
      <c r="AY219" s="957" t="s">
        <v>1485</v>
      </c>
      <c r="AZ219" s="1008" t="s">
        <v>1486</v>
      </c>
      <c r="BA219" s="958" t="s">
        <v>177</v>
      </c>
      <c r="BB219" s="5"/>
      <c r="BC219" s="956" t="s">
        <v>1350</v>
      </c>
      <c r="BD219" s="957" t="s">
        <v>1550</v>
      </c>
      <c r="BE219" s="957" t="s">
        <v>1551</v>
      </c>
      <c r="BF219" s="1008" t="s">
        <v>2188</v>
      </c>
      <c r="BG219" s="958" t="s">
        <v>634</v>
      </c>
      <c r="BH219" s="959">
        <v>59.528599999999997</v>
      </c>
      <c r="BI219" s="960">
        <v>29.977</v>
      </c>
      <c r="BJ219" s="5"/>
      <c r="BK219" s="5"/>
      <c r="BL219" s="5"/>
      <c r="BM219" s="5"/>
      <c r="BN219" s="5"/>
      <c r="BO219" s="5"/>
      <c r="BP219" s="5"/>
      <c r="BQ219" s="1000">
        <f t="shared" si="527"/>
        <v>0</v>
      </c>
      <c r="BR219" s="1000">
        <f t="shared" si="528"/>
        <v>0</v>
      </c>
      <c r="BS219" s="1000">
        <f t="shared" si="529"/>
        <v>0</v>
      </c>
      <c r="BT219" s="5"/>
      <c r="BU219" s="5"/>
      <c r="BV219" s="5"/>
      <c r="BW219" s="5"/>
      <c r="BX219" s="5"/>
      <c r="BY219" s="5"/>
      <c r="BZ219" s="5"/>
      <c r="CA219" s="5"/>
      <c r="CB219" s="5"/>
      <c r="CC219" s="5"/>
      <c r="CD219" s="5"/>
      <c r="CE219" s="5"/>
      <c r="CF219" s="5"/>
      <c r="CG219" s="5"/>
      <c r="CH219" s="5"/>
      <c r="CI219" s="5"/>
      <c r="CJ219" s="5"/>
      <c r="CK219" s="5"/>
      <c r="CL219" s="5"/>
      <c r="CM219" s="5"/>
      <c r="CN219" s="5"/>
      <c r="CO219" s="5"/>
      <c r="CP219" s="5"/>
      <c r="CQ219" s="5"/>
      <c r="CR219" s="5"/>
      <c r="CS219" s="5"/>
      <c r="CT219" s="3"/>
      <c r="CU219" s="3"/>
      <c r="CV219" s="3"/>
      <c r="CW219" s="3"/>
      <c r="CX219" s="3"/>
      <c r="CY219" s="3"/>
      <c r="CZ219" s="3"/>
      <c r="DA219" s="3"/>
      <c r="DB219" s="3"/>
    </row>
    <row r="220" spans="1:106" x14ac:dyDescent="0.2">
      <c r="A220" s="109" t="s">
        <v>895</v>
      </c>
      <c r="B220" s="139" t="s">
        <v>92</v>
      </c>
      <c r="C220" s="140">
        <v>10</v>
      </c>
      <c r="D220" s="141">
        <v>14</v>
      </c>
      <c r="E220" s="141">
        <v>8</v>
      </c>
      <c r="F220" s="141">
        <v>6</v>
      </c>
      <c r="G220" s="141">
        <v>12</v>
      </c>
      <c r="H220" s="141">
        <v>13</v>
      </c>
      <c r="I220" s="141">
        <v>8</v>
      </c>
      <c r="J220" s="141">
        <v>8</v>
      </c>
      <c r="K220" s="141">
        <v>11</v>
      </c>
      <c r="L220" s="141">
        <v>9</v>
      </c>
      <c r="M220" s="141">
        <v>14</v>
      </c>
      <c r="N220" s="141">
        <v>16</v>
      </c>
      <c r="O220" s="141">
        <v>15</v>
      </c>
      <c r="P220" s="141">
        <v>17</v>
      </c>
      <c r="Q220" s="141">
        <v>10</v>
      </c>
      <c r="R220" s="141">
        <v>7</v>
      </c>
      <c r="S220" s="141">
        <v>4</v>
      </c>
      <c r="T220" s="141">
        <v>2</v>
      </c>
      <c r="U220" s="141">
        <v>5</v>
      </c>
      <c r="V220" s="142">
        <v>6</v>
      </c>
      <c r="X220" s="109" t="s">
        <v>896</v>
      </c>
      <c r="Y220" s="496" t="s">
        <v>92</v>
      </c>
      <c r="Z220" s="144">
        <v>14</v>
      </c>
      <c r="AA220" s="144">
        <v>8</v>
      </c>
      <c r="AB220" s="144">
        <v>13</v>
      </c>
      <c r="AC220" s="144">
        <v>8</v>
      </c>
      <c r="AD220" s="144">
        <v>11</v>
      </c>
      <c r="AE220" s="144">
        <v>16</v>
      </c>
      <c r="AF220" s="144">
        <v>17</v>
      </c>
      <c r="AG220" s="144">
        <v>10</v>
      </c>
      <c r="AH220" s="144">
        <v>4</v>
      </c>
      <c r="AI220" s="144">
        <v>6</v>
      </c>
      <c r="AN220" s="5"/>
      <c r="AO220" s="5"/>
      <c r="AP220" s="5"/>
      <c r="AQ220" s="5"/>
      <c r="AR220" s="5"/>
      <c r="AS220" s="5"/>
      <c r="AT220" s="5"/>
      <c r="AU220" s="5"/>
      <c r="AV220" s="5"/>
      <c r="AW220" s="981" t="s">
        <v>1662</v>
      </c>
      <c r="AX220" s="982" t="s">
        <v>1718</v>
      </c>
      <c r="AY220" s="982" t="s">
        <v>1566</v>
      </c>
      <c r="AZ220" s="1008" t="s">
        <v>1719</v>
      </c>
      <c r="BA220" s="983" t="s">
        <v>712</v>
      </c>
      <c r="BB220" s="5"/>
      <c r="BC220" s="956" t="s">
        <v>1350</v>
      </c>
      <c r="BD220" s="957" t="s">
        <v>1544</v>
      </c>
      <c r="BE220" s="957" t="s">
        <v>1545</v>
      </c>
      <c r="BF220" s="1008" t="s">
        <v>2189</v>
      </c>
      <c r="BG220" s="958" t="s">
        <v>634</v>
      </c>
      <c r="BH220" s="959">
        <v>59.644500000000001</v>
      </c>
      <c r="BI220" s="960">
        <v>30.219799999999999</v>
      </c>
      <c r="BJ220" s="5"/>
      <c r="BK220" s="5"/>
      <c r="BL220" s="5"/>
      <c r="BM220" s="5"/>
      <c r="BN220" s="5"/>
      <c r="BO220" s="5"/>
      <c r="BP220" s="5"/>
      <c r="BQ220" s="1000">
        <f t="shared" si="527"/>
        <v>0</v>
      </c>
      <c r="BR220" s="1000">
        <f t="shared" si="528"/>
        <v>0</v>
      </c>
      <c r="BS220" s="1000">
        <f t="shared" si="529"/>
        <v>0</v>
      </c>
      <c r="BT220" s="5"/>
      <c r="BU220" s="5"/>
      <c r="BV220" s="5"/>
      <c r="BW220" s="5"/>
      <c r="BX220" s="5"/>
      <c r="BY220" s="5"/>
      <c r="BZ220" s="5"/>
      <c r="CA220" s="5"/>
      <c r="CB220" s="5"/>
      <c r="CC220" s="5"/>
      <c r="CD220" s="5"/>
      <c r="CE220" s="5"/>
      <c r="CF220" s="5"/>
      <c r="CG220" s="5"/>
      <c r="CH220" s="5"/>
      <c r="CI220" s="5"/>
      <c r="CJ220" s="5"/>
      <c r="CK220" s="5"/>
      <c r="CL220" s="5"/>
      <c r="CM220" s="5"/>
      <c r="CN220" s="5"/>
      <c r="CO220" s="5"/>
      <c r="CP220" s="5"/>
      <c r="CQ220" s="5"/>
      <c r="CR220" s="5"/>
      <c r="CS220" s="5"/>
    </row>
    <row r="221" spans="1:106" x14ac:dyDescent="0.2">
      <c r="A221" s="109" t="s">
        <v>897</v>
      </c>
      <c r="B221" s="145" t="s">
        <v>93</v>
      </c>
      <c r="C221" s="146" t="s">
        <v>79</v>
      </c>
      <c r="D221" s="147" t="s">
        <v>79</v>
      </c>
      <c r="E221" s="147" t="s">
        <v>79</v>
      </c>
      <c r="F221" s="147" t="s">
        <v>79</v>
      </c>
      <c r="G221" s="147" t="s">
        <v>79</v>
      </c>
      <c r="H221" s="147" t="s">
        <v>79</v>
      </c>
      <c r="I221" s="147" t="s">
        <v>79</v>
      </c>
      <c r="J221" s="147" t="s">
        <v>79</v>
      </c>
      <c r="K221" s="147" t="s">
        <v>79</v>
      </c>
      <c r="L221" s="147" t="s">
        <v>79</v>
      </c>
      <c r="M221" s="147" t="s">
        <v>79</v>
      </c>
      <c r="N221" s="147">
        <v>16</v>
      </c>
      <c r="O221" s="147">
        <v>15</v>
      </c>
      <c r="P221" s="147">
        <v>17</v>
      </c>
      <c r="Q221" s="147" t="s">
        <v>79</v>
      </c>
      <c r="R221" s="147" t="s">
        <v>79</v>
      </c>
      <c r="S221" s="147" t="s">
        <v>79</v>
      </c>
      <c r="T221" s="147" t="s">
        <v>79</v>
      </c>
      <c r="U221" s="147" t="s">
        <v>79</v>
      </c>
      <c r="V221" s="148" t="s">
        <v>79</v>
      </c>
      <c r="X221" s="109" t="s">
        <v>898</v>
      </c>
      <c r="Y221" s="496" t="s">
        <v>103</v>
      </c>
      <c r="Z221" s="150">
        <v>0</v>
      </c>
      <c r="AA221" s="150">
        <v>0</v>
      </c>
      <c r="AB221" s="150">
        <v>0</v>
      </c>
      <c r="AC221" s="150">
        <v>0</v>
      </c>
      <c r="AD221" s="150">
        <v>0</v>
      </c>
      <c r="AE221" s="150">
        <v>0</v>
      </c>
      <c r="AF221" s="150">
        <v>0</v>
      </c>
      <c r="AG221" s="150">
        <v>0</v>
      </c>
      <c r="AH221" s="150">
        <v>0</v>
      </c>
      <c r="AI221" s="150">
        <v>0</v>
      </c>
      <c r="AN221" s="5"/>
      <c r="AO221" s="5"/>
      <c r="AP221" s="5"/>
      <c r="AQ221" s="5"/>
      <c r="AR221" s="5"/>
      <c r="AS221" s="5"/>
      <c r="AT221" s="5"/>
      <c r="AU221" s="5"/>
      <c r="AV221" s="5"/>
      <c r="AW221" s="991" t="s">
        <v>789</v>
      </c>
      <c r="AX221" s="992" t="s">
        <v>1896</v>
      </c>
      <c r="AY221" s="992" t="s">
        <v>1897</v>
      </c>
      <c r="AZ221" s="1008" t="s">
        <v>1898</v>
      </c>
      <c r="BA221" s="993" t="s">
        <v>380</v>
      </c>
      <c r="BB221" s="5"/>
      <c r="BC221" s="956" t="s">
        <v>1350</v>
      </c>
      <c r="BD221" s="957" t="s">
        <v>1641</v>
      </c>
      <c r="BE221" s="957" t="s">
        <v>1642</v>
      </c>
      <c r="BF221" s="1008" t="s">
        <v>2190</v>
      </c>
      <c r="BG221" s="958" t="s">
        <v>634</v>
      </c>
      <c r="BH221" s="959">
        <v>59.663499999999999</v>
      </c>
      <c r="BI221" s="960">
        <v>30.102799999999998</v>
      </c>
      <c r="BJ221" s="5"/>
      <c r="BK221" s="5"/>
      <c r="BL221" s="5"/>
      <c r="BM221" s="5"/>
      <c r="BN221" s="5"/>
      <c r="BO221" s="5"/>
      <c r="BP221" s="5"/>
      <c r="BQ221" s="1000">
        <f t="shared" si="527"/>
        <v>0</v>
      </c>
      <c r="BR221" s="1000">
        <f t="shared" si="528"/>
        <v>0</v>
      </c>
      <c r="BS221" s="1000">
        <f t="shared" si="529"/>
        <v>0</v>
      </c>
      <c r="BT221" s="5"/>
      <c r="BU221" s="5"/>
      <c r="BV221" s="5"/>
      <c r="BW221" s="5"/>
      <c r="BX221" s="5"/>
      <c r="BY221" s="5"/>
      <c r="BZ221" s="5"/>
      <c r="CA221" s="5"/>
      <c r="CB221" s="5"/>
      <c r="CC221" s="5"/>
      <c r="CD221" s="5"/>
      <c r="CE221" s="5"/>
      <c r="CF221" s="5"/>
      <c r="CG221" s="5"/>
      <c r="CH221" s="5"/>
      <c r="CI221" s="5"/>
      <c r="CJ221" s="5"/>
      <c r="CK221" s="5"/>
      <c r="CL221" s="5"/>
      <c r="CM221" s="5"/>
      <c r="CN221" s="5"/>
      <c r="CO221" s="5"/>
      <c r="CP221" s="5"/>
      <c r="CQ221" s="5"/>
      <c r="CR221" s="5"/>
      <c r="CS221" s="5"/>
    </row>
    <row r="222" spans="1:106" ht="15.75" x14ac:dyDescent="0.25">
      <c r="A222" s="109" t="s">
        <v>899</v>
      </c>
      <c r="B222" s="151" t="s">
        <v>31</v>
      </c>
      <c r="C222" s="152" t="s">
        <v>79</v>
      </c>
      <c r="D222" s="153" t="s">
        <v>105</v>
      </c>
      <c r="E222" s="153" t="s">
        <v>2250</v>
      </c>
      <c r="F222" s="153" t="s">
        <v>79</v>
      </c>
      <c r="G222" s="153" t="s">
        <v>79</v>
      </c>
      <c r="H222" s="153" t="s">
        <v>2250</v>
      </c>
      <c r="I222" s="153" t="s">
        <v>2250</v>
      </c>
      <c r="J222" s="153" t="s">
        <v>79</v>
      </c>
      <c r="K222" s="153" t="s">
        <v>2253</v>
      </c>
      <c r="L222" s="153" t="s">
        <v>79</v>
      </c>
      <c r="M222" s="153" t="s">
        <v>79</v>
      </c>
      <c r="N222" s="153" t="s">
        <v>2250</v>
      </c>
      <c r="O222" s="153" t="s">
        <v>79</v>
      </c>
      <c r="P222" s="153" t="s">
        <v>79</v>
      </c>
      <c r="Q222" s="153" t="s">
        <v>2250</v>
      </c>
      <c r="R222" s="153" t="s">
        <v>79</v>
      </c>
      <c r="S222" s="153" t="s">
        <v>79</v>
      </c>
      <c r="T222" s="153" t="s">
        <v>79</v>
      </c>
      <c r="U222" s="153" t="s">
        <v>79</v>
      </c>
      <c r="V222" s="154" t="s">
        <v>79</v>
      </c>
      <c r="X222" s="109" t="s">
        <v>900</v>
      </c>
      <c r="Y222" s="500" t="s">
        <v>31</v>
      </c>
      <c r="Z222" s="156" t="s">
        <v>2227</v>
      </c>
      <c r="AA222" s="156" t="s">
        <v>2250</v>
      </c>
      <c r="AB222" s="156" t="s">
        <v>2250</v>
      </c>
      <c r="AC222" s="156" t="s">
        <v>2253</v>
      </c>
      <c r="AD222" s="156" t="s">
        <v>2250</v>
      </c>
      <c r="AE222" s="156" t="s">
        <v>2250</v>
      </c>
      <c r="AF222" s="156" t="s">
        <v>79</v>
      </c>
      <c r="AG222" s="156" t="s">
        <v>2250</v>
      </c>
      <c r="AH222" s="156" t="s">
        <v>79</v>
      </c>
      <c r="AI222" s="156" t="s">
        <v>79</v>
      </c>
      <c r="AN222" s="5"/>
      <c r="AO222" s="5"/>
      <c r="AP222" s="5"/>
      <c r="AQ222" s="5"/>
      <c r="AR222" s="5"/>
      <c r="AS222" s="5"/>
      <c r="AT222" s="5"/>
      <c r="AU222" s="5"/>
      <c r="AV222" s="5"/>
      <c r="AW222" s="991" t="s">
        <v>791</v>
      </c>
      <c r="AX222" s="992" t="s">
        <v>2063</v>
      </c>
      <c r="AY222" s="992" t="s">
        <v>2064</v>
      </c>
      <c r="AZ222" s="1008" t="s">
        <v>2065</v>
      </c>
      <c r="BA222" s="993" t="s">
        <v>1072</v>
      </c>
      <c r="BB222" s="5"/>
      <c r="BC222" s="956" t="s">
        <v>1350</v>
      </c>
      <c r="BD222" s="957" t="s">
        <v>1616</v>
      </c>
      <c r="BE222" s="957" t="s">
        <v>1617</v>
      </c>
      <c r="BF222" s="1008" t="s">
        <v>2191</v>
      </c>
      <c r="BG222" s="958" t="s">
        <v>634</v>
      </c>
      <c r="BH222" s="959">
        <v>59.434899999999999</v>
      </c>
      <c r="BI222" s="960">
        <v>30.091100000000001</v>
      </c>
      <c r="BJ222" s="5"/>
      <c r="BK222" s="5"/>
      <c r="BL222" s="5"/>
      <c r="BM222" s="5"/>
      <c r="BN222" s="5"/>
      <c r="BO222" s="5"/>
      <c r="BP222" s="5"/>
      <c r="BQ222" s="1000">
        <f t="shared" si="527"/>
        <v>0</v>
      </c>
      <c r="BR222" s="1000">
        <f t="shared" si="528"/>
        <v>0</v>
      </c>
      <c r="BS222" s="1000">
        <f t="shared" si="529"/>
        <v>0</v>
      </c>
      <c r="BT222" s="5"/>
      <c r="BU222" s="5"/>
      <c r="BV222" s="5"/>
      <c r="BW222" s="5"/>
      <c r="BX222" s="5"/>
      <c r="BY222" s="5"/>
      <c r="BZ222" s="5"/>
      <c r="CA222" s="5"/>
      <c r="CB222" s="5"/>
      <c r="CC222" s="5"/>
      <c r="CD222" s="5"/>
      <c r="CE222" s="5"/>
      <c r="CF222" s="5"/>
      <c r="CG222" s="5"/>
      <c r="CH222" s="5"/>
      <c r="CI222" s="5"/>
      <c r="CJ222" s="5"/>
      <c r="CK222" s="5"/>
      <c r="CL222" s="5"/>
      <c r="CM222" s="5"/>
      <c r="CN222" s="5"/>
      <c r="CO222" s="5"/>
      <c r="CP222" s="5"/>
      <c r="CQ222" s="5"/>
      <c r="CR222" s="5"/>
      <c r="CS222" s="5"/>
    </row>
    <row r="223" spans="1:106" x14ac:dyDescent="0.2">
      <c r="A223" s="109" t="s">
        <v>901</v>
      </c>
      <c r="B223" s="151" t="s">
        <v>94</v>
      </c>
      <c r="C223" s="157">
        <v>0</v>
      </c>
      <c r="D223" s="158">
        <v>12</v>
      </c>
      <c r="E223" s="158">
        <v>4</v>
      </c>
      <c r="F223" s="158">
        <v>0</v>
      </c>
      <c r="G223" s="158">
        <v>0</v>
      </c>
      <c r="H223" s="158">
        <v>1</v>
      </c>
      <c r="I223" s="158">
        <v>1</v>
      </c>
      <c r="J223" s="158">
        <v>0</v>
      </c>
      <c r="K223" s="158">
        <v>1</v>
      </c>
      <c r="L223" s="158">
        <v>0</v>
      </c>
      <c r="M223" s="158">
        <v>0</v>
      </c>
      <c r="N223" s="158">
        <v>3</v>
      </c>
      <c r="O223" s="158">
        <v>0</v>
      </c>
      <c r="P223" s="158">
        <v>0</v>
      </c>
      <c r="Q223" s="158">
        <v>1</v>
      </c>
      <c r="R223" s="158">
        <v>0</v>
      </c>
      <c r="S223" s="158">
        <v>0</v>
      </c>
      <c r="T223" s="158">
        <v>0</v>
      </c>
      <c r="U223" s="158">
        <v>0</v>
      </c>
      <c r="V223" s="159">
        <v>0</v>
      </c>
      <c r="X223" s="109" t="s">
        <v>902</v>
      </c>
      <c r="Y223" s="500" t="s">
        <v>94</v>
      </c>
      <c r="Z223" s="160">
        <v>12</v>
      </c>
      <c r="AA223" s="160">
        <v>4</v>
      </c>
      <c r="AB223" s="160">
        <v>1</v>
      </c>
      <c r="AC223" s="160">
        <v>1</v>
      </c>
      <c r="AD223" s="160">
        <v>1</v>
      </c>
      <c r="AE223" s="160">
        <v>3</v>
      </c>
      <c r="AF223" s="160">
        <v>0</v>
      </c>
      <c r="AG223" s="160">
        <v>1</v>
      </c>
      <c r="AH223" s="160">
        <v>0</v>
      </c>
      <c r="AI223" s="160">
        <v>0</v>
      </c>
      <c r="AN223" s="5"/>
      <c r="AO223" s="5"/>
      <c r="AP223" s="5"/>
      <c r="AQ223" s="5"/>
      <c r="AR223" s="5"/>
      <c r="AS223" s="5"/>
      <c r="AT223" s="5"/>
      <c r="AU223" s="5"/>
      <c r="AV223" s="5"/>
      <c r="AW223" s="1016" t="s">
        <v>790</v>
      </c>
      <c r="AX223" s="1017" t="s">
        <v>456</v>
      </c>
      <c r="AY223" s="1017" t="s">
        <v>1421</v>
      </c>
      <c r="AZ223" s="1008" t="s">
        <v>1438</v>
      </c>
      <c r="BA223" s="1017" t="s">
        <v>456</v>
      </c>
      <c r="BB223" s="5"/>
      <c r="BC223" s="956" t="s">
        <v>1350</v>
      </c>
      <c r="BD223" s="957" t="s">
        <v>1546</v>
      </c>
      <c r="BE223" s="957" t="s">
        <v>1547</v>
      </c>
      <c r="BF223" s="1008" t="s">
        <v>2192</v>
      </c>
      <c r="BG223" s="958" t="s">
        <v>634</v>
      </c>
      <c r="BH223" s="959">
        <v>59.573500000000003</v>
      </c>
      <c r="BI223" s="960">
        <v>30.364100000000001</v>
      </c>
      <c r="BJ223" s="5"/>
      <c r="BK223" s="5"/>
      <c r="BL223" s="5"/>
      <c r="BM223" s="5"/>
      <c r="BN223" s="5"/>
      <c r="BO223" s="5"/>
      <c r="BP223" s="5"/>
      <c r="BQ223" s="1000">
        <f t="shared" si="527"/>
        <v>0</v>
      </c>
      <c r="BR223" s="1000">
        <f t="shared" si="528"/>
        <v>0</v>
      </c>
      <c r="BS223" s="1000">
        <f t="shared" si="529"/>
        <v>0</v>
      </c>
      <c r="BT223" s="5"/>
      <c r="BU223" s="5"/>
      <c r="BV223" s="5"/>
      <c r="BW223" s="5"/>
      <c r="BX223" s="5"/>
      <c r="BY223" s="5"/>
      <c r="BZ223" s="5"/>
      <c r="CA223" s="5"/>
      <c r="CB223" s="5"/>
      <c r="CC223" s="5"/>
      <c r="CD223" s="5"/>
      <c r="CE223" s="5"/>
      <c r="CF223" s="5"/>
      <c r="CG223" s="5"/>
      <c r="CH223" s="5"/>
      <c r="CI223" s="5"/>
      <c r="CJ223" s="5"/>
      <c r="CK223" s="5"/>
      <c r="CL223" s="5"/>
      <c r="CM223" s="5"/>
      <c r="CN223" s="5"/>
      <c r="CO223" s="5"/>
      <c r="CP223" s="5"/>
      <c r="CQ223" s="5"/>
      <c r="CR223" s="5"/>
      <c r="CS223" s="5"/>
    </row>
    <row r="224" spans="1:106" x14ac:dyDescent="0.2">
      <c r="A224" s="109" t="s">
        <v>903</v>
      </c>
      <c r="B224" s="161" t="s">
        <v>34</v>
      </c>
      <c r="C224" s="162">
        <v>998.2</v>
      </c>
      <c r="D224" s="163">
        <v>985.75</v>
      </c>
      <c r="E224" s="163">
        <v>983.55</v>
      </c>
      <c r="F224" s="163">
        <v>986.15</v>
      </c>
      <c r="G224" s="163">
        <v>988.7</v>
      </c>
      <c r="H224" s="163">
        <v>996.40000000000009</v>
      </c>
      <c r="I224" s="163">
        <v>998.6</v>
      </c>
      <c r="J224" s="163">
        <v>1000.25</v>
      </c>
      <c r="K224" s="163">
        <v>1007.55</v>
      </c>
      <c r="L224" s="163">
        <v>1017.9</v>
      </c>
      <c r="M224" s="163">
        <v>1021.25</v>
      </c>
      <c r="N224" s="163">
        <v>1013.3</v>
      </c>
      <c r="O224" s="163">
        <v>1013.2</v>
      </c>
      <c r="P224" s="163">
        <v>1012.55</v>
      </c>
      <c r="Q224" s="163">
        <v>1016.1500000000001</v>
      </c>
      <c r="R224" s="163">
        <v>1019.85</v>
      </c>
      <c r="S224" s="163">
        <v>1024</v>
      </c>
      <c r="T224" s="163">
        <v>1028.1500000000001</v>
      </c>
      <c r="U224" s="163">
        <v>1033.55</v>
      </c>
      <c r="V224" s="164">
        <v>1040.5999999999999</v>
      </c>
      <c r="X224" s="109" t="s">
        <v>904</v>
      </c>
      <c r="Y224" s="507" t="s">
        <v>33</v>
      </c>
      <c r="Z224" s="166">
        <v>0</v>
      </c>
      <c r="AA224" s="166">
        <v>0</v>
      </c>
      <c r="AB224" s="166">
        <v>0</v>
      </c>
      <c r="AC224" s="166">
        <v>0</v>
      </c>
      <c r="AD224" s="166">
        <v>0</v>
      </c>
      <c r="AE224" s="166">
        <v>0</v>
      </c>
      <c r="AF224" s="166">
        <v>0</v>
      </c>
      <c r="AG224" s="166">
        <v>0</v>
      </c>
      <c r="AH224" s="166">
        <v>0</v>
      </c>
      <c r="AI224" s="166">
        <v>0</v>
      </c>
      <c r="AN224" s="5"/>
      <c r="AO224" s="5"/>
      <c r="AP224" s="5"/>
      <c r="AQ224" s="5"/>
      <c r="AR224" s="5"/>
      <c r="AS224" s="5"/>
      <c r="AT224" s="5"/>
      <c r="AU224" s="5"/>
      <c r="AV224" s="5"/>
      <c r="AW224" s="956" t="s">
        <v>1662</v>
      </c>
      <c r="AX224" s="957" t="s">
        <v>1720</v>
      </c>
      <c r="AY224" s="957" t="s">
        <v>1721</v>
      </c>
      <c r="AZ224" s="1008" t="s">
        <v>1722</v>
      </c>
      <c r="BA224" s="958" t="s">
        <v>304</v>
      </c>
      <c r="BB224" s="5"/>
      <c r="BC224" s="956" t="s">
        <v>1350</v>
      </c>
      <c r="BD224" s="957" t="s">
        <v>1632</v>
      </c>
      <c r="BE224" s="957" t="s">
        <v>1633</v>
      </c>
      <c r="BF224" s="1008" t="s">
        <v>2141</v>
      </c>
      <c r="BG224" s="958" t="s">
        <v>634</v>
      </c>
      <c r="BH224" s="959">
        <v>59.541600000000003</v>
      </c>
      <c r="BI224" s="960">
        <v>30.3797</v>
      </c>
      <c r="BJ224" s="5"/>
      <c r="BK224" s="5"/>
      <c r="BL224" s="5"/>
      <c r="BM224" s="5"/>
      <c r="BN224" s="5"/>
      <c r="BO224" s="5"/>
      <c r="BP224" s="5"/>
      <c r="BQ224" s="1000">
        <f t="shared" si="527"/>
        <v>0</v>
      </c>
      <c r="BR224" s="1000">
        <f t="shared" si="528"/>
        <v>0</v>
      </c>
      <c r="BS224" s="1000">
        <f t="shared" si="529"/>
        <v>0</v>
      </c>
      <c r="BT224" s="5"/>
      <c r="BU224" s="5"/>
      <c r="BV224" s="5"/>
      <c r="BW224" s="5"/>
      <c r="BX224" s="5"/>
      <c r="BY224" s="5"/>
      <c r="BZ224" s="5"/>
      <c r="CA224" s="5"/>
      <c r="CB224" s="5"/>
      <c r="CC224" s="5"/>
      <c r="CD224" s="5"/>
      <c r="CE224" s="5"/>
      <c r="CF224" s="5"/>
      <c r="CG224" s="5"/>
      <c r="CH224" s="5"/>
      <c r="CI224" s="5"/>
      <c r="CJ224" s="5"/>
      <c r="CK224" s="5"/>
      <c r="CL224" s="5"/>
      <c r="CM224" s="5"/>
      <c r="CN224" s="5"/>
      <c r="CO224" s="5"/>
      <c r="CP224" s="5"/>
      <c r="CQ224" s="5"/>
      <c r="CR224" s="5"/>
      <c r="CS224" s="5"/>
    </row>
    <row r="225" spans="1:106" x14ac:dyDescent="0.2">
      <c r="A225" s="109" t="s">
        <v>905</v>
      </c>
      <c r="B225" s="167" t="s">
        <v>32</v>
      </c>
      <c r="C225" s="168" t="s">
        <v>2285</v>
      </c>
      <c r="D225" s="169" t="s">
        <v>2286</v>
      </c>
      <c r="E225" s="169" t="s">
        <v>2</v>
      </c>
      <c r="F225" s="169" t="s">
        <v>4</v>
      </c>
      <c r="G225" s="169" t="s">
        <v>983</v>
      </c>
      <c r="H225" s="169" t="s">
        <v>2239</v>
      </c>
      <c r="I225" s="169" t="s">
        <v>4</v>
      </c>
      <c r="J225" s="169" t="s">
        <v>0</v>
      </c>
      <c r="K225" s="169" t="s">
        <v>1</v>
      </c>
      <c r="L225" s="169" t="s">
        <v>4</v>
      </c>
      <c r="M225" s="169" t="s">
        <v>983</v>
      </c>
      <c r="N225" s="169" t="s">
        <v>2232</v>
      </c>
      <c r="O225" s="169" t="s">
        <v>2239</v>
      </c>
      <c r="P225" s="169" t="s">
        <v>2239</v>
      </c>
      <c r="Q225" s="169" t="s">
        <v>820</v>
      </c>
      <c r="R225" s="169" t="s">
        <v>2</v>
      </c>
      <c r="S225" s="169" t="s">
        <v>273</v>
      </c>
      <c r="T225" s="169" t="s">
        <v>2213</v>
      </c>
      <c r="U225" s="169" t="s">
        <v>2234</v>
      </c>
      <c r="V225" s="170" t="s">
        <v>98</v>
      </c>
      <c r="X225" s="672" t="s">
        <v>884</v>
      </c>
      <c r="Y225" s="673" t="s">
        <v>807</v>
      </c>
      <c r="Z225" s="674">
        <v>0</v>
      </c>
      <c r="AA225" s="675">
        <v>0</v>
      </c>
      <c r="AB225" s="675">
        <v>0</v>
      </c>
      <c r="AC225" s="675">
        <v>0</v>
      </c>
      <c r="AD225" s="675">
        <v>0</v>
      </c>
      <c r="AE225" s="675">
        <v>0</v>
      </c>
      <c r="AF225" s="675">
        <v>0</v>
      </c>
      <c r="AG225" s="675">
        <v>0</v>
      </c>
      <c r="AH225" s="675">
        <v>0</v>
      </c>
      <c r="AI225" s="676">
        <v>0</v>
      </c>
      <c r="AN225" s="5"/>
      <c r="AO225" s="5"/>
      <c r="AP225" s="5"/>
      <c r="AQ225" s="5"/>
      <c r="AR225" s="5"/>
      <c r="AS225" s="5"/>
      <c r="AT225" s="5"/>
      <c r="AU225" s="5"/>
      <c r="AV225" s="5"/>
      <c r="AW225" s="956" t="s">
        <v>1350</v>
      </c>
      <c r="AX225" s="957" t="s">
        <v>1571</v>
      </c>
      <c r="AY225" s="957" t="s">
        <v>1572</v>
      </c>
      <c r="AZ225" s="1008" t="s">
        <v>2182</v>
      </c>
      <c r="BA225" s="958" t="s">
        <v>253</v>
      </c>
      <c r="BB225" s="5"/>
      <c r="BC225" s="956" t="s">
        <v>1350</v>
      </c>
      <c r="BD225" s="957" t="s">
        <v>1640</v>
      </c>
      <c r="BE225" s="957" t="s">
        <v>1401</v>
      </c>
      <c r="BF225" s="1008" t="s">
        <v>2193</v>
      </c>
      <c r="BG225" s="958" t="s">
        <v>634</v>
      </c>
      <c r="BH225" s="959">
        <v>59.491799999999998</v>
      </c>
      <c r="BI225" s="960">
        <v>30.361499999999999</v>
      </c>
      <c r="BJ225" s="5"/>
      <c r="BK225" s="5"/>
      <c r="BL225" s="5"/>
      <c r="BM225" s="5"/>
      <c r="BN225" s="5"/>
      <c r="BO225" s="5"/>
      <c r="BP225" s="5"/>
      <c r="BQ225" s="1000">
        <f t="shared" si="527"/>
        <v>0</v>
      </c>
      <c r="BR225" s="1000">
        <f t="shared" si="528"/>
        <v>0</v>
      </c>
      <c r="BS225" s="1000">
        <f t="shared" si="529"/>
        <v>0</v>
      </c>
      <c r="BT225" s="5"/>
      <c r="BU225" s="5"/>
      <c r="BV225" s="5"/>
      <c r="BW225" s="5"/>
      <c r="BX225" s="5"/>
      <c r="BY225" s="5"/>
      <c r="BZ225" s="5"/>
      <c r="CA225" s="5"/>
      <c r="CB225" s="5"/>
      <c r="CC225" s="5"/>
      <c r="CD225" s="5"/>
      <c r="CE225" s="5"/>
      <c r="CF225" s="5"/>
      <c r="CG225" s="5"/>
      <c r="CH225" s="5"/>
      <c r="CI225" s="5"/>
      <c r="CJ225" s="5"/>
      <c r="CK225" s="5"/>
      <c r="CL225" s="5"/>
      <c r="CM225" s="5"/>
      <c r="CN225" s="5"/>
      <c r="CO225" s="5"/>
      <c r="CP225" s="5"/>
      <c r="CQ225" s="5"/>
      <c r="CR225" s="5"/>
      <c r="CS225" s="5"/>
    </row>
    <row r="226" spans="1:106" x14ac:dyDescent="0.2">
      <c r="A226" s="109" t="s">
        <v>906</v>
      </c>
      <c r="B226" s="171" t="s">
        <v>33</v>
      </c>
      <c r="C226" s="172">
        <v>0</v>
      </c>
      <c r="D226" s="173">
        <v>0</v>
      </c>
      <c r="E226" s="173">
        <v>0</v>
      </c>
      <c r="F226" s="173">
        <v>0</v>
      </c>
      <c r="G226" s="173">
        <v>0</v>
      </c>
      <c r="H226" s="173">
        <v>0</v>
      </c>
      <c r="I226" s="173">
        <v>0</v>
      </c>
      <c r="J226" s="173">
        <v>0</v>
      </c>
      <c r="K226" s="173">
        <v>0</v>
      </c>
      <c r="L226" s="173">
        <v>0</v>
      </c>
      <c r="M226" s="173">
        <v>0</v>
      </c>
      <c r="N226" s="173">
        <v>0</v>
      </c>
      <c r="O226" s="173">
        <v>0</v>
      </c>
      <c r="P226" s="173">
        <v>0</v>
      </c>
      <c r="Q226" s="173">
        <v>0</v>
      </c>
      <c r="R226" s="173">
        <v>0</v>
      </c>
      <c r="S226" s="173">
        <v>0</v>
      </c>
      <c r="T226" s="173">
        <v>0</v>
      </c>
      <c r="U226" s="173">
        <v>0</v>
      </c>
      <c r="V226" s="174">
        <v>0</v>
      </c>
      <c r="X226" s="672" t="s">
        <v>885</v>
      </c>
      <c r="Y226" s="677" t="s">
        <v>808</v>
      </c>
      <c r="Z226" s="678">
        <v>0</v>
      </c>
      <c r="AA226" s="679">
        <v>0</v>
      </c>
      <c r="AB226" s="679">
        <v>0</v>
      </c>
      <c r="AC226" s="679">
        <v>0</v>
      </c>
      <c r="AD226" s="679">
        <v>0</v>
      </c>
      <c r="AE226" s="679">
        <v>0</v>
      </c>
      <c r="AF226" s="679">
        <v>0</v>
      </c>
      <c r="AG226" s="679">
        <v>0</v>
      </c>
      <c r="AH226" s="679">
        <v>0</v>
      </c>
      <c r="AI226" s="680">
        <v>0</v>
      </c>
      <c r="AN226" s="5"/>
      <c r="AO226" s="5"/>
      <c r="AP226" s="5"/>
      <c r="AQ226" s="5"/>
      <c r="AR226" s="5"/>
      <c r="AS226" s="5"/>
      <c r="AT226" s="5"/>
      <c r="AU226" s="5"/>
      <c r="AV226" s="5"/>
      <c r="AW226" s="981" t="s">
        <v>1662</v>
      </c>
      <c r="AX226" s="982" t="s">
        <v>1723</v>
      </c>
      <c r="AY226" s="982" t="s">
        <v>1724</v>
      </c>
      <c r="AZ226" s="1008" t="s">
        <v>1725</v>
      </c>
      <c r="BA226" s="983" t="s">
        <v>886</v>
      </c>
      <c r="BB226" s="5"/>
      <c r="BC226" s="956" t="s">
        <v>1350</v>
      </c>
      <c r="BD226" s="957" t="s">
        <v>1575</v>
      </c>
      <c r="BE226" s="957" t="s">
        <v>1576</v>
      </c>
      <c r="BF226" s="1008" t="s">
        <v>2140</v>
      </c>
      <c r="BG226" s="958" t="s">
        <v>634</v>
      </c>
      <c r="BH226" s="959">
        <v>59.5886</v>
      </c>
      <c r="BI226" s="960">
        <v>30.389399999999998</v>
      </c>
      <c r="BJ226" s="5"/>
      <c r="BK226" s="5"/>
      <c r="BL226" s="5"/>
      <c r="BM226" s="5"/>
      <c r="BN226" s="5"/>
      <c r="BO226" s="5"/>
      <c r="BP226" s="5"/>
      <c r="BQ226" s="1000">
        <f t="shared" si="527"/>
        <v>0</v>
      </c>
      <c r="BR226" s="1000">
        <f t="shared" si="528"/>
        <v>0</v>
      </c>
      <c r="BS226" s="1000">
        <f t="shared" si="529"/>
        <v>0</v>
      </c>
      <c r="BT226" s="5"/>
      <c r="BU226" s="5"/>
      <c r="BV226" s="5"/>
      <c r="BW226" s="5"/>
      <c r="BX226" s="5"/>
      <c r="BY226" s="5"/>
      <c r="BZ226" s="5"/>
      <c r="CA226" s="5"/>
      <c r="CB226" s="5"/>
      <c r="CC226" s="5"/>
      <c r="CD226" s="5"/>
      <c r="CE226" s="5"/>
      <c r="CF226" s="5"/>
      <c r="CG226" s="5"/>
      <c r="CH226" s="5"/>
      <c r="CI226" s="5"/>
      <c r="CJ226" s="5"/>
      <c r="CK226" s="5"/>
      <c r="CL226" s="5"/>
      <c r="CM226" s="5"/>
      <c r="CN226" s="5"/>
      <c r="CO226" s="5"/>
      <c r="CP226" s="5"/>
      <c r="CQ226" s="5"/>
      <c r="CR226" s="5"/>
      <c r="CS226" s="5"/>
    </row>
    <row r="227" spans="1:106" x14ac:dyDescent="0.2">
      <c r="A227" s="109" t="s">
        <v>907</v>
      </c>
      <c r="B227" s="171" t="s">
        <v>103</v>
      </c>
      <c r="C227" s="172">
        <v>0</v>
      </c>
      <c r="D227" s="173">
        <v>0</v>
      </c>
      <c r="E227" s="173">
        <v>0</v>
      </c>
      <c r="F227" s="173">
        <v>0</v>
      </c>
      <c r="G227" s="173">
        <v>0</v>
      </c>
      <c r="H227" s="173">
        <v>0</v>
      </c>
      <c r="I227" s="173">
        <v>0</v>
      </c>
      <c r="J227" s="173">
        <v>0</v>
      </c>
      <c r="K227" s="173">
        <v>0</v>
      </c>
      <c r="L227" s="173">
        <v>0</v>
      </c>
      <c r="M227" s="173">
        <v>0</v>
      </c>
      <c r="N227" s="173">
        <v>0</v>
      </c>
      <c r="O227" s="173">
        <v>0</v>
      </c>
      <c r="P227" s="173">
        <v>0</v>
      </c>
      <c r="Q227" s="173">
        <v>0</v>
      </c>
      <c r="R227" s="173">
        <v>0</v>
      </c>
      <c r="S227" s="173">
        <v>0</v>
      </c>
      <c r="T227" s="173">
        <v>0</v>
      </c>
      <c r="U227" s="173">
        <v>0</v>
      </c>
      <c r="V227" s="174">
        <v>0</v>
      </c>
      <c r="X227" s="672" t="s">
        <v>887</v>
      </c>
      <c r="Y227" s="677" t="s">
        <v>809</v>
      </c>
      <c r="Z227" s="678">
        <v>2</v>
      </c>
      <c r="AA227" s="679">
        <v>0</v>
      </c>
      <c r="AB227" s="679">
        <v>0</v>
      </c>
      <c r="AC227" s="679">
        <v>0</v>
      </c>
      <c r="AD227" s="679">
        <v>0</v>
      </c>
      <c r="AE227" s="679">
        <v>2</v>
      </c>
      <c r="AF227" s="679">
        <v>0</v>
      </c>
      <c r="AG227" s="679">
        <v>0</v>
      </c>
      <c r="AH227" s="679">
        <v>0</v>
      </c>
      <c r="AI227" s="680">
        <v>0</v>
      </c>
      <c r="AN227" s="5"/>
      <c r="AO227" s="5"/>
      <c r="AP227" s="5"/>
      <c r="AQ227" s="5"/>
      <c r="AR227" s="5"/>
      <c r="AS227" s="5"/>
      <c r="AT227" s="5"/>
      <c r="AU227" s="5"/>
      <c r="AV227" s="5"/>
      <c r="AW227" s="991" t="s">
        <v>790</v>
      </c>
      <c r="AX227" s="992" t="s">
        <v>1984</v>
      </c>
      <c r="AY227" s="992" t="s">
        <v>1985</v>
      </c>
      <c r="AZ227" s="1008" t="s">
        <v>1986</v>
      </c>
      <c r="BA227" s="993" t="s">
        <v>1219</v>
      </c>
      <c r="BB227" s="5"/>
      <c r="BC227" s="956" t="s">
        <v>1350</v>
      </c>
      <c r="BD227" s="957" t="s">
        <v>1577</v>
      </c>
      <c r="BE227" s="957" t="s">
        <v>1578</v>
      </c>
      <c r="BF227" s="1008" t="s">
        <v>2194</v>
      </c>
      <c r="BG227" s="958" t="s">
        <v>634</v>
      </c>
      <c r="BH227" s="959">
        <v>59.695399999999999</v>
      </c>
      <c r="BI227" s="960">
        <v>30.285699999999999</v>
      </c>
      <c r="BJ227" s="5"/>
      <c r="BK227" s="5"/>
      <c r="BL227" s="5"/>
      <c r="BM227" s="5"/>
      <c r="BN227" s="5"/>
      <c r="BO227" s="5"/>
      <c r="BP227" s="5"/>
      <c r="BQ227" s="1000">
        <f t="shared" si="527"/>
        <v>0</v>
      </c>
      <c r="BR227" s="1000">
        <f t="shared" si="528"/>
        <v>0</v>
      </c>
      <c r="BS227" s="1000">
        <f t="shared" si="529"/>
        <v>0</v>
      </c>
      <c r="BT227" s="5"/>
      <c r="BU227" s="5"/>
      <c r="BV227" s="5"/>
      <c r="BW227" s="5"/>
      <c r="BX227" s="5"/>
      <c r="BY227" s="5"/>
      <c r="BZ227" s="5"/>
      <c r="CA227" s="5"/>
      <c r="CB227" s="5"/>
      <c r="CC227" s="5"/>
      <c r="CD227" s="5"/>
      <c r="CE227" s="5"/>
      <c r="CF227" s="5"/>
      <c r="CG227" s="5"/>
      <c r="CH227" s="5"/>
      <c r="CI227" s="5"/>
      <c r="CJ227" s="5"/>
      <c r="CK227" s="5"/>
      <c r="CL227" s="5"/>
      <c r="CM227" s="5"/>
      <c r="CN227" s="5"/>
      <c r="CO227" s="5"/>
      <c r="CP227" s="5"/>
      <c r="CQ227" s="5"/>
      <c r="CR227" s="5"/>
      <c r="CS227" s="5"/>
    </row>
    <row r="228" spans="1:106" x14ac:dyDescent="0.2">
      <c r="A228" s="109" t="s">
        <v>908</v>
      </c>
      <c r="B228" s="171" t="s">
        <v>148</v>
      </c>
      <c r="C228" s="172">
        <v>-6.7</v>
      </c>
      <c r="D228" s="173">
        <v>-4</v>
      </c>
      <c r="E228" s="173">
        <v>-4.8</v>
      </c>
      <c r="F228" s="173">
        <v>-7</v>
      </c>
      <c r="G228" s="173">
        <v>-9.1</v>
      </c>
      <c r="H228" s="173">
        <v>-9.6</v>
      </c>
      <c r="I228" s="173">
        <v>-9.6999999999999993</v>
      </c>
      <c r="J228" s="173">
        <v>-10.7</v>
      </c>
      <c r="K228" s="173">
        <v>-9.6</v>
      </c>
      <c r="L228" s="173">
        <v>-8.1999999999999993</v>
      </c>
      <c r="M228" s="173">
        <v>-6.2</v>
      </c>
      <c r="N228" s="173">
        <v>0.4</v>
      </c>
      <c r="O228" s="173">
        <v>9</v>
      </c>
      <c r="P228" s="173">
        <v>1</v>
      </c>
      <c r="Q228" s="173">
        <v>-1.8</v>
      </c>
      <c r="R228" s="173">
        <v>-2.4</v>
      </c>
      <c r="S228" s="173">
        <v>-3.8</v>
      </c>
      <c r="T228" s="173">
        <v>-4.5</v>
      </c>
      <c r="U228" s="173">
        <v>-5</v>
      </c>
      <c r="V228" s="174">
        <v>-6.6</v>
      </c>
      <c r="X228" s="672" t="s">
        <v>889</v>
      </c>
      <c r="Y228" s="699" t="s">
        <v>810</v>
      </c>
      <c r="Z228" s="700">
        <v>0</v>
      </c>
      <c r="AA228" s="701">
        <v>0</v>
      </c>
      <c r="AB228" s="701">
        <v>0</v>
      </c>
      <c r="AC228" s="701">
        <v>0</v>
      </c>
      <c r="AD228" s="701">
        <v>0</v>
      </c>
      <c r="AE228" s="701">
        <v>0</v>
      </c>
      <c r="AF228" s="701">
        <v>0</v>
      </c>
      <c r="AG228" s="701">
        <v>0</v>
      </c>
      <c r="AH228" s="701">
        <v>0</v>
      </c>
      <c r="AI228" s="702">
        <v>0</v>
      </c>
      <c r="AN228" s="5"/>
      <c r="AO228" s="5"/>
      <c r="AP228" s="5"/>
      <c r="AQ228" s="5"/>
      <c r="AR228" s="5"/>
      <c r="AS228" s="5"/>
      <c r="AT228" s="5"/>
      <c r="AU228" s="5"/>
      <c r="AV228" s="5"/>
      <c r="AW228" s="956" t="s">
        <v>788</v>
      </c>
      <c r="AX228" s="957" t="s">
        <v>1487</v>
      </c>
      <c r="AY228" s="957" t="s">
        <v>1488</v>
      </c>
      <c r="AZ228" s="1008" t="s">
        <v>1489</v>
      </c>
      <c r="BA228" s="958" t="s">
        <v>607</v>
      </c>
      <c r="BB228" s="5"/>
      <c r="BC228" s="956" t="s">
        <v>1350</v>
      </c>
      <c r="BD228" s="957" t="s">
        <v>1554</v>
      </c>
      <c r="BE228" s="957" t="s">
        <v>1555</v>
      </c>
      <c r="BF228" s="1008" t="s">
        <v>2195</v>
      </c>
      <c r="BG228" s="958" t="s">
        <v>634</v>
      </c>
      <c r="BH228" s="959">
        <v>59.413600000000002</v>
      </c>
      <c r="BI228" s="960">
        <v>30.345400000000001</v>
      </c>
      <c r="BJ228" s="5"/>
      <c r="BK228" s="5"/>
      <c r="BL228" s="5"/>
      <c r="BM228" s="5"/>
      <c r="BN228" s="5"/>
      <c r="BO228" s="5"/>
      <c r="BP228" s="5"/>
      <c r="BQ228" s="1000">
        <f t="shared" si="527"/>
        <v>0</v>
      </c>
      <c r="BR228" s="1000">
        <f t="shared" si="528"/>
        <v>0</v>
      </c>
      <c r="BS228" s="1000">
        <f t="shared" si="529"/>
        <v>0</v>
      </c>
      <c r="BT228" s="5"/>
      <c r="BU228" s="5"/>
      <c r="BV228" s="5"/>
      <c r="BW228" s="5"/>
      <c r="BX228" s="5"/>
      <c r="BY228" s="5"/>
      <c r="BZ228" s="5"/>
      <c r="CA228" s="5"/>
      <c r="CB228" s="5"/>
      <c r="CC228" s="5"/>
      <c r="CD228" s="5"/>
      <c r="CE228" s="5"/>
      <c r="CF228" s="5"/>
      <c r="CG228" s="5"/>
      <c r="CH228" s="5"/>
      <c r="CI228" s="5"/>
      <c r="CJ228" s="5"/>
      <c r="CK228" s="5"/>
      <c r="CL228" s="5"/>
      <c r="CM228" s="5"/>
      <c r="CN228" s="5"/>
      <c r="CO228" s="5"/>
      <c r="CP228" s="5"/>
      <c r="CQ228" s="5"/>
      <c r="CR228" s="5"/>
      <c r="CS228" s="5"/>
    </row>
    <row r="229" spans="1:106" x14ac:dyDescent="0.2">
      <c r="A229" s="703" t="s">
        <v>909</v>
      </c>
      <c r="B229" s="704" t="s">
        <v>807</v>
      </c>
      <c r="C229" s="705">
        <v>0</v>
      </c>
      <c r="D229" s="705">
        <v>0</v>
      </c>
      <c r="E229" s="705">
        <v>0</v>
      </c>
      <c r="F229" s="705">
        <v>0</v>
      </c>
      <c r="G229" s="705">
        <v>0</v>
      </c>
      <c r="H229" s="705">
        <v>0</v>
      </c>
      <c r="I229" s="705">
        <v>0</v>
      </c>
      <c r="J229" s="705">
        <v>0</v>
      </c>
      <c r="K229" s="705">
        <v>0</v>
      </c>
      <c r="L229" s="705">
        <v>0</v>
      </c>
      <c r="M229" s="705">
        <v>0</v>
      </c>
      <c r="N229" s="705">
        <v>0</v>
      </c>
      <c r="O229" s="705">
        <v>0</v>
      </c>
      <c r="P229" s="705">
        <v>0</v>
      </c>
      <c r="Q229" s="705">
        <v>0</v>
      </c>
      <c r="R229" s="705">
        <v>0</v>
      </c>
      <c r="S229" s="705">
        <v>0</v>
      </c>
      <c r="T229" s="705">
        <v>0</v>
      </c>
      <c r="U229" s="705">
        <v>0</v>
      </c>
      <c r="V229" s="705">
        <v>0</v>
      </c>
      <c r="X229" s="672" t="s">
        <v>891</v>
      </c>
      <c r="Y229" s="685" t="s">
        <v>812</v>
      </c>
      <c r="Z229" s="686">
        <v>4</v>
      </c>
      <c r="AA229" s="687">
        <v>3</v>
      </c>
      <c r="AB229" s="687">
        <v>2</v>
      </c>
      <c r="AC229" s="687">
        <v>2</v>
      </c>
      <c r="AD229" s="687">
        <v>3</v>
      </c>
      <c r="AE229" s="687">
        <v>4</v>
      </c>
      <c r="AF229" s="687">
        <v>3</v>
      </c>
      <c r="AG229" s="687">
        <v>1</v>
      </c>
      <c r="AH229" s="687">
        <v>1</v>
      </c>
      <c r="AI229" s="688">
        <v>1</v>
      </c>
      <c r="AN229" s="5"/>
      <c r="AO229" s="5"/>
      <c r="AP229" s="5"/>
      <c r="AQ229" s="5"/>
      <c r="AR229" s="5"/>
      <c r="AS229" s="5"/>
      <c r="AT229" s="5"/>
      <c r="AU229" s="5"/>
      <c r="AV229" s="5"/>
      <c r="AW229" s="956" t="s">
        <v>1350</v>
      </c>
      <c r="AX229" s="957" t="s">
        <v>1573</v>
      </c>
      <c r="AY229" s="957" t="s">
        <v>1574</v>
      </c>
      <c r="AZ229" s="1008" t="s">
        <v>2178</v>
      </c>
      <c r="BA229" s="958" t="s">
        <v>253</v>
      </c>
      <c r="BB229" s="5"/>
      <c r="BC229" s="956" t="s">
        <v>1350</v>
      </c>
      <c r="BD229" s="957" t="s">
        <v>1536</v>
      </c>
      <c r="BE229" s="957" t="s">
        <v>1537</v>
      </c>
      <c r="BF229" s="1008" t="s">
        <v>2139</v>
      </c>
      <c r="BG229" s="958" t="s">
        <v>634</v>
      </c>
      <c r="BH229" s="959">
        <v>59.641199999999998</v>
      </c>
      <c r="BI229" s="960">
        <v>30.4268</v>
      </c>
      <c r="BJ229" s="5"/>
      <c r="BK229" s="5"/>
      <c r="BL229" s="5"/>
      <c r="BM229" s="5"/>
      <c r="BN229" s="5"/>
      <c r="BO229" s="5"/>
      <c r="BP229" s="5"/>
      <c r="BQ229" s="1000">
        <f t="shared" si="527"/>
        <v>0</v>
      </c>
      <c r="BR229" s="1000">
        <f t="shared" si="528"/>
        <v>0</v>
      </c>
      <c r="BS229" s="1000">
        <f t="shared" si="529"/>
        <v>0</v>
      </c>
      <c r="BT229" s="5"/>
      <c r="BU229" s="5"/>
      <c r="BV229" s="5"/>
      <c r="BW229" s="5"/>
      <c r="BX229" s="5"/>
      <c r="BY229" s="5"/>
      <c r="BZ229" s="5"/>
      <c r="CA229" s="5"/>
      <c r="CB229" s="5"/>
      <c r="CC229" s="5"/>
      <c r="CD229" s="5"/>
      <c r="CE229" s="5"/>
      <c r="CF229" s="5"/>
      <c r="CG229" s="5"/>
      <c r="CH229" s="5"/>
      <c r="CI229" s="5"/>
      <c r="CJ229" s="5"/>
      <c r="CK229" s="5"/>
      <c r="CL229" s="5"/>
      <c r="CM229" s="5"/>
      <c r="CN229" s="5"/>
      <c r="CO229" s="5"/>
      <c r="CP229" s="5"/>
      <c r="CQ229" s="5"/>
      <c r="CR229" s="5"/>
      <c r="CS229" s="5"/>
    </row>
    <row r="230" spans="1:106" x14ac:dyDescent="0.2">
      <c r="A230" s="703" t="s">
        <v>910</v>
      </c>
      <c r="B230" s="704" t="s">
        <v>808</v>
      </c>
      <c r="C230" s="706">
        <v>0</v>
      </c>
      <c r="D230" s="706">
        <v>0</v>
      </c>
      <c r="E230" s="706">
        <v>0</v>
      </c>
      <c r="F230" s="706">
        <v>0</v>
      </c>
      <c r="G230" s="706">
        <v>0</v>
      </c>
      <c r="H230" s="706">
        <v>0</v>
      </c>
      <c r="I230" s="706">
        <v>0</v>
      </c>
      <c r="J230" s="706">
        <v>0</v>
      </c>
      <c r="K230" s="706">
        <v>0</v>
      </c>
      <c r="L230" s="706">
        <v>0</v>
      </c>
      <c r="M230" s="706">
        <v>0</v>
      </c>
      <c r="N230" s="706">
        <v>0</v>
      </c>
      <c r="O230" s="706">
        <v>0</v>
      </c>
      <c r="P230" s="706">
        <v>0</v>
      </c>
      <c r="Q230" s="706">
        <v>0</v>
      </c>
      <c r="R230" s="706">
        <v>0</v>
      </c>
      <c r="S230" s="706">
        <v>0</v>
      </c>
      <c r="T230" s="706">
        <v>0</v>
      </c>
      <c r="U230" s="706">
        <v>0</v>
      </c>
      <c r="V230" s="706">
        <v>0</v>
      </c>
      <c r="X230" s="672" t="s">
        <v>903</v>
      </c>
      <c r="Y230" s="459" t="s">
        <v>806</v>
      </c>
      <c r="Z230" s="691">
        <v>998.2</v>
      </c>
      <c r="AA230" s="691">
        <v>983.55</v>
      </c>
      <c r="AB230" s="691">
        <v>988.7</v>
      </c>
      <c r="AC230" s="691">
        <v>998.6</v>
      </c>
      <c r="AD230" s="691">
        <v>1007.55</v>
      </c>
      <c r="AE230" s="691">
        <v>1021.25</v>
      </c>
      <c r="AF230" s="691">
        <v>1013.2</v>
      </c>
      <c r="AG230" s="691">
        <v>1016.1500000000001</v>
      </c>
      <c r="AH230" s="691">
        <v>1024</v>
      </c>
      <c r="AI230" s="691">
        <v>1033.55</v>
      </c>
      <c r="AN230" s="5"/>
      <c r="AO230" s="5"/>
      <c r="AP230" s="5"/>
      <c r="AQ230" s="5"/>
      <c r="AR230" s="5"/>
      <c r="AS230" s="5"/>
      <c r="AT230" s="5"/>
      <c r="AU230" s="5"/>
      <c r="AV230" s="5"/>
      <c r="AW230" s="1016" t="s">
        <v>789</v>
      </c>
      <c r="AX230" s="1017" t="s">
        <v>406</v>
      </c>
      <c r="AY230" s="1017" t="s">
        <v>1418</v>
      </c>
      <c r="AZ230" s="1008" t="s">
        <v>1435</v>
      </c>
      <c r="BA230" s="1017" t="s">
        <v>406</v>
      </c>
      <c r="BB230" s="5"/>
      <c r="BC230" s="956" t="s">
        <v>1350</v>
      </c>
      <c r="BD230" s="957" t="s">
        <v>1583</v>
      </c>
      <c r="BE230" s="957" t="s">
        <v>1584</v>
      </c>
      <c r="BF230" s="1008" t="s">
        <v>2196</v>
      </c>
      <c r="BG230" s="958" t="s">
        <v>634</v>
      </c>
      <c r="BH230" s="959">
        <v>59.731000000000002</v>
      </c>
      <c r="BI230" s="960">
        <v>30.103999999999999</v>
      </c>
      <c r="BJ230" s="5"/>
      <c r="BK230" s="5"/>
      <c r="BL230" s="5"/>
      <c r="BM230" s="5"/>
      <c r="BN230" s="5"/>
      <c r="BO230" s="5"/>
      <c r="BP230" s="5"/>
      <c r="BQ230" s="1000">
        <f t="shared" si="527"/>
        <v>0</v>
      </c>
      <c r="BR230" s="1000">
        <f t="shared" si="528"/>
        <v>0</v>
      </c>
      <c r="BS230" s="1000">
        <f t="shared" si="529"/>
        <v>0</v>
      </c>
      <c r="BT230" s="5"/>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c r="CS230" s="5"/>
    </row>
    <row r="231" spans="1:106" x14ac:dyDescent="0.2">
      <c r="A231" s="703" t="s">
        <v>911</v>
      </c>
      <c r="B231" s="707" t="s">
        <v>809</v>
      </c>
      <c r="C231" s="706">
        <v>0</v>
      </c>
      <c r="D231" s="706">
        <v>2</v>
      </c>
      <c r="E231" s="706">
        <v>0</v>
      </c>
      <c r="F231" s="706">
        <v>0</v>
      </c>
      <c r="G231" s="706">
        <v>0</v>
      </c>
      <c r="H231" s="706">
        <v>0</v>
      </c>
      <c r="I231" s="706">
        <v>0</v>
      </c>
      <c r="J231" s="706">
        <v>0</v>
      </c>
      <c r="K231" s="706">
        <v>0</v>
      </c>
      <c r="L231" s="706">
        <v>0</v>
      </c>
      <c r="M231" s="706">
        <v>0</v>
      </c>
      <c r="N231" s="706">
        <v>2</v>
      </c>
      <c r="O231" s="706">
        <v>0</v>
      </c>
      <c r="P231" s="706">
        <v>0</v>
      </c>
      <c r="Q231" s="706">
        <v>0</v>
      </c>
      <c r="R231" s="706">
        <v>0</v>
      </c>
      <c r="S231" s="706">
        <v>0</v>
      </c>
      <c r="T231" s="706">
        <v>0</v>
      </c>
      <c r="U231" s="706">
        <v>0</v>
      </c>
      <c r="V231" s="706">
        <v>0</v>
      </c>
      <c r="X231" s="672" t="s">
        <v>905</v>
      </c>
      <c r="Y231" s="693" t="s">
        <v>32</v>
      </c>
      <c r="Z231" s="694" t="s">
        <v>824</v>
      </c>
      <c r="AA231" s="694" t="s">
        <v>816</v>
      </c>
      <c r="AB231" s="694" t="s">
        <v>816</v>
      </c>
      <c r="AC231" s="694" t="s">
        <v>837</v>
      </c>
      <c r="AD231" s="694" t="s">
        <v>837</v>
      </c>
      <c r="AE231" s="694" t="s">
        <v>816</v>
      </c>
      <c r="AF231" s="694" t="s">
        <v>816</v>
      </c>
      <c r="AG231" s="694" t="s">
        <v>816</v>
      </c>
      <c r="AH231" s="694" t="s">
        <v>824</v>
      </c>
      <c r="AI231" s="694" t="s">
        <v>2217</v>
      </c>
      <c r="AN231" s="5"/>
      <c r="AO231" s="5"/>
      <c r="AP231" s="5"/>
      <c r="AQ231" s="5"/>
      <c r="AR231" s="5"/>
      <c r="AS231" s="5"/>
      <c r="AT231" s="5"/>
      <c r="AU231" s="5"/>
      <c r="AV231" s="5"/>
      <c r="AW231" s="991" t="s">
        <v>789</v>
      </c>
      <c r="AX231" s="992" t="s">
        <v>1899</v>
      </c>
      <c r="AY231" s="992" t="s">
        <v>1900</v>
      </c>
      <c r="AZ231" s="1008" t="s">
        <v>1901</v>
      </c>
      <c r="BA231" s="993" t="s">
        <v>406</v>
      </c>
      <c r="BB231" s="5"/>
      <c r="BC231" s="956" t="s">
        <v>1350</v>
      </c>
      <c r="BD231" s="957" t="s">
        <v>1569</v>
      </c>
      <c r="BE231" s="957" t="s">
        <v>1570</v>
      </c>
      <c r="BF231" s="1008" t="s">
        <v>2197</v>
      </c>
      <c r="BG231" s="958" t="s">
        <v>634</v>
      </c>
      <c r="BH231" s="959">
        <v>59.490699999999997</v>
      </c>
      <c r="BI231" s="960">
        <v>29.773800000000001</v>
      </c>
      <c r="BJ231" s="5"/>
      <c r="BK231" s="5"/>
      <c r="BL231" s="5"/>
      <c r="BM231" s="5"/>
      <c r="BN231" s="5"/>
      <c r="BO231" s="5"/>
      <c r="BP231" s="5"/>
      <c r="BQ231" s="1000">
        <f t="shared" si="527"/>
        <v>0</v>
      </c>
      <c r="BR231" s="1000">
        <f t="shared" si="528"/>
        <v>0</v>
      </c>
      <c r="BS231" s="1000">
        <f t="shared" si="529"/>
        <v>0</v>
      </c>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row>
    <row r="232" spans="1:106" x14ac:dyDescent="0.2">
      <c r="A232" s="703" t="s">
        <v>912</v>
      </c>
      <c r="B232" s="707" t="s">
        <v>810</v>
      </c>
      <c r="C232" s="706">
        <v>0</v>
      </c>
      <c r="D232" s="706">
        <v>0</v>
      </c>
      <c r="E232" s="706">
        <v>0</v>
      </c>
      <c r="F232" s="706">
        <v>0</v>
      </c>
      <c r="G232" s="706">
        <v>0</v>
      </c>
      <c r="H232" s="706">
        <v>0</v>
      </c>
      <c r="I232" s="706">
        <v>0</v>
      </c>
      <c r="J232" s="706">
        <v>0</v>
      </c>
      <c r="K232" s="706">
        <v>0</v>
      </c>
      <c r="L232" s="706">
        <v>0</v>
      </c>
      <c r="M232" s="706">
        <v>0</v>
      </c>
      <c r="N232" s="706">
        <v>0</v>
      </c>
      <c r="O232" s="706">
        <v>0</v>
      </c>
      <c r="P232" s="706">
        <v>0</v>
      </c>
      <c r="Q232" s="706">
        <v>0</v>
      </c>
      <c r="R232" s="706">
        <v>0</v>
      </c>
      <c r="S232" s="706">
        <v>0</v>
      </c>
      <c r="T232" s="706">
        <v>0</v>
      </c>
      <c r="U232" s="706">
        <v>0</v>
      </c>
      <c r="V232" s="706">
        <v>0</v>
      </c>
      <c r="AN232" s="5"/>
      <c r="AO232" s="5"/>
      <c r="AP232" s="5"/>
      <c r="AQ232" s="5"/>
      <c r="AR232" s="5"/>
      <c r="AS232" s="5"/>
      <c r="AT232" s="5"/>
      <c r="AU232" s="5"/>
      <c r="AV232" s="5"/>
      <c r="AW232" s="991" t="s">
        <v>790</v>
      </c>
      <c r="AX232" s="992" t="s">
        <v>1987</v>
      </c>
      <c r="AY232" s="992" t="s">
        <v>1988</v>
      </c>
      <c r="AZ232" s="1008" t="s">
        <v>1989</v>
      </c>
      <c r="BA232" s="993" t="s">
        <v>1219</v>
      </c>
      <c r="BB232" s="5"/>
      <c r="BC232" s="956" t="s">
        <v>1350</v>
      </c>
      <c r="BD232" s="957" t="s">
        <v>1636</v>
      </c>
      <c r="BE232" s="957" t="s">
        <v>1637</v>
      </c>
      <c r="BF232" s="1008" t="s">
        <v>2198</v>
      </c>
      <c r="BG232" s="958" t="s">
        <v>634</v>
      </c>
      <c r="BH232" s="959">
        <v>59.355800000000002</v>
      </c>
      <c r="BI232" s="960">
        <v>30.062899999999999</v>
      </c>
      <c r="BJ232" s="5"/>
      <c r="BK232" s="5"/>
      <c r="BL232" s="5"/>
      <c r="BM232" s="5"/>
      <c r="BN232" s="5"/>
      <c r="BO232" s="5"/>
      <c r="BP232" s="5"/>
      <c r="BQ232" s="1000">
        <f t="shared" si="527"/>
        <v>0</v>
      </c>
      <c r="BR232" s="1000">
        <f t="shared" si="528"/>
        <v>0</v>
      </c>
      <c r="BS232" s="1000">
        <f t="shared" si="529"/>
        <v>0</v>
      </c>
      <c r="BT232" s="5"/>
      <c r="BU232" s="5"/>
      <c r="BV232" s="5"/>
      <c r="BW232" s="5"/>
      <c r="BX232" s="5"/>
      <c r="BY232" s="5"/>
      <c r="BZ232" s="5"/>
      <c r="CA232" s="5"/>
      <c r="CB232" s="5"/>
      <c r="CC232" s="5"/>
      <c r="CD232" s="5"/>
      <c r="CE232" s="5"/>
      <c r="CF232" s="5"/>
      <c r="CG232" s="5"/>
      <c r="CH232" s="5"/>
      <c r="CI232" s="5"/>
      <c r="CJ232" s="5"/>
      <c r="CK232" s="5"/>
      <c r="CL232" s="5"/>
      <c r="CM232" s="5"/>
      <c r="CN232" s="5"/>
      <c r="CO232" s="5"/>
      <c r="CP232" s="5"/>
      <c r="CQ232" s="5"/>
      <c r="CR232" s="5"/>
      <c r="CS232" s="5"/>
    </row>
    <row r="233" spans="1:106" x14ac:dyDescent="0.2">
      <c r="A233" s="681" t="s">
        <v>913</v>
      </c>
      <c r="B233" s="695" t="s">
        <v>812</v>
      </c>
      <c r="C233" s="696">
        <v>0</v>
      </c>
      <c r="D233" s="696">
        <v>4</v>
      </c>
      <c r="E233" s="696">
        <v>3</v>
      </c>
      <c r="F233" s="696">
        <v>2</v>
      </c>
      <c r="G233" s="696">
        <v>2</v>
      </c>
      <c r="H233" s="696">
        <v>2</v>
      </c>
      <c r="I233" s="696">
        <v>2</v>
      </c>
      <c r="J233" s="696">
        <v>2</v>
      </c>
      <c r="K233" s="696">
        <v>3</v>
      </c>
      <c r="L233" s="696">
        <v>3</v>
      </c>
      <c r="M233" s="696">
        <v>3</v>
      </c>
      <c r="N233" s="696">
        <v>4</v>
      </c>
      <c r="O233" s="696">
        <v>3</v>
      </c>
      <c r="P233" s="696">
        <v>2</v>
      </c>
      <c r="Q233" s="696">
        <v>1</v>
      </c>
      <c r="R233" s="696">
        <v>1</v>
      </c>
      <c r="S233" s="696">
        <v>1</v>
      </c>
      <c r="T233" s="696">
        <v>1</v>
      </c>
      <c r="U233" s="696">
        <v>1</v>
      </c>
      <c r="V233" s="696">
        <v>1</v>
      </c>
      <c r="AN233" s="5"/>
      <c r="AO233" s="5"/>
      <c r="AP233" s="5"/>
      <c r="AQ233" s="5"/>
      <c r="AR233" s="5"/>
      <c r="AS233" s="5"/>
      <c r="AT233" s="5"/>
      <c r="AU233" s="5"/>
      <c r="AV233" s="5"/>
      <c r="AW233" s="956" t="s">
        <v>788</v>
      </c>
      <c r="AX233" s="957" t="s">
        <v>1490</v>
      </c>
      <c r="AY233" s="957" t="s">
        <v>1491</v>
      </c>
      <c r="AZ233" s="1008" t="s">
        <v>1492</v>
      </c>
      <c r="BA233" s="958" t="s">
        <v>202</v>
      </c>
      <c r="BB233" s="5"/>
      <c r="BC233" s="956" t="s">
        <v>1350</v>
      </c>
      <c r="BD233" s="957" t="s">
        <v>1612</v>
      </c>
      <c r="BE233" s="957" t="s">
        <v>1613</v>
      </c>
      <c r="BF233" s="1008" t="s">
        <v>2199</v>
      </c>
      <c r="BG233" s="958" t="s">
        <v>634</v>
      </c>
      <c r="BH233" s="959">
        <v>59.368200000000002</v>
      </c>
      <c r="BI233" s="960">
        <v>30.2971</v>
      </c>
      <c r="BJ233" s="5"/>
      <c r="BK233" s="5"/>
      <c r="BL233" s="5"/>
      <c r="BM233" s="5"/>
      <c r="BN233" s="5"/>
      <c r="BO233" s="5"/>
      <c r="BP233" s="5"/>
      <c r="BQ233" s="1000">
        <f t="shared" si="527"/>
        <v>0</v>
      </c>
      <c r="BR233" s="1000">
        <f t="shared" si="528"/>
        <v>0</v>
      </c>
      <c r="BS233" s="1000">
        <f t="shared" si="529"/>
        <v>0</v>
      </c>
      <c r="BT233" s="5"/>
      <c r="BU233" s="5"/>
      <c r="BV233" s="5"/>
      <c r="BW233" s="5"/>
      <c r="BX233" s="5"/>
      <c r="BY233" s="5"/>
      <c r="BZ233" s="5"/>
      <c r="CA233" s="5"/>
      <c r="CB233" s="5"/>
      <c r="CC233" s="5"/>
      <c r="CD233" s="5"/>
      <c r="CE233" s="5"/>
      <c r="CF233" s="5"/>
      <c r="CG233" s="5"/>
      <c r="CH233" s="5"/>
      <c r="CI233" s="5"/>
      <c r="CJ233" s="5"/>
      <c r="CK233" s="5"/>
      <c r="CL233" s="5"/>
      <c r="CM233" s="5"/>
      <c r="CN233" s="5"/>
      <c r="CO233" s="5"/>
      <c r="CP233" s="5"/>
      <c r="CQ233" s="5"/>
      <c r="CR233" s="5"/>
      <c r="CS233" s="5"/>
    </row>
    <row r="234" spans="1:106" x14ac:dyDescent="0.2">
      <c r="A234" s="681" t="s">
        <v>914</v>
      </c>
      <c r="B234" s="697" t="s">
        <v>32</v>
      </c>
      <c r="C234" s="698" t="s">
        <v>824</v>
      </c>
      <c r="D234" s="698" t="e">
        <v>#N/A</v>
      </c>
      <c r="E234" s="698" t="s">
        <v>816</v>
      </c>
      <c r="F234" s="698" t="e">
        <v>#N/A</v>
      </c>
      <c r="G234" s="698" t="s">
        <v>816</v>
      </c>
      <c r="H234" s="698" t="e">
        <v>#N/A</v>
      </c>
      <c r="I234" s="698" t="s">
        <v>837</v>
      </c>
      <c r="J234" s="698" t="e">
        <v>#N/A</v>
      </c>
      <c r="K234" s="698" t="s">
        <v>837</v>
      </c>
      <c r="L234" s="698" t="e">
        <v>#N/A</v>
      </c>
      <c r="M234" s="698" t="s">
        <v>816</v>
      </c>
      <c r="N234" s="698" t="e">
        <v>#N/A</v>
      </c>
      <c r="O234" s="698" t="s">
        <v>816</v>
      </c>
      <c r="P234" s="698" t="e">
        <v>#N/A</v>
      </c>
      <c r="Q234" s="698" t="s">
        <v>816</v>
      </c>
      <c r="R234" s="698" t="e">
        <v>#N/A</v>
      </c>
      <c r="S234" s="698" t="s">
        <v>824</v>
      </c>
      <c r="T234" s="698" t="e">
        <v>#N/A</v>
      </c>
      <c r="U234" s="698" t="s">
        <v>2217</v>
      </c>
      <c r="V234" s="698" t="e">
        <v>#N/A</v>
      </c>
      <c r="AN234" s="5"/>
      <c r="AO234" s="5"/>
      <c r="AP234" s="5"/>
      <c r="AQ234" s="5"/>
      <c r="AR234" s="5"/>
      <c r="AS234" s="5"/>
      <c r="AT234" s="5"/>
      <c r="AU234" s="5"/>
      <c r="AV234" s="5"/>
      <c r="AW234" s="991" t="s">
        <v>789</v>
      </c>
      <c r="AX234" s="992" t="s">
        <v>1902</v>
      </c>
      <c r="AY234" s="992" t="s">
        <v>1409</v>
      </c>
      <c r="AZ234" s="1008" t="s">
        <v>1903</v>
      </c>
      <c r="BA234" s="993" t="s">
        <v>431</v>
      </c>
      <c r="BB234" s="5"/>
      <c r="BC234" s="956" t="s">
        <v>1350</v>
      </c>
      <c r="BD234" s="957" t="s">
        <v>1534</v>
      </c>
      <c r="BE234" s="957" t="s">
        <v>1535</v>
      </c>
      <c r="BF234" s="1008" t="s">
        <v>2200</v>
      </c>
      <c r="BG234" s="958" t="s">
        <v>634</v>
      </c>
      <c r="BH234" s="959">
        <v>59.731699999999996</v>
      </c>
      <c r="BI234" s="960">
        <v>30.339500000000001</v>
      </c>
      <c r="BJ234" s="5"/>
      <c r="BK234" s="5"/>
      <c r="BL234" s="5"/>
      <c r="BM234" s="5"/>
      <c r="BN234" s="5"/>
      <c r="BO234" s="5"/>
      <c r="BP234" s="5"/>
      <c r="BQ234" s="1000">
        <f t="shared" si="527"/>
        <v>0</v>
      </c>
      <c r="BR234" s="1000">
        <f t="shared" si="528"/>
        <v>0</v>
      </c>
      <c r="BS234" s="1000">
        <f t="shared" si="529"/>
        <v>0</v>
      </c>
      <c r="BT234" s="5"/>
      <c r="BU234" s="5"/>
      <c r="BV234" s="5"/>
      <c r="BW234" s="5"/>
      <c r="BX234" s="5"/>
      <c r="BY234" s="5"/>
      <c r="BZ234" s="5"/>
      <c r="CA234" s="5"/>
      <c r="CB234" s="5"/>
      <c r="CC234" s="5"/>
      <c r="CD234" s="5"/>
      <c r="CE234" s="5"/>
      <c r="CF234" s="5"/>
      <c r="CG234" s="5"/>
      <c r="CH234" s="5"/>
      <c r="CI234" s="5"/>
      <c r="CJ234" s="5"/>
      <c r="CK234" s="5"/>
      <c r="CL234" s="5"/>
      <c r="CM234" s="5"/>
      <c r="CN234" s="5"/>
      <c r="CO234" s="5"/>
      <c r="CP234" s="5"/>
      <c r="CQ234" s="5"/>
      <c r="CR234" s="5"/>
      <c r="CS234" s="5"/>
    </row>
    <row r="235" spans="1:106" x14ac:dyDescent="0.2">
      <c r="AN235" s="5"/>
      <c r="AO235" s="5"/>
      <c r="AP235" s="5"/>
      <c r="AQ235" s="5"/>
      <c r="AR235" s="5"/>
      <c r="AS235" s="5"/>
      <c r="AT235" s="5"/>
      <c r="AU235" s="5"/>
      <c r="AV235" s="5"/>
      <c r="AW235" s="991" t="s">
        <v>790</v>
      </c>
      <c r="AX235" s="992" t="s">
        <v>1990</v>
      </c>
      <c r="AY235" s="992" t="s">
        <v>1646</v>
      </c>
      <c r="AZ235" s="1008" t="s">
        <v>1991</v>
      </c>
      <c r="BA235" s="993" t="s">
        <v>456</v>
      </c>
      <c r="BB235" s="5"/>
      <c r="BC235" s="956" t="s">
        <v>1350</v>
      </c>
      <c r="BD235" s="957" t="s">
        <v>1608</v>
      </c>
      <c r="BE235" s="957" t="s">
        <v>1609</v>
      </c>
      <c r="BF235" s="1008" t="s">
        <v>2201</v>
      </c>
      <c r="BG235" s="958" t="s">
        <v>634</v>
      </c>
      <c r="BH235" s="959">
        <v>59.693300000000001</v>
      </c>
      <c r="BI235" s="960">
        <v>30.432500000000001</v>
      </c>
      <c r="BJ235" s="5"/>
      <c r="BK235" s="5"/>
      <c r="BL235" s="5"/>
      <c r="BM235" s="5"/>
      <c r="BN235" s="5"/>
      <c r="BO235" s="5"/>
      <c r="BP235" s="5"/>
      <c r="BQ235" s="1000">
        <f t="shared" si="527"/>
        <v>0</v>
      </c>
      <c r="BR235" s="1000">
        <f t="shared" si="528"/>
        <v>0</v>
      </c>
      <c r="BS235" s="1000">
        <f t="shared" si="529"/>
        <v>0</v>
      </c>
      <c r="BT235" s="5"/>
      <c r="BU235" s="5"/>
      <c r="BV235" s="5"/>
      <c r="BW235" s="5"/>
      <c r="BX235" s="5"/>
      <c r="BY235" s="5"/>
      <c r="BZ235" s="5"/>
      <c r="CA235" s="5"/>
      <c r="CB235" s="5"/>
      <c r="CC235" s="5"/>
      <c r="CD235" s="5"/>
      <c r="CE235" s="5"/>
      <c r="CF235" s="5"/>
      <c r="CG235" s="5"/>
      <c r="CH235" s="5"/>
      <c r="CI235" s="5"/>
      <c r="CJ235" s="5"/>
      <c r="CK235" s="5"/>
      <c r="CL235" s="5"/>
      <c r="CM235" s="5"/>
      <c r="CN235" s="5"/>
      <c r="CO235" s="5"/>
      <c r="CP235" s="5"/>
      <c r="CQ235" s="5"/>
      <c r="CR235" s="5"/>
      <c r="CS235" s="5"/>
    </row>
    <row r="236" spans="1:106" s="5" customFormat="1" x14ac:dyDescent="0.2">
      <c r="A236"/>
      <c r="B236"/>
      <c r="C236"/>
      <c r="D236"/>
      <c r="E236"/>
      <c r="F236"/>
      <c r="G236"/>
      <c r="H236"/>
      <c r="I236"/>
      <c r="J236"/>
      <c r="K236"/>
      <c r="L236"/>
      <c r="M236"/>
      <c r="N236"/>
      <c r="O236"/>
      <c r="P236"/>
      <c r="Q236"/>
      <c r="R236"/>
      <c r="S236"/>
      <c r="T236"/>
      <c r="U236"/>
      <c r="V236"/>
      <c r="W236" s="1"/>
      <c r="X236"/>
      <c r="Y236"/>
      <c r="Z236"/>
      <c r="AA236"/>
      <c r="AB236"/>
      <c r="AC236"/>
      <c r="AD236"/>
      <c r="AE236"/>
      <c r="AF236"/>
      <c r="AG236"/>
      <c r="AH236"/>
      <c r="AI236"/>
      <c r="AJ236" s="515"/>
      <c r="AW236" s="991" t="s">
        <v>790</v>
      </c>
      <c r="AX236" s="992" t="s">
        <v>1992</v>
      </c>
      <c r="AY236" s="992" t="s">
        <v>1993</v>
      </c>
      <c r="AZ236" s="1008" t="s">
        <v>1994</v>
      </c>
      <c r="BA236" s="993" t="s">
        <v>1256</v>
      </c>
      <c r="BC236" s="956" t="s">
        <v>1350</v>
      </c>
      <c r="BD236" s="957" t="s">
        <v>1647</v>
      </c>
      <c r="BE236" s="957" t="s">
        <v>1648</v>
      </c>
      <c r="BF236" s="1008" t="s">
        <v>2202</v>
      </c>
      <c r="BG236" s="958" t="s">
        <v>634</v>
      </c>
      <c r="BH236" s="959">
        <v>59.723100000000002</v>
      </c>
      <c r="BI236" s="960">
        <v>30.429500000000001</v>
      </c>
      <c r="BQ236" s="1000">
        <f t="shared" si="527"/>
        <v>0</v>
      </c>
      <c r="BR236" s="1000">
        <f t="shared" si="528"/>
        <v>0</v>
      </c>
      <c r="BS236" s="1000">
        <f t="shared" si="529"/>
        <v>0</v>
      </c>
      <c r="CT236"/>
      <c r="CU236"/>
      <c r="CV236"/>
      <c r="CW236"/>
      <c r="CX236"/>
      <c r="CY236"/>
      <c r="CZ236"/>
      <c r="DA236"/>
      <c r="DB236"/>
    </row>
    <row r="237" spans="1:106" x14ac:dyDescent="0.2">
      <c r="AN237" s="5"/>
      <c r="AO237" s="5"/>
      <c r="AP237" s="5"/>
      <c r="AQ237" s="5"/>
      <c r="AR237" s="5"/>
      <c r="AS237" s="5"/>
      <c r="AT237" s="5"/>
      <c r="AU237" s="5"/>
      <c r="AV237" s="5"/>
      <c r="AW237" s="981" t="s">
        <v>1350</v>
      </c>
      <c r="AX237" s="982" t="s">
        <v>1575</v>
      </c>
      <c r="AY237" s="982" t="s">
        <v>1576</v>
      </c>
      <c r="AZ237" s="1008" t="s">
        <v>2140</v>
      </c>
      <c r="BA237" s="983" t="s">
        <v>886</v>
      </c>
      <c r="BB237" s="5"/>
      <c r="BC237" s="956" t="s">
        <v>1350</v>
      </c>
      <c r="BD237" s="957" t="s">
        <v>1565</v>
      </c>
      <c r="BE237" s="957" t="s">
        <v>1566</v>
      </c>
      <c r="BF237" s="1008" t="s">
        <v>2203</v>
      </c>
      <c r="BG237" s="958" t="s">
        <v>634</v>
      </c>
      <c r="BH237" s="959">
        <v>59.7789</v>
      </c>
      <c r="BI237" s="960">
        <v>30.125299999999999</v>
      </c>
      <c r="BJ237" s="5"/>
      <c r="BK237" s="5"/>
      <c r="BL237" s="5"/>
      <c r="BM237" s="5"/>
      <c r="BN237" s="5"/>
      <c r="BO237" s="5"/>
      <c r="BP237" s="5"/>
      <c r="BQ237" s="1000">
        <f t="shared" si="527"/>
        <v>0</v>
      </c>
      <c r="BR237" s="1000">
        <f t="shared" si="528"/>
        <v>0</v>
      </c>
      <c r="BS237" s="1000">
        <f t="shared" si="529"/>
        <v>0</v>
      </c>
      <c r="BT237" s="5"/>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c r="CS237" s="5"/>
      <c r="CT237" s="5"/>
      <c r="CU237" s="5"/>
      <c r="CV237" s="5"/>
      <c r="CW237" s="5"/>
      <c r="CX237" s="5"/>
      <c r="CY237" s="5"/>
      <c r="CZ237" s="5"/>
      <c r="DA237" s="5"/>
      <c r="DB237" s="5"/>
    </row>
    <row r="238" spans="1:106" x14ac:dyDescent="0.2">
      <c r="AN238" s="5"/>
      <c r="AO238" s="5"/>
      <c r="AP238" s="5"/>
      <c r="AQ238" s="5"/>
      <c r="AR238" s="5"/>
      <c r="AS238" s="5"/>
      <c r="AT238" s="5"/>
      <c r="AU238" s="5"/>
      <c r="AV238" s="5"/>
      <c r="AW238" s="956" t="s">
        <v>1350</v>
      </c>
      <c r="AX238" s="957" t="s">
        <v>1575</v>
      </c>
      <c r="AY238" s="957" t="s">
        <v>1576</v>
      </c>
      <c r="AZ238" s="1008" t="s">
        <v>2140</v>
      </c>
      <c r="BA238" s="958" t="s">
        <v>634</v>
      </c>
      <c r="BB238" s="5"/>
      <c r="BC238" s="956" t="s">
        <v>1350</v>
      </c>
      <c r="BD238" s="957" t="s">
        <v>1593</v>
      </c>
      <c r="BE238" s="957" t="s">
        <v>1594</v>
      </c>
      <c r="BF238" s="1008" t="s">
        <v>2204</v>
      </c>
      <c r="BG238" s="958" t="s">
        <v>998</v>
      </c>
      <c r="BH238" s="959">
        <v>59.670400000000001</v>
      </c>
      <c r="BI238" s="960">
        <v>28.4314</v>
      </c>
      <c r="BJ238" s="5"/>
      <c r="BK238" s="5"/>
      <c r="BL238" s="5"/>
      <c r="BM238" s="5"/>
      <c r="BN238" s="5"/>
      <c r="BO238" s="5"/>
      <c r="BP238" s="5"/>
      <c r="BQ238" s="1000">
        <f t="shared" si="527"/>
        <v>0</v>
      </c>
      <c r="BR238" s="1000">
        <f t="shared" si="528"/>
        <v>0</v>
      </c>
      <c r="BS238" s="1000">
        <f t="shared" si="529"/>
        <v>0</v>
      </c>
      <c r="BT238" s="5"/>
      <c r="BU238" s="5"/>
      <c r="BV238" s="5"/>
      <c r="BW238" s="5"/>
      <c r="BX238" s="5"/>
      <c r="BY238" s="5"/>
      <c r="BZ238" s="5"/>
      <c r="CA238" s="5"/>
      <c r="CB238" s="5"/>
      <c r="CC238" s="5"/>
      <c r="CD238" s="5"/>
      <c r="CE238" s="5"/>
      <c r="CF238" s="5"/>
      <c r="CG238" s="5"/>
      <c r="CH238" s="5"/>
      <c r="CI238" s="5"/>
      <c r="CJ238" s="5"/>
      <c r="CK238" s="5"/>
      <c r="CL238" s="5"/>
      <c r="CM238" s="5"/>
      <c r="CN238" s="5"/>
      <c r="CO238" s="5"/>
      <c r="CP238" s="5"/>
      <c r="CQ238" s="5"/>
      <c r="CR238" s="5"/>
      <c r="CS238" s="5"/>
    </row>
    <row r="239" spans="1:106" x14ac:dyDescent="0.2">
      <c r="AN239" s="5"/>
      <c r="AO239" s="5"/>
      <c r="AP239" s="5"/>
      <c r="AQ239" s="5"/>
      <c r="AR239" s="5"/>
      <c r="AS239" s="5"/>
      <c r="AT239" s="5"/>
      <c r="AU239" s="5"/>
      <c r="AV239" s="5"/>
      <c r="AW239" s="991" t="s">
        <v>790</v>
      </c>
      <c r="AX239" s="992" t="s">
        <v>1995</v>
      </c>
      <c r="AY239" s="992" t="s">
        <v>1996</v>
      </c>
      <c r="AZ239" s="1008" t="s">
        <v>1997</v>
      </c>
      <c r="BA239" s="993" t="s">
        <v>506</v>
      </c>
      <c r="BB239" s="5"/>
      <c r="BC239" s="956" t="s">
        <v>1350</v>
      </c>
      <c r="BD239" s="957" t="s">
        <v>1581</v>
      </c>
      <c r="BE239" s="957" t="s">
        <v>1582</v>
      </c>
      <c r="BF239" s="1008" t="s">
        <v>2205</v>
      </c>
      <c r="BG239" s="958" t="s">
        <v>998</v>
      </c>
      <c r="BH239" s="959">
        <v>59.606299999999997</v>
      </c>
      <c r="BI239" s="960">
        <v>28.7103</v>
      </c>
      <c r="BJ239" s="5"/>
      <c r="BK239" s="5"/>
      <c r="BL239" s="5"/>
      <c r="BM239" s="5"/>
      <c r="BN239" s="5"/>
      <c r="BO239" s="5"/>
      <c r="BP239" s="5"/>
      <c r="BQ239" s="1000">
        <f t="shared" si="527"/>
        <v>0</v>
      </c>
      <c r="BR239" s="1000">
        <f t="shared" si="528"/>
        <v>0</v>
      </c>
      <c r="BS239" s="1000">
        <f t="shared" si="529"/>
        <v>0</v>
      </c>
      <c r="BT239" s="5"/>
      <c r="BU239" s="5"/>
      <c r="BV239" s="5"/>
      <c r="BW239" s="5"/>
      <c r="BX239" s="5"/>
      <c r="BY239" s="5"/>
      <c r="BZ239" s="5"/>
      <c r="CA239" s="5"/>
      <c r="CB239" s="5"/>
      <c r="CC239" s="5"/>
      <c r="CD239" s="5"/>
      <c r="CE239" s="5"/>
      <c r="CF239" s="5"/>
      <c r="CG239" s="5"/>
      <c r="CH239" s="5"/>
      <c r="CI239" s="5"/>
      <c r="CJ239" s="5"/>
      <c r="CK239" s="5"/>
      <c r="CL239" s="5"/>
      <c r="CM239" s="5"/>
      <c r="CN239" s="5"/>
      <c r="CO239" s="5"/>
      <c r="CP239" s="5"/>
      <c r="CQ239" s="5"/>
      <c r="CR239" s="5"/>
      <c r="CS239" s="5"/>
    </row>
    <row r="240" spans="1:106" s="1" customFormat="1" ht="30" customHeight="1" x14ac:dyDescent="0.2">
      <c r="A240"/>
      <c r="B240"/>
      <c r="C240"/>
      <c r="D240"/>
      <c r="E240"/>
      <c r="F240"/>
      <c r="G240"/>
      <c r="H240"/>
      <c r="I240"/>
      <c r="J240"/>
      <c r="K240"/>
      <c r="L240"/>
      <c r="M240"/>
      <c r="N240"/>
      <c r="O240"/>
      <c r="P240"/>
      <c r="Q240"/>
      <c r="R240"/>
      <c r="S240"/>
      <c r="T240"/>
      <c r="U240"/>
      <c r="V240"/>
      <c r="X240"/>
      <c r="Y240"/>
      <c r="Z240"/>
      <c r="AA240"/>
      <c r="AB240"/>
      <c r="AC240"/>
      <c r="AD240"/>
      <c r="AE240"/>
      <c r="AF240"/>
      <c r="AG240"/>
      <c r="AH240"/>
      <c r="AI240"/>
      <c r="AJ240" s="515"/>
      <c r="AK240" s="5"/>
      <c r="AL240" s="5"/>
      <c r="AM240" s="5"/>
      <c r="AN240" s="5"/>
      <c r="AO240" s="5"/>
      <c r="AP240" s="5"/>
      <c r="AQ240" s="5"/>
      <c r="AR240" s="5"/>
      <c r="AS240" s="5"/>
      <c r="AT240" s="5"/>
      <c r="AU240" s="5"/>
      <c r="AV240" s="5"/>
      <c r="AW240" s="1021" t="s">
        <v>790</v>
      </c>
      <c r="AX240" s="1021" t="s">
        <v>1995</v>
      </c>
      <c r="AY240" s="1021" t="s">
        <v>1996</v>
      </c>
      <c r="AZ240" s="1008" t="s">
        <v>1997</v>
      </c>
      <c r="BA240" s="1022" t="s">
        <v>1256</v>
      </c>
      <c r="BB240" s="5"/>
      <c r="BC240" s="956" t="s">
        <v>1350</v>
      </c>
      <c r="BD240" s="957" t="s">
        <v>1579</v>
      </c>
      <c r="BE240" s="957" t="s">
        <v>1580</v>
      </c>
      <c r="BF240" s="1008" t="s">
        <v>2206</v>
      </c>
      <c r="BG240" s="958" t="s">
        <v>998</v>
      </c>
      <c r="BH240" s="959">
        <v>59.612699999999997</v>
      </c>
      <c r="BI240" s="960">
        <v>28.7578</v>
      </c>
      <c r="BJ240" s="5"/>
      <c r="BK240" s="5"/>
      <c r="BL240" s="5"/>
      <c r="BM240" s="5"/>
      <c r="BN240" s="5"/>
      <c r="BO240" s="5"/>
      <c r="BP240" s="5"/>
      <c r="BQ240" s="1000">
        <f t="shared" si="527"/>
        <v>0</v>
      </c>
      <c r="BR240" s="1000">
        <f t="shared" si="528"/>
        <v>0</v>
      </c>
      <c r="BS240" s="1000">
        <f t="shared" si="529"/>
        <v>0</v>
      </c>
      <c r="BT240" s="5"/>
      <c r="BU240" s="5"/>
      <c r="BV240" s="5"/>
      <c r="BW240" s="5"/>
      <c r="BX240" s="5"/>
      <c r="BY240" s="5"/>
      <c r="BZ240" s="5"/>
      <c r="CA240" s="5"/>
      <c r="CB240" s="5"/>
      <c r="CC240" s="5"/>
      <c r="CD240" s="5"/>
      <c r="CE240" s="5"/>
      <c r="CF240" s="5"/>
      <c r="CG240" s="5"/>
      <c r="CH240" s="5"/>
      <c r="CI240" s="5"/>
      <c r="CJ240" s="5"/>
      <c r="CK240" s="5"/>
      <c r="CL240" s="5"/>
      <c r="CM240" s="5"/>
      <c r="CN240" s="5"/>
      <c r="CO240" s="5"/>
      <c r="CP240" s="5"/>
      <c r="CQ240" s="5"/>
      <c r="CR240" s="5"/>
      <c r="CS240" s="5"/>
      <c r="CT240"/>
      <c r="CU240"/>
      <c r="CV240"/>
      <c r="CW240"/>
      <c r="CX240"/>
      <c r="CY240"/>
      <c r="CZ240"/>
      <c r="DA240"/>
      <c r="DB240"/>
    </row>
    <row r="241" spans="1:106" x14ac:dyDescent="0.2">
      <c r="AN241" s="5"/>
      <c r="AO241" s="5"/>
      <c r="AP241" s="5"/>
      <c r="AQ241" s="5"/>
      <c r="AR241" s="5"/>
      <c r="AS241" s="5"/>
      <c r="AT241" s="5"/>
      <c r="AU241" s="5"/>
      <c r="AV241" s="5"/>
      <c r="AW241" s="1021" t="s">
        <v>791</v>
      </c>
      <c r="AX241" s="1021" t="s">
        <v>2066</v>
      </c>
      <c r="AY241" s="1021" t="s">
        <v>2067</v>
      </c>
      <c r="AZ241" s="1008" t="s">
        <v>2068</v>
      </c>
      <c r="BA241" s="1022" t="s">
        <v>582</v>
      </c>
      <c r="BB241" s="5"/>
      <c r="BC241" s="1012" t="s">
        <v>1350</v>
      </c>
      <c r="BD241" s="1013" t="s">
        <v>228</v>
      </c>
      <c r="BE241" s="1013" t="s">
        <v>1404</v>
      </c>
      <c r="BF241" s="1008" t="s">
        <v>2127</v>
      </c>
      <c r="BG241" s="1013" t="s">
        <v>228</v>
      </c>
      <c r="BH241" s="1014">
        <v>57.823999999999998</v>
      </c>
      <c r="BI241" s="1014">
        <v>29.961151999999998</v>
      </c>
      <c r="BJ241" s="5"/>
      <c r="BK241" s="5"/>
      <c r="BL241" s="5"/>
      <c r="BM241" s="5"/>
      <c r="BN241" s="5"/>
      <c r="BO241" s="5"/>
      <c r="BP241" s="5"/>
      <c r="BQ241" s="1000">
        <f t="shared" si="527"/>
        <v>0</v>
      </c>
      <c r="BR241" s="1000">
        <f t="shared" si="528"/>
        <v>0</v>
      </c>
      <c r="BS241" s="1000">
        <f t="shared" si="529"/>
        <v>0</v>
      </c>
      <c r="BT241" s="5"/>
      <c r="BU241" s="5"/>
      <c r="BV241" s="5"/>
      <c r="BW241" s="5"/>
      <c r="BX241" s="5"/>
      <c r="BY241" s="5"/>
      <c r="BZ241" s="5"/>
      <c r="CA241" s="5"/>
      <c r="CB241" s="5"/>
      <c r="CC241" s="5"/>
      <c r="CD241" s="5"/>
      <c r="CE241" s="5"/>
      <c r="CF241" s="5"/>
      <c r="CG241" s="5"/>
      <c r="CH241" s="5"/>
      <c r="CI241" s="5"/>
      <c r="CJ241" s="5"/>
      <c r="CK241" s="5"/>
      <c r="CL241" s="5"/>
      <c r="CM241" s="5"/>
      <c r="CN241" s="5"/>
      <c r="CO241" s="5"/>
      <c r="CP241" s="5"/>
      <c r="CQ241" s="5"/>
      <c r="CR241" s="5"/>
      <c r="CS241" s="5"/>
      <c r="CT241" s="1"/>
      <c r="CU241" s="1"/>
      <c r="CV241" s="1"/>
      <c r="CW241" s="1"/>
      <c r="CX241" s="1"/>
      <c r="CY241" s="1"/>
      <c r="CZ241" s="1"/>
      <c r="DA241" s="1"/>
      <c r="DB241" s="1"/>
    </row>
    <row r="242" spans="1:106" ht="15.75" customHeight="1" x14ac:dyDescent="0.2">
      <c r="AN242" s="5"/>
      <c r="AO242" s="5"/>
      <c r="AP242" s="5"/>
      <c r="AQ242" s="5"/>
      <c r="AR242" s="5"/>
      <c r="AS242" s="5"/>
      <c r="AT242" s="5"/>
      <c r="AU242" s="5"/>
      <c r="AV242" s="5"/>
      <c r="AW242" s="1023" t="s">
        <v>1662</v>
      </c>
      <c r="AX242" s="1023" t="s">
        <v>1726</v>
      </c>
      <c r="AY242" s="1023" t="s">
        <v>1727</v>
      </c>
      <c r="AZ242" s="1008" t="s">
        <v>1728</v>
      </c>
      <c r="BA242" s="1024" t="s">
        <v>886</v>
      </c>
      <c r="BB242" s="5"/>
      <c r="BC242" s="1012" t="s">
        <v>1350</v>
      </c>
      <c r="BD242" s="1013" t="s">
        <v>279</v>
      </c>
      <c r="BE242" s="1013" t="s">
        <v>1405</v>
      </c>
      <c r="BF242" s="1008" t="s">
        <v>2128</v>
      </c>
      <c r="BG242" s="1013" t="s">
        <v>279</v>
      </c>
      <c r="BH242" s="1014">
        <v>56.341999999999999</v>
      </c>
      <c r="BI242" s="1014">
        <v>30.523396999999999</v>
      </c>
      <c r="BJ242" s="5"/>
      <c r="BK242" s="5"/>
      <c r="BL242" s="5"/>
      <c r="BM242" s="5"/>
      <c r="BN242" s="5"/>
      <c r="BO242" s="5"/>
      <c r="BP242" s="5"/>
      <c r="BQ242" s="1000">
        <f t="shared" si="527"/>
        <v>0</v>
      </c>
      <c r="BR242" s="1000">
        <f t="shared" si="528"/>
        <v>0</v>
      </c>
      <c r="BS242" s="1000">
        <f t="shared" si="529"/>
        <v>0</v>
      </c>
      <c r="BT242" s="5"/>
      <c r="BU242" s="5"/>
      <c r="BV242" s="5"/>
      <c r="BW242" s="5"/>
      <c r="BX242" s="5"/>
      <c r="BY242" s="5"/>
      <c r="BZ242" s="5"/>
      <c r="CA242" s="5"/>
      <c r="CB242" s="5"/>
      <c r="CC242" s="5"/>
      <c r="CD242" s="5"/>
      <c r="CE242" s="5"/>
      <c r="CF242" s="5"/>
      <c r="CG242" s="5"/>
      <c r="CH242" s="5"/>
      <c r="CI242" s="5"/>
      <c r="CJ242" s="5"/>
      <c r="CK242" s="5"/>
      <c r="CL242" s="5"/>
      <c r="CM242" s="5"/>
      <c r="CN242" s="5"/>
      <c r="CO242" s="5"/>
      <c r="CP242" s="5"/>
      <c r="CQ242" s="5"/>
      <c r="CR242" s="5"/>
      <c r="CS242" s="5"/>
    </row>
    <row r="243" spans="1:106" ht="69.75" customHeight="1" x14ac:dyDescent="0.2">
      <c r="A243" s="98"/>
      <c r="B243" s="98"/>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s="98"/>
      <c r="AA243" s="98"/>
      <c r="AB243" s="98"/>
      <c r="AC243" s="98"/>
      <c r="AD243" s="98"/>
      <c r="AE243" s="98"/>
      <c r="AF243" s="98"/>
      <c r="AG243" s="98"/>
      <c r="AH243" s="98"/>
      <c r="AI243" s="98"/>
      <c r="AL243" s="232"/>
      <c r="AM243" s="232"/>
      <c r="AN243" s="232"/>
      <c r="AO243" s="232"/>
      <c r="AP243" s="232"/>
      <c r="AQ243" s="232"/>
      <c r="AR243" s="232"/>
      <c r="AS243" s="232"/>
      <c r="AT243" s="232"/>
      <c r="AU243" s="232"/>
      <c r="AV243" s="232"/>
      <c r="AW243" s="1023" t="s">
        <v>1662</v>
      </c>
      <c r="AX243" s="1023" t="s">
        <v>1726</v>
      </c>
      <c r="AY243" s="1023" t="s">
        <v>1727</v>
      </c>
      <c r="AZ243" s="1008" t="s">
        <v>1728</v>
      </c>
      <c r="BA243" s="1024" t="s">
        <v>712</v>
      </c>
      <c r="BB243" s="232"/>
      <c r="BC243" s="1012" t="s">
        <v>1350</v>
      </c>
      <c r="BD243" s="1013" t="s">
        <v>253</v>
      </c>
      <c r="BE243" s="1013" t="s">
        <v>1406</v>
      </c>
      <c r="BF243" s="1008" t="s">
        <v>2129</v>
      </c>
      <c r="BG243" s="1013" t="s">
        <v>253</v>
      </c>
      <c r="BH243" s="1014">
        <v>57.802999999999997</v>
      </c>
      <c r="BI243" s="1014">
        <v>28.360952999999999</v>
      </c>
      <c r="BJ243" s="232"/>
      <c r="BK243" s="232"/>
      <c r="BL243" s="232"/>
      <c r="BM243" s="232"/>
      <c r="BN243" s="232"/>
      <c r="BO243" s="232"/>
      <c r="BP243" s="232"/>
      <c r="BQ243" s="1000">
        <f t="shared" si="527"/>
        <v>0</v>
      </c>
      <c r="BR243" s="1000">
        <f t="shared" si="528"/>
        <v>0</v>
      </c>
      <c r="BS243" s="1000">
        <f t="shared" si="529"/>
        <v>0</v>
      </c>
      <c r="BT243" s="232"/>
      <c r="BU243" s="232"/>
      <c r="BV243" s="232"/>
      <c r="BW243" s="232"/>
      <c r="BX243" s="232"/>
      <c r="BY243" s="232"/>
      <c r="BZ243" s="232"/>
      <c r="CA243" s="232"/>
      <c r="CB243" s="232"/>
      <c r="CC243" s="232"/>
      <c r="CD243" s="232"/>
      <c r="CE243" s="232"/>
      <c r="CF243" s="232"/>
      <c r="CG243" s="232"/>
      <c r="CH243" s="5"/>
      <c r="CI243" s="5"/>
      <c r="CJ243" s="5"/>
      <c r="CK243" s="5"/>
      <c r="CL243" s="5"/>
      <c r="CM243" s="5"/>
      <c r="CN243" s="5"/>
      <c r="CO243" s="5"/>
      <c r="CP243" s="5"/>
      <c r="CQ243" s="5"/>
      <c r="CR243" s="5"/>
      <c r="CS243" s="5"/>
    </row>
    <row r="244" spans="1:106" x14ac:dyDescent="0.2">
      <c r="A244" s="99" t="s">
        <v>915</v>
      </c>
      <c r="B244" s="100" t="s">
        <v>78</v>
      </c>
      <c r="C244" s="101" t="s">
        <v>2262</v>
      </c>
      <c r="D244" s="102" t="s">
        <v>79</v>
      </c>
      <c r="E244" s="102" t="s">
        <v>2263</v>
      </c>
      <c r="F244" s="102" t="s">
        <v>79</v>
      </c>
      <c r="G244" s="102" t="s">
        <v>2264</v>
      </c>
      <c r="H244" s="102" t="s">
        <v>79</v>
      </c>
      <c r="I244" s="102" t="s">
        <v>2265</v>
      </c>
      <c r="J244" s="102" t="s">
        <v>79</v>
      </c>
      <c r="K244" s="102" t="s">
        <v>2266</v>
      </c>
      <c r="L244" s="102" t="s">
        <v>79</v>
      </c>
      <c r="M244" s="102" t="s">
        <v>2267</v>
      </c>
      <c r="N244" s="102" t="s">
        <v>79</v>
      </c>
      <c r="O244" s="102" t="s">
        <v>2268</v>
      </c>
      <c r="P244" s="102" t="s">
        <v>79</v>
      </c>
      <c r="Q244" s="102" t="s">
        <v>2269</v>
      </c>
      <c r="R244" s="102" t="s">
        <v>79</v>
      </c>
      <c r="S244" s="102" t="s">
        <v>2270</v>
      </c>
      <c r="T244" s="102" t="s">
        <v>79</v>
      </c>
      <c r="U244" s="102" t="s">
        <v>2271</v>
      </c>
      <c r="V244" s="103" t="s">
        <v>79</v>
      </c>
      <c r="X244" s="104"/>
      <c r="Y244" s="105" t="s">
        <v>80</v>
      </c>
      <c r="Z244" s="106" t="s">
        <v>83</v>
      </c>
      <c r="AA244" s="107" t="s">
        <v>84</v>
      </c>
      <c r="AB244" s="107" t="s">
        <v>85</v>
      </c>
      <c r="AC244" s="107" t="s">
        <v>86</v>
      </c>
      <c r="AD244" s="107" t="s">
        <v>87</v>
      </c>
      <c r="AE244" s="107" t="s">
        <v>81</v>
      </c>
      <c r="AF244" s="107" t="s">
        <v>82</v>
      </c>
      <c r="AG244" s="107" t="s">
        <v>83</v>
      </c>
      <c r="AH244" s="107" t="s">
        <v>84</v>
      </c>
      <c r="AI244" s="108" t="s">
        <v>85</v>
      </c>
      <c r="AL244" s="233"/>
      <c r="AM244" s="233"/>
      <c r="AN244" s="233"/>
      <c r="AO244" s="233"/>
      <c r="AP244" s="233"/>
      <c r="AQ244" s="233"/>
      <c r="AR244" s="233"/>
      <c r="AS244" s="233"/>
      <c r="AT244" s="233"/>
      <c r="AU244" s="233"/>
      <c r="AV244" s="233"/>
      <c r="AW244" s="1021" t="s">
        <v>791</v>
      </c>
      <c r="AX244" s="1021" t="s">
        <v>2069</v>
      </c>
      <c r="AY244" s="1021" t="s">
        <v>2070</v>
      </c>
      <c r="AZ244" s="1008" t="s">
        <v>2071</v>
      </c>
      <c r="BA244" s="1022" t="s">
        <v>1029</v>
      </c>
      <c r="BB244" s="233"/>
      <c r="BC244" s="1012" t="s">
        <v>1350</v>
      </c>
      <c r="BD244" s="1013" t="s">
        <v>634</v>
      </c>
      <c r="BE244" s="1013" t="s">
        <v>1407</v>
      </c>
      <c r="BF244" s="1008" t="s">
        <v>2130</v>
      </c>
      <c r="BG244" s="1013" t="s">
        <v>634</v>
      </c>
      <c r="BH244" s="1014">
        <v>59.55</v>
      </c>
      <c r="BI244" s="1014">
        <v>30.132344</v>
      </c>
      <c r="BJ244" s="233"/>
      <c r="BK244" s="233"/>
      <c r="BL244" s="233"/>
      <c r="BM244" s="233"/>
      <c r="BN244" s="233"/>
      <c r="BO244" s="233"/>
      <c r="BP244" s="233"/>
      <c r="BQ244" s="1000">
        <f t="shared" si="527"/>
        <v>0</v>
      </c>
      <c r="BR244" s="1000">
        <f t="shared" si="528"/>
        <v>0</v>
      </c>
      <c r="BS244" s="1000">
        <f t="shared" si="529"/>
        <v>0</v>
      </c>
      <c r="BT244" s="233"/>
      <c r="BU244" s="233"/>
      <c r="BV244" s="233"/>
      <c r="BW244" s="233"/>
      <c r="BX244" s="233"/>
      <c r="BY244" s="233"/>
      <c r="BZ244" s="233"/>
      <c r="CA244" s="233"/>
      <c r="CB244" s="233"/>
      <c r="CC244" s="233"/>
      <c r="CD244" s="233"/>
      <c r="CE244" s="233"/>
      <c r="CF244" s="233"/>
      <c r="CG244" s="233"/>
      <c r="CH244" s="232"/>
      <c r="CI244" s="232"/>
      <c r="CJ244" s="232"/>
      <c r="CK244" s="232"/>
      <c r="CL244" s="232"/>
      <c r="CM244" s="232"/>
      <c r="CN244" s="232"/>
      <c r="CO244" s="232"/>
      <c r="CP244" s="232"/>
      <c r="CQ244" s="232"/>
      <c r="CR244" s="232"/>
      <c r="CS244" s="232"/>
    </row>
    <row r="245" spans="1:106" x14ac:dyDescent="0.2">
      <c r="A245" s="109" t="s">
        <v>916</v>
      </c>
      <c r="B245" s="110" t="s">
        <v>917</v>
      </c>
      <c r="C245" s="111" t="s">
        <v>59</v>
      </c>
      <c r="D245" s="111" t="s">
        <v>60</v>
      </c>
      <c r="E245" s="111" t="s">
        <v>59</v>
      </c>
      <c r="F245" s="111" t="s">
        <v>60</v>
      </c>
      <c r="G245" s="111" t="s">
        <v>59</v>
      </c>
      <c r="H245" s="111" t="s">
        <v>60</v>
      </c>
      <c r="I245" s="111" t="s">
        <v>59</v>
      </c>
      <c r="J245" s="111" t="s">
        <v>60</v>
      </c>
      <c r="K245" s="111" t="s">
        <v>59</v>
      </c>
      <c r="L245" s="111" t="s">
        <v>60</v>
      </c>
      <c r="M245" s="111" t="s">
        <v>59</v>
      </c>
      <c r="N245" s="111" t="s">
        <v>60</v>
      </c>
      <c r="O245" s="111" t="s">
        <v>59</v>
      </c>
      <c r="P245" s="111" t="s">
        <v>60</v>
      </c>
      <c r="Q245" s="111" t="s">
        <v>59</v>
      </c>
      <c r="R245" s="111" t="s">
        <v>60</v>
      </c>
      <c r="S245" s="111" t="s">
        <v>59</v>
      </c>
      <c r="T245" s="111" t="s">
        <v>60</v>
      </c>
      <c r="U245" s="111" t="s">
        <v>59</v>
      </c>
      <c r="V245" s="112" t="s">
        <v>60</v>
      </c>
      <c r="X245" s="113"/>
      <c r="Y245" s="105" t="s">
        <v>917</v>
      </c>
      <c r="Z245" s="114" t="s">
        <v>2272</v>
      </c>
      <c r="AA245" s="115" t="s">
        <v>2273</v>
      </c>
      <c r="AB245" s="115" t="s">
        <v>2274</v>
      </c>
      <c r="AC245" s="115" t="s">
        <v>2275</v>
      </c>
      <c r="AD245" s="115" t="s">
        <v>2276</v>
      </c>
      <c r="AE245" s="115" t="s">
        <v>2277</v>
      </c>
      <c r="AF245" s="115" t="s">
        <v>2278</v>
      </c>
      <c r="AG245" s="115" t="s">
        <v>2279</v>
      </c>
      <c r="AH245" s="115" t="s">
        <v>2280</v>
      </c>
      <c r="AI245" s="116" t="s">
        <v>2281</v>
      </c>
      <c r="AN245" s="5"/>
      <c r="AO245" s="5"/>
      <c r="AP245" s="5"/>
      <c r="AQ245" s="5"/>
      <c r="AR245" s="5"/>
      <c r="AS245" s="5"/>
      <c r="AT245" s="5"/>
      <c r="AU245" s="5"/>
      <c r="AV245" s="5"/>
      <c r="AW245" s="991" t="s">
        <v>791</v>
      </c>
      <c r="AX245" s="992" t="s">
        <v>2072</v>
      </c>
      <c r="AY245" s="992" t="s">
        <v>2073</v>
      </c>
      <c r="AZ245" s="1008" t="s">
        <v>2074</v>
      </c>
      <c r="BA245" s="993" t="s">
        <v>1072</v>
      </c>
      <c r="BB245" s="5"/>
      <c r="BC245" s="1012" t="s">
        <v>1350</v>
      </c>
      <c r="BD245" s="1013" t="s">
        <v>998</v>
      </c>
      <c r="BE245" s="1013" t="s">
        <v>1408</v>
      </c>
      <c r="BF245" s="1008" t="s">
        <v>2131</v>
      </c>
      <c r="BG245" s="1013" t="s">
        <v>998</v>
      </c>
      <c r="BH245" s="1014">
        <v>59.64</v>
      </c>
      <c r="BI245" s="1014">
        <v>28.3</v>
      </c>
      <c r="BJ245" s="5"/>
      <c r="BK245" s="5"/>
      <c r="BL245" s="5"/>
      <c r="BM245" s="5"/>
      <c r="BN245" s="5"/>
      <c r="BO245" s="5"/>
      <c r="BP245" s="5"/>
      <c r="BQ245" s="1000">
        <f t="shared" si="527"/>
        <v>0</v>
      </c>
      <c r="BR245" s="1000">
        <f t="shared" si="528"/>
        <v>0</v>
      </c>
      <c r="BS245" s="1000">
        <f t="shared" si="529"/>
        <v>0</v>
      </c>
      <c r="BT245" s="5"/>
      <c r="BU245" s="5"/>
      <c r="BV245" s="5"/>
      <c r="BW245" s="5"/>
      <c r="BX245" s="5"/>
      <c r="BY245" s="5"/>
      <c r="BZ245" s="5"/>
      <c r="CA245" s="5"/>
      <c r="CB245" s="5"/>
      <c r="CC245" s="5"/>
      <c r="CD245" s="5"/>
      <c r="CE245" s="5"/>
      <c r="CF245" s="5"/>
      <c r="CG245" s="5"/>
      <c r="CH245" s="233"/>
      <c r="CI245" s="233"/>
      <c r="CJ245" s="233"/>
      <c r="CK245" s="233"/>
      <c r="CL245" s="233"/>
      <c r="CM245" s="233"/>
      <c r="CN245" s="233"/>
      <c r="CO245" s="233"/>
      <c r="CP245" s="233"/>
      <c r="CQ245" s="233"/>
      <c r="CR245" s="233"/>
      <c r="CS245" s="233"/>
    </row>
    <row r="246" spans="1:106" x14ac:dyDescent="0.2">
      <c r="A246" s="109" t="s">
        <v>918</v>
      </c>
      <c r="B246" s="117" t="s">
        <v>88</v>
      </c>
      <c r="C246" s="118">
        <v>45616.375</v>
      </c>
      <c r="D246" s="119">
        <v>45616.875</v>
      </c>
      <c r="E246" s="120">
        <v>45617.375</v>
      </c>
      <c r="F246" s="119">
        <v>45617.875</v>
      </c>
      <c r="G246" s="120">
        <v>45618.375</v>
      </c>
      <c r="H246" s="119">
        <v>45618.875</v>
      </c>
      <c r="I246" s="121">
        <v>45619.375</v>
      </c>
      <c r="J246" s="119">
        <v>45619.875</v>
      </c>
      <c r="K246" s="120">
        <v>45620.375</v>
      </c>
      <c r="L246" s="119">
        <v>45620.875</v>
      </c>
      <c r="M246" s="120">
        <v>45621.375</v>
      </c>
      <c r="N246" s="119">
        <v>45621.875</v>
      </c>
      <c r="O246" s="121">
        <v>45622.375</v>
      </c>
      <c r="P246" s="119">
        <v>45622.875</v>
      </c>
      <c r="Q246" s="120">
        <v>45623.375</v>
      </c>
      <c r="R246" s="119">
        <v>45623.875</v>
      </c>
      <c r="S246" s="120">
        <v>45624.375</v>
      </c>
      <c r="T246" s="119">
        <v>45624.875</v>
      </c>
      <c r="U246" s="120">
        <v>45625.375</v>
      </c>
      <c r="V246" s="122">
        <v>45625.875</v>
      </c>
      <c r="X246" s="109" t="s">
        <v>919</v>
      </c>
      <c r="Y246" s="123"/>
      <c r="Z246" s="124">
        <v>45616.875</v>
      </c>
      <c r="AA246" s="125">
        <v>45617.875</v>
      </c>
      <c r="AB246" s="125">
        <v>45618.875</v>
      </c>
      <c r="AC246" s="125">
        <v>45619.875</v>
      </c>
      <c r="AD246" s="125">
        <v>45620.875</v>
      </c>
      <c r="AE246" s="125">
        <v>45621.875</v>
      </c>
      <c r="AF246" s="125">
        <v>45622.875</v>
      </c>
      <c r="AG246" s="125">
        <v>45623.875</v>
      </c>
      <c r="AH246" s="125">
        <v>45624.875</v>
      </c>
      <c r="AI246" s="125">
        <v>45625.875</v>
      </c>
      <c r="AN246" s="5"/>
      <c r="AO246" s="5"/>
      <c r="AP246" s="5"/>
      <c r="AQ246" s="5"/>
      <c r="AR246" s="5"/>
      <c r="AS246" s="5"/>
      <c r="AT246" s="5"/>
      <c r="AU246" s="5"/>
      <c r="AV246" s="5"/>
      <c r="AW246" s="991" t="s">
        <v>790</v>
      </c>
      <c r="AX246" s="992" t="s">
        <v>1998</v>
      </c>
      <c r="AY246" s="992" t="s">
        <v>1768</v>
      </c>
      <c r="AZ246" s="1008" t="s">
        <v>1999</v>
      </c>
      <c r="BA246" s="993" t="s">
        <v>506</v>
      </c>
      <c r="BB246" s="5"/>
      <c r="BC246" s="961" t="s">
        <v>1662</v>
      </c>
      <c r="BD246" s="962" t="s">
        <v>1866</v>
      </c>
      <c r="BE246" s="975" t="s">
        <v>1867</v>
      </c>
      <c r="BF246" s="1008" t="s">
        <v>1868</v>
      </c>
      <c r="BG246" s="962" t="s">
        <v>849</v>
      </c>
      <c r="BH246" s="963">
        <v>59.122500000000002</v>
      </c>
      <c r="BI246" s="964">
        <v>31.678999999999998</v>
      </c>
      <c r="BJ246" s="5"/>
      <c r="BK246" s="5"/>
      <c r="BL246" s="5"/>
      <c r="BM246" s="5"/>
      <c r="BN246" s="5"/>
      <c r="BO246" s="5"/>
      <c r="BP246" s="5"/>
      <c r="BQ246" s="1000">
        <f t="shared" si="527"/>
        <v>0</v>
      </c>
      <c r="BR246" s="1000">
        <f t="shared" si="528"/>
        <v>0</v>
      </c>
      <c r="BS246" s="1000">
        <f t="shared" si="529"/>
        <v>0</v>
      </c>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row>
    <row r="247" spans="1:106" s="2" customFormat="1" x14ac:dyDescent="0.2">
      <c r="A247" s="109" t="s">
        <v>920</v>
      </c>
      <c r="B247" s="126" t="s">
        <v>89</v>
      </c>
      <c r="C247" s="127" t="e">
        <v>#N/A</v>
      </c>
      <c r="D247" s="128">
        <v>3.3</v>
      </c>
      <c r="E247" s="128" t="e">
        <v>#N/A</v>
      </c>
      <c r="F247" s="128">
        <v>2.9</v>
      </c>
      <c r="G247" s="128" t="e">
        <v>#N/A</v>
      </c>
      <c r="H247" s="128">
        <v>0.8</v>
      </c>
      <c r="I247" s="128" t="e">
        <v>#N/A</v>
      </c>
      <c r="J247" s="128">
        <v>0.2</v>
      </c>
      <c r="K247" s="128" t="e">
        <v>#N/A</v>
      </c>
      <c r="L247" s="128">
        <v>0.6</v>
      </c>
      <c r="M247" s="128" t="e">
        <v>#N/A</v>
      </c>
      <c r="N247" s="128">
        <v>3</v>
      </c>
      <c r="O247" s="128" t="e">
        <v>#N/A</v>
      </c>
      <c r="P247" s="128">
        <v>5.7</v>
      </c>
      <c r="Q247" s="128" t="e">
        <v>#N/A</v>
      </c>
      <c r="R247" s="128">
        <v>4.3</v>
      </c>
      <c r="S247" s="128" t="e">
        <v>#N/A</v>
      </c>
      <c r="T247" s="128">
        <v>3.9</v>
      </c>
      <c r="U247" s="128" t="e">
        <v>#N/A</v>
      </c>
      <c r="V247" s="129">
        <v>3.3</v>
      </c>
      <c r="W247" s="1"/>
      <c r="X247" s="109" t="s">
        <v>921</v>
      </c>
      <c r="Y247" s="489" t="s">
        <v>89</v>
      </c>
      <c r="Z247" s="131">
        <v>3.3</v>
      </c>
      <c r="AA247" s="131">
        <v>2.9</v>
      </c>
      <c r="AB247" s="131">
        <v>0.8</v>
      </c>
      <c r="AC247" s="131">
        <v>0.2</v>
      </c>
      <c r="AD247" s="131">
        <v>0.6</v>
      </c>
      <c r="AE247" s="131">
        <v>3</v>
      </c>
      <c r="AF247" s="131">
        <v>5.7</v>
      </c>
      <c r="AG247" s="131">
        <v>4.3</v>
      </c>
      <c r="AH247" s="131">
        <v>3.9</v>
      </c>
      <c r="AI247" s="131">
        <v>3.3</v>
      </c>
      <c r="AJ247" s="516"/>
      <c r="AK247" s="232"/>
      <c r="AL247" s="5"/>
      <c r="AM247" s="5"/>
      <c r="AN247" s="5"/>
      <c r="AO247" s="5"/>
      <c r="AP247" s="5"/>
      <c r="AQ247" s="5"/>
      <c r="AR247" s="5"/>
      <c r="AS247" s="5"/>
      <c r="AT247" s="5"/>
      <c r="AU247" s="5"/>
      <c r="AV247" s="5"/>
      <c r="AW247" s="956" t="s">
        <v>1350</v>
      </c>
      <c r="AX247" s="957" t="s">
        <v>1577</v>
      </c>
      <c r="AY247" s="957" t="s">
        <v>1578</v>
      </c>
      <c r="AZ247" s="1008" t="s">
        <v>2194</v>
      </c>
      <c r="BA247" s="958" t="s">
        <v>634</v>
      </c>
      <c r="BB247" s="5"/>
      <c r="BC247" s="965" t="s">
        <v>1662</v>
      </c>
      <c r="BD247" s="966" t="s">
        <v>1863</v>
      </c>
      <c r="BE247" s="962" t="s">
        <v>1864</v>
      </c>
      <c r="BF247" s="1008" t="s">
        <v>1865</v>
      </c>
      <c r="BG247" s="966" t="s">
        <v>849</v>
      </c>
      <c r="BH247" s="967">
        <v>59.164400000000001</v>
      </c>
      <c r="BI247" s="968">
        <v>31.667100000000001</v>
      </c>
      <c r="BJ247" s="5"/>
      <c r="BK247" s="5"/>
      <c r="BL247" s="5"/>
      <c r="BM247" s="5"/>
      <c r="BN247" s="5"/>
      <c r="BO247" s="5"/>
      <c r="BP247" s="5"/>
      <c r="BQ247" s="1000">
        <f t="shared" si="527"/>
        <v>0</v>
      </c>
      <c r="BR247" s="1000">
        <f t="shared" si="528"/>
        <v>0</v>
      </c>
      <c r="BS247" s="1000">
        <f t="shared" si="529"/>
        <v>0</v>
      </c>
      <c r="BT247" s="5"/>
      <c r="BU247" s="5"/>
      <c r="BV247" s="5"/>
      <c r="BW247" s="5"/>
      <c r="BX247" s="5"/>
      <c r="BY247" s="5"/>
      <c r="BZ247" s="5"/>
      <c r="CA247" s="5"/>
      <c r="CB247" s="5"/>
      <c r="CC247" s="5"/>
      <c r="CD247" s="5"/>
      <c r="CE247" s="5"/>
      <c r="CF247" s="5"/>
      <c r="CG247" s="5"/>
      <c r="CH247" s="5"/>
      <c r="CI247" s="5"/>
      <c r="CJ247" s="5"/>
      <c r="CK247" s="5"/>
      <c r="CL247" s="5"/>
      <c r="CM247" s="5"/>
      <c r="CN247" s="5"/>
      <c r="CO247" s="5"/>
      <c r="CP247" s="5"/>
      <c r="CQ247" s="5"/>
      <c r="CR247" s="5"/>
      <c r="CS247" s="5"/>
      <c r="CT247"/>
      <c r="CU247"/>
      <c r="CV247"/>
      <c r="CW247"/>
      <c r="CX247"/>
      <c r="CY247"/>
      <c r="CZ247"/>
      <c r="DA247"/>
      <c r="DB247"/>
    </row>
    <row r="248" spans="1:106" s="3" customFormat="1" x14ac:dyDescent="0.2">
      <c r="A248" s="109" t="s">
        <v>922</v>
      </c>
      <c r="B248" s="132" t="s">
        <v>90</v>
      </c>
      <c r="C248" s="133">
        <v>-2</v>
      </c>
      <c r="D248" s="134" t="e">
        <v>#N/A</v>
      </c>
      <c r="E248" s="133">
        <v>0.79999999999999982</v>
      </c>
      <c r="F248" s="134" t="e">
        <v>#N/A</v>
      </c>
      <c r="G248" s="133">
        <v>-2.9</v>
      </c>
      <c r="H248" s="134" t="e">
        <v>#N/A</v>
      </c>
      <c r="I248" s="133">
        <v>-2.2000000000000002</v>
      </c>
      <c r="J248" s="134" t="e">
        <v>#N/A</v>
      </c>
      <c r="K248" s="133">
        <v>-4.4000000000000004</v>
      </c>
      <c r="L248" s="134" t="e">
        <v>#N/A</v>
      </c>
      <c r="M248" s="133">
        <v>-4.5999999999999996</v>
      </c>
      <c r="N248" s="134" t="e">
        <v>#N/A</v>
      </c>
      <c r="O248" s="133">
        <v>1</v>
      </c>
      <c r="P248" s="134" t="e">
        <v>#N/A</v>
      </c>
      <c r="Q248" s="133">
        <v>1.9</v>
      </c>
      <c r="R248" s="134" t="e">
        <v>#N/A</v>
      </c>
      <c r="S248" s="133">
        <v>0.39999999999999991</v>
      </c>
      <c r="T248" s="134" t="e">
        <v>#N/A</v>
      </c>
      <c r="U248" s="133">
        <v>0.39999999999999991</v>
      </c>
      <c r="V248" s="135" t="e">
        <v>#N/A</v>
      </c>
      <c r="W248" s="1"/>
      <c r="X248" s="109" t="s">
        <v>923</v>
      </c>
      <c r="Y248" s="490" t="s">
        <v>90</v>
      </c>
      <c r="Z248" s="137">
        <v>0</v>
      </c>
      <c r="AA248" s="137">
        <v>1.2</v>
      </c>
      <c r="AB248" s="137">
        <v>-0.9</v>
      </c>
      <c r="AC248" s="137">
        <v>-1.6</v>
      </c>
      <c r="AD248" s="137">
        <v>-2.4</v>
      </c>
      <c r="AE248" s="137">
        <v>-2.6</v>
      </c>
      <c r="AF248" s="137">
        <v>3</v>
      </c>
      <c r="AG248" s="137">
        <v>3.9</v>
      </c>
      <c r="AH248" s="137">
        <v>2.4</v>
      </c>
      <c r="AI248" s="137">
        <v>2.4</v>
      </c>
      <c r="AJ248" s="517"/>
      <c r="AK248" s="233"/>
      <c r="AL248" s="5"/>
      <c r="AM248" s="5"/>
      <c r="AN248"/>
      <c r="AO248"/>
      <c r="AP248"/>
      <c r="AQ248"/>
      <c r="AR248"/>
      <c r="AS248"/>
      <c r="AT248"/>
      <c r="AW248" s="1016" t="s">
        <v>789</v>
      </c>
      <c r="AX248" s="1017" t="s">
        <v>431</v>
      </c>
      <c r="AY248" s="1017" t="s">
        <v>1419</v>
      </c>
      <c r="AZ248" s="1008" t="s">
        <v>1436</v>
      </c>
      <c r="BA248" s="1017" t="s">
        <v>431</v>
      </c>
      <c r="BC248" s="961" t="s">
        <v>1662</v>
      </c>
      <c r="BD248" s="962" t="s">
        <v>1854</v>
      </c>
      <c r="BE248" s="975" t="s">
        <v>1855</v>
      </c>
      <c r="BF248" s="1008" t="s">
        <v>1856</v>
      </c>
      <c r="BG248" s="962" t="s">
        <v>849</v>
      </c>
      <c r="BH248" s="963">
        <v>59.178199999999997</v>
      </c>
      <c r="BI248" s="964">
        <v>31.575900000000001</v>
      </c>
      <c r="BQ248" s="1000">
        <f t="shared" si="527"/>
        <v>0</v>
      </c>
      <c r="BR248" s="1000">
        <f t="shared" si="528"/>
        <v>0</v>
      </c>
      <c r="BS248" s="1000">
        <f t="shared" si="529"/>
        <v>0</v>
      </c>
      <c r="CH248" s="5"/>
      <c r="CI248" s="5"/>
      <c r="CJ248" s="5"/>
      <c r="CK248" s="5"/>
      <c r="CL248" s="5"/>
      <c r="CM248" s="5"/>
      <c r="CN248" s="5"/>
      <c r="CO248" s="5"/>
      <c r="CP248" s="5"/>
      <c r="CQ248" s="5"/>
      <c r="CR248" s="5"/>
      <c r="CS248" s="5"/>
      <c r="CT248" s="2"/>
      <c r="CU248" s="2"/>
      <c r="CV248" s="2"/>
      <c r="CW248" s="2"/>
      <c r="CX248" s="2"/>
      <c r="CY248" s="2"/>
      <c r="CZ248" s="2"/>
      <c r="DA248" s="2"/>
      <c r="DB248" s="2"/>
    </row>
    <row r="249" spans="1:106" x14ac:dyDescent="0.2">
      <c r="A249" s="109" t="s">
        <v>924</v>
      </c>
      <c r="B249" s="491" t="s">
        <v>91</v>
      </c>
      <c r="C249" s="492" t="e">
        <v>#N/A</v>
      </c>
      <c r="D249" s="493">
        <v>7.6</v>
      </c>
      <c r="E249" s="493" t="e">
        <v>#N/A</v>
      </c>
      <c r="F249" s="493">
        <v>11</v>
      </c>
      <c r="G249" s="493" t="e">
        <v>#N/A</v>
      </c>
      <c r="H249" s="493">
        <v>9.8000000000000007</v>
      </c>
      <c r="I249" s="493" t="e">
        <v>#N/A</v>
      </c>
      <c r="J249" s="493">
        <v>13.7</v>
      </c>
      <c r="K249" s="493" t="e">
        <v>#N/A</v>
      </c>
      <c r="L249" s="493">
        <v>17.600000000000001</v>
      </c>
      <c r="M249" s="493" t="e">
        <v>#N/A</v>
      </c>
      <c r="N249" s="493">
        <v>6.5</v>
      </c>
      <c r="O249" s="493" t="e">
        <v>#N/A</v>
      </c>
      <c r="P249" s="493">
        <v>11.7</v>
      </c>
      <c r="Q249" s="493" t="e">
        <v>#N/A</v>
      </c>
      <c r="R249" s="493">
        <v>13.3</v>
      </c>
      <c r="S249" s="493" t="e">
        <v>#N/A</v>
      </c>
      <c r="T249" s="493">
        <v>12.9</v>
      </c>
      <c r="U249" s="493" t="e">
        <v>#N/A</v>
      </c>
      <c r="V249" s="494">
        <v>12.3</v>
      </c>
      <c r="X249" s="109" t="s">
        <v>925</v>
      </c>
      <c r="Y249" s="495" t="s">
        <v>91</v>
      </c>
      <c r="Z249" s="511">
        <v>7.6</v>
      </c>
      <c r="AA249" s="512">
        <v>11</v>
      </c>
      <c r="AB249" s="512">
        <v>9.8000000000000007</v>
      </c>
      <c r="AC249" s="512">
        <v>13.7</v>
      </c>
      <c r="AD249" s="512">
        <v>17.600000000000001</v>
      </c>
      <c r="AE249" s="512">
        <v>6.5</v>
      </c>
      <c r="AF249" s="512">
        <v>11.7</v>
      </c>
      <c r="AG249" s="512">
        <v>13.3</v>
      </c>
      <c r="AH249" s="512">
        <v>12.9</v>
      </c>
      <c r="AI249" s="513">
        <v>12.3</v>
      </c>
      <c r="AW249" s="991" t="s">
        <v>789</v>
      </c>
      <c r="AX249" s="992" t="s">
        <v>1904</v>
      </c>
      <c r="AY249" s="992" t="s">
        <v>1905</v>
      </c>
      <c r="AZ249" s="1008" t="s">
        <v>1906</v>
      </c>
      <c r="BA249" s="993" t="s">
        <v>431</v>
      </c>
      <c r="BC249" s="961" t="s">
        <v>1662</v>
      </c>
      <c r="BD249" s="962" t="s">
        <v>1849</v>
      </c>
      <c r="BE249" s="975" t="s">
        <v>1850</v>
      </c>
      <c r="BF249" s="1008" t="s">
        <v>1851</v>
      </c>
      <c r="BG249" s="962" t="s">
        <v>849</v>
      </c>
      <c r="BH249" s="963">
        <v>58.928199999999997</v>
      </c>
      <c r="BI249" s="964">
        <v>31.505500000000001</v>
      </c>
      <c r="BQ249" s="1000">
        <f t="shared" si="527"/>
        <v>0</v>
      </c>
      <c r="BR249" s="1000">
        <f t="shared" si="528"/>
        <v>0</v>
      </c>
      <c r="BS249" s="1000">
        <f t="shared" si="529"/>
        <v>0</v>
      </c>
      <c r="CH249" s="3"/>
      <c r="CI249" s="3"/>
      <c r="CJ249" s="3"/>
      <c r="CK249" s="3"/>
      <c r="CL249" s="3"/>
      <c r="CM249" s="3"/>
      <c r="CN249" s="3"/>
      <c r="CO249" s="3"/>
      <c r="CP249" s="3"/>
      <c r="CQ249" s="3"/>
      <c r="CR249" s="3"/>
      <c r="CS249" s="3"/>
      <c r="CT249" s="3"/>
      <c r="CU249" s="3"/>
      <c r="CV249" s="3"/>
      <c r="CW249" s="3"/>
      <c r="CX249" s="3"/>
      <c r="CY249" s="3"/>
      <c r="CZ249" s="3"/>
      <c r="DA249" s="3"/>
      <c r="DB249" s="3"/>
    </row>
    <row r="250" spans="1:106" x14ac:dyDescent="0.2">
      <c r="A250" s="109" t="s">
        <v>926</v>
      </c>
      <c r="B250" s="139" t="s">
        <v>92</v>
      </c>
      <c r="C250" s="140">
        <v>11</v>
      </c>
      <c r="D250" s="141">
        <v>14</v>
      </c>
      <c r="E250" s="141">
        <v>9</v>
      </c>
      <c r="F250" s="141">
        <v>7</v>
      </c>
      <c r="G250" s="141">
        <v>12</v>
      </c>
      <c r="H250" s="141">
        <v>13</v>
      </c>
      <c r="I250" s="141">
        <v>8</v>
      </c>
      <c r="J250" s="141">
        <v>6</v>
      </c>
      <c r="K250" s="141">
        <v>6</v>
      </c>
      <c r="L250" s="141">
        <v>9</v>
      </c>
      <c r="M250" s="141">
        <v>15</v>
      </c>
      <c r="N250" s="141">
        <v>16</v>
      </c>
      <c r="O250" s="141">
        <v>14</v>
      </c>
      <c r="P250" s="141">
        <v>19</v>
      </c>
      <c r="Q250" s="141">
        <v>12</v>
      </c>
      <c r="R250" s="141">
        <v>7</v>
      </c>
      <c r="S250" s="141">
        <v>4</v>
      </c>
      <c r="T250" s="141">
        <v>1</v>
      </c>
      <c r="U250" s="141">
        <v>6</v>
      </c>
      <c r="V250" s="142">
        <v>5</v>
      </c>
      <c r="X250" s="109" t="s">
        <v>927</v>
      </c>
      <c r="Y250" s="496" t="s">
        <v>92</v>
      </c>
      <c r="Z250" s="144">
        <v>14</v>
      </c>
      <c r="AA250" s="144">
        <v>9</v>
      </c>
      <c r="AB250" s="144">
        <v>13</v>
      </c>
      <c r="AC250" s="144">
        <v>8</v>
      </c>
      <c r="AD250" s="144">
        <v>9</v>
      </c>
      <c r="AE250" s="144">
        <v>16</v>
      </c>
      <c r="AF250" s="144">
        <v>19</v>
      </c>
      <c r="AG250" s="144">
        <v>12</v>
      </c>
      <c r="AH250" s="144">
        <v>4</v>
      </c>
      <c r="AI250" s="144">
        <v>6</v>
      </c>
      <c r="AO250" s="1"/>
      <c r="AP250" s="5"/>
      <c r="AQ250" s="5"/>
      <c r="AR250" s="5"/>
      <c r="AS250" s="5"/>
      <c r="AT250" s="5"/>
      <c r="AW250" s="956" t="s">
        <v>1350</v>
      </c>
      <c r="AX250" s="957" t="s">
        <v>1579</v>
      </c>
      <c r="AY250" s="957" t="s">
        <v>1580</v>
      </c>
      <c r="AZ250" s="1008" t="s">
        <v>2206</v>
      </c>
      <c r="BA250" s="958" t="s">
        <v>998</v>
      </c>
      <c r="BC250" s="961" t="s">
        <v>1662</v>
      </c>
      <c r="BD250" s="962" t="s">
        <v>1707</v>
      </c>
      <c r="BE250" s="975" t="s">
        <v>1708</v>
      </c>
      <c r="BF250" s="1008" t="s">
        <v>1709</v>
      </c>
      <c r="BG250" s="962" t="s">
        <v>849</v>
      </c>
      <c r="BH250" s="963">
        <v>58.971299999999999</v>
      </c>
      <c r="BI250" s="964">
        <v>31.962800000000001</v>
      </c>
      <c r="BQ250" s="1000">
        <f t="shared" si="527"/>
        <v>0</v>
      </c>
      <c r="BR250" s="1000">
        <f t="shared" si="528"/>
        <v>0</v>
      </c>
      <c r="BS250" s="1000">
        <f t="shared" si="529"/>
        <v>0</v>
      </c>
    </row>
    <row r="251" spans="1:106" x14ac:dyDescent="0.2">
      <c r="A251" s="109" t="s">
        <v>928</v>
      </c>
      <c r="B251" s="145" t="s">
        <v>93</v>
      </c>
      <c r="C251" s="146" t="s">
        <v>79</v>
      </c>
      <c r="D251" s="147" t="s">
        <v>79</v>
      </c>
      <c r="E251" s="147" t="s">
        <v>79</v>
      </c>
      <c r="F251" s="147" t="s">
        <v>79</v>
      </c>
      <c r="G251" s="147" t="s">
        <v>79</v>
      </c>
      <c r="H251" s="147" t="s">
        <v>79</v>
      </c>
      <c r="I251" s="147" t="s">
        <v>79</v>
      </c>
      <c r="J251" s="147" t="s">
        <v>79</v>
      </c>
      <c r="K251" s="147" t="s">
        <v>79</v>
      </c>
      <c r="L251" s="147" t="s">
        <v>79</v>
      </c>
      <c r="M251" s="147">
        <v>15</v>
      </c>
      <c r="N251" s="147">
        <v>16</v>
      </c>
      <c r="O251" s="147" t="s">
        <v>79</v>
      </c>
      <c r="P251" s="147">
        <v>19</v>
      </c>
      <c r="Q251" s="147" t="s">
        <v>79</v>
      </c>
      <c r="R251" s="147" t="s">
        <v>79</v>
      </c>
      <c r="S251" s="147" t="s">
        <v>79</v>
      </c>
      <c r="T251" s="147" t="s">
        <v>79</v>
      </c>
      <c r="U251" s="147" t="s">
        <v>79</v>
      </c>
      <c r="V251" s="148" t="s">
        <v>79</v>
      </c>
      <c r="X251" s="109" t="s">
        <v>929</v>
      </c>
      <c r="Y251" s="496" t="s">
        <v>103</v>
      </c>
      <c r="Z251" s="150">
        <v>0</v>
      </c>
      <c r="AA251" s="150">
        <v>0</v>
      </c>
      <c r="AB251" s="150">
        <v>0</v>
      </c>
      <c r="AC251" s="150">
        <v>0</v>
      </c>
      <c r="AD251" s="150">
        <v>0</v>
      </c>
      <c r="AE251" s="150">
        <v>0</v>
      </c>
      <c r="AF251" s="150">
        <v>0</v>
      </c>
      <c r="AG251" s="150">
        <v>0</v>
      </c>
      <c r="AH251" s="150">
        <v>0</v>
      </c>
      <c r="AI251" s="150">
        <v>0</v>
      </c>
      <c r="AW251" s="956" t="s">
        <v>1350</v>
      </c>
      <c r="AX251" s="957" t="s">
        <v>1581</v>
      </c>
      <c r="AY251" s="957" t="s">
        <v>1582</v>
      </c>
      <c r="AZ251" s="1008" t="s">
        <v>2205</v>
      </c>
      <c r="BA251" s="958" t="s">
        <v>998</v>
      </c>
      <c r="BC251" s="961" t="s">
        <v>1662</v>
      </c>
      <c r="BD251" s="962" t="s">
        <v>1666</v>
      </c>
      <c r="BE251" s="975" t="s">
        <v>1667</v>
      </c>
      <c r="BF251" s="1008" t="s">
        <v>1668</v>
      </c>
      <c r="BG251" s="962" t="s">
        <v>660</v>
      </c>
      <c r="BH251" s="963">
        <v>58.909199999999998</v>
      </c>
      <c r="BI251" s="964">
        <v>32.091900000000003</v>
      </c>
      <c r="BQ251" s="1000">
        <f t="shared" si="527"/>
        <v>0</v>
      </c>
      <c r="BR251" s="1000">
        <f t="shared" si="528"/>
        <v>0</v>
      </c>
      <c r="BS251" s="1000">
        <f t="shared" si="529"/>
        <v>0</v>
      </c>
    </row>
    <row r="252" spans="1:106" ht="15.75" x14ac:dyDescent="0.25">
      <c r="A252" s="109" t="s">
        <v>930</v>
      </c>
      <c r="B252" s="151" t="s">
        <v>31</v>
      </c>
      <c r="C252" s="152" t="s">
        <v>79</v>
      </c>
      <c r="D252" s="153" t="s">
        <v>2250</v>
      </c>
      <c r="E252" s="153" t="s">
        <v>2250</v>
      </c>
      <c r="F252" s="153" t="s">
        <v>79</v>
      </c>
      <c r="G252" s="153" t="s">
        <v>79</v>
      </c>
      <c r="H252" s="153" t="s">
        <v>2250</v>
      </c>
      <c r="I252" s="153" t="s">
        <v>79</v>
      </c>
      <c r="J252" s="153" t="s">
        <v>2253</v>
      </c>
      <c r="K252" s="153" t="s">
        <v>2253</v>
      </c>
      <c r="L252" s="153" t="s">
        <v>79</v>
      </c>
      <c r="M252" s="153" t="s">
        <v>79</v>
      </c>
      <c r="N252" s="153" t="s">
        <v>2250</v>
      </c>
      <c r="O252" s="153" t="s">
        <v>2238</v>
      </c>
      <c r="P252" s="153" t="s">
        <v>2238</v>
      </c>
      <c r="Q252" s="153" t="s">
        <v>2250</v>
      </c>
      <c r="R252" s="153" t="s">
        <v>79</v>
      </c>
      <c r="S252" s="153" t="s">
        <v>79</v>
      </c>
      <c r="T252" s="153" t="s">
        <v>79</v>
      </c>
      <c r="U252" s="153" t="s">
        <v>79</v>
      </c>
      <c r="V252" s="154" t="s">
        <v>79</v>
      </c>
      <c r="X252" s="109" t="s">
        <v>931</v>
      </c>
      <c r="Y252" s="500" t="s">
        <v>31</v>
      </c>
      <c r="Z252" s="156" t="s">
        <v>2250</v>
      </c>
      <c r="AA252" s="156" t="s">
        <v>2250</v>
      </c>
      <c r="AB252" s="156" t="s">
        <v>2250</v>
      </c>
      <c r="AC252" s="156" t="s">
        <v>2250</v>
      </c>
      <c r="AD252" s="156" t="s">
        <v>2250</v>
      </c>
      <c r="AE252" s="156" t="s">
        <v>2250</v>
      </c>
      <c r="AF252" s="156" t="s">
        <v>2238</v>
      </c>
      <c r="AG252" s="156" t="s">
        <v>2238</v>
      </c>
      <c r="AH252" s="156" t="s">
        <v>79</v>
      </c>
      <c r="AI252" s="156" t="s">
        <v>79</v>
      </c>
      <c r="AM252"/>
      <c r="AP252" s="471"/>
      <c r="AQ252" s="472"/>
      <c r="AR252" s="473" t="str">
        <f>INDEX(AP27:BI27,,AN274)</f>
        <v>· *</v>
      </c>
      <c r="AS252" s="472"/>
      <c r="AT252" s="472"/>
      <c r="AW252" s="996" t="s">
        <v>791</v>
      </c>
      <c r="AX252" s="997" t="s">
        <v>2075</v>
      </c>
      <c r="AY252" s="997" t="s">
        <v>2076</v>
      </c>
      <c r="AZ252" s="1008" t="s">
        <v>2077</v>
      </c>
      <c r="BA252" s="998" t="s">
        <v>1072</v>
      </c>
      <c r="BC252" s="961" t="s">
        <v>1662</v>
      </c>
      <c r="BD252" s="962" t="s">
        <v>1707</v>
      </c>
      <c r="BE252" s="975" t="s">
        <v>1708</v>
      </c>
      <c r="BF252" s="1008" t="s">
        <v>1709</v>
      </c>
      <c r="BG252" s="962" t="s">
        <v>660</v>
      </c>
      <c r="BH252" s="963">
        <v>58.971299999999999</v>
      </c>
      <c r="BI252" s="964">
        <v>31.962800000000001</v>
      </c>
      <c r="BQ252" s="1000">
        <f t="shared" si="527"/>
        <v>0</v>
      </c>
      <c r="BR252" s="1000">
        <f t="shared" si="528"/>
        <v>0</v>
      </c>
      <c r="BS252" s="1000">
        <f t="shared" si="529"/>
        <v>0</v>
      </c>
    </row>
    <row r="253" spans="1:106" x14ac:dyDescent="0.2">
      <c r="A253" s="109" t="s">
        <v>932</v>
      </c>
      <c r="B253" s="151" t="s">
        <v>94</v>
      </c>
      <c r="C253" s="157">
        <v>0</v>
      </c>
      <c r="D253" s="158">
        <v>10</v>
      </c>
      <c r="E253" s="158">
        <v>3</v>
      </c>
      <c r="F253" s="158">
        <v>0</v>
      </c>
      <c r="G253" s="158">
        <v>0</v>
      </c>
      <c r="H253" s="158">
        <v>1</v>
      </c>
      <c r="I253" s="158">
        <v>0</v>
      </c>
      <c r="J253" s="158">
        <v>1</v>
      </c>
      <c r="K253" s="158">
        <v>1</v>
      </c>
      <c r="L253" s="158">
        <v>0</v>
      </c>
      <c r="M253" s="158">
        <v>0</v>
      </c>
      <c r="N253" s="158">
        <v>6</v>
      </c>
      <c r="O253" s="158">
        <v>1</v>
      </c>
      <c r="P253" s="158">
        <v>1</v>
      </c>
      <c r="Q253" s="158">
        <v>1</v>
      </c>
      <c r="R253" s="158">
        <v>0</v>
      </c>
      <c r="S253" s="158">
        <v>0</v>
      </c>
      <c r="T253" s="158">
        <v>0</v>
      </c>
      <c r="U253" s="158">
        <v>0</v>
      </c>
      <c r="V253" s="159">
        <v>0</v>
      </c>
      <c r="X253" s="109" t="s">
        <v>933</v>
      </c>
      <c r="Y253" s="500" t="s">
        <v>94</v>
      </c>
      <c r="Z253" s="160">
        <v>10</v>
      </c>
      <c r="AA253" s="160">
        <v>3</v>
      </c>
      <c r="AB253" s="160">
        <v>1</v>
      </c>
      <c r="AC253" s="160">
        <v>1</v>
      </c>
      <c r="AD253" s="160">
        <v>1</v>
      </c>
      <c r="AE253" s="160">
        <v>6</v>
      </c>
      <c r="AF253" s="160">
        <v>1</v>
      </c>
      <c r="AG253" s="160">
        <v>1</v>
      </c>
      <c r="AH253" s="160">
        <v>0</v>
      </c>
      <c r="AI253" s="160">
        <v>0</v>
      </c>
      <c r="AL253" s="470">
        <f xml:space="preserve">  VALUE(  FK5)</f>
        <v>45616</v>
      </c>
      <c r="AM253" s="462" t="str">
        <f>TEXT(AL253,"ддд дд МММ -")&amp;AN253</f>
        <v>Ср 20 ноя -ночь(21:00-09:00)</v>
      </c>
      <c r="AN253" s="463" t="s">
        <v>116</v>
      </c>
      <c r="AO253" s="328" t="str">
        <f>INDEX(AM253:AM272,AN274)</f>
        <v>Чт 21 ноя -ночь(21:00-09:00)</v>
      </c>
      <c r="AP253" s="466" t="s">
        <v>31</v>
      </c>
      <c r="AQ253" s="467" t="s">
        <v>118</v>
      </c>
      <c r="AR253" s="467" t="s">
        <v>119</v>
      </c>
      <c r="AS253" s="467" t="s">
        <v>120</v>
      </c>
      <c r="AT253" s="468" t="s">
        <v>8</v>
      </c>
      <c r="AW253" s="956" t="s">
        <v>1350</v>
      </c>
      <c r="AX253" s="957" t="s">
        <v>1583</v>
      </c>
      <c r="AY253" s="957" t="s">
        <v>1584</v>
      </c>
      <c r="AZ253" s="1008" t="s">
        <v>2196</v>
      </c>
      <c r="BA253" s="958" t="s">
        <v>634</v>
      </c>
      <c r="BC253" s="976" t="s">
        <v>1662</v>
      </c>
      <c r="BD253" s="977" t="s">
        <v>1669</v>
      </c>
      <c r="BE253" s="977" t="s">
        <v>1670</v>
      </c>
      <c r="BF253" s="1008" t="s">
        <v>1671</v>
      </c>
      <c r="BG253" s="978" t="s">
        <v>660</v>
      </c>
      <c r="BH253" s="979">
        <v>58.728299999999997</v>
      </c>
      <c r="BI253" s="980">
        <v>32.463500000000003</v>
      </c>
      <c r="BQ253" s="1000">
        <f t="shared" si="527"/>
        <v>0</v>
      </c>
      <c r="BR253" s="1000">
        <f t="shared" si="528"/>
        <v>0</v>
      </c>
      <c r="BS253" s="1000">
        <f t="shared" si="529"/>
        <v>0</v>
      </c>
    </row>
    <row r="254" spans="1:106" ht="15.75" x14ac:dyDescent="0.25">
      <c r="A254" s="109" t="s">
        <v>934</v>
      </c>
      <c r="B254" s="161" t="s">
        <v>34</v>
      </c>
      <c r="C254" s="162">
        <v>997.7</v>
      </c>
      <c r="D254" s="163">
        <v>985.2</v>
      </c>
      <c r="E254" s="163">
        <v>982.8</v>
      </c>
      <c r="F254" s="163">
        <v>985.4</v>
      </c>
      <c r="G254" s="163">
        <v>987.35</v>
      </c>
      <c r="H254" s="163">
        <v>994.59999999999991</v>
      </c>
      <c r="I254" s="163">
        <v>997.84999999999991</v>
      </c>
      <c r="J254" s="163">
        <v>999.34999999999991</v>
      </c>
      <c r="K254" s="163">
        <v>1006.7</v>
      </c>
      <c r="L254" s="163">
        <v>1016.9</v>
      </c>
      <c r="M254" s="163">
        <v>1019.65</v>
      </c>
      <c r="N254" s="163">
        <v>1011.1500000000001</v>
      </c>
      <c r="O254" s="163">
        <v>1011</v>
      </c>
      <c r="P254" s="163">
        <v>1010.3499999999999</v>
      </c>
      <c r="Q254" s="163">
        <v>1014.75</v>
      </c>
      <c r="R254" s="163">
        <v>1018.85</v>
      </c>
      <c r="S254" s="163">
        <v>1023.4499999999999</v>
      </c>
      <c r="T254" s="163">
        <v>1028.1500000000001</v>
      </c>
      <c r="U254" s="163">
        <v>1033.8499999999999</v>
      </c>
      <c r="V254" s="164">
        <v>1041</v>
      </c>
      <c r="X254" s="109" t="s">
        <v>935</v>
      </c>
      <c r="Y254" s="507" t="s">
        <v>33</v>
      </c>
      <c r="Z254" s="166">
        <v>0</v>
      </c>
      <c r="AA254" s="166">
        <v>0</v>
      </c>
      <c r="AB254" s="166">
        <v>0</v>
      </c>
      <c r="AC254" s="166">
        <v>0</v>
      </c>
      <c r="AD254" s="166">
        <v>0</v>
      </c>
      <c r="AE254" s="166">
        <v>0</v>
      </c>
      <c r="AF254" s="166">
        <v>0</v>
      </c>
      <c r="AG254" s="166">
        <v>0</v>
      </c>
      <c r="AH254" s="166">
        <v>0</v>
      </c>
      <c r="AI254" s="166">
        <v>0</v>
      </c>
      <c r="AL254" s="470">
        <f>AL253+1</f>
        <v>45617</v>
      </c>
      <c r="AM254" s="462" t="str">
        <f>TEXT(AL253,"ддд дд МММ -")&amp;AN254</f>
        <v>Ср 20 ноя -день(09:00-21:00)</v>
      </c>
      <c r="AN254" s="464" t="s">
        <v>117</v>
      </c>
      <c r="AO254" s="637" t="str">
        <f t="shared" ref="AO254:AO289" si="530">AO6</f>
        <v>Москва</v>
      </c>
      <c r="AP254" s="469" t="str">
        <f t="shared" ref="AP254:AP289" si="531">INDEX(AP6:BI6,,$AN$274)</f>
        <v/>
      </c>
      <c r="AQ254" s="474">
        <f t="shared" ref="AQ254:AQ289" si="532">INDEX(BJ6:CC6,,$AN$274)</f>
        <v>0</v>
      </c>
      <c r="AR254" s="475">
        <f t="shared" ref="AR254:AR289" si="533">INDEX(CD6:CW6,,$AN$274)</f>
        <v>2.2999999999999998</v>
      </c>
      <c r="AS254" s="475">
        <f t="shared" ref="AS254:AS289" si="534">INDEX(CX6:DQ6,,$AN$274)</f>
        <v>0.29999999999999982</v>
      </c>
      <c r="AT254" s="474">
        <f t="shared" ref="AT254:AT289" si="535">INDEX(DR6:EK6,,$AN$274)</f>
        <v>16</v>
      </c>
      <c r="AW254" s="956" t="s">
        <v>788</v>
      </c>
      <c r="AX254" s="957" t="s">
        <v>1493</v>
      </c>
      <c r="AY254" s="957" t="s">
        <v>1494</v>
      </c>
      <c r="AZ254" s="1008" t="s">
        <v>1495</v>
      </c>
      <c r="BA254" s="958" t="s">
        <v>607</v>
      </c>
      <c r="BC254" s="981" t="s">
        <v>1662</v>
      </c>
      <c r="BD254" s="982" t="s">
        <v>1755</v>
      </c>
      <c r="BE254" s="982" t="s">
        <v>1756</v>
      </c>
      <c r="BF254" s="1008" t="s">
        <v>1757</v>
      </c>
      <c r="BG254" s="983" t="s">
        <v>660</v>
      </c>
      <c r="BH254" s="984">
        <v>58.689799999999998</v>
      </c>
      <c r="BI254" s="985">
        <v>32.574100000000001</v>
      </c>
      <c r="BQ254" s="1000">
        <f t="shared" si="527"/>
        <v>0</v>
      </c>
      <c r="BR254" s="1000">
        <f t="shared" si="528"/>
        <v>0</v>
      </c>
      <c r="BS254" s="1000">
        <f t="shared" si="529"/>
        <v>0</v>
      </c>
    </row>
    <row r="255" spans="1:106" ht="15.75" x14ac:dyDescent="0.25">
      <c r="A255" s="109" t="s">
        <v>936</v>
      </c>
      <c r="B255" s="167" t="s">
        <v>32</v>
      </c>
      <c r="C255" s="168" t="s">
        <v>2290</v>
      </c>
      <c r="D255" s="169" t="s">
        <v>2284</v>
      </c>
      <c r="E255" s="169" t="s">
        <v>820</v>
      </c>
      <c r="F255" s="169" t="s">
        <v>2</v>
      </c>
      <c r="G255" s="169" t="s">
        <v>2239</v>
      </c>
      <c r="H255" s="169" t="s">
        <v>2232</v>
      </c>
      <c r="I255" s="169" t="s">
        <v>1</v>
      </c>
      <c r="J255" s="169" t="s">
        <v>4</v>
      </c>
      <c r="K255" s="169" t="s">
        <v>4</v>
      </c>
      <c r="L255" s="169" t="s">
        <v>1</v>
      </c>
      <c r="M255" s="169" t="s">
        <v>2239</v>
      </c>
      <c r="N255" s="169" t="s">
        <v>2245</v>
      </c>
      <c r="O255" s="169" t="s">
        <v>2239</v>
      </c>
      <c r="P255" s="169" t="s">
        <v>2232</v>
      </c>
      <c r="Q255" s="169" t="s">
        <v>983</v>
      </c>
      <c r="R255" s="169" t="s">
        <v>820</v>
      </c>
      <c r="S255" s="169" t="s">
        <v>97</v>
      </c>
      <c r="T255" s="169" t="s">
        <v>2213</v>
      </c>
      <c r="U255" s="169" t="s">
        <v>2237</v>
      </c>
      <c r="V255" s="170" t="s">
        <v>98</v>
      </c>
      <c r="X255" s="672" t="s">
        <v>915</v>
      </c>
      <c r="Y255" s="673" t="s">
        <v>807</v>
      </c>
      <c r="Z255" s="674">
        <v>0</v>
      </c>
      <c r="AA255" s="675">
        <v>0</v>
      </c>
      <c r="AB255" s="675">
        <v>0</v>
      </c>
      <c r="AC255" s="675">
        <v>0</v>
      </c>
      <c r="AD255" s="675">
        <v>0</v>
      </c>
      <c r="AE255" s="675">
        <v>0</v>
      </c>
      <c r="AF255" s="675">
        <v>0</v>
      </c>
      <c r="AG255" s="675">
        <v>0</v>
      </c>
      <c r="AH255" s="675">
        <v>0</v>
      </c>
      <c r="AI255" s="676">
        <v>0</v>
      </c>
      <c r="AL255" s="470">
        <f t="shared" ref="AL255:AL262" si="536">AL254+1</f>
        <v>45618</v>
      </c>
      <c r="AM255" s="462" t="str">
        <f>TEXT(AL254,"ддд дд МММ -")&amp;AN255</f>
        <v>Чт 21 ноя -ночь(21:00-09:00)</v>
      </c>
      <c r="AN255" s="463" t="s">
        <v>116</v>
      </c>
      <c r="AO255" s="637" t="str">
        <f t="shared" si="530"/>
        <v>Тверь</v>
      </c>
      <c r="AP255" s="469" t="str">
        <f t="shared" si="531"/>
        <v>·</v>
      </c>
      <c r="AQ255" s="474">
        <f t="shared" si="532"/>
        <v>2</v>
      </c>
      <c r="AR255" s="475">
        <f t="shared" si="533"/>
        <v>2.4000000000000004</v>
      </c>
      <c r="AS255" s="475">
        <f t="shared" si="534"/>
        <v>0.40000000000000036</v>
      </c>
      <c r="AT255" s="474">
        <f t="shared" si="535"/>
        <v>16</v>
      </c>
      <c r="AW255" s="956" t="s">
        <v>1662</v>
      </c>
      <c r="AX255" s="957" t="s">
        <v>1729</v>
      </c>
      <c r="AY255" s="957" t="s">
        <v>1730</v>
      </c>
      <c r="AZ255" s="1008" t="s">
        <v>1731</v>
      </c>
      <c r="BA255" s="958" t="s">
        <v>687</v>
      </c>
      <c r="BC255" s="981" t="s">
        <v>1662</v>
      </c>
      <c r="BD255" s="982" t="s">
        <v>1860</v>
      </c>
      <c r="BE255" s="982" t="s">
        <v>1861</v>
      </c>
      <c r="BF255" s="1008" t="s">
        <v>1862</v>
      </c>
      <c r="BG255" s="983" t="s">
        <v>886</v>
      </c>
      <c r="BH255" s="984">
        <v>59.4788</v>
      </c>
      <c r="BI255" s="985">
        <v>31.0077</v>
      </c>
      <c r="BQ255" s="1000">
        <f t="shared" si="527"/>
        <v>0</v>
      </c>
      <c r="BR255" s="1000">
        <f t="shared" si="528"/>
        <v>0</v>
      </c>
      <c r="BS255" s="1000">
        <f t="shared" si="529"/>
        <v>0</v>
      </c>
    </row>
    <row r="256" spans="1:106" ht="15.75" x14ac:dyDescent="0.25">
      <c r="A256" s="109" t="s">
        <v>937</v>
      </c>
      <c r="B256" s="171" t="s">
        <v>33</v>
      </c>
      <c r="C256" s="172">
        <v>0</v>
      </c>
      <c r="D256" s="173">
        <v>0</v>
      </c>
      <c r="E256" s="173">
        <v>0</v>
      </c>
      <c r="F256" s="173">
        <v>0</v>
      </c>
      <c r="G256" s="173">
        <v>0</v>
      </c>
      <c r="H256" s="173">
        <v>0</v>
      </c>
      <c r="I256" s="173">
        <v>0</v>
      </c>
      <c r="J256" s="173">
        <v>0</v>
      </c>
      <c r="K256" s="173">
        <v>0</v>
      </c>
      <c r="L256" s="173">
        <v>0</v>
      </c>
      <c r="M256" s="173">
        <v>0</v>
      </c>
      <c r="N256" s="173">
        <v>0</v>
      </c>
      <c r="O256" s="173">
        <v>0</v>
      </c>
      <c r="P256" s="173">
        <v>0</v>
      </c>
      <c r="Q256" s="173">
        <v>0</v>
      </c>
      <c r="R256" s="173">
        <v>0</v>
      </c>
      <c r="S256" s="173">
        <v>0</v>
      </c>
      <c r="T256" s="173">
        <v>0</v>
      </c>
      <c r="U256" s="173">
        <v>0</v>
      </c>
      <c r="V256" s="174">
        <v>0</v>
      </c>
      <c r="X256" s="672" t="s">
        <v>916</v>
      </c>
      <c r="Y256" s="677" t="s">
        <v>808</v>
      </c>
      <c r="Z256" s="678">
        <v>0</v>
      </c>
      <c r="AA256" s="679">
        <v>0</v>
      </c>
      <c r="AB256" s="679">
        <v>0</v>
      </c>
      <c r="AC256" s="679">
        <v>0</v>
      </c>
      <c r="AD256" s="679">
        <v>0</v>
      </c>
      <c r="AE256" s="679">
        <v>0</v>
      </c>
      <c r="AF256" s="679">
        <v>0</v>
      </c>
      <c r="AG256" s="679">
        <v>0</v>
      </c>
      <c r="AH256" s="679">
        <v>0</v>
      </c>
      <c r="AI256" s="680">
        <v>0</v>
      </c>
      <c r="AL256" s="470">
        <f t="shared" si="536"/>
        <v>45619</v>
      </c>
      <c r="AM256" s="462" t="str">
        <f>TEXT(AL254,"ддд дд МММ -")&amp;AN256</f>
        <v>Чт 21 ноя -день(09:00-21:00)</v>
      </c>
      <c r="AN256" s="464" t="s">
        <v>117</v>
      </c>
      <c r="AO256" s="637" t="str">
        <f t="shared" si="530"/>
        <v>Бологое</v>
      </c>
      <c r="AP256" s="469" t="str">
        <f t="shared" si="531"/>
        <v>··</v>
      </c>
      <c r="AQ256" s="474">
        <f t="shared" si="532"/>
        <v>6</v>
      </c>
      <c r="AR256" s="475">
        <f t="shared" si="533"/>
        <v>3</v>
      </c>
      <c r="AS256" s="475">
        <f t="shared" si="534"/>
        <v>1</v>
      </c>
      <c r="AT256" s="474">
        <f t="shared" si="535"/>
        <v>16</v>
      </c>
      <c r="AW256" s="956" t="s">
        <v>1350</v>
      </c>
      <c r="AX256" s="957" t="s">
        <v>1585</v>
      </c>
      <c r="AY256" s="957" t="s">
        <v>1586</v>
      </c>
      <c r="AZ256" s="1008" t="s">
        <v>2163</v>
      </c>
      <c r="BA256" s="958" t="s">
        <v>228</v>
      </c>
      <c r="BC256" s="981" t="s">
        <v>1662</v>
      </c>
      <c r="BD256" s="982" t="s">
        <v>1829</v>
      </c>
      <c r="BE256" s="982" t="s">
        <v>1830</v>
      </c>
      <c r="BF256" s="1008" t="s">
        <v>1831</v>
      </c>
      <c r="BG256" s="983" t="s">
        <v>886</v>
      </c>
      <c r="BH256" s="984">
        <v>59.635300000000001</v>
      </c>
      <c r="BI256" s="985">
        <v>30.757100000000001</v>
      </c>
      <c r="BQ256" s="1000">
        <f t="shared" si="527"/>
        <v>0</v>
      </c>
      <c r="BR256" s="1000">
        <f t="shared" si="528"/>
        <v>0</v>
      </c>
      <c r="BS256" s="1000">
        <f t="shared" si="529"/>
        <v>0</v>
      </c>
    </row>
    <row r="257" spans="1:106" ht="15.75" x14ac:dyDescent="0.25">
      <c r="A257" s="109" t="s">
        <v>938</v>
      </c>
      <c r="B257" s="171" t="s">
        <v>103</v>
      </c>
      <c r="C257" s="172">
        <v>0</v>
      </c>
      <c r="D257" s="173">
        <v>0</v>
      </c>
      <c r="E257" s="173">
        <v>0</v>
      </c>
      <c r="F257" s="173">
        <v>0</v>
      </c>
      <c r="G257" s="173">
        <v>0</v>
      </c>
      <c r="H257" s="173">
        <v>0</v>
      </c>
      <c r="I257" s="173">
        <v>0</v>
      </c>
      <c r="J257" s="173">
        <v>0</v>
      </c>
      <c r="K257" s="173">
        <v>0</v>
      </c>
      <c r="L257" s="173">
        <v>0</v>
      </c>
      <c r="M257" s="173">
        <v>0</v>
      </c>
      <c r="N257" s="173">
        <v>0</v>
      </c>
      <c r="O257" s="173">
        <v>0</v>
      </c>
      <c r="P257" s="173">
        <v>0</v>
      </c>
      <c r="Q257" s="173">
        <v>0</v>
      </c>
      <c r="R257" s="173">
        <v>0</v>
      </c>
      <c r="S257" s="173">
        <v>0</v>
      </c>
      <c r="T257" s="173">
        <v>0</v>
      </c>
      <c r="U257" s="173">
        <v>0</v>
      </c>
      <c r="V257" s="174">
        <v>0</v>
      </c>
      <c r="X257" s="672" t="s">
        <v>918</v>
      </c>
      <c r="Y257" s="677" t="s">
        <v>809</v>
      </c>
      <c r="Z257" s="678">
        <v>2</v>
      </c>
      <c r="AA257" s="679">
        <v>2</v>
      </c>
      <c r="AB257" s="679">
        <v>0</v>
      </c>
      <c r="AC257" s="679">
        <v>0</v>
      </c>
      <c r="AD257" s="679">
        <v>0</v>
      </c>
      <c r="AE257" s="679">
        <v>2</v>
      </c>
      <c r="AF257" s="679">
        <v>0</v>
      </c>
      <c r="AG257" s="679">
        <v>0</v>
      </c>
      <c r="AH257" s="679">
        <v>0</v>
      </c>
      <c r="AI257" s="680">
        <v>0</v>
      </c>
      <c r="AL257" s="470">
        <f t="shared" si="536"/>
        <v>45620</v>
      </c>
      <c r="AM257" s="462" t="str">
        <f>TEXT(AL255,"ддд дд МММ -")&amp;AN257</f>
        <v>Пт 22 ноя -ночь(21:00-09:00)</v>
      </c>
      <c r="AN257" s="463" t="s">
        <v>116</v>
      </c>
      <c r="AO257" s="637" t="str">
        <f t="shared" si="530"/>
        <v>Сонково</v>
      </c>
      <c r="AP257" s="469" t="str">
        <f t="shared" si="531"/>
        <v>· *</v>
      </c>
      <c r="AQ257" s="474">
        <f t="shared" si="532"/>
        <v>1</v>
      </c>
      <c r="AR257" s="475">
        <f t="shared" si="533"/>
        <v>1.2999999999999998</v>
      </c>
      <c r="AS257" s="475">
        <f t="shared" si="534"/>
        <v>-0.70000000000000018</v>
      </c>
      <c r="AT257" s="474">
        <f t="shared" si="535"/>
        <v>16</v>
      </c>
      <c r="AW257" s="956" t="s">
        <v>791</v>
      </c>
      <c r="AX257" s="957" t="s">
        <v>2078</v>
      </c>
      <c r="AY257" s="957" t="s">
        <v>2079</v>
      </c>
      <c r="AZ257" s="1008" t="s">
        <v>2080</v>
      </c>
      <c r="BA257" s="958" t="s">
        <v>1029</v>
      </c>
      <c r="BC257" s="981" t="s">
        <v>1662</v>
      </c>
      <c r="BD257" s="982" t="s">
        <v>1808</v>
      </c>
      <c r="BE257" s="982" t="s">
        <v>1809</v>
      </c>
      <c r="BF257" s="1008" t="s">
        <v>1810</v>
      </c>
      <c r="BG257" s="983" t="s">
        <v>886</v>
      </c>
      <c r="BH257" s="984">
        <v>59.6586</v>
      </c>
      <c r="BI257" s="985">
        <v>30.838899999999999</v>
      </c>
      <c r="BQ257" s="1000">
        <f t="shared" si="527"/>
        <v>0</v>
      </c>
      <c r="BR257" s="1000">
        <f t="shared" si="528"/>
        <v>0</v>
      </c>
      <c r="BS257" s="1000">
        <f t="shared" si="529"/>
        <v>0</v>
      </c>
    </row>
    <row r="258" spans="1:106" ht="15.75" x14ac:dyDescent="0.25">
      <c r="A258" s="109" t="s">
        <v>939</v>
      </c>
      <c r="B258" s="171" t="s">
        <v>148</v>
      </c>
      <c r="C258" s="172">
        <v>-6.5</v>
      </c>
      <c r="D258" s="173">
        <v>-5.3</v>
      </c>
      <c r="E258" s="173">
        <v>-4.9000000000000004</v>
      </c>
      <c r="F258" s="173">
        <v>-7.2</v>
      </c>
      <c r="G258" s="173">
        <v>-8.1</v>
      </c>
      <c r="H258" s="173">
        <v>-9.3000000000000007</v>
      </c>
      <c r="I258" s="173">
        <v>-10.199999999999999</v>
      </c>
      <c r="J258" s="173">
        <v>-10.199999999999999</v>
      </c>
      <c r="K258" s="173">
        <v>-9.8000000000000007</v>
      </c>
      <c r="L258" s="173">
        <v>-7.9</v>
      </c>
      <c r="M258" s="173">
        <v>-6.2</v>
      </c>
      <c r="N258" s="173">
        <v>0.3</v>
      </c>
      <c r="O258" s="173">
        <v>8.5</v>
      </c>
      <c r="P258" s="173">
        <v>0.5</v>
      </c>
      <c r="Q258" s="173">
        <v>-2.1</v>
      </c>
      <c r="R258" s="173">
        <v>-2.7</v>
      </c>
      <c r="S258" s="173">
        <v>-3.7</v>
      </c>
      <c r="T258" s="173">
        <v>-5</v>
      </c>
      <c r="U258" s="173">
        <v>-5.9</v>
      </c>
      <c r="V258" s="174">
        <v>-6.4</v>
      </c>
      <c r="X258" s="672" t="s">
        <v>920</v>
      </c>
      <c r="Y258" s="699" t="s">
        <v>810</v>
      </c>
      <c r="Z258" s="700">
        <v>0</v>
      </c>
      <c r="AA258" s="701">
        <v>0</v>
      </c>
      <c r="AB258" s="701">
        <v>0</v>
      </c>
      <c r="AC258" s="701">
        <v>0</v>
      </c>
      <c r="AD258" s="701">
        <v>0</v>
      </c>
      <c r="AE258" s="701">
        <v>0</v>
      </c>
      <c r="AF258" s="701">
        <v>0</v>
      </c>
      <c r="AG258" s="701">
        <v>0</v>
      </c>
      <c r="AH258" s="701">
        <v>0</v>
      </c>
      <c r="AI258" s="702">
        <v>0</v>
      </c>
      <c r="AL258" s="470">
        <f t="shared" si="536"/>
        <v>45621</v>
      </c>
      <c r="AM258" s="462" t="str">
        <f>TEXT(AL255,"ддд дд МММ -")&amp;AN258</f>
        <v>Пт 22 ноя -день(09:00-21:00)</v>
      </c>
      <c r="AN258" s="464" t="s">
        <v>117</v>
      </c>
      <c r="AO258" s="637" t="str">
        <f t="shared" si="530"/>
        <v>Ржев</v>
      </c>
      <c r="AP258" s="469" t="str">
        <f t="shared" si="531"/>
        <v>··</v>
      </c>
      <c r="AQ258" s="474">
        <f t="shared" si="532"/>
        <v>8</v>
      </c>
      <c r="AR258" s="475">
        <f t="shared" si="533"/>
        <v>2.7</v>
      </c>
      <c r="AS258" s="475">
        <f t="shared" si="534"/>
        <v>0.70000000000000018</v>
      </c>
      <c r="AT258" s="474">
        <f t="shared" si="535"/>
        <v>18</v>
      </c>
      <c r="AW258" s="991" t="s">
        <v>790</v>
      </c>
      <c r="AX258" s="992" t="s">
        <v>2000</v>
      </c>
      <c r="AY258" s="992" t="s">
        <v>2001</v>
      </c>
      <c r="AZ258" s="1008" t="s">
        <v>2002</v>
      </c>
      <c r="BA258" s="993" t="s">
        <v>1188</v>
      </c>
      <c r="BC258" s="981" t="s">
        <v>1662</v>
      </c>
      <c r="BD258" s="982" t="s">
        <v>1852</v>
      </c>
      <c r="BE258" s="982" t="s">
        <v>1642</v>
      </c>
      <c r="BF258" s="1008" t="s">
        <v>1853</v>
      </c>
      <c r="BG258" s="983" t="s">
        <v>886</v>
      </c>
      <c r="BH258" s="984">
        <v>59.580199999999998</v>
      </c>
      <c r="BI258" s="985">
        <v>30.6557</v>
      </c>
      <c r="BQ258" s="1000">
        <f t="shared" si="527"/>
        <v>0</v>
      </c>
      <c r="BR258" s="1000">
        <f t="shared" si="528"/>
        <v>0</v>
      </c>
      <c r="BS258" s="1000">
        <f t="shared" si="529"/>
        <v>0</v>
      </c>
    </row>
    <row r="259" spans="1:106" ht="15.75" x14ac:dyDescent="0.25">
      <c r="A259" s="703" t="s">
        <v>940</v>
      </c>
      <c r="B259" s="704" t="s">
        <v>807</v>
      </c>
      <c r="C259" s="705">
        <v>0</v>
      </c>
      <c r="D259" s="705">
        <v>0</v>
      </c>
      <c r="E259" s="705">
        <v>0</v>
      </c>
      <c r="F259" s="705">
        <v>0</v>
      </c>
      <c r="G259" s="705">
        <v>0</v>
      </c>
      <c r="H259" s="705">
        <v>0</v>
      </c>
      <c r="I259" s="705">
        <v>0</v>
      </c>
      <c r="J259" s="705">
        <v>0</v>
      </c>
      <c r="K259" s="705">
        <v>0</v>
      </c>
      <c r="L259" s="705">
        <v>0</v>
      </c>
      <c r="M259" s="705">
        <v>0</v>
      </c>
      <c r="N259" s="705">
        <v>0</v>
      </c>
      <c r="O259" s="705">
        <v>0</v>
      </c>
      <c r="P259" s="705">
        <v>0</v>
      </c>
      <c r="Q259" s="705">
        <v>0</v>
      </c>
      <c r="R259" s="705">
        <v>0</v>
      </c>
      <c r="S259" s="705">
        <v>0</v>
      </c>
      <c r="T259" s="705">
        <v>0</v>
      </c>
      <c r="U259" s="705">
        <v>0</v>
      </c>
      <c r="V259" s="705">
        <v>0</v>
      </c>
      <c r="X259" s="672" t="s">
        <v>922</v>
      </c>
      <c r="Y259" s="685" t="s">
        <v>812</v>
      </c>
      <c r="Z259" s="686">
        <v>3</v>
      </c>
      <c r="AA259" s="687">
        <v>2</v>
      </c>
      <c r="AB259" s="687">
        <v>2</v>
      </c>
      <c r="AC259" s="687">
        <v>3</v>
      </c>
      <c r="AD259" s="687">
        <v>3</v>
      </c>
      <c r="AE259" s="687">
        <v>4</v>
      </c>
      <c r="AF259" s="687">
        <v>3</v>
      </c>
      <c r="AG259" s="687">
        <v>1</v>
      </c>
      <c r="AH259" s="687">
        <v>1</v>
      </c>
      <c r="AI259" s="688">
        <v>1</v>
      </c>
      <c r="AL259" s="470">
        <f>AL258+1</f>
        <v>45622</v>
      </c>
      <c r="AM259" s="462" t="str">
        <f>TEXT(AL256,"ддд дд МММ -")&amp;AN259</f>
        <v>Сб 23 ноя -ночь(21:00-09:00)</v>
      </c>
      <c r="AN259" s="463" t="s">
        <v>116</v>
      </c>
      <c r="AO259" s="637" t="str">
        <f t="shared" si="530"/>
        <v>Чудово</v>
      </c>
      <c r="AP259" s="469" t="str">
        <f t="shared" si="531"/>
        <v>· *</v>
      </c>
      <c r="AQ259" s="474">
        <f t="shared" si="532"/>
        <v>8</v>
      </c>
      <c r="AR259" s="475">
        <f t="shared" si="533"/>
        <v>1.7000000000000002</v>
      </c>
      <c r="AS259" s="475">
        <f t="shared" si="534"/>
        <v>-0.29999999999999982</v>
      </c>
      <c r="AT259" s="474">
        <f t="shared" si="535"/>
        <v>8</v>
      </c>
      <c r="AW259" s="956" t="s">
        <v>1350</v>
      </c>
      <c r="AX259" s="957" t="s">
        <v>1587</v>
      </c>
      <c r="AY259" s="957" t="s">
        <v>1588</v>
      </c>
      <c r="AZ259" s="1008" t="s">
        <v>2169</v>
      </c>
      <c r="BA259" s="958" t="s">
        <v>279</v>
      </c>
      <c r="BC259" s="981" t="s">
        <v>1662</v>
      </c>
      <c r="BD259" s="982" t="s">
        <v>1869</v>
      </c>
      <c r="BE259" s="982" t="s">
        <v>1870</v>
      </c>
      <c r="BF259" s="1008" t="s">
        <v>1871</v>
      </c>
      <c r="BG259" s="983" t="s">
        <v>886</v>
      </c>
      <c r="BH259" s="984">
        <v>59.591799999999999</v>
      </c>
      <c r="BI259" s="985">
        <v>31.168700000000001</v>
      </c>
      <c r="BQ259" s="1000">
        <f t="shared" si="527"/>
        <v>0</v>
      </c>
      <c r="BR259" s="1000">
        <f t="shared" si="528"/>
        <v>0</v>
      </c>
      <c r="BS259" s="1000">
        <f t="shared" si="529"/>
        <v>0</v>
      </c>
    </row>
    <row r="260" spans="1:106" ht="15.75" x14ac:dyDescent="0.25">
      <c r="A260" s="703" t="s">
        <v>941</v>
      </c>
      <c r="B260" s="704" t="s">
        <v>808</v>
      </c>
      <c r="C260" s="706">
        <v>0</v>
      </c>
      <c r="D260" s="706">
        <v>0</v>
      </c>
      <c r="E260" s="706">
        <v>0</v>
      </c>
      <c r="F260" s="706">
        <v>0</v>
      </c>
      <c r="G260" s="706">
        <v>0</v>
      </c>
      <c r="H260" s="706">
        <v>0</v>
      </c>
      <c r="I260" s="706">
        <v>0</v>
      </c>
      <c r="J260" s="706">
        <v>0</v>
      </c>
      <c r="K260" s="706">
        <v>0</v>
      </c>
      <c r="L260" s="706">
        <v>0</v>
      </c>
      <c r="M260" s="706">
        <v>0</v>
      </c>
      <c r="N260" s="706">
        <v>0</v>
      </c>
      <c r="O260" s="706">
        <v>0</v>
      </c>
      <c r="P260" s="706">
        <v>0</v>
      </c>
      <c r="Q260" s="706">
        <v>0</v>
      </c>
      <c r="R260" s="706">
        <v>0</v>
      </c>
      <c r="S260" s="706">
        <v>0</v>
      </c>
      <c r="T260" s="706">
        <v>0</v>
      </c>
      <c r="U260" s="706">
        <v>0</v>
      </c>
      <c r="V260" s="706">
        <v>0</v>
      </c>
      <c r="X260" s="672" t="s">
        <v>934</v>
      </c>
      <c r="Y260" s="459" t="s">
        <v>806</v>
      </c>
      <c r="Z260" s="691">
        <v>997.7</v>
      </c>
      <c r="AA260" s="691">
        <v>982.8</v>
      </c>
      <c r="AB260" s="691">
        <v>987.35</v>
      </c>
      <c r="AC260" s="691">
        <v>997.84999999999991</v>
      </c>
      <c r="AD260" s="691">
        <v>1006.7</v>
      </c>
      <c r="AE260" s="691">
        <v>1019.65</v>
      </c>
      <c r="AF260" s="691">
        <v>1011</v>
      </c>
      <c r="AG260" s="691">
        <v>1014.75</v>
      </c>
      <c r="AH260" s="691">
        <v>1023.4499999999999</v>
      </c>
      <c r="AI260" s="691">
        <v>1033.8499999999999</v>
      </c>
      <c r="AL260" s="470">
        <f t="shared" si="536"/>
        <v>45623</v>
      </c>
      <c r="AM260" s="462" t="str">
        <f>TEXT(AL256,"ддд дд МММ -")&amp;AN260</f>
        <v>Сб 23 ноя -день(09:00-21:00)</v>
      </c>
      <c r="AN260" s="464" t="s">
        <v>117</v>
      </c>
      <c r="AO260" s="637" t="str">
        <f t="shared" si="530"/>
        <v>Малая Вишера</v>
      </c>
      <c r="AP260" s="469" t="str">
        <f t="shared" si="531"/>
        <v>···</v>
      </c>
      <c r="AQ260" s="474">
        <f t="shared" si="532"/>
        <v>12</v>
      </c>
      <c r="AR260" s="475">
        <f t="shared" si="533"/>
        <v>2.7</v>
      </c>
      <c r="AS260" s="475">
        <f t="shared" si="534"/>
        <v>0.70000000000000018</v>
      </c>
      <c r="AT260" s="474">
        <f t="shared" si="535"/>
        <v>11</v>
      </c>
      <c r="AW260" s="991" t="s">
        <v>789</v>
      </c>
      <c r="AX260" s="992" t="s">
        <v>1907</v>
      </c>
      <c r="AY260" s="992" t="s">
        <v>1908</v>
      </c>
      <c r="AZ260" s="1008" t="s">
        <v>1909</v>
      </c>
      <c r="BA260" s="993" t="s">
        <v>380</v>
      </c>
      <c r="BC260" s="981" t="s">
        <v>1662</v>
      </c>
      <c r="BD260" s="982" t="s">
        <v>1746</v>
      </c>
      <c r="BE260" s="982" t="s">
        <v>1747</v>
      </c>
      <c r="BF260" s="1008" t="s">
        <v>1748</v>
      </c>
      <c r="BG260" s="983" t="s">
        <v>886</v>
      </c>
      <c r="BH260" s="984">
        <v>59.426200000000001</v>
      </c>
      <c r="BI260" s="985">
        <v>30.6477</v>
      </c>
      <c r="BQ260" s="1000">
        <f t="shared" si="527"/>
        <v>0</v>
      </c>
      <c r="BR260" s="1000">
        <f t="shared" si="528"/>
        <v>0</v>
      </c>
      <c r="BS260" s="1000">
        <f t="shared" si="529"/>
        <v>0</v>
      </c>
    </row>
    <row r="261" spans="1:106" ht="15.75" x14ac:dyDescent="0.25">
      <c r="A261" s="703" t="s">
        <v>942</v>
      </c>
      <c r="B261" s="707" t="s">
        <v>809</v>
      </c>
      <c r="C261" s="706">
        <v>0</v>
      </c>
      <c r="D261" s="706">
        <v>2</v>
      </c>
      <c r="E261" s="706">
        <v>0</v>
      </c>
      <c r="F261" s="706">
        <v>0</v>
      </c>
      <c r="G261" s="706">
        <v>0</v>
      </c>
      <c r="H261" s="706">
        <v>0</v>
      </c>
      <c r="I261" s="706">
        <v>0</v>
      </c>
      <c r="J261" s="706">
        <v>0</v>
      </c>
      <c r="K261" s="706">
        <v>0</v>
      </c>
      <c r="L261" s="706">
        <v>0</v>
      </c>
      <c r="M261" s="706">
        <v>0</v>
      </c>
      <c r="N261" s="706">
        <v>2</v>
      </c>
      <c r="O261" s="706">
        <v>0</v>
      </c>
      <c r="P261" s="706">
        <v>0</v>
      </c>
      <c r="Q261" s="706">
        <v>0</v>
      </c>
      <c r="R261" s="706">
        <v>0</v>
      </c>
      <c r="S261" s="706">
        <v>0</v>
      </c>
      <c r="T261" s="706">
        <v>0</v>
      </c>
      <c r="U261" s="706">
        <v>0</v>
      </c>
      <c r="V261" s="706">
        <v>0</v>
      </c>
      <c r="X261" s="672" t="s">
        <v>936</v>
      </c>
      <c r="Y261" s="693" t="s">
        <v>32</v>
      </c>
      <c r="Z261" s="694" t="s">
        <v>815</v>
      </c>
      <c r="AA261" s="694" t="s">
        <v>816</v>
      </c>
      <c r="AB261" s="694" t="s">
        <v>816</v>
      </c>
      <c r="AC261" s="694" t="s">
        <v>837</v>
      </c>
      <c r="AD261" s="694" t="s">
        <v>837</v>
      </c>
      <c r="AE261" s="694" t="s">
        <v>816</v>
      </c>
      <c r="AF261" s="694" t="s">
        <v>816</v>
      </c>
      <c r="AG261" s="694" t="s">
        <v>816</v>
      </c>
      <c r="AH261" s="694" t="s">
        <v>816</v>
      </c>
      <c r="AI261" s="694" t="s">
        <v>2217</v>
      </c>
      <c r="AL261" s="470">
        <f t="shared" si="536"/>
        <v>45624</v>
      </c>
      <c r="AM261" s="462" t="str">
        <f>TEXT(AL257,"ддд дд МММ -")&amp;AN261</f>
        <v>Вс 24 ноя -ночь(21:00-09:00)</v>
      </c>
      <c r="AN261" s="463" t="s">
        <v>116</v>
      </c>
      <c r="AO261" s="637" t="str">
        <f t="shared" si="530"/>
        <v>Тосно</v>
      </c>
      <c r="AP261" s="469" t="str">
        <f t="shared" si="531"/>
        <v>· *</v>
      </c>
      <c r="AQ261" s="474">
        <f t="shared" si="532"/>
        <v>4</v>
      </c>
      <c r="AR261" s="475">
        <f t="shared" si="533"/>
        <v>0.89999999999999991</v>
      </c>
      <c r="AS261" s="475">
        <f t="shared" si="534"/>
        <v>-1.1000000000000001</v>
      </c>
      <c r="AT261" s="474">
        <f t="shared" si="535"/>
        <v>8</v>
      </c>
      <c r="AW261" s="981" t="s">
        <v>1350</v>
      </c>
      <c r="AX261" s="982" t="s">
        <v>1589</v>
      </c>
      <c r="AY261" s="982" t="s">
        <v>1590</v>
      </c>
      <c r="AZ261" s="1008" t="s">
        <v>2153</v>
      </c>
      <c r="BA261" s="983" t="s">
        <v>917</v>
      </c>
      <c r="BC261" s="981" t="s">
        <v>1662</v>
      </c>
      <c r="BD261" s="982" t="s">
        <v>1826</v>
      </c>
      <c r="BE261" s="982" t="s">
        <v>1827</v>
      </c>
      <c r="BF261" s="1008" t="s">
        <v>1828</v>
      </c>
      <c r="BG261" s="983" t="s">
        <v>886</v>
      </c>
      <c r="BH261" s="984">
        <v>59.416499999999999</v>
      </c>
      <c r="BI261" s="985">
        <v>31.1265</v>
      </c>
      <c r="BQ261" s="1000">
        <f t="shared" si="527"/>
        <v>0</v>
      </c>
      <c r="BR261" s="1000">
        <f t="shared" si="528"/>
        <v>0</v>
      </c>
      <c r="BS261" s="1000">
        <f t="shared" si="529"/>
        <v>0</v>
      </c>
    </row>
    <row r="262" spans="1:106" ht="15.75" x14ac:dyDescent="0.25">
      <c r="A262" s="703" t="s">
        <v>943</v>
      </c>
      <c r="B262" s="707" t="s">
        <v>810</v>
      </c>
      <c r="C262" s="706">
        <v>0</v>
      </c>
      <c r="D262" s="706">
        <v>0</v>
      </c>
      <c r="E262" s="706">
        <v>0</v>
      </c>
      <c r="F262" s="706">
        <v>0</v>
      </c>
      <c r="G262" s="706">
        <v>0</v>
      </c>
      <c r="H262" s="706">
        <v>0</v>
      </c>
      <c r="I262" s="706">
        <v>0</v>
      </c>
      <c r="J262" s="706">
        <v>0</v>
      </c>
      <c r="K262" s="706">
        <v>0</v>
      </c>
      <c r="L262" s="706">
        <v>0</v>
      </c>
      <c r="M262" s="706">
        <v>0</v>
      </c>
      <c r="N262" s="706">
        <v>0</v>
      </c>
      <c r="O262" s="706">
        <v>0</v>
      </c>
      <c r="P262" s="706">
        <v>0</v>
      </c>
      <c r="Q262" s="706">
        <v>0</v>
      </c>
      <c r="R262" s="706">
        <v>0</v>
      </c>
      <c r="S262" s="706">
        <v>0</v>
      </c>
      <c r="T262" s="706">
        <v>0</v>
      </c>
      <c r="U262" s="706">
        <v>0</v>
      </c>
      <c r="V262" s="706">
        <v>0</v>
      </c>
      <c r="AL262" s="470">
        <f t="shared" si="536"/>
        <v>45625</v>
      </c>
      <c r="AM262" s="462" t="str">
        <f>TEXT(AL257,"ддд дд МММ -")&amp;AN262</f>
        <v>Вс 24 ноя -день(09:00-21:00)</v>
      </c>
      <c r="AN262" s="464" t="s">
        <v>117</v>
      </c>
      <c r="AO262" s="637" t="str">
        <f t="shared" si="530"/>
        <v>Санкт-Петербург</v>
      </c>
      <c r="AP262" s="469" t="str">
        <f t="shared" si="531"/>
        <v>· *</v>
      </c>
      <c r="AQ262" s="474">
        <f t="shared" si="532"/>
        <v>3</v>
      </c>
      <c r="AR262" s="475">
        <f t="shared" si="533"/>
        <v>0.79999999999999982</v>
      </c>
      <c r="AS262" s="475">
        <f t="shared" si="534"/>
        <v>-1.2000000000000002</v>
      </c>
      <c r="AT262" s="474">
        <f t="shared" si="535"/>
        <v>9</v>
      </c>
      <c r="AW262" s="991" t="s">
        <v>791</v>
      </c>
      <c r="AX262" s="992" t="s">
        <v>2081</v>
      </c>
      <c r="AY262" s="992" t="s">
        <v>2082</v>
      </c>
      <c r="AZ262" s="1008" t="s">
        <v>2083</v>
      </c>
      <c r="BA262" s="993" t="s">
        <v>556</v>
      </c>
      <c r="BC262" s="981" t="s">
        <v>1662</v>
      </c>
      <c r="BD262" s="982" t="s">
        <v>1779</v>
      </c>
      <c r="BE262" s="982" t="s">
        <v>1780</v>
      </c>
      <c r="BF262" s="1008" t="s">
        <v>1781</v>
      </c>
      <c r="BG262" s="983" t="s">
        <v>886</v>
      </c>
      <c r="BH262" s="984">
        <v>59.575400000000002</v>
      </c>
      <c r="BI262" s="985">
        <v>30.544899999999998</v>
      </c>
      <c r="BQ262" s="1000">
        <f t="shared" si="527"/>
        <v>0</v>
      </c>
      <c r="BR262" s="1000">
        <f t="shared" si="528"/>
        <v>0</v>
      </c>
      <c r="BS262" s="1000">
        <f t="shared" si="529"/>
        <v>0</v>
      </c>
    </row>
    <row r="263" spans="1:106" ht="15.75" x14ac:dyDescent="0.25">
      <c r="A263" s="681" t="s">
        <v>944</v>
      </c>
      <c r="B263" s="695" t="s">
        <v>812</v>
      </c>
      <c r="C263" s="696">
        <v>0</v>
      </c>
      <c r="D263" s="696">
        <v>3</v>
      </c>
      <c r="E263" s="696">
        <v>2</v>
      </c>
      <c r="F263" s="696">
        <v>2</v>
      </c>
      <c r="G263" s="696">
        <v>2</v>
      </c>
      <c r="H263" s="696">
        <v>2</v>
      </c>
      <c r="I263" s="696">
        <v>2</v>
      </c>
      <c r="J263" s="696">
        <v>3</v>
      </c>
      <c r="K263" s="696">
        <v>3</v>
      </c>
      <c r="L263" s="696">
        <v>3</v>
      </c>
      <c r="M263" s="696">
        <v>3</v>
      </c>
      <c r="N263" s="696">
        <v>4</v>
      </c>
      <c r="O263" s="696">
        <v>3</v>
      </c>
      <c r="P263" s="696">
        <v>2</v>
      </c>
      <c r="Q263" s="696">
        <v>1</v>
      </c>
      <c r="R263" s="696">
        <v>1</v>
      </c>
      <c r="S263" s="696">
        <v>1</v>
      </c>
      <c r="T263" s="696">
        <v>1</v>
      </c>
      <c r="U263" s="696">
        <v>1</v>
      </c>
      <c r="V263" s="696">
        <v>1</v>
      </c>
      <c r="AM263" s="462" t="str">
        <f>TEXT(AL258,"ддд дд МММ -")&amp;AN263</f>
        <v>Пн 25 ноя -ночь(21:00-09:00)</v>
      </c>
      <c r="AN263" s="463" t="s">
        <v>116</v>
      </c>
      <c r="AO263" s="637" t="str">
        <f t="shared" si="530"/>
        <v>Мга</v>
      </c>
      <c r="AP263" s="469" t="str">
        <f t="shared" si="531"/>
        <v>· *</v>
      </c>
      <c r="AQ263" s="474">
        <f t="shared" si="532"/>
        <v>4</v>
      </c>
      <c r="AR263" s="475">
        <f t="shared" si="533"/>
        <v>0.89999999999999991</v>
      </c>
      <c r="AS263" s="475">
        <f t="shared" si="534"/>
        <v>-1.1000000000000001</v>
      </c>
      <c r="AT263" s="474">
        <f t="shared" si="535"/>
        <v>9</v>
      </c>
      <c r="AW263" s="981" t="s">
        <v>1662</v>
      </c>
      <c r="AX263" s="982" t="s">
        <v>1732</v>
      </c>
      <c r="AY263" s="982" t="s">
        <v>1733</v>
      </c>
      <c r="AZ263" s="1008" t="s">
        <v>1734</v>
      </c>
      <c r="BA263" s="983" t="s">
        <v>917</v>
      </c>
      <c r="BC263" s="981" t="s">
        <v>1662</v>
      </c>
      <c r="BD263" s="982" t="s">
        <v>1684</v>
      </c>
      <c r="BE263" s="982" t="s">
        <v>1685</v>
      </c>
      <c r="BF263" s="1008" t="s">
        <v>1686</v>
      </c>
      <c r="BG263" s="983" t="s">
        <v>886</v>
      </c>
      <c r="BH263" s="984">
        <v>59.718000000000004</v>
      </c>
      <c r="BI263" s="985">
        <v>30.9498</v>
      </c>
      <c r="BQ263" s="1000">
        <f t="shared" si="527"/>
        <v>0</v>
      </c>
      <c r="BR263" s="1000">
        <f t="shared" si="528"/>
        <v>0</v>
      </c>
      <c r="BS263" s="1000">
        <f t="shared" si="529"/>
        <v>0</v>
      </c>
    </row>
    <row r="264" spans="1:106" ht="15.75" x14ac:dyDescent="0.25">
      <c r="A264" s="681" t="s">
        <v>945</v>
      </c>
      <c r="B264" s="697" t="s">
        <v>32</v>
      </c>
      <c r="C264" s="698" t="s">
        <v>815</v>
      </c>
      <c r="D264" s="698" t="e">
        <v>#N/A</v>
      </c>
      <c r="E264" s="698" t="s">
        <v>816</v>
      </c>
      <c r="F264" s="698" t="e">
        <v>#N/A</v>
      </c>
      <c r="G264" s="698" t="s">
        <v>816</v>
      </c>
      <c r="H264" s="698" t="e">
        <v>#N/A</v>
      </c>
      <c r="I264" s="698" t="s">
        <v>837</v>
      </c>
      <c r="J264" s="698" t="e">
        <v>#N/A</v>
      </c>
      <c r="K264" s="698" t="s">
        <v>837</v>
      </c>
      <c r="L264" s="698" t="e">
        <v>#N/A</v>
      </c>
      <c r="M264" s="698" t="s">
        <v>816</v>
      </c>
      <c r="N264" s="698" t="e">
        <v>#N/A</v>
      </c>
      <c r="O264" s="698" t="s">
        <v>816</v>
      </c>
      <c r="P264" s="698" t="e">
        <v>#N/A</v>
      </c>
      <c r="Q264" s="698" t="s">
        <v>816</v>
      </c>
      <c r="R264" s="698" t="e">
        <v>#N/A</v>
      </c>
      <c r="S264" s="698" t="s">
        <v>816</v>
      </c>
      <c r="T264" s="698" t="e">
        <v>#N/A</v>
      </c>
      <c r="U264" s="698" t="s">
        <v>2217</v>
      </c>
      <c r="V264" s="698" t="e">
        <v>#N/A</v>
      </c>
      <c r="AM264" s="462" t="str">
        <f>TEXT(AL258,"ддд дд МММ -")&amp;AN264</f>
        <v>Пн 25 ноя -день(09:00-21:00)</v>
      </c>
      <c r="AN264" s="464" t="s">
        <v>117</v>
      </c>
      <c r="AO264" s="637" t="str">
        <f t="shared" si="530"/>
        <v>Зеленогорск</v>
      </c>
      <c r="AP264" s="469" t="str">
        <f t="shared" si="531"/>
        <v>· *</v>
      </c>
      <c r="AQ264" s="474">
        <f t="shared" si="532"/>
        <v>4</v>
      </c>
      <c r="AR264" s="475">
        <f t="shared" si="533"/>
        <v>0.29999999999999982</v>
      </c>
      <c r="AS264" s="475">
        <f t="shared" si="534"/>
        <v>-1.7000000000000002</v>
      </c>
      <c r="AT264" s="474">
        <f t="shared" si="535"/>
        <v>9</v>
      </c>
      <c r="AW264" s="991" t="s">
        <v>789</v>
      </c>
      <c r="AX264" s="992" t="s">
        <v>1910</v>
      </c>
      <c r="AY264" s="992" t="s">
        <v>1911</v>
      </c>
      <c r="AZ264" s="1008" t="s">
        <v>1912</v>
      </c>
      <c r="BA264" s="993" t="s">
        <v>1121</v>
      </c>
      <c r="BC264" s="981" t="s">
        <v>1662</v>
      </c>
      <c r="BD264" s="982" t="s">
        <v>1723</v>
      </c>
      <c r="BE264" s="982" t="s">
        <v>1724</v>
      </c>
      <c r="BF264" s="1008" t="s">
        <v>1725</v>
      </c>
      <c r="BG264" s="983" t="s">
        <v>886</v>
      </c>
      <c r="BH264" s="984">
        <v>59.330100000000002</v>
      </c>
      <c r="BI264" s="985">
        <v>30.727</v>
      </c>
      <c r="BQ264" s="1000">
        <f t="shared" ref="BQ264:BQ327" si="537">CHOOSE(AN$83,AZ264,BF264,BK264)</f>
        <v>0</v>
      </c>
      <c r="BR264" s="1000">
        <f t="shared" ref="BR264:BR327" si="538">CHOOSE(AN$83,AW264,BC264,BL264)</f>
        <v>0</v>
      </c>
      <c r="BS264" s="1000">
        <f t="shared" ref="BS264:BS327" si="539">CHOOSE(AN$83,AY264,BE264,BN264)</f>
        <v>0</v>
      </c>
    </row>
    <row r="265" spans="1:106" ht="15.75" x14ac:dyDescent="0.25">
      <c r="AM265" s="462" t="str">
        <f>TEXT(AL259,"ддд дд МММ -")&amp;AN265</f>
        <v>Вт 26 ноя -ночь(21:00-09:00)</v>
      </c>
      <c r="AN265" s="463" t="s">
        <v>116</v>
      </c>
      <c r="AO265" s="637" t="str">
        <f t="shared" si="530"/>
        <v>Выборг</v>
      </c>
      <c r="AP265" s="469" t="str">
        <f t="shared" si="531"/>
        <v>· *</v>
      </c>
      <c r="AQ265" s="474">
        <f t="shared" si="532"/>
        <v>6</v>
      </c>
      <c r="AR265" s="475">
        <f t="shared" si="533"/>
        <v>-0.7</v>
      </c>
      <c r="AS265" s="475">
        <f t="shared" si="534"/>
        <v>-2.7</v>
      </c>
      <c r="AT265" s="474">
        <f t="shared" si="535"/>
        <v>12</v>
      </c>
      <c r="AW265" s="956" t="s">
        <v>1662</v>
      </c>
      <c r="AX265" s="957" t="s">
        <v>1735</v>
      </c>
      <c r="AY265" s="957" t="s">
        <v>1736</v>
      </c>
      <c r="AZ265" s="1008" t="s">
        <v>1737</v>
      </c>
      <c r="BA265" s="958" t="s">
        <v>329</v>
      </c>
      <c r="BC265" s="981" t="s">
        <v>1662</v>
      </c>
      <c r="BD265" s="982" t="s">
        <v>1788</v>
      </c>
      <c r="BE265" s="982" t="s">
        <v>1789</v>
      </c>
      <c r="BF265" s="1008" t="s">
        <v>1790</v>
      </c>
      <c r="BG265" s="983" t="s">
        <v>886</v>
      </c>
      <c r="BH265" s="984">
        <v>59.768999999999998</v>
      </c>
      <c r="BI265" s="985">
        <v>30.832699999999999</v>
      </c>
      <c r="BQ265" s="1000">
        <f t="shared" si="537"/>
        <v>0</v>
      </c>
      <c r="BR265" s="1000">
        <f t="shared" si="538"/>
        <v>0</v>
      </c>
      <c r="BS265" s="1000">
        <f t="shared" si="539"/>
        <v>0</v>
      </c>
    </row>
    <row r="266" spans="1:106" s="5" customFormat="1" ht="15.75" x14ac:dyDescent="0.25">
      <c r="A266"/>
      <c r="B266"/>
      <c r="C266"/>
      <c r="D266"/>
      <c r="E266"/>
      <c r="F266"/>
      <c r="G266"/>
      <c r="H266"/>
      <c r="I266"/>
      <c r="J266"/>
      <c r="K266"/>
      <c r="L266"/>
      <c r="M266"/>
      <c r="N266"/>
      <c r="O266"/>
      <c r="P266"/>
      <c r="Q266"/>
      <c r="R266"/>
      <c r="S266"/>
      <c r="T266"/>
      <c r="U266"/>
      <c r="V266"/>
      <c r="W266" s="1"/>
      <c r="X266"/>
      <c r="Y266"/>
      <c r="Z266"/>
      <c r="AA266"/>
      <c r="AB266"/>
      <c r="AC266"/>
      <c r="AD266"/>
      <c r="AE266"/>
      <c r="AF266"/>
      <c r="AG266"/>
      <c r="AH266"/>
      <c r="AI266"/>
      <c r="AJ266" s="515"/>
      <c r="AM266" s="462" t="str">
        <f>TEXT(AL259,"ддд дд МММ -")&amp;AN266</f>
        <v>Вт 26 ноя -день(09:00-21:00)</v>
      </c>
      <c r="AN266" s="464" t="s">
        <v>117</v>
      </c>
      <c r="AO266" s="637" t="str">
        <f t="shared" si="530"/>
        <v>Приозерск</v>
      </c>
      <c r="AP266" s="469" t="str">
        <f t="shared" si="531"/>
        <v>· *</v>
      </c>
      <c r="AQ266" s="474">
        <f t="shared" si="532"/>
        <v>15</v>
      </c>
      <c r="AR266" s="475">
        <f t="shared" si="533"/>
        <v>-1.2</v>
      </c>
      <c r="AS266" s="475">
        <f t="shared" si="534"/>
        <v>-3.2</v>
      </c>
      <c r="AT266" s="474">
        <f t="shared" si="535"/>
        <v>10</v>
      </c>
      <c r="AW266" s="991" t="s">
        <v>789</v>
      </c>
      <c r="AX266" s="992" t="s">
        <v>1913</v>
      </c>
      <c r="AY266" s="992" t="s">
        <v>1914</v>
      </c>
      <c r="AZ266" s="1008" t="s">
        <v>1915</v>
      </c>
      <c r="BA266" s="993" t="s">
        <v>406</v>
      </c>
      <c r="BC266" s="981" t="s">
        <v>1662</v>
      </c>
      <c r="BD266" s="982" t="s">
        <v>1695</v>
      </c>
      <c r="BE266" s="982" t="s">
        <v>1696</v>
      </c>
      <c r="BF266" s="1008" t="s">
        <v>1697</v>
      </c>
      <c r="BG266" s="983" t="s">
        <v>886</v>
      </c>
      <c r="BH266" s="984">
        <v>59.767600000000002</v>
      </c>
      <c r="BI266" s="985">
        <v>30.944600000000001</v>
      </c>
      <c r="BQ266" s="1000">
        <f t="shared" si="537"/>
        <v>0</v>
      </c>
      <c r="BR266" s="1000">
        <f t="shared" si="538"/>
        <v>0</v>
      </c>
      <c r="BS266" s="1000">
        <f t="shared" si="539"/>
        <v>0</v>
      </c>
      <c r="CH266"/>
      <c r="CI266"/>
      <c r="CJ266"/>
      <c r="CK266"/>
      <c r="CL266"/>
      <c r="CM266"/>
      <c r="CN266"/>
      <c r="CO266"/>
      <c r="CP266"/>
      <c r="CQ266"/>
      <c r="CR266"/>
      <c r="CS266"/>
      <c r="CT266"/>
      <c r="CU266"/>
      <c r="CV266"/>
      <c r="CW266"/>
      <c r="CX266"/>
      <c r="CY266"/>
      <c r="CZ266"/>
      <c r="DA266"/>
      <c r="DB266"/>
    </row>
    <row r="267" spans="1:106" ht="15.75" x14ac:dyDescent="0.25">
      <c r="AL267" s="232"/>
      <c r="AM267" s="462" t="str">
        <f>TEXT(AL260,"ддд дд МММ -")&amp;AN267</f>
        <v>Ср 27 ноя -ночь(21:00-09:00)</v>
      </c>
      <c r="AN267" s="463" t="s">
        <v>116</v>
      </c>
      <c r="AO267" s="637" t="str">
        <f t="shared" si="530"/>
        <v>Дно</v>
      </c>
      <c r="AP267" s="469" t="str">
        <f t="shared" si="531"/>
        <v>· *</v>
      </c>
      <c r="AQ267" s="474">
        <f t="shared" si="532"/>
        <v>4</v>
      </c>
      <c r="AR267" s="475">
        <f t="shared" si="533"/>
        <v>0.10000000000000009</v>
      </c>
      <c r="AS267" s="475">
        <f t="shared" si="534"/>
        <v>-1.9</v>
      </c>
      <c r="AT267" s="474">
        <f t="shared" si="535"/>
        <v>9</v>
      </c>
      <c r="AW267" s="981" t="s">
        <v>1662</v>
      </c>
      <c r="AX267" s="982" t="s">
        <v>1738</v>
      </c>
      <c r="AY267" s="982" t="s">
        <v>1590</v>
      </c>
      <c r="AZ267" s="1008" t="s">
        <v>1739</v>
      </c>
      <c r="BA267" s="983" t="s">
        <v>917</v>
      </c>
      <c r="BC267" s="981" t="s">
        <v>1662</v>
      </c>
      <c r="BD267" s="982" t="s">
        <v>1847</v>
      </c>
      <c r="BE267" s="982" t="s">
        <v>1777</v>
      </c>
      <c r="BF267" s="1008" t="s">
        <v>1848</v>
      </c>
      <c r="BG267" s="983" t="s">
        <v>886</v>
      </c>
      <c r="BH267" s="984">
        <v>59.726599999999998</v>
      </c>
      <c r="BI267" s="985">
        <v>31.16</v>
      </c>
      <c r="BQ267" s="1000">
        <f t="shared" si="537"/>
        <v>0</v>
      </c>
      <c r="BR267" s="1000">
        <f t="shared" si="538"/>
        <v>0</v>
      </c>
      <c r="BS267" s="1000">
        <f t="shared" si="539"/>
        <v>0</v>
      </c>
      <c r="CH267" s="5"/>
      <c r="CI267" s="5"/>
      <c r="CJ267" s="5"/>
      <c r="CK267" s="5"/>
      <c r="CL267" s="5"/>
      <c r="CM267" s="5"/>
      <c r="CN267" s="5"/>
      <c r="CO267" s="5"/>
      <c r="CP267" s="5"/>
      <c r="CQ267" s="5"/>
      <c r="CR267" s="5"/>
      <c r="CS267" s="5"/>
      <c r="CT267" s="5"/>
      <c r="CU267" s="5"/>
      <c r="CV267" s="5"/>
      <c r="CW267" s="5"/>
      <c r="CX267" s="5"/>
      <c r="CY267" s="5"/>
      <c r="CZ267" s="5"/>
      <c r="DA267" s="5"/>
      <c r="DB267" s="5"/>
    </row>
    <row r="268" spans="1:106" ht="15.75" x14ac:dyDescent="0.25">
      <c r="AL268" s="233"/>
      <c r="AM268" s="462" t="str">
        <f>TEXT(AL260,"ддд дд МММ -")&amp;AN268</f>
        <v>Ср 27 ноя -день(09:00-21:00)</v>
      </c>
      <c r="AN268" s="464" t="s">
        <v>117</v>
      </c>
      <c r="AO268" s="637" t="str">
        <f t="shared" si="530"/>
        <v>Великие Луки</v>
      </c>
      <c r="AP268" s="469" t="str">
        <f t="shared" si="531"/>
        <v>· *</v>
      </c>
      <c r="AQ268" s="474">
        <f t="shared" si="532"/>
        <v>10</v>
      </c>
      <c r="AR268" s="475">
        <f t="shared" si="533"/>
        <v>-0.89999999999999991</v>
      </c>
      <c r="AS268" s="475">
        <f t="shared" si="534"/>
        <v>-2.9</v>
      </c>
      <c r="AT268" s="474">
        <f t="shared" si="535"/>
        <v>6</v>
      </c>
      <c r="AW268" s="991" t="s">
        <v>790</v>
      </c>
      <c r="AX268" s="992" t="s">
        <v>2003</v>
      </c>
      <c r="AY268" s="992" t="s">
        <v>2004</v>
      </c>
      <c r="AZ268" s="1008" t="s">
        <v>2005</v>
      </c>
      <c r="BA268" s="993" t="s">
        <v>1188</v>
      </c>
      <c r="BC268" s="981" t="s">
        <v>1662</v>
      </c>
      <c r="BD268" s="982" t="s">
        <v>712</v>
      </c>
      <c r="BE268" s="982" t="s">
        <v>1400</v>
      </c>
      <c r="BF268" s="1008" t="s">
        <v>1754</v>
      </c>
      <c r="BG268" s="983" t="s">
        <v>886</v>
      </c>
      <c r="BH268" s="984">
        <v>59.755499999999998</v>
      </c>
      <c r="BI268" s="985">
        <v>31.061699999999998</v>
      </c>
      <c r="BQ268" s="1000">
        <f t="shared" si="537"/>
        <v>0</v>
      </c>
      <c r="BR268" s="1000">
        <f t="shared" si="538"/>
        <v>0</v>
      </c>
      <c r="BS268" s="1000">
        <f t="shared" si="539"/>
        <v>0</v>
      </c>
    </row>
    <row r="269" spans="1:106" ht="15.75" x14ac:dyDescent="0.25">
      <c r="AM269" s="462" t="str">
        <f>TEXT(AL261,"ддд дд МММ -")&amp;AN269</f>
        <v>Чт 28 ноя -ночь(21:00-09:00)</v>
      </c>
      <c r="AN269" s="463" t="s">
        <v>116</v>
      </c>
      <c r="AO269" s="637" t="str">
        <f t="shared" si="530"/>
        <v>Псков</v>
      </c>
      <c r="AP269" s="469" t="str">
        <f t="shared" si="531"/>
        <v>· *</v>
      </c>
      <c r="AQ269" s="474">
        <f t="shared" si="532"/>
        <v>1</v>
      </c>
      <c r="AR269" s="475">
        <f t="shared" si="533"/>
        <v>0.39999999999999991</v>
      </c>
      <c r="AS269" s="475">
        <f t="shared" si="534"/>
        <v>-1.6</v>
      </c>
      <c r="AT269" s="474">
        <f t="shared" si="535"/>
        <v>10</v>
      </c>
      <c r="AW269" s="956" t="s">
        <v>1350</v>
      </c>
      <c r="AX269" s="957" t="s">
        <v>1591</v>
      </c>
      <c r="AY269" s="957" t="s">
        <v>1592</v>
      </c>
      <c r="AZ269" s="1008" t="s">
        <v>2160</v>
      </c>
      <c r="BA269" s="958" t="s">
        <v>228</v>
      </c>
      <c r="BC269" s="981" t="s">
        <v>1662</v>
      </c>
      <c r="BD269" s="982" t="s">
        <v>1726</v>
      </c>
      <c r="BE269" s="982" t="s">
        <v>1727</v>
      </c>
      <c r="BF269" s="1008" t="s">
        <v>1728</v>
      </c>
      <c r="BG269" s="983" t="s">
        <v>886</v>
      </c>
      <c r="BH269" s="984">
        <v>59.749699999999997</v>
      </c>
      <c r="BI269" s="985">
        <v>30.6145</v>
      </c>
      <c r="BQ269" s="1000">
        <f t="shared" si="537"/>
        <v>0</v>
      </c>
      <c r="BR269" s="1000">
        <f t="shared" si="538"/>
        <v>0</v>
      </c>
      <c r="BS269" s="1000">
        <f t="shared" si="539"/>
        <v>0</v>
      </c>
    </row>
    <row r="270" spans="1:106" s="1" customFormat="1" ht="15" customHeight="1" x14ac:dyDescent="0.25">
      <c r="A270"/>
      <c r="B270"/>
      <c r="C270"/>
      <c r="D270"/>
      <c r="E270"/>
      <c r="F270"/>
      <c r="G270"/>
      <c r="H270"/>
      <c r="I270"/>
      <c r="J270"/>
      <c r="K270"/>
      <c r="L270"/>
      <c r="M270"/>
      <c r="N270"/>
      <c r="O270"/>
      <c r="P270"/>
      <c r="Q270"/>
      <c r="R270"/>
      <c r="S270"/>
      <c r="T270"/>
      <c r="U270"/>
      <c r="V270"/>
      <c r="X270"/>
      <c r="Y270"/>
      <c r="Z270"/>
      <c r="AA270"/>
      <c r="AB270"/>
      <c r="AC270"/>
      <c r="AD270"/>
      <c r="AE270"/>
      <c r="AF270"/>
      <c r="AG270"/>
      <c r="AH270"/>
      <c r="AI270"/>
      <c r="AJ270" s="515"/>
      <c r="AK270" s="5"/>
      <c r="AL270" s="5"/>
      <c r="AM270" s="462" t="str">
        <f>TEXT(AL261,"ддд дд МММ -")&amp;AN270</f>
        <v>Чт 28 ноя -день(09:00-21:00)</v>
      </c>
      <c r="AN270" s="464" t="s">
        <v>117</v>
      </c>
      <c r="AO270" s="637" t="str">
        <f t="shared" si="530"/>
        <v>Гатчина</v>
      </c>
      <c r="AP270" s="469" t="str">
        <f t="shared" si="531"/>
        <v>· *</v>
      </c>
      <c r="AQ270" s="474">
        <f t="shared" si="532"/>
        <v>3</v>
      </c>
      <c r="AR270" s="475">
        <f t="shared" si="533"/>
        <v>0</v>
      </c>
      <c r="AS270" s="475">
        <f t="shared" si="534"/>
        <v>-2</v>
      </c>
      <c r="AT270" s="474">
        <f t="shared" si="535"/>
        <v>10</v>
      </c>
      <c r="AW270" s="956" t="s">
        <v>1662</v>
      </c>
      <c r="AX270" s="957" t="s">
        <v>1740</v>
      </c>
      <c r="AY270" s="957" t="s">
        <v>1741</v>
      </c>
      <c r="AZ270" s="1008" t="s">
        <v>1742</v>
      </c>
      <c r="BA270" s="958" t="s">
        <v>304</v>
      </c>
      <c r="BC270" s="981" t="s">
        <v>1662</v>
      </c>
      <c r="BD270" s="982" t="s">
        <v>1834</v>
      </c>
      <c r="BE270" s="982" t="s">
        <v>1631</v>
      </c>
      <c r="BF270" s="1008" t="s">
        <v>1835</v>
      </c>
      <c r="BG270" s="983" t="s">
        <v>917</v>
      </c>
      <c r="BH270" s="984">
        <v>59.918599999999998</v>
      </c>
      <c r="BI270" s="985">
        <v>30.366900000000001</v>
      </c>
      <c r="BQ270" s="1000">
        <f t="shared" si="537"/>
        <v>0</v>
      </c>
      <c r="BR270" s="1000">
        <f t="shared" si="538"/>
        <v>0</v>
      </c>
      <c r="BS270" s="1000">
        <f t="shared" si="539"/>
        <v>0</v>
      </c>
      <c r="CH270"/>
      <c r="CI270"/>
      <c r="CJ270"/>
      <c r="CK270"/>
      <c r="CL270"/>
      <c r="CM270"/>
      <c r="CN270"/>
      <c r="CO270"/>
      <c r="CP270"/>
      <c r="CQ270"/>
      <c r="CR270"/>
      <c r="CS270"/>
      <c r="CT270"/>
      <c r="CU270"/>
      <c r="CV270"/>
      <c r="CW270"/>
      <c r="CX270"/>
      <c r="CY270"/>
      <c r="CZ270"/>
      <c r="DA270"/>
      <c r="DB270"/>
    </row>
    <row r="271" spans="1:106" ht="15" customHeight="1" x14ac:dyDescent="0.25">
      <c r="AM271" s="462" t="str">
        <f>TEXT(AL262,"ддд дд МММ -")&amp;AN271</f>
        <v>Пт 29 ноя -ночь(21:00-09:00)</v>
      </c>
      <c r="AN271" s="463" t="s">
        <v>116</v>
      </c>
      <c r="AO271" s="637" t="str">
        <f t="shared" si="530"/>
        <v>Усть-Луга</v>
      </c>
      <c r="AP271" s="469" t="str">
        <f t="shared" si="531"/>
        <v>· *</v>
      </c>
      <c r="AQ271" s="474">
        <f t="shared" si="532"/>
        <v>1</v>
      </c>
      <c r="AR271" s="475">
        <f t="shared" si="533"/>
        <v>1.2999999999999998</v>
      </c>
      <c r="AS271" s="475">
        <f t="shared" si="534"/>
        <v>-0.70000000000000018</v>
      </c>
      <c r="AT271" s="474">
        <f t="shared" si="535"/>
        <v>12</v>
      </c>
      <c r="AW271" s="1016" t="s">
        <v>791</v>
      </c>
      <c r="AX271" s="1017" t="s">
        <v>531</v>
      </c>
      <c r="AY271" s="1017" t="s">
        <v>1414</v>
      </c>
      <c r="AZ271" s="1008" t="s">
        <v>2136</v>
      </c>
      <c r="BA271" s="1017" t="s">
        <v>531</v>
      </c>
      <c r="BC271" s="981" t="s">
        <v>1662</v>
      </c>
      <c r="BD271" s="982" t="s">
        <v>1761</v>
      </c>
      <c r="BE271" s="982" t="s">
        <v>1762</v>
      </c>
      <c r="BF271" s="1008" t="s">
        <v>1763</v>
      </c>
      <c r="BG271" s="983" t="s">
        <v>917</v>
      </c>
      <c r="BH271" s="984">
        <v>59.907200000000003</v>
      </c>
      <c r="BI271" s="985">
        <v>30.371700000000001</v>
      </c>
      <c r="BQ271" s="1000">
        <f t="shared" si="537"/>
        <v>0</v>
      </c>
      <c r="BR271" s="1000">
        <f t="shared" si="538"/>
        <v>0</v>
      </c>
      <c r="BS271" s="1000">
        <f t="shared" si="539"/>
        <v>0</v>
      </c>
      <c r="CH271" s="1"/>
      <c r="CI271" s="1"/>
      <c r="CJ271" s="1"/>
      <c r="CK271" s="1"/>
      <c r="CL271" s="1"/>
      <c r="CM271" s="1"/>
      <c r="CN271" s="1"/>
      <c r="CO271" s="1"/>
      <c r="CP271" s="1"/>
      <c r="CQ271" s="1"/>
      <c r="CR271" s="1"/>
      <c r="CS271" s="1"/>
      <c r="CT271" s="1"/>
      <c r="CU271" s="1"/>
      <c r="CV271" s="1"/>
      <c r="CW271" s="1"/>
      <c r="CX271" s="1"/>
      <c r="CY271" s="1"/>
      <c r="CZ271" s="1"/>
      <c r="DA271" s="1"/>
      <c r="DB271" s="1"/>
    </row>
    <row r="272" spans="1:106" ht="15" customHeight="1" x14ac:dyDescent="0.25">
      <c r="AM272" s="462" t="str">
        <f>TEXT(AL262,"ддд дд МММ -")&amp;AN272</f>
        <v>Пт 29 ноя -день(09:00-21:00)</v>
      </c>
      <c r="AN272" s="464" t="s">
        <v>117</v>
      </c>
      <c r="AO272" s="637" t="str">
        <f t="shared" si="530"/>
        <v>Волховстрой</v>
      </c>
      <c r="AP272" s="469" t="str">
        <f t="shared" si="531"/>
        <v>· *</v>
      </c>
      <c r="AQ272" s="474">
        <f t="shared" si="532"/>
        <v>12</v>
      </c>
      <c r="AR272" s="475">
        <f t="shared" si="533"/>
        <v>-0.30000000000000004</v>
      </c>
      <c r="AS272" s="475">
        <f t="shared" si="534"/>
        <v>-2.2999999999999998</v>
      </c>
      <c r="AT272" s="474">
        <f t="shared" si="535"/>
        <v>11</v>
      </c>
      <c r="AW272" s="991" t="s">
        <v>790</v>
      </c>
      <c r="AX272" s="992" t="s">
        <v>2006</v>
      </c>
      <c r="AY272" s="992" t="s">
        <v>2007</v>
      </c>
      <c r="AZ272" s="1008" t="s">
        <v>2008</v>
      </c>
      <c r="BA272" s="993" t="s">
        <v>1256</v>
      </c>
      <c r="BC272" s="981" t="s">
        <v>1662</v>
      </c>
      <c r="BD272" s="982" t="s">
        <v>1836</v>
      </c>
      <c r="BE272" s="982" t="s">
        <v>1399</v>
      </c>
      <c r="BF272" s="1008" t="s">
        <v>1837</v>
      </c>
      <c r="BG272" s="983" t="s">
        <v>917</v>
      </c>
      <c r="BH272" s="984">
        <v>59.956000000000003</v>
      </c>
      <c r="BI272" s="985">
        <v>30.3567</v>
      </c>
      <c r="BQ272" s="1000">
        <f t="shared" si="537"/>
        <v>0</v>
      </c>
      <c r="BR272" s="1000">
        <f t="shared" si="538"/>
        <v>0</v>
      </c>
      <c r="BS272" s="1000">
        <f t="shared" si="539"/>
        <v>0</v>
      </c>
    </row>
    <row r="273" spans="1:106" ht="15" customHeight="1" x14ac:dyDescent="0.25">
      <c r="A273" s="98"/>
      <c r="B273" s="98"/>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s="98"/>
      <c r="AA273" s="98"/>
      <c r="AB273" s="98"/>
      <c r="AC273" s="98"/>
      <c r="AD273" s="98"/>
      <c r="AE273" s="98"/>
      <c r="AF273" s="98"/>
      <c r="AG273" s="98"/>
      <c r="AH273" s="98"/>
      <c r="AI273" s="98"/>
      <c r="AM273" s="2"/>
      <c r="AN273" s="2"/>
      <c r="AO273" s="637" t="str">
        <f t="shared" si="530"/>
        <v>Тихвин</v>
      </c>
      <c r="AP273" s="469" t="str">
        <f t="shared" si="531"/>
        <v>· *</v>
      </c>
      <c r="AQ273" s="474">
        <f t="shared" si="532"/>
        <v>6</v>
      </c>
      <c r="AR273" s="475">
        <f t="shared" si="533"/>
        <v>0.70000000000000018</v>
      </c>
      <c r="AS273" s="475">
        <f t="shared" si="534"/>
        <v>-1.2999999999999998</v>
      </c>
      <c r="AT273" s="474">
        <f t="shared" si="535"/>
        <v>13</v>
      </c>
      <c r="AW273" s="956" t="s">
        <v>1662</v>
      </c>
      <c r="AX273" s="957" t="s">
        <v>1743</v>
      </c>
      <c r="AY273" s="957" t="s">
        <v>1744</v>
      </c>
      <c r="AZ273" s="1008" t="s">
        <v>1745</v>
      </c>
      <c r="BA273" s="958" t="s">
        <v>329</v>
      </c>
      <c r="BC273" s="981" t="s">
        <v>1662</v>
      </c>
      <c r="BD273" s="982" t="s">
        <v>1710</v>
      </c>
      <c r="BE273" s="982" t="s">
        <v>1399</v>
      </c>
      <c r="BF273" s="1008" t="s">
        <v>1711</v>
      </c>
      <c r="BG273" s="983" t="s">
        <v>917</v>
      </c>
      <c r="BH273" s="984">
        <v>59.931699999999999</v>
      </c>
      <c r="BI273" s="985">
        <v>30.441500000000001</v>
      </c>
      <c r="BQ273" s="1000">
        <f t="shared" si="537"/>
        <v>0</v>
      </c>
      <c r="BR273" s="1000">
        <f t="shared" si="538"/>
        <v>0</v>
      </c>
      <c r="BS273" s="1000">
        <f t="shared" si="539"/>
        <v>0</v>
      </c>
    </row>
    <row r="274" spans="1:106" ht="15" customHeight="1" x14ac:dyDescent="0.25">
      <c r="A274" s="99" t="s">
        <v>710</v>
      </c>
      <c r="B274" s="100" t="s">
        <v>78</v>
      </c>
      <c r="C274" s="101" t="s">
        <v>2262</v>
      </c>
      <c r="D274" s="102" t="s">
        <v>79</v>
      </c>
      <c r="E274" s="102" t="s">
        <v>2263</v>
      </c>
      <c r="F274" s="102" t="s">
        <v>79</v>
      </c>
      <c r="G274" s="102" t="s">
        <v>2264</v>
      </c>
      <c r="H274" s="102" t="s">
        <v>79</v>
      </c>
      <c r="I274" s="102" t="s">
        <v>2265</v>
      </c>
      <c r="J274" s="102" t="s">
        <v>79</v>
      </c>
      <c r="K274" s="102" t="s">
        <v>2266</v>
      </c>
      <c r="L274" s="102" t="s">
        <v>79</v>
      </c>
      <c r="M274" s="102" t="s">
        <v>2267</v>
      </c>
      <c r="N274" s="102" t="s">
        <v>79</v>
      </c>
      <c r="O274" s="102" t="s">
        <v>2268</v>
      </c>
      <c r="P274" s="102" t="s">
        <v>79</v>
      </c>
      <c r="Q274" s="102" t="s">
        <v>2269</v>
      </c>
      <c r="R274" s="102" t="s">
        <v>79</v>
      </c>
      <c r="S274" s="102" t="s">
        <v>2270</v>
      </c>
      <c r="T274" s="102" t="s">
        <v>79</v>
      </c>
      <c r="U274" s="102" t="s">
        <v>2271</v>
      </c>
      <c r="V274" s="103" t="s">
        <v>79</v>
      </c>
      <c r="X274" s="104"/>
      <c r="Y274" s="105" t="s">
        <v>80</v>
      </c>
      <c r="Z274" s="106" t="s">
        <v>83</v>
      </c>
      <c r="AA274" s="107" t="s">
        <v>84</v>
      </c>
      <c r="AB274" s="107" t="s">
        <v>85</v>
      </c>
      <c r="AC274" s="107" t="s">
        <v>86</v>
      </c>
      <c r="AD274" s="107" t="s">
        <v>87</v>
      </c>
      <c r="AE274" s="107" t="s">
        <v>81</v>
      </c>
      <c r="AF274" s="107" t="s">
        <v>82</v>
      </c>
      <c r="AG274" s="107" t="s">
        <v>83</v>
      </c>
      <c r="AH274" s="107" t="s">
        <v>84</v>
      </c>
      <c r="AI274" s="108" t="s">
        <v>85</v>
      </c>
      <c r="AM274" s="425"/>
      <c r="AN274" s="465">
        <v>3</v>
      </c>
      <c r="AO274" s="637" t="str">
        <f t="shared" si="530"/>
        <v>Бабаево</v>
      </c>
      <c r="AP274" s="469" t="str">
        <f t="shared" si="531"/>
        <v>· *</v>
      </c>
      <c r="AQ274" s="474">
        <f t="shared" si="532"/>
        <v>2</v>
      </c>
      <c r="AR274" s="475">
        <f t="shared" si="533"/>
        <v>-0.8</v>
      </c>
      <c r="AS274" s="475">
        <f t="shared" si="534"/>
        <v>-2.8</v>
      </c>
      <c r="AT274" s="474">
        <f t="shared" si="535"/>
        <v>14</v>
      </c>
      <c r="AW274" s="956" t="s">
        <v>1350</v>
      </c>
      <c r="AX274" s="957" t="s">
        <v>1593</v>
      </c>
      <c r="AY274" s="957" t="s">
        <v>1594</v>
      </c>
      <c r="AZ274" s="1008" t="s">
        <v>2204</v>
      </c>
      <c r="BA274" s="958" t="s">
        <v>998</v>
      </c>
      <c r="BC274" s="981" t="s">
        <v>1662</v>
      </c>
      <c r="BD274" s="982" t="s">
        <v>1796</v>
      </c>
      <c r="BE274" s="982" t="s">
        <v>1797</v>
      </c>
      <c r="BF274" s="1008" t="s">
        <v>1798</v>
      </c>
      <c r="BG274" s="983" t="s">
        <v>917</v>
      </c>
      <c r="BH274" s="984">
        <v>59.964500000000001</v>
      </c>
      <c r="BI274" s="985">
        <v>30.445699999999999</v>
      </c>
      <c r="BQ274" s="1000">
        <f t="shared" si="537"/>
        <v>0</v>
      </c>
      <c r="BR274" s="1000">
        <f t="shared" si="538"/>
        <v>0</v>
      </c>
      <c r="BS274" s="1000">
        <f t="shared" si="539"/>
        <v>0</v>
      </c>
    </row>
    <row r="275" spans="1:106" ht="15" customHeight="1" x14ac:dyDescent="0.25">
      <c r="A275" s="109" t="s">
        <v>711</v>
      </c>
      <c r="B275" s="110" t="s">
        <v>712</v>
      </c>
      <c r="C275" s="111" t="s">
        <v>59</v>
      </c>
      <c r="D275" s="111" t="s">
        <v>60</v>
      </c>
      <c r="E275" s="111" t="s">
        <v>59</v>
      </c>
      <c r="F275" s="111" t="s">
        <v>60</v>
      </c>
      <c r="G275" s="111" t="s">
        <v>59</v>
      </c>
      <c r="H275" s="111" t="s">
        <v>60</v>
      </c>
      <c r="I275" s="111" t="s">
        <v>59</v>
      </c>
      <c r="J275" s="111" t="s">
        <v>60</v>
      </c>
      <c r="K275" s="111" t="s">
        <v>59</v>
      </c>
      <c r="L275" s="111" t="s">
        <v>60</v>
      </c>
      <c r="M275" s="111" t="s">
        <v>59</v>
      </c>
      <c r="N275" s="111" t="s">
        <v>60</v>
      </c>
      <c r="O275" s="111" t="s">
        <v>59</v>
      </c>
      <c r="P275" s="111" t="s">
        <v>60</v>
      </c>
      <c r="Q275" s="111" t="s">
        <v>59</v>
      </c>
      <c r="R275" s="111" t="s">
        <v>60</v>
      </c>
      <c r="S275" s="111" t="s">
        <v>59</v>
      </c>
      <c r="T275" s="111" t="s">
        <v>60</v>
      </c>
      <c r="U275" s="111" t="s">
        <v>59</v>
      </c>
      <c r="V275" s="112" t="s">
        <v>60</v>
      </c>
      <c r="X275" s="113"/>
      <c r="Y275" s="105" t="s">
        <v>712</v>
      </c>
      <c r="Z275" s="114" t="s">
        <v>2272</v>
      </c>
      <c r="AA275" s="115" t="s">
        <v>2273</v>
      </c>
      <c r="AB275" s="115" t="s">
        <v>2274</v>
      </c>
      <c r="AC275" s="115" t="s">
        <v>2275</v>
      </c>
      <c r="AD275" s="115" t="s">
        <v>2276</v>
      </c>
      <c r="AE275" s="115" t="s">
        <v>2277</v>
      </c>
      <c r="AF275" s="115" t="s">
        <v>2278</v>
      </c>
      <c r="AG275" s="115" t="s">
        <v>2279</v>
      </c>
      <c r="AH275" s="115" t="s">
        <v>2280</v>
      </c>
      <c r="AI275" s="116" t="s">
        <v>2281</v>
      </c>
      <c r="AM275" s="425"/>
      <c r="AN275" s="425"/>
      <c r="AO275" s="637" t="str">
        <f t="shared" si="530"/>
        <v>Нелазское</v>
      </c>
      <c r="AP275" s="469" t="str">
        <f t="shared" si="531"/>
        <v>· *</v>
      </c>
      <c r="AQ275" s="474">
        <f t="shared" si="532"/>
        <v>2</v>
      </c>
      <c r="AR275" s="475">
        <f t="shared" si="533"/>
        <v>0.10000000000000009</v>
      </c>
      <c r="AS275" s="475">
        <f t="shared" si="534"/>
        <v>-1.9</v>
      </c>
      <c r="AT275" s="474">
        <f t="shared" si="535"/>
        <v>15</v>
      </c>
      <c r="AW275" s="981" t="s">
        <v>1662</v>
      </c>
      <c r="AX275" s="982" t="s">
        <v>1746</v>
      </c>
      <c r="AY275" s="982" t="s">
        <v>1747</v>
      </c>
      <c r="AZ275" s="1008" t="s">
        <v>1748</v>
      </c>
      <c r="BA275" s="983" t="s">
        <v>886</v>
      </c>
      <c r="BC275" s="981" t="s">
        <v>1662</v>
      </c>
      <c r="BD275" s="982" t="s">
        <v>1732</v>
      </c>
      <c r="BE275" s="982" t="s">
        <v>1733</v>
      </c>
      <c r="BF275" s="1008" t="s">
        <v>1734</v>
      </c>
      <c r="BG275" s="983" t="s">
        <v>917</v>
      </c>
      <c r="BH275" s="984">
        <v>59.990400000000001</v>
      </c>
      <c r="BI275" s="985">
        <v>30.353000000000002</v>
      </c>
      <c r="BQ275" s="1000">
        <f t="shared" si="537"/>
        <v>0</v>
      </c>
      <c r="BR275" s="1000">
        <f t="shared" si="538"/>
        <v>0</v>
      </c>
      <c r="BS275" s="1000">
        <f t="shared" si="539"/>
        <v>0</v>
      </c>
    </row>
    <row r="276" spans="1:106" ht="15" customHeight="1" x14ac:dyDescent="0.25">
      <c r="A276" s="109" t="s">
        <v>713</v>
      </c>
      <c r="B276" s="117" t="s">
        <v>88</v>
      </c>
      <c r="C276" s="118">
        <v>45616.375</v>
      </c>
      <c r="D276" s="119">
        <v>45616.875</v>
      </c>
      <c r="E276" s="120">
        <v>45617.375</v>
      </c>
      <c r="F276" s="119">
        <v>45617.875</v>
      </c>
      <c r="G276" s="120">
        <v>45618.375</v>
      </c>
      <c r="H276" s="119">
        <v>45618.875</v>
      </c>
      <c r="I276" s="121">
        <v>45619.375</v>
      </c>
      <c r="J276" s="119">
        <v>45619.875</v>
      </c>
      <c r="K276" s="120">
        <v>45620.375</v>
      </c>
      <c r="L276" s="119">
        <v>45620.875</v>
      </c>
      <c r="M276" s="120">
        <v>45621.375</v>
      </c>
      <c r="N276" s="119">
        <v>45621.875</v>
      </c>
      <c r="O276" s="121">
        <v>45622.375</v>
      </c>
      <c r="P276" s="119">
        <v>45622.875</v>
      </c>
      <c r="Q276" s="120">
        <v>45623.375</v>
      </c>
      <c r="R276" s="119">
        <v>45623.875</v>
      </c>
      <c r="S276" s="120">
        <v>45624.375</v>
      </c>
      <c r="T276" s="119">
        <v>45624.875</v>
      </c>
      <c r="U276" s="120">
        <v>45625.375</v>
      </c>
      <c r="V276" s="122">
        <v>45625.875</v>
      </c>
      <c r="X276" s="109" t="s">
        <v>714</v>
      </c>
      <c r="Y276" s="123"/>
      <c r="Z276" s="124">
        <v>45616.875</v>
      </c>
      <c r="AA276" s="125">
        <v>45617.875</v>
      </c>
      <c r="AB276" s="125">
        <v>45618.875</v>
      </c>
      <c r="AC276" s="125">
        <v>45619.875</v>
      </c>
      <c r="AD276" s="125">
        <v>45620.875</v>
      </c>
      <c r="AE276" s="125">
        <v>45621.875</v>
      </c>
      <c r="AF276" s="125">
        <v>45622.875</v>
      </c>
      <c r="AG276" s="125">
        <v>45623.875</v>
      </c>
      <c r="AH276" s="125">
        <v>45624.875</v>
      </c>
      <c r="AI276" s="125">
        <v>45625.875</v>
      </c>
      <c r="AM276" s="425"/>
      <c r="AN276" s="425"/>
      <c r="AO276" s="637" t="str">
        <f t="shared" si="530"/>
        <v>Хвойная</v>
      </c>
      <c r="AP276" s="469" t="str">
        <f t="shared" si="531"/>
        <v>· *</v>
      </c>
      <c r="AQ276" s="474">
        <f t="shared" si="532"/>
        <v>4</v>
      </c>
      <c r="AR276" s="475">
        <f t="shared" si="533"/>
        <v>1.7000000000000002</v>
      </c>
      <c r="AS276" s="475">
        <f t="shared" si="534"/>
        <v>-0.29999999999999982</v>
      </c>
      <c r="AT276" s="474">
        <f t="shared" si="535"/>
        <v>15</v>
      </c>
      <c r="AW276" s="956" t="s">
        <v>1350</v>
      </c>
      <c r="AX276" s="957" t="s">
        <v>1595</v>
      </c>
      <c r="AY276" s="957" t="s">
        <v>1596</v>
      </c>
      <c r="AZ276" s="1008" t="s">
        <v>2173</v>
      </c>
      <c r="BA276" s="958" t="s">
        <v>253</v>
      </c>
      <c r="BC276" s="981" t="s">
        <v>1662</v>
      </c>
      <c r="BD276" s="982" t="s">
        <v>1832</v>
      </c>
      <c r="BE276" s="982" t="s">
        <v>1685</v>
      </c>
      <c r="BF276" s="1008" t="s">
        <v>1833</v>
      </c>
      <c r="BG276" s="983" t="s">
        <v>917</v>
      </c>
      <c r="BH276" s="984">
        <v>59.870199999999997</v>
      </c>
      <c r="BI276" s="985">
        <v>30.426200000000001</v>
      </c>
      <c r="BQ276" s="1000">
        <f t="shared" si="537"/>
        <v>0</v>
      </c>
      <c r="BR276" s="1000">
        <f t="shared" si="538"/>
        <v>0</v>
      </c>
      <c r="BS276" s="1000">
        <f t="shared" si="539"/>
        <v>0</v>
      </c>
    </row>
    <row r="277" spans="1:106" s="2" customFormat="1" ht="15" customHeight="1" x14ac:dyDescent="0.25">
      <c r="A277" s="109" t="s">
        <v>715</v>
      </c>
      <c r="B277" s="126" t="s">
        <v>89</v>
      </c>
      <c r="C277" s="127" t="e">
        <v>#N/A</v>
      </c>
      <c r="D277" s="128">
        <v>3.5</v>
      </c>
      <c r="E277" s="128" t="e">
        <v>#N/A</v>
      </c>
      <c r="F277" s="128">
        <v>3.4</v>
      </c>
      <c r="G277" s="128" t="e">
        <v>#N/A</v>
      </c>
      <c r="H277" s="128">
        <v>0.7</v>
      </c>
      <c r="I277" s="128" t="e">
        <v>#N/A</v>
      </c>
      <c r="J277" s="128">
        <v>0</v>
      </c>
      <c r="K277" s="128" t="e">
        <v>#N/A</v>
      </c>
      <c r="L277" s="128">
        <v>-0.2</v>
      </c>
      <c r="M277" s="128" t="e">
        <v>#N/A</v>
      </c>
      <c r="N277" s="128">
        <v>2</v>
      </c>
      <c r="O277" s="128" t="e">
        <v>#N/A</v>
      </c>
      <c r="P277" s="128">
        <v>4.8</v>
      </c>
      <c r="Q277" s="128" t="e">
        <v>#N/A</v>
      </c>
      <c r="R277" s="128">
        <v>3.5</v>
      </c>
      <c r="S277" s="128" t="e">
        <v>#N/A</v>
      </c>
      <c r="T277" s="128">
        <v>3.4</v>
      </c>
      <c r="U277" s="128" t="e">
        <v>#N/A</v>
      </c>
      <c r="V277" s="129">
        <v>2.9</v>
      </c>
      <c r="W277" s="1"/>
      <c r="X277" s="109" t="s">
        <v>716</v>
      </c>
      <c r="Y277" s="489" t="s">
        <v>89</v>
      </c>
      <c r="Z277" s="131">
        <v>3.5</v>
      </c>
      <c r="AA277" s="131">
        <v>3.4</v>
      </c>
      <c r="AB277" s="131">
        <v>0.7</v>
      </c>
      <c r="AC277" s="131">
        <v>0</v>
      </c>
      <c r="AD277" s="131">
        <v>-0.2</v>
      </c>
      <c r="AE277" s="131">
        <v>2</v>
      </c>
      <c r="AF277" s="131">
        <v>4.8</v>
      </c>
      <c r="AG277" s="131">
        <v>3.5</v>
      </c>
      <c r="AH277" s="131">
        <v>3.4</v>
      </c>
      <c r="AI277" s="131">
        <v>2.9</v>
      </c>
      <c r="AJ277" s="516"/>
      <c r="AK277" s="232"/>
      <c r="AL277" s="5"/>
      <c r="AM277" s="425"/>
      <c r="AN277" s="425"/>
      <c r="AO277" s="637" t="str">
        <f t="shared" si="530"/>
        <v>Лодейное Поле</v>
      </c>
      <c r="AP277" s="469" t="str">
        <f t="shared" si="531"/>
        <v>· *</v>
      </c>
      <c r="AQ277" s="474">
        <f t="shared" si="532"/>
        <v>15</v>
      </c>
      <c r="AR277" s="475">
        <f t="shared" si="533"/>
        <v>-1.8</v>
      </c>
      <c r="AS277" s="475">
        <f t="shared" si="534"/>
        <v>-3.8</v>
      </c>
      <c r="AT277" s="474">
        <f t="shared" si="535"/>
        <v>12</v>
      </c>
      <c r="AW277" s="991" t="s">
        <v>791</v>
      </c>
      <c r="AX277" s="992" t="s">
        <v>2084</v>
      </c>
      <c r="AY277" s="992" t="s">
        <v>2085</v>
      </c>
      <c r="AZ277" s="1008" t="s">
        <v>2086</v>
      </c>
      <c r="BA277" s="993" t="s">
        <v>380</v>
      </c>
      <c r="BC277" s="981" t="s">
        <v>1662</v>
      </c>
      <c r="BD277" s="982" t="s">
        <v>1794</v>
      </c>
      <c r="BE277" s="982" t="s">
        <v>1611</v>
      </c>
      <c r="BF277" s="1008" t="s">
        <v>1795</v>
      </c>
      <c r="BG277" s="983" t="s">
        <v>917</v>
      </c>
      <c r="BH277" s="984">
        <v>59.988</v>
      </c>
      <c r="BI277" s="985">
        <v>30.425999999999998</v>
      </c>
      <c r="BQ277" s="1000">
        <f t="shared" si="537"/>
        <v>0</v>
      </c>
      <c r="BR277" s="1000">
        <f t="shared" si="538"/>
        <v>0</v>
      </c>
      <c r="BS277" s="1000">
        <f t="shared" si="539"/>
        <v>0</v>
      </c>
      <c r="CH277"/>
      <c r="CI277"/>
      <c r="CJ277"/>
      <c r="CK277"/>
      <c r="CL277"/>
      <c r="CM277"/>
      <c r="CN277"/>
      <c r="CO277"/>
      <c r="CP277"/>
      <c r="CQ277"/>
      <c r="CR277"/>
      <c r="CS277"/>
      <c r="CT277"/>
      <c r="CU277"/>
      <c r="CV277"/>
      <c r="CW277"/>
      <c r="CX277"/>
      <c r="CY277"/>
      <c r="CZ277"/>
      <c r="DA277"/>
      <c r="DB277"/>
    </row>
    <row r="278" spans="1:106" s="3" customFormat="1" ht="15" customHeight="1" x14ac:dyDescent="0.25">
      <c r="A278" s="109" t="s">
        <v>717</v>
      </c>
      <c r="B278" s="132" t="s">
        <v>90</v>
      </c>
      <c r="C278" s="133">
        <v>-1.7</v>
      </c>
      <c r="D278" s="134" t="e">
        <v>#N/A</v>
      </c>
      <c r="E278" s="133">
        <v>0.89999999999999991</v>
      </c>
      <c r="F278" s="134" t="e">
        <v>#N/A</v>
      </c>
      <c r="G278" s="133">
        <v>-2.6</v>
      </c>
      <c r="H278" s="134" t="e">
        <v>#N/A</v>
      </c>
      <c r="I278" s="133">
        <v>-2.2999999999999998</v>
      </c>
      <c r="J278" s="134" t="e">
        <v>#N/A</v>
      </c>
      <c r="K278" s="133">
        <v>-5.2</v>
      </c>
      <c r="L278" s="134" t="e">
        <v>#N/A</v>
      </c>
      <c r="M278" s="133">
        <v>-5</v>
      </c>
      <c r="N278" s="134" t="e">
        <v>#N/A</v>
      </c>
      <c r="O278" s="133">
        <v>0</v>
      </c>
      <c r="P278" s="134" t="e">
        <v>#N/A</v>
      </c>
      <c r="Q278" s="133">
        <v>1.2999999999999998</v>
      </c>
      <c r="R278" s="134" t="e">
        <v>#N/A</v>
      </c>
      <c r="S278" s="133">
        <v>0</v>
      </c>
      <c r="T278" s="134" t="e">
        <v>#N/A</v>
      </c>
      <c r="U278" s="133">
        <v>-0.19999999999999996</v>
      </c>
      <c r="V278" s="135" t="e">
        <v>#N/A</v>
      </c>
      <c r="W278" s="1"/>
      <c r="X278" s="109" t="s">
        <v>718</v>
      </c>
      <c r="Y278" s="490" t="s">
        <v>90</v>
      </c>
      <c r="Z278" s="137">
        <v>0.3</v>
      </c>
      <c r="AA278" s="137">
        <v>1.4</v>
      </c>
      <c r="AB278" s="137">
        <v>-0.6</v>
      </c>
      <c r="AC278" s="137">
        <v>-2.1</v>
      </c>
      <c r="AD278" s="137">
        <v>-3.2</v>
      </c>
      <c r="AE278" s="137">
        <v>-3</v>
      </c>
      <c r="AF278" s="137">
        <v>2</v>
      </c>
      <c r="AG278" s="137">
        <v>3.3</v>
      </c>
      <c r="AH278" s="137">
        <v>2</v>
      </c>
      <c r="AI278" s="137">
        <v>1.8</v>
      </c>
      <c r="AJ278" s="517"/>
      <c r="AK278" s="233"/>
      <c r="AL278" s="5"/>
      <c r="AM278" s="425"/>
      <c r="AN278" s="425"/>
      <c r="AO278" s="637" t="str">
        <f t="shared" si="530"/>
        <v>Петрозаводск</v>
      </c>
      <c r="AP278" s="469" t="str">
        <f t="shared" si="531"/>
        <v>· *</v>
      </c>
      <c r="AQ278" s="474">
        <f t="shared" si="532"/>
        <v>18</v>
      </c>
      <c r="AR278" s="475">
        <f t="shared" si="533"/>
        <v>-2.2999999999999998</v>
      </c>
      <c r="AS278" s="475">
        <f t="shared" si="534"/>
        <v>-4.3</v>
      </c>
      <c r="AT278" s="474">
        <f t="shared" si="535"/>
        <v>13</v>
      </c>
      <c r="AW278" s="1016" t="s">
        <v>790</v>
      </c>
      <c r="AX278" s="1017" t="s">
        <v>1256</v>
      </c>
      <c r="AY278" s="1017" t="s">
        <v>1426</v>
      </c>
      <c r="AZ278" s="1008" t="s">
        <v>2138</v>
      </c>
      <c r="BA278" s="1017" t="s">
        <v>1256</v>
      </c>
      <c r="BC278" s="981" t="s">
        <v>1662</v>
      </c>
      <c r="BD278" s="982" t="s">
        <v>1738</v>
      </c>
      <c r="BE278" s="982" t="s">
        <v>1590</v>
      </c>
      <c r="BF278" s="1008" t="s">
        <v>1739</v>
      </c>
      <c r="BG278" s="983" t="s">
        <v>917</v>
      </c>
      <c r="BH278" s="984">
        <v>59.994599999999998</v>
      </c>
      <c r="BI278" s="985">
        <v>30.328299999999999</v>
      </c>
      <c r="BQ278" s="1000">
        <f t="shared" si="537"/>
        <v>0</v>
      </c>
      <c r="BR278" s="1000">
        <f t="shared" si="538"/>
        <v>0</v>
      </c>
      <c r="BS278" s="1000">
        <f t="shared" si="539"/>
        <v>0</v>
      </c>
      <c r="CH278" s="2"/>
      <c r="CI278" s="2"/>
      <c r="CJ278" s="2"/>
      <c r="CK278" s="2"/>
      <c r="CL278" s="2"/>
      <c r="CM278" s="2"/>
      <c r="CN278" s="2"/>
      <c r="CO278" s="2"/>
      <c r="CP278" s="2"/>
      <c r="CQ278" s="2"/>
      <c r="CR278" s="2"/>
      <c r="CS278" s="2"/>
      <c r="CT278" s="2"/>
      <c r="CU278" s="2"/>
      <c r="CV278" s="2"/>
      <c r="CW278" s="2"/>
      <c r="CX278" s="2"/>
      <c r="CY278" s="2"/>
      <c r="CZ278" s="2"/>
      <c r="DA278" s="2"/>
      <c r="DB278" s="2"/>
    </row>
    <row r="279" spans="1:106" ht="15" customHeight="1" x14ac:dyDescent="0.25">
      <c r="A279" s="109" t="s">
        <v>719</v>
      </c>
      <c r="B279" s="491" t="s">
        <v>91</v>
      </c>
      <c r="C279" s="492" t="e">
        <v>#N/A</v>
      </c>
      <c r="D279" s="493">
        <v>7.4</v>
      </c>
      <c r="E279" s="493" t="e">
        <v>#N/A</v>
      </c>
      <c r="F279" s="493">
        <v>11.1</v>
      </c>
      <c r="G279" s="493" t="e">
        <v>#N/A</v>
      </c>
      <c r="H279" s="493">
        <v>11.7</v>
      </c>
      <c r="I279" s="493" t="e">
        <v>#N/A</v>
      </c>
      <c r="J279" s="493">
        <v>15.8</v>
      </c>
      <c r="K279" s="493" t="e">
        <v>#N/A</v>
      </c>
      <c r="L279" s="493">
        <v>16.8</v>
      </c>
      <c r="M279" s="493" t="e">
        <v>#N/A</v>
      </c>
      <c r="N279" s="493">
        <v>6.5</v>
      </c>
      <c r="O279" s="493" t="e">
        <v>#N/A</v>
      </c>
      <c r="P279" s="493">
        <v>10.8</v>
      </c>
      <c r="Q279" s="493" t="e">
        <v>#N/A</v>
      </c>
      <c r="R279" s="493">
        <v>12.5</v>
      </c>
      <c r="S279" s="493" t="e">
        <v>#N/A</v>
      </c>
      <c r="T279" s="493">
        <v>9.4</v>
      </c>
      <c r="U279" s="493" t="e">
        <v>#N/A</v>
      </c>
      <c r="V279" s="494">
        <v>11.9</v>
      </c>
      <c r="X279" s="109" t="s">
        <v>720</v>
      </c>
      <c r="Y279" s="495" t="s">
        <v>91</v>
      </c>
      <c r="Z279" s="511">
        <v>7.4</v>
      </c>
      <c r="AA279" s="512">
        <v>11.1</v>
      </c>
      <c r="AB279" s="512">
        <v>11.7</v>
      </c>
      <c r="AC279" s="512">
        <v>15.8</v>
      </c>
      <c r="AD279" s="512">
        <v>16.8</v>
      </c>
      <c r="AE279" s="512">
        <v>6.5</v>
      </c>
      <c r="AF279" s="512">
        <v>10.8</v>
      </c>
      <c r="AG279" s="512">
        <v>12.5</v>
      </c>
      <c r="AH279" s="512">
        <v>9.4</v>
      </c>
      <c r="AI279" s="513">
        <v>11.9</v>
      </c>
      <c r="AM279" s="425"/>
      <c r="AN279" s="425"/>
      <c r="AO279" s="637" t="str">
        <f t="shared" si="530"/>
        <v>Медвежья Гора</v>
      </c>
      <c r="AP279" s="469" t="str">
        <f t="shared" si="531"/>
        <v>***</v>
      </c>
      <c r="AQ279" s="474">
        <f t="shared" si="532"/>
        <v>12</v>
      </c>
      <c r="AR279" s="475">
        <f t="shared" si="533"/>
        <v>-7.3</v>
      </c>
      <c r="AS279" s="475">
        <f t="shared" si="534"/>
        <v>-9.3000000000000007</v>
      </c>
      <c r="AT279" s="474">
        <f t="shared" si="535"/>
        <v>16</v>
      </c>
      <c r="AW279" s="1018" t="s">
        <v>1662</v>
      </c>
      <c r="AX279" s="1017" t="s">
        <v>660</v>
      </c>
      <c r="AY279" s="1017" t="s">
        <v>1397</v>
      </c>
      <c r="AZ279" s="1008" t="s">
        <v>2208</v>
      </c>
      <c r="BA279" s="1017" t="s">
        <v>660</v>
      </c>
      <c r="BC279" s="981" t="s">
        <v>1662</v>
      </c>
      <c r="BD279" s="982" t="s">
        <v>1776</v>
      </c>
      <c r="BE279" s="982" t="s">
        <v>1777</v>
      </c>
      <c r="BF279" s="1008" t="s">
        <v>1778</v>
      </c>
      <c r="BG279" s="983" t="s">
        <v>917</v>
      </c>
      <c r="BH279" s="984">
        <v>59.991799999999998</v>
      </c>
      <c r="BI279" s="985">
        <v>30.2973</v>
      </c>
      <c r="BQ279" s="1000">
        <f t="shared" si="537"/>
        <v>0</v>
      </c>
      <c r="BR279" s="1000">
        <f t="shared" si="538"/>
        <v>0</v>
      </c>
      <c r="BS279" s="1000">
        <f t="shared" si="539"/>
        <v>0</v>
      </c>
      <c r="CH279" s="3"/>
      <c r="CI279" s="3"/>
      <c r="CJ279" s="3"/>
      <c r="CK279" s="3"/>
      <c r="CL279" s="3"/>
      <c r="CM279" s="3"/>
      <c r="CN279" s="3"/>
      <c r="CO279" s="3"/>
      <c r="CP279" s="3"/>
      <c r="CQ279" s="3"/>
      <c r="CR279" s="3"/>
      <c r="CS279" s="3"/>
      <c r="CT279" s="3"/>
      <c r="CU279" s="3"/>
      <c r="CV279" s="3"/>
      <c r="CW279" s="3"/>
      <c r="CX279" s="3"/>
      <c r="CY279" s="3"/>
      <c r="CZ279" s="3"/>
      <c r="DA279" s="3"/>
      <c r="DB279" s="3"/>
    </row>
    <row r="280" spans="1:106" ht="15" customHeight="1" x14ac:dyDescent="0.25">
      <c r="A280" s="109" t="s">
        <v>721</v>
      </c>
      <c r="B280" s="139" t="s">
        <v>92</v>
      </c>
      <c r="C280" s="140">
        <v>10</v>
      </c>
      <c r="D280" s="141">
        <v>13</v>
      </c>
      <c r="E280" s="141">
        <v>9</v>
      </c>
      <c r="F280" s="141">
        <v>6</v>
      </c>
      <c r="G280" s="141">
        <v>12</v>
      </c>
      <c r="H280" s="141">
        <v>13</v>
      </c>
      <c r="I280" s="141">
        <v>8</v>
      </c>
      <c r="J280" s="141">
        <v>7</v>
      </c>
      <c r="K280" s="141">
        <v>10</v>
      </c>
      <c r="L280" s="141">
        <v>9</v>
      </c>
      <c r="M280" s="141">
        <v>14</v>
      </c>
      <c r="N280" s="141">
        <v>16</v>
      </c>
      <c r="O280" s="141">
        <v>15</v>
      </c>
      <c r="P280" s="141">
        <v>18</v>
      </c>
      <c r="Q280" s="141">
        <v>11</v>
      </c>
      <c r="R280" s="141">
        <v>8</v>
      </c>
      <c r="S280" s="141">
        <v>5</v>
      </c>
      <c r="T280" s="141">
        <v>2</v>
      </c>
      <c r="U280" s="141">
        <v>5</v>
      </c>
      <c r="V280" s="142">
        <v>5</v>
      </c>
      <c r="X280" s="109" t="s">
        <v>722</v>
      </c>
      <c r="Y280" s="496" t="s">
        <v>92</v>
      </c>
      <c r="Z280" s="144">
        <v>13</v>
      </c>
      <c r="AA280" s="144">
        <v>9</v>
      </c>
      <c r="AB280" s="144">
        <v>13</v>
      </c>
      <c r="AC280" s="144">
        <v>8</v>
      </c>
      <c r="AD280" s="144">
        <v>10</v>
      </c>
      <c r="AE280" s="144">
        <v>16</v>
      </c>
      <c r="AF280" s="144">
        <v>18</v>
      </c>
      <c r="AG280" s="144">
        <v>11</v>
      </c>
      <c r="AH280" s="144">
        <v>5</v>
      </c>
      <c r="AI280" s="144">
        <v>5</v>
      </c>
      <c r="AM280" s="425"/>
      <c r="AN280" s="425"/>
      <c r="AO280" s="637" t="str">
        <f t="shared" si="530"/>
        <v>Беломорск</v>
      </c>
      <c r="AP280" s="469" t="str">
        <f t="shared" si="531"/>
        <v>***</v>
      </c>
      <c r="AQ280" s="474">
        <f t="shared" si="532"/>
        <v>6</v>
      </c>
      <c r="AR280" s="475">
        <f t="shared" si="533"/>
        <v>-6.9</v>
      </c>
      <c r="AS280" s="475">
        <f t="shared" si="534"/>
        <v>-8.9</v>
      </c>
      <c r="AT280" s="474">
        <f t="shared" si="535"/>
        <v>15</v>
      </c>
      <c r="AW280" s="981" t="s">
        <v>1662</v>
      </c>
      <c r="AX280" s="982" t="s">
        <v>1749</v>
      </c>
      <c r="AY280" s="982" t="s">
        <v>1679</v>
      </c>
      <c r="AZ280" s="1008" t="s">
        <v>1750</v>
      </c>
      <c r="BA280" s="983" t="s">
        <v>712</v>
      </c>
      <c r="BC280" s="981" t="s">
        <v>1662</v>
      </c>
      <c r="BD280" s="982" t="s">
        <v>1715</v>
      </c>
      <c r="BE280" s="982" t="s">
        <v>1716</v>
      </c>
      <c r="BF280" s="1008" t="s">
        <v>1717</v>
      </c>
      <c r="BG280" s="983" t="s">
        <v>917</v>
      </c>
      <c r="BH280" s="984">
        <v>59.941299999999998</v>
      </c>
      <c r="BI280" s="985">
        <v>30.506799999999998</v>
      </c>
      <c r="BQ280" s="1000">
        <f t="shared" si="537"/>
        <v>0</v>
      </c>
      <c r="BR280" s="1000">
        <f t="shared" si="538"/>
        <v>0</v>
      </c>
      <c r="BS280" s="1000">
        <f t="shared" si="539"/>
        <v>0</v>
      </c>
    </row>
    <row r="281" spans="1:106" ht="15" customHeight="1" x14ac:dyDescent="0.25">
      <c r="A281" s="109" t="s">
        <v>723</v>
      </c>
      <c r="B281" s="145" t="s">
        <v>93</v>
      </c>
      <c r="C281" s="146" t="s">
        <v>79</v>
      </c>
      <c r="D281" s="147" t="s">
        <v>79</v>
      </c>
      <c r="E281" s="147" t="s">
        <v>79</v>
      </c>
      <c r="F281" s="147" t="s">
        <v>79</v>
      </c>
      <c r="G281" s="147" t="s">
        <v>79</v>
      </c>
      <c r="H281" s="147" t="s">
        <v>79</v>
      </c>
      <c r="I281" s="147" t="s">
        <v>79</v>
      </c>
      <c r="J281" s="147" t="s">
        <v>79</v>
      </c>
      <c r="K281" s="147" t="s">
        <v>79</v>
      </c>
      <c r="L281" s="147" t="s">
        <v>79</v>
      </c>
      <c r="M281" s="147" t="s">
        <v>79</v>
      </c>
      <c r="N281" s="147">
        <v>16</v>
      </c>
      <c r="O281" s="147">
        <v>15</v>
      </c>
      <c r="P281" s="147">
        <v>18</v>
      </c>
      <c r="Q281" s="147" t="s">
        <v>79</v>
      </c>
      <c r="R281" s="147" t="s">
        <v>79</v>
      </c>
      <c r="S281" s="147" t="s">
        <v>79</v>
      </c>
      <c r="T281" s="147" t="s">
        <v>79</v>
      </c>
      <c r="U281" s="147" t="s">
        <v>79</v>
      </c>
      <c r="V281" s="148" t="s">
        <v>79</v>
      </c>
      <c r="X281" s="109" t="s">
        <v>724</v>
      </c>
      <c r="Y281" s="496" t="s">
        <v>103</v>
      </c>
      <c r="Z281" s="150">
        <v>0</v>
      </c>
      <c r="AA281" s="150">
        <v>0</v>
      </c>
      <c r="AB281" s="150">
        <v>0</v>
      </c>
      <c r="AC281" s="150">
        <v>0</v>
      </c>
      <c r="AD281" s="150">
        <v>0</v>
      </c>
      <c r="AE281" s="150">
        <v>0</v>
      </c>
      <c r="AF281" s="150">
        <v>0</v>
      </c>
      <c r="AG281" s="150">
        <v>0</v>
      </c>
      <c r="AH281" s="150">
        <v>0</v>
      </c>
      <c r="AI281" s="150">
        <v>0</v>
      </c>
      <c r="AM281" s="425"/>
      <c r="AN281" s="425"/>
      <c r="AO281" s="637" t="str">
        <f t="shared" si="530"/>
        <v>Кемь</v>
      </c>
      <c r="AP281" s="469" t="str">
        <f t="shared" si="531"/>
        <v>**</v>
      </c>
      <c r="AQ281" s="474">
        <f t="shared" si="532"/>
        <v>3</v>
      </c>
      <c r="AR281" s="475">
        <f t="shared" si="533"/>
        <v>-6.4</v>
      </c>
      <c r="AS281" s="475">
        <f t="shared" si="534"/>
        <v>-8.4</v>
      </c>
      <c r="AT281" s="474">
        <f t="shared" si="535"/>
        <v>18</v>
      </c>
      <c r="AW281" s="991" t="s">
        <v>789</v>
      </c>
      <c r="AX281" s="992" t="s">
        <v>1916</v>
      </c>
      <c r="AY281" s="992" t="s">
        <v>1917</v>
      </c>
      <c r="AZ281" s="1008" t="s">
        <v>1918</v>
      </c>
      <c r="BA281" s="993" t="s">
        <v>1121</v>
      </c>
      <c r="BC281" s="981" t="s">
        <v>1662</v>
      </c>
      <c r="BD281" s="982" t="s">
        <v>1767</v>
      </c>
      <c r="BE281" s="982" t="s">
        <v>1768</v>
      </c>
      <c r="BF281" s="1008" t="s">
        <v>1769</v>
      </c>
      <c r="BG281" s="983" t="s">
        <v>917</v>
      </c>
      <c r="BH281" s="984">
        <v>59.8889</v>
      </c>
      <c r="BI281" s="985">
        <v>30.495200000000001</v>
      </c>
      <c r="BQ281" s="1000">
        <f t="shared" si="537"/>
        <v>0</v>
      </c>
      <c r="BR281" s="1000">
        <f t="shared" si="538"/>
        <v>0</v>
      </c>
      <c r="BS281" s="1000">
        <f t="shared" si="539"/>
        <v>0</v>
      </c>
    </row>
    <row r="282" spans="1:106" ht="15" customHeight="1" x14ac:dyDescent="0.25">
      <c r="A282" s="109" t="s">
        <v>725</v>
      </c>
      <c r="B282" s="151" t="s">
        <v>31</v>
      </c>
      <c r="C282" s="152" t="s">
        <v>79</v>
      </c>
      <c r="D282" s="153" t="s">
        <v>2250</v>
      </c>
      <c r="E282" s="153" t="s">
        <v>2250</v>
      </c>
      <c r="F282" s="153" t="s">
        <v>79</v>
      </c>
      <c r="G282" s="153" t="s">
        <v>79</v>
      </c>
      <c r="H282" s="153" t="s">
        <v>2250</v>
      </c>
      <c r="I282" s="153" t="s">
        <v>2250</v>
      </c>
      <c r="J282" s="153" t="s">
        <v>79</v>
      </c>
      <c r="K282" s="153" t="s">
        <v>2253</v>
      </c>
      <c r="L282" s="153" t="s">
        <v>79</v>
      </c>
      <c r="M282" s="153" t="s">
        <v>79</v>
      </c>
      <c r="N282" s="153" t="s">
        <v>2250</v>
      </c>
      <c r="O282" s="153" t="s">
        <v>2238</v>
      </c>
      <c r="P282" s="153" t="s">
        <v>2238</v>
      </c>
      <c r="Q282" s="153" t="s">
        <v>2250</v>
      </c>
      <c r="R282" s="153" t="s">
        <v>79</v>
      </c>
      <c r="S282" s="153" t="s">
        <v>79</v>
      </c>
      <c r="T282" s="153" t="s">
        <v>2250</v>
      </c>
      <c r="U282" s="153" t="s">
        <v>79</v>
      </c>
      <c r="V282" s="154" t="s">
        <v>79</v>
      </c>
      <c r="X282" s="109" t="s">
        <v>726</v>
      </c>
      <c r="Y282" s="500" t="s">
        <v>31</v>
      </c>
      <c r="Z282" s="156" t="s">
        <v>2250</v>
      </c>
      <c r="AA282" s="156" t="s">
        <v>2250</v>
      </c>
      <c r="AB282" s="156" t="s">
        <v>2250</v>
      </c>
      <c r="AC282" s="156" t="s">
        <v>2250</v>
      </c>
      <c r="AD282" s="156" t="s">
        <v>2250</v>
      </c>
      <c r="AE282" s="156" t="s">
        <v>2250</v>
      </c>
      <c r="AF282" s="156" t="s">
        <v>2238</v>
      </c>
      <c r="AG282" s="156" t="s">
        <v>2250</v>
      </c>
      <c r="AH282" s="156" t="s">
        <v>2250</v>
      </c>
      <c r="AI282" s="156" t="s">
        <v>79</v>
      </c>
      <c r="AM282" s="425"/>
      <c r="AN282" s="425"/>
      <c r="AO282" s="637" t="str">
        <f t="shared" si="530"/>
        <v>Костомукша</v>
      </c>
      <c r="AP282" s="469" t="str">
        <f t="shared" si="531"/>
        <v>**</v>
      </c>
      <c r="AQ282" s="474">
        <f t="shared" si="532"/>
        <v>4</v>
      </c>
      <c r="AR282" s="475">
        <f t="shared" si="533"/>
        <v>-8.6</v>
      </c>
      <c r="AS282" s="475">
        <f t="shared" si="534"/>
        <v>-10.6</v>
      </c>
      <c r="AT282" s="474">
        <f t="shared" si="535"/>
        <v>18</v>
      </c>
      <c r="AW282" s="981" t="s">
        <v>1662</v>
      </c>
      <c r="AX282" s="982" t="s">
        <v>1751</v>
      </c>
      <c r="AY282" s="982" t="s">
        <v>1752</v>
      </c>
      <c r="AZ282" s="1008" t="s">
        <v>1753</v>
      </c>
      <c r="BA282" s="983" t="s">
        <v>712</v>
      </c>
      <c r="BC282" s="981" t="s">
        <v>1662</v>
      </c>
      <c r="BD282" s="982" t="s">
        <v>1820</v>
      </c>
      <c r="BE282" s="982" t="s">
        <v>1821</v>
      </c>
      <c r="BF282" s="1008" t="s">
        <v>1822</v>
      </c>
      <c r="BG282" s="983" t="s">
        <v>917</v>
      </c>
      <c r="BH282" s="984">
        <v>60.005000000000003</v>
      </c>
      <c r="BI282" s="985">
        <v>30.441800000000001</v>
      </c>
      <c r="BQ282" s="1000">
        <f t="shared" si="537"/>
        <v>0</v>
      </c>
      <c r="BR282" s="1000">
        <f t="shared" si="538"/>
        <v>0</v>
      </c>
      <c r="BS282" s="1000">
        <f t="shared" si="539"/>
        <v>0</v>
      </c>
    </row>
    <row r="283" spans="1:106" ht="15" customHeight="1" x14ac:dyDescent="0.25">
      <c r="A283" s="109" t="s">
        <v>727</v>
      </c>
      <c r="B283" s="151" t="s">
        <v>94</v>
      </c>
      <c r="C283" s="157">
        <v>0</v>
      </c>
      <c r="D283" s="158">
        <v>12</v>
      </c>
      <c r="E283" s="158">
        <v>4</v>
      </c>
      <c r="F283" s="158">
        <v>0</v>
      </c>
      <c r="G283" s="158">
        <v>0</v>
      </c>
      <c r="H283" s="158">
        <v>1</v>
      </c>
      <c r="I283" s="158">
        <v>1</v>
      </c>
      <c r="J283" s="158">
        <v>0</v>
      </c>
      <c r="K283" s="158">
        <v>1</v>
      </c>
      <c r="L283" s="158">
        <v>0</v>
      </c>
      <c r="M283" s="158">
        <v>0</v>
      </c>
      <c r="N283" s="158">
        <v>4</v>
      </c>
      <c r="O283" s="158">
        <v>1</v>
      </c>
      <c r="P283" s="158">
        <v>1</v>
      </c>
      <c r="Q283" s="158">
        <v>1</v>
      </c>
      <c r="R283" s="158">
        <v>0</v>
      </c>
      <c r="S283" s="158">
        <v>0</v>
      </c>
      <c r="T283" s="158">
        <v>1</v>
      </c>
      <c r="U283" s="158">
        <v>0</v>
      </c>
      <c r="V283" s="159">
        <v>0</v>
      </c>
      <c r="X283" s="109" t="s">
        <v>728</v>
      </c>
      <c r="Y283" s="500" t="s">
        <v>94</v>
      </c>
      <c r="Z283" s="160">
        <v>12</v>
      </c>
      <c r="AA283" s="160">
        <v>4</v>
      </c>
      <c r="AB283" s="160">
        <v>1</v>
      </c>
      <c r="AC283" s="160">
        <v>1</v>
      </c>
      <c r="AD283" s="160">
        <v>1</v>
      </c>
      <c r="AE283" s="160">
        <v>4</v>
      </c>
      <c r="AF283" s="160">
        <v>1</v>
      </c>
      <c r="AG283" s="160">
        <v>1</v>
      </c>
      <c r="AH283" s="160">
        <v>1</v>
      </c>
      <c r="AI283" s="160">
        <v>0</v>
      </c>
      <c r="AM283" s="425"/>
      <c r="AN283" s="425"/>
      <c r="AO283" s="637" t="str">
        <f t="shared" si="530"/>
        <v>Сортавала</v>
      </c>
      <c r="AP283" s="469" t="str">
        <f t="shared" si="531"/>
        <v>· *</v>
      </c>
      <c r="AQ283" s="474">
        <f t="shared" si="532"/>
        <v>21</v>
      </c>
      <c r="AR283" s="475">
        <f t="shared" si="533"/>
        <v>-1.5</v>
      </c>
      <c r="AS283" s="475">
        <f t="shared" si="534"/>
        <v>-3.5</v>
      </c>
      <c r="AT283" s="474">
        <f t="shared" si="535"/>
        <v>13</v>
      </c>
      <c r="AW283" s="981" t="s">
        <v>1662</v>
      </c>
      <c r="AX283" s="982" t="s">
        <v>712</v>
      </c>
      <c r="AY283" s="982" t="s">
        <v>1400</v>
      </c>
      <c r="AZ283" s="1008" t="s">
        <v>1754</v>
      </c>
      <c r="BA283" s="983" t="s">
        <v>886</v>
      </c>
      <c r="BC283" s="981" t="s">
        <v>1662</v>
      </c>
      <c r="BD283" s="982" t="s">
        <v>1858</v>
      </c>
      <c r="BE283" s="982" t="s">
        <v>1777</v>
      </c>
      <c r="BF283" s="1008" t="s">
        <v>1859</v>
      </c>
      <c r="BG283" s="983" t="s">
        <v>917</v>
      </c>
      <c r="BH283" s="984">
        <v>60.015999999999998</v>
      </c>
      <c r="BI283" s="985">
        <v>30.3142</v>
      </c>
      <c r="BQ283" s="1000">
        <f t="shared" si="537"/>
        <v>0</v>
      </c>
      <c r="BR283" s="1000">
        <f t="shared" si="538"/>
        <v>0</v>
      </c>
      <c r="BS283" s="1000">
        <f t="shared" si="539"/>
        <v>0</v>
      </c>
    </row>
    <row r="284" spans="1:106" ht="15" customHeight="1" x14ac:dyDescent="0.25">
      <c r="A284" s="109" t="s">
        <v>729</v>
      </c>
      <c r="B284" s="161" t="s">
        <v>34</v>
      </c>
      <c r="C284" s="162">
        <v>998.5</v>
      </c>
      <c r="D284" s="163">
        <v>986.35</v>
      </c>
      <c r="E284" s="163">
        <v>983.3</v>
      </c>
      <c r="F284" s="163">
        <v>986.05</v>
      </c>
      <c r="G284" s="163">
        <v>988.3</v>
      </c>
      <c r="H284" s="163">
        <v>995.95</v>
      </c>
      <c r="I284" s="163">
        <v>998.45</v>
      </c>
      <c r="J284" s="163">
        <v>999.95</v>
      </c>
      <c r="K284" s="163">
        <v>1007.05</v>
      </c>
      <c r="L284" s="163">
        <v>1017.4</v>
      </c>
      <c r="M284" s="163">
        <v>1020.95</v>
      </c>
      <c r="N284" s="163">
        <v>1012.7</v>
      </c>
      <c r="O284" s="163">
        <v>1012.5</v>
      </c>
      <c r="P284" s="163">
        <v>1011.75</v>
      </c>
      <c r="Q284" s="163">
        <v>1015.7</v>
      </c>
      <c r="R284" s="163">
        <v>1019.5999999999999</v>
      </c>
      <c r="S284" s="163">
        <v>1023.9</v>
      </c>
      <c r="T284" s="163">
        <v>1028.25</v>
      </c>
      <c r="U284" s="163">
        <v>1033.6500000000001</v>
      </c>
      <c r="V284" s="164">
        <v>1040.8499999999999</v>
      </c>
      <c r="X284" s="109" t="s">
        <v>730</v>
      </c>
      <c r="Y284" s="507" t="s">
        <v>33</v>
      </c>
      <c r="Z284" s="166">
        <v>0</v>
      </c>
      <c r="AA284" s="166">
        <v>0</v>
      </c>
      <c r="AB284" s="166">
        <v>0</v>
      </c>
      <c r="AC284" s="166">
        <v>0</v>
      </c>
      <c r="AD284" s="166">
        <v>0</v>
      </c>
      <c r="AE284" s="166">
        <v>0</v>
      </c>
      <c r="AF284" s="166">
        <v>0</v>
      </c>
      <c r="AG284" s="166">
        <v>0</v>
      </c>
      <c r="AH284" s="166">
        <v>0</v>
      </c>
      <c r="AI284" s="166">
        <v>0</v>
      </c>
      <c r="AM284" s="425"/>
      <c r="AN284" s="425"/>
      <c r="AO284" s="637" t="str">
        <f t="shared" si="530"/>
        <v>Кандалакша</v>
      </c>
      <c r="AP284" s="469" t="str">
        <f t="shared" si="531"/>
        <v/>
      </c>
      <c r="AQ284" s="474">
        <f t="shared" si="532"/>
        <v>0</v>
      </c>
      <c r="AR284" s="475">
        <f t="shared" si="533"/>
        <v>-9</v>
      </c>
      <c r="AS284" s="475">
        <f t="shared" si="534"/>
        <v>-11</v>
      </c>
      <c r="AT284" s="474">
        <f t="shared" si="535"/>
        <v>15</v>
      </c>
      <c r="AW284" s="1016" t="s">
        <v>1662</v>
      </c>
      <c r="AX284" s="1017" t="s">
        <v>712</v>
      </c>
      <c r="AY284" s="1017" t="s">
        <v>1400</v>
      </c>
      <c r="AZ284" s="1008" t="s">
        <v>1754</v>
      </c>
      <c r="BA284" s="1017" t="s">
        <v>712</v>
      </c>
      <c r="BC284" s="981" t="s">
        <v>1662</v>
      </c>
      <c r="BD284" s="982" t="s">
        <v>1814</v>
      </c>
      <c r="BE284" s="982" t="s">
        <v>1815</v>
      </c>
      <c r="BF284" s="1008" t="s">
        <v>1816</v>
      </c>
      <c r="BG284" s="983" t="s">
        <v>917</v>
      </c>
      <c r="BH284" s="984">
        <v>59.981299999999997</v>
      </c>
      <c r="BI284" s="985">
        <v>30.513300000000001</v>
      </c>
      <c r="BQ284" s="1000">
        <f t="shared" si="537"/>
        <v>0</v>
      </c>
      <c r="BR284" s="1000">
        <f t="shared" si="538"/>
        <v>0</v>
      </c>
      <c r="BS284" s="1000">
        <f t="shared" si="539"/>
        <v>0</v>
      </c>
    </row>
    <row r="285" spans="1:106" ht="15" customHeight="1" x14ac:dyDescent="0.25">
      <c r="A285" s="109" t="s">
        <v>731</v>
      </c>
      <c r="B285" s="167" t="s">
        <v>32</v>
      </c>
      <c r="C285" s="168" t="s">
        <v>2285</v>
      </c>
      <c r="D285" s="169" t="s">
        <v>2288</v>
      </c>
      <c r="E285" s="169" t="s">
        <v>2</v>
      </c>
      <c r="F285" s="169" t="s">
        <v>4</v>
      </c>
      <c r="G285" s="169" t="s">
        <v>2239</v>
      </c>
      <c r="H285" s="169" t="s">
        <v>2232</v>
      </c>
      <c r="I285" s="169" t="s">
        <v>1</v>
      </c>
      <c r="J285" s="169" t="s">
        <v>0</v>
      </c>
      <c r="K285" s="169" t="s">
        <v>1</v>
      </c>
      <c r="L285" s="169" t="s">
        <v>1</v>
      </c>
      <c r="M285" s="169" t="s">
        <v>983</v>
      </c>
      <c r="N285" s="169" t="s">
        <v>2232</v>
      </c>
      <c r="O285" s="169" t="s">
        <v>2239</v>
      </c>
      <c r="P285" s="169" t="s">
        <v>2232</v>
      </c>
      <c r="Q285" s="169" t="s">
        <v>820</v>
      </c>
      <c r="R285" s="169" t="s">
        <v>2</v>
      </c>
      <c r="S285" s="169" t="s">
        <v>97</v>
      </c>
      <c r="T285" s="169" t="s">
        <v>2213</v>
      </c>
      <c r="U285" s="169" t="s">
        <v>2237</v>
      </c>
      <c r="V285" s="170" t="s">
        <v>98</v>
      </c>
      <c r="X285" s="672" t="s">
        <v>710</v>
      </c>
      <c r="Y285" s="673" t="s">
        <v>807</v>
      </c>
      <c r="Z285" s="674">
        <v>0</v>
      </c>
      <c r="AA285" s="675">
        <v>0</v>
      </c>
      <c r="AB285" s="675">
        <v>0</v>
      </c>
      <c r="AC285" s="675">
        <v>0</v>
      </c>
      <c r="AD285" s="675">
        <v>0</v>
      </c>
      <c r="AE285" s="675">
        <v>0</v>
      </c>
      <c r="AF285" s="675">
        <v>0</v>
      </c>
      <c r="AG285" s="675">
        <v>0</v>
      </c>
      <c r="AH285" s="675">
        <v>0</v>
      </c>
      <c r="AI285" s="676">
        <v>0</v>
      </c>
      <c r="AM285" s="425"/>
      <c r="AN285" s="425"/>
      <c r="AO285" s="637" t="str">
        <f t="shared" si="530"/>
        <v>Апатиты</v>
      </c>
      <c r="AP285" s="469" t="str">
        <f t="shared" si="531"/>
        <v/>
      </c>
      <c r="AQ285" s="474">
        <f t="shared" si="532"/>
        <v>0</v>
      </c>
      <c r="AR285" s="475">
        <f t="shared" si="533"/>
        <v>-12.6</v>
      </c>
      <c r="AS285" s="475">
        <f t="shared" si="534"/>
        <v>-14.6</v>
      </c>
      <c r="AT285" s="474">
        <f t="shared" si="535"/>
        <v>13</v>
      </c>
      <c r="AW285" s="956" t="s">
        <v>788</v>
      </c>
      <c r="AX285" s="957" t="s">
        <v>1496</v>
      </c>
      <c r="AY285" s="957" t="s">
        <v>1497</v>
      </c>
      <c r="AZ285" s="1008" t="s">
        <v>1498</v>
      </c>
      <c r="BA285" s="958" t="s">
        <v>607</v>
      </c>
      <c r="BC285" s="981" t="s">
        <v>1662</v>
      </c>
      <c r="BD285" s="982" t="s">
        <v>1823</v>
      </c>
      <c r="BE285" s="982" t="s">
        <v>1824</v>
      </c>
      <c r="BF285" s="1008" t="s">
        <v>1825</v>
      </c>
      <c r="BG285" s="983" t="s">
        <v>917</v>
      </c>
      <c r="BH285" s="984">
        <v>59.830800000000004</v>
      </c>
      <c r="BI285" s="985">
        <v>30.502099999999999</v>
      </c>
      <c r="BQ285" s="1000">
        <f t="shared" si="537"/>
        <v>0</v>
      </c>
      <c r="BR285" s="1000">
        <f t="shared" si="538"/>
        <v>0</v>
      </c>
      <c r="BS285" s="1000">
        <f t="shared" si="539"/>
        <v>0</v>
      </c>
    </row>
    <row r="286" spans="1:106" ht="15" customHeight="1" x14ac:dyDescent="0.25">
      <c r="A286" s="109" t="s">
        <v>732</v>
      </c>
      <c r="B286" s="171" t="s">
        <v>33</v>
      </c>
      <c r="C286" s="172">
        <v>0</v>
      </c>
      <c r="D286" s="173">
        <v>0</v>
      </c>
      <c r="E286" s="173">
        <v>0</v>
      </c>
      <c r="F286" s="173">
        <v>0</v>
      </c>
      <c r="G286" s="173">
        <v>0</v>
      </c>
      <c r="H286" s="173">
        <v>0</v>
      </c>
      <c r="I286" s="173">
        <v>0</v>
      </c>
      <c r="J286" s="173">
        <v>0</v>
      </c>
      <c r="K286" s="173">
        <v>0</v>
      </c>
      <c r="L286" s="173">
        <v>0</v>
      </c>
      <c r="M286" s="173">
        <v>0</v>
      </c>
      <c r="N286" s="173">
        <v>0</v>
      </c>
      <c r="O286" s="173">
        <v>0</v>
      </c>
      <c r="P286" s="173">
        <v>0</v>
      </c>
      <c r="Q286" s="173">
        <v>0</v>
      </c>
      <c r="R286" s="173">
        <v>0</v>
      </c>
      <c r="S286" s="173">
        <v>0</v>
      </c>
      <c r="T286" s="173">
        <v>0</v>
      </c>
      <c r="U286" s="173">
        <v>0</v>
      </c>
      <c r="V286" s="174">
        <v>0</v>
      </c>
      <c r="X286" s="672" t="s">
        <v>711</v>
      </c>
      <c r="Y286" s="677" t="s">
        <v>808</v>
      </c>
      <c r="Z286" s="678">
        <v>0</v>
      </c>
      <c r="AA286" s="679">
        <v>0</v>
      </c>
      <c r="AB286" s="679">
        <v>0</v>
      </c>
      <c r="AC286" s="679">
        <v>0</v>
      </c>
      <c r="AD286" s="679">
        <v>0</v>
      </c>
      <c r="AE286" s="679">
        <v>0</v>
      </c>
      <c r="AF286" s="679">
        <v>0</v>
      </c>
      <c r="AG286" s="679">
        <v>0</v>
      </c>
      <c r="AH286" s="679">
        <v>0</v>
      </c>
      <c r="AI286" s="680">
        <v>0</v>
      </c>
      <c r="AM286" s="425"/>
      <c r="AN286" s="425"/>
      <c r="AO286" s="637" t="str">
        <f t="shared" si="530"/>
        <v>Оленегорск</v>
      </c>
      <c r="AP286" s="469" t="str">
        <f t="shared" si="531"/>
        <v/>
      </c>
      <c r="AQ286" s="474">
        <f t="shared" si="532"/>
        <v>0</v>
      </c>
      <c r="AR286" s="475">
        <f t="shared" si="533"/>
        <v>-17.3</v>
      </c>
      <c r="AS286" s="475">
        <f t="shared" si="534"/>
        <v>-19.3</v>
      </c>
      <c r="AT286" s="474">
        <f t="shared" si="535"/>
        <v>6</v>
      </c>
      <c r="AW286" s="1016" t="s">
        <v>789</v>
      </c>
      <c r="AX286" s="1017" t="s">
        <v>1121</v>
      </c>
      <c r="AY286" s="1017" t="s">
        <v>1416</v>
      </c>
      <c r="AZ286" s="1008" t="s">
        <v>1433</v>
      </c>
      <c r="BA286" s="1017" t="s">
        <v>1121</v>
      </c>
      <c r="BC286" s="981" t="s">
        <v>1662</v>
      </c>
      <c r="BD286" s="982" t="s">
        <v>1872</v>
      </c>
      <c r="BE286" s="982" t="s">
        <v>1873</v>
      </c>
      <c r="BF286" s="1008" t="s">
        <v>1874</v>
      </c>
      <c r="BG286" s="983" t="s">
        <v>917</v>
      </c>
      <c r="BH286" s="984">
        <v>60.046700000000001</v>
      </c>
      <c r="BI286" s="985">
        <v>30.297699999999999</v>
      </c>
      <c r="BQ286" s="1000">
        <f t="shared" si="537"/>
        <v>0</v>
      </c>
      <c r="BR286" s="1000">
        <f t="shared" si="538"/>
        <v>0</v>
      </c>
      <c r="BS286" s="1000">
        <f t="shared" si="539"/>
        <v>0</v>
      </c>
    </row>
    <row r="287" spans="1:106" ht="15" customHeight="1" x14ac:dyDescent="0.25">
      <c r="A287" s="109" t="s">
        <v>733</v>
      </c>
      <c r="B287" s="171" t="s">
        <v>103</v>
      </c>
      <c r="C287" s="172">
        <v>0</v>
      </c>
      <c r="D287" s="173">
        <v>0</v>
      </c>
      <c r="E287" s="173">
        <v>0</v>
      </c>
      <c r="F287" s="173">
        <v>0</v>
      </c>
      <c r="G287" s="173">
        <v>0</v>
      </c>
      <c r="H287" s="173">
        <v>0</v>
      </c>
      <c r="I287" s="173">
        <v>0</v>
      </c>
      <c r="J287" s="173">
        <v>0</v>
      </c>
      <c r="K287" s="173">
        <v>0</v>
      </c>
      <c r="L287" s="173">
        <v>0</v>
      </c>
      <c r="M287" s="173">
        <v>0</v>
      </c>
      <c r="N287" s="173">
        <v>0</v>
      </c>
      <c r="O287" s="173">
        <v>0</v>
      </c>
      <c r="P287" s="173">
        <v>0</v>
      </c>
      <c r="Q287" s="173">
        <v>0</v>
      </c>
      <c r="R287" s="173">
        <v>0</v>
      </c>
      <c r="S287" s="173">
        <v>0</v>
      </c>
      <c r="T287" s="173">
        <v>0</v>
      </c>
      <c r="U287" s="173">
        <v>0</v>
      </c>
      <c r="V287" s="174">
        <v>0</v>
      </c>
      <c r="X287" s="672" t="s">
        <v>713</v>
      </c>
      <c r="Y287" s="677" t="s">
        <v>809</v>
      </c>
      <c r="Z287" s="678">
        <v>2</v>
      </c>
      <c r="AA287" s="679">
        <v>2</v>
      </c>
      <c r="AB287" s="679">
        <v>0</v>
      </c>
      <c r="AC287" s="679">
        <v>0</v>
      </c>
      <c r="AD287" s="679">
        <v>0</v>
      </c>
      <c r="AE287" s="679">
        <v>2</v>
      </c>
      <c r="AF287" s="679">
        <v>0</v>
      </c>
      <c r="AG287" s="679">
        <v>0</v>
      </c>
      <c r="AH287" s="679">
        <v>0</v>
      </c>
      <c r="AI287" s="680">
        <v>0</v>
      </c>
      <c r="AM287" s="425"/>
      <c r="AN287" s="425"/>
      <c r="AO287" s="637" t="str">
        <f t="shared" si="530"/>
        <v>Полярный Круг</v>
      </c>
      <c r="AP287" s="469" t="str">
        <f t="shared" si="531"/>
        <v/>
      </c>
      <c r="AQ287" s="474">
        <f t="shared" si="532"/>
        <v>0</v>
      </c>
      <c r="AR287" s="475">
        <f t="shared" si="533"/>
        <v>-7.7</v>
      </c>
      <c r="AS287" s="475">
        <f t="shared" si="534"/>
        <v>-9.6999999999999993</v>
      </c>
      <c r="AT287" s="474">
        <f t="shared" si="535"/>
        <v>15</v>
      </c>
      <c r="AW287" s="956" t="s">
        <v>1350</v>
      </c>
      <c r="AX287" s="957" t="s">
        <v>1597</v>
      </c>
      <c r="AY287" s="957" t="s">
        <v>1598</v>
      </c>
      <c r="AZ287" s="1008" t="s">
        <v>2179</v>
      </c>
      <c r="BA287" s="958" t="s">
        <v>253</v>
      </c>
      <c r="BC287" s="981" t="s">
        <v>1662</v>
      </c>
      <c r="BD287" s="982" t="s">
        <v>1695</v>
      </c>
      <c r="BE287" s="982" t="s">
        <v>1696</v>
      </c>
      <c r="BF287" s="1008" t="s">
        <v>1697</v>
      </c>
      <c r="BG287" s="983" t="s">
        <v>712</v>
      </c>
      <c r="BH287" s="984">
        <v>59.767600000000002</v>
      </c>
      <c r="BI287" s="985">
        <v>30.944600000000001</v>
      </c>
      <c r="BQ287" s="1000">
        <f t="shared" si="537"/>
        <v>0</v>
      </c>
      <c r="BR287" s="1000">
        <f t="shared" si="538"/>
        <v>0</v>
      </c>
      <c r="BS287" s="1000">
        <f t="shared" si="539"/>
        <v>0</v>
      </c>
    </row>
    <row r="288" spans="1:106" ht="15" customHeight="1" x14ac:dyDescent="0.25">
      <c r="A288" s="109" t="s">
        <v>734</v>
      </c>
      <c r="B288" s="171" t="s">
        <v>148</v>
      </c>
      <c r="C288" s="172">
        <v>-6.7</v>
      </c>
      <c r="D288" s="173">
        <v>-4.9000000000000004</v>
      </c>
      <c r="E288" s="173">
        <v>-4.9000000000000004</v>
      </c>
      <c r="F288" s="173">
        <v>-6.8</v>
      </c>
      <c r="G288" s="173">
        <v>-8.5</v>
      </c>
      <c r="H288" s="173">
        <v>-9.4</v>
      </c>
      <c r="I288" s="173">
        <v>-9.6999999999999993</v>
      </c>
      <c r="J288" s="173">
        <v>-10.6</v>
      </c>
      <c r="K288" s="173">
        <v>-9.6</v>
      </c>
      <c r="L288" s="173">
        <v>-8</v>
      </c>
      <c r="M288" s="173">
        <v>-6.3</v>
      </c>
      <c r="N288" s="173">
        <v>0.1</v>
      </c>
      <c r="O288" s="173">
        <v>9.1</v>
      </c>
      <c r="P288" s="173">
        <v>1.2</v>
      </c>
      <c r="Q288" s="173">
        <v>-2</v>
      </c>
      <c r="R288" s="173">
        <v>-2.2999999999999998</v>
      </c>
      <c r="S288" s="173">
        <v>-3.7</v>
      </c>
      <c r="T288" s="173">
        <v>-4.5999999999999996</v>
      </c>
      <c r="U288" s="173">
        <v>-5.3</v>
      </c>
      <c r="V288" s="174">
        <v>-6.8</v>
      </c>
      <c r="X288" s="672" t="s">
        <v>715</v>
      </c>
      <c r="Y288" s="699" t="s">
        <v>810</v>
      </c>
      <c r="Z288" s="700">
        <v>0</v>
      </c>
      <c r="AA288" s="701">
        <v>0</v>
      </c>
      <c r="AB288" s="701">
        <v>0</v>
      </c>
      <c r="AC288" s="701">
        <v>0</v>
      </c>
      <c r="AD288" s="701">
        <v>0</v>
      </c>
      <c r="AE288" s="701">
        <v>0</v>
      </c>
      <c r="AF288" s="701">
        <v>0</v>
      </c>
      <c r="AG288" s="701">
        <v>0</v>
      </c>
      <c r="AH288" s="701">
        <v>0</v>
      </c>
      <c r="AI288" s="702">
        <v>0</v>
      </c>
      <c r="AM288" s="425"/>
      <c r="AN288" s="425"/>
      <c r="AO288" s="637" t="str">
        <f t="shared" si="530"/>
        <v>Мурманск</v>
      </c>
      <c r="AP288" s="469" t="str">
        <f t="shared" si="531"/>
        <v/>
      </c>
      <c r="AQ288" s="474">
        <f t="shared" si="532"/>
        <v>0</v>
      </c>
      <c r="AR288" s="475">
        <f t="shared" si="533"/>
        <v>-13</v>
      </c>
      <c r="AS288" s="475">
        <f t="shared" si="534"/>
        <v>-15</v>
      </c>
      <c r="AT288" s="474">
        <f t="shared" si="535"/>
        <v>1</v>
      </c>
      <c r="AW288" s="971" t="s">
        <v>788</v>
      </c>
      <c r="AX288" s="972" t="s">
        <v>1499</v>
      </c>
      <c r="AY288" s="962" t="s">
        <v>1500</v>
      </c>
      <c r="AZ288" s="1008" t="s">
        <v>1501</v>
      </c>
      <c r="BA288" s="972" t="s">
        <v>177</v>
      </c>
      <c r="BC288" s="981" t="s">
        <v>1662</v>
      </c>
      <c r="BD288" s="982" t="s">
        <v>1847</v>
      </c>
      <c r="BE288" s="982" t="s">
        <v>1777</v>
      </c>
      <c r="BF288" s="1008" t="s">
        <v>1848</v>
      </c>
      <c r="BG288" s="983" t="s">
        <v>712</v>
      </c>
      <c r="BH288" s="984">
        <v>59.726599999999998</v>
      </c>
      <c r="BI288" s="985">
        <v>31.16</v>
      </c>
      <c r="BQ288" s="1000">
        <f t="shared" si="537"/>
        <v>0</v>
      </c>
      <c r="BR288" s="1000">
        <f t="shared" si="538"/>
        <v>0</v>
      </c>
      <c r="BS288" s="1000">
        <f t="shared" si="539"/>
        <v>0</v>
      </c>
    </row>
    <row r="289" spans="1:106" ht="15" customHeight="1" x14ac:dyDescent="0.25">
      <c r="A289" s="703" t="s">
        <v>946</v>
      </c>
      <c r="B289" s="704" t="s">
        <v>807</v>
      </c>
      <c r="C289" s="705">
        <v>0</v>
      </c>
      <c r="D289" s="705">
        <v>0</v>
      </c>
      <c r="E289" s="705">
        <v>0</v>
      </c>
      <c r="F289" s="705">
        <v>0</v>
      </c>
      <c r="G289" s="705">
        <v>0</v>
      </c>
      <c r="H289" s="705">
        <v>0</v>
      </c>
      <c r="I289" s="705">
        <v>0</v>
      </c>
      <c r="J289" s="705">
        <v>0</v>
      </c>
      <c r="K289" s="705">
        <v>0</v>
      </c>
      <c r="L289" s="705">
        <v>0</v>
      </c>
      <c r="M289" s="705">
        <v>0</v>
      </c>
      <c r="N289" s="705">
        <v>0</v>
      </c>
      <c r="O289" s="705">
        <v>0</v>
      </c>
      <c r="P289" s="705">
        <v>0</v>
      </c>
      <c r="Q289" s="705">
        <v>0</v>
      </c>
      <c r="R289" s="705">
        <v>0</v>
      </c>
      <c r="S289" s="705">
        <v>0</v>
      </c>
      <c r="T289" s="705">
        <v>0</v>
      </c>
      <c r="U289" s="705">
        <v>0</v>
      </c>
      <c r="V289" s="705">
        <v>0</v>
      </c>
      <c r="X289" s="672" t="s">
        <v>717</v>
      </c>
      <c r="Y289" s="685" t="s">
        <v>812</v>
      </c>
      <c r="Z289" s="686">
        <v>3</v>
      </c>
      <c r="AA289" s="687">
        <v>3</v>
      </c>
      <c r="AB289" s="687">
        <v>2</v>
      </c>
      <c r="AC289" s="687">
        <v>2</v>
      </c>
      <c r="AD289" s="687">
        <v>2</v>
      </c>
      <c r="AE289" s="687">
        <v>4</v>
      </c>
      <c r="AF289" s="687">
        <v>3</v>
      </c>
      <c r="AG289" s="687">
        <v>9</v>
      </c>
      <c r="AH289" s="687">
        <v>9</v>
      </c>
      <c r="AI289" s="688">
        <v>9</v>
      </c>
      <c r="AM289" s="425"/>
      <c r="AN289" s="425"/>
      <c r="AO289" s="637" t="str">
        <f t="shared" si="530"/>
        <v>Магнетиты</v>
      </c>
      <c r="AP289" s="469" t="str">
        <f t="shared" si="531"/>
        <v/>
      </c>
      <c r="AQ289" s="474">
        <f t="shared" si="532"/>
        <v>0</v>
      </c>
      <c r="AR289" s="475">
        <f t="shared" si="533"/>
        <v>-14</v>
      </c>
      <c r="AS289" s="475">
        <f t="shared" si="534"/>
        <v>-16</v>
      </c>
      <c r="AT289" s="474">
        <f t="shared" si="535"/>
        <v>0</v>
      </c>
      <c r="AW289" s="991" t="s">
        <v>790</v>
      </c>
      <c r="AX289" s="992" t="s">
        <v>2009</v>
      </c>
      <c r="AY289" s="992" t="s">
        <v>1973</v>
      </c>
      <c r="AZ289" s="1008" t="s">
        <v>2010</v>
      </c>
      <c r="BA289" s="993" t="s">
        <v>1188</v>
      </c>
      <c r="BC289" s="981" t="s">
        <v>1662</v>
      </c>
      <c r="BD289" s="982" t="s">
        <v>1684</v>
      </c>
      <c r="BE289" s="982" t="s">
        <v>1685</v>
      </c>
      <c r="BF289" s="1008" t="s">
        <v>1686</v>
      </c>
      <c r="BG289" s="983" t="s">
        <v>712</v>
      </c>
      <c r="BH289" s="984">
        <v>59.718000000000004</v>
      </c>
      <c r="BI289" s="985">
        <v>30.9498</v>
      </c>
      <c r="BQ289" s="1000">
        <f t="shared" si="537"/>
        <v>0</v>
      </c>
      <c r="BR289" s="1000">
        <f t="shared" si="538"/>
        <v>0</v>
      </c>
      <c r="BS289" s="1000">
        <f t="shared" si="539"/>
        <v>0</v>
      </c>
    </row>
    <row r="290" spans="1:106" x14ac:dyDescent="0.2">
      <c r="A290" s="703" t="s">
        <v>947</v>
      </c>
      <c r="B290" s="704" t="s">
        <v>808</v>
      </c>
      <c r="C290" s="706">
        <v>0</v>
      </c>
      <c r="D290" s="706">
        <v>0</v>
      </c>
      <c r="E290" s="706">
        <v>0</v>
      </c>
      <c r="F290" s="706">
        <v>0</v>
      </c>
      <c r="G290" s="706">
        <v>0</v>
      </c>
      <c r="H290" s="706">
        <v>0</v>
      </c>
      <c r="I290" s="706">
        <v>0</v>
      </c>
      <c r="J290" s="706">
        <v>0</v>
      </c>
      <c r="K290" s="706">
        <v>0</v>
      </c>
      <c r="L290" s="706">
        <v>0</v>
      </c>
      <c r="M290" s="706">
        <v>0</v>
      </c>
      <c r="N290" s="706">
        <v>0</v>
      </c>
      <c r="O290" s="706">
        <v>0</v>
      </c>
      <c r="P290" s="706">
        <v>0</v>
      </c>
      <c r="Q290" s="706">
        <v>0</v>
      </c>
      <c r="R290" s="706">
        <v>0</v>
      </c>
      <c r="S290" s="706">
        <v>0</v>
      </c>
      <c r="T290" s="706">
        <v>0</v>
      </c>
      <c r="U290" s="706">
        <v>0</v>
      </c>
      <c r="V290" s="706">
        <v>0</v>
      </c>
      <c r="X290" s="672" t="s">
        <v>729</v>
      </c>
      <c r="Y290" s="459" t="s">
        <v>806</v>
      </c>
      <c r="Z290" s="691">
        <v>998.5</v>
      </c>
      <c r="AA290" s="691">
        <v>983.3</v>
      </c>
      <c r="AB290" s="691">
        <v>988.3</v>
      </c>
      <c r="AC290" s="691">
        <v>998.45</v>
      </c>
      <c r="AD290" s="691">
        <v>1007.05</v>
      </c>
      <c r="AE290" s="691">
        <v>1020.95</v>
      </c>
      <c r="AF290" s="691">
        <v>1012.5</v>
      </c>
      <c r="AG290" s="691">
        <v>1015.7</v>
      </c>
      <c r="AH290" s="691">
        <v>1023.9</v>
      </c>
      <c r="AI290" s="691">
        <v>1033.6500000000001</v>
      </c>
      <c r="AO290" s="3"/>
      <c r="AW290" s="956" t="s">
        <v>1350</v>
      </c>
      <c r="AX290" s="957" t="s">
        <v>1599</v>
      </c>
      <c r="AY290" s="957" t="s">
        <v>1600</v>
      </c>
      <c r="AZ290" s="1008" t="s">
        <v>2162</v>
      </c>
      <c r="BA290" s="958" t="s">
        <v>228</v>
      </c>
      <c r="BC290" s="981" t="s">
        <v>1662</v>
      </c>
      <c r="BD290" s="982" t="s">
        <v>1704</v>
      </c>
      <c r="BE290" s="982" t="s">
        <v>1705</v>
      </c>
      <c r="BF290" s="1008" t="s">
        <v>1706</v>
      </c>
      <c r="BG290" s="983" t="s">
        <v>712</v>
      </c>
      <c r="BH290" s="984">
        <v>59.8215</v>
      </c>
      <c r="BI290" s="985">
        <v>31.035799999999998</v>
      </c>
      <c r="BQ290" s="1000">
        <f t="shared" si="537"/>
        <v>0</v>
      </c>
      <c r="BR290" s="1000">
        <f t="shared" si="538"/>
        <v>0</v>
      </c>
      <c r="BS290" s="1000">
        <f t="shared" si="539"/>
        <v>0</v>
      </c>
    </row>
    <row r="291" spans="1:106" x14ac:dyDescent="0.2">
      <c r="A291" s="703" t="s">
        <v>948</v>
      </c>
      <c r="B291" s="707" t="s">
        <v>809</v>
      </c>
      <c r="C291" s="706">
        <v>0</v>
      </c>
      <c r="D291" s="706">
        <v>2</v>
      </c>
      <c r="E291" s="706">
        <v>0</v>
      </c>
      <c r="F291" s="706">
        <v>0</v>
      </c>
      <c r="G291" s="706">
        <v>0</v>
      </c>
      <c r="H291" s="706">
        <v>0</v>
      </c>
      <c r="I291" s="706">
        <v>0</v>
      </c>
      <c r="J291" s="706">
        <v>0</v>
      </c>
      <c r="K291" s="706">
        <v>0</v>
      </c>
      <c r="L291" s="706">
        <v>0</v>
      </c>
      <c r="M291" s="706">
        <v>0</v>
      </c>
      <c r="N291" s="706">
        <v>2</v>
      </c>
      <c r="O291" s="706">
        <v>0</v>
      </c>
      <c r="P291" s="706">
        <v>0</v>
      </c>
      <c r="Q291" s="706">
        <v>0</v>
      </c>
      <c r="R291" s="706">
        <v>0</v>
      </c>
      <c r="S291" s="706">
        <v>0</v>
      </c>
      <c r="T291" s="706">
        <v>0</v>
      </c>
      <c r="U291" s="706">
        <v>0</v>
      </c>
      <c r="V291" s="706">
        <v>0</v>
      </c>
      <c r="X291" s="672" t="s">
        <v>731</v>
      </c>
      <c r="Y291" s="693" t="s">
        <v>32</v>
      </c>
      <c r="Z291" s="694" t="s">
        <v>824</v>
      </c>
      <c r="AA291" s="694" t="s">
        <v>816</v>
      </c>
      <c r="AB291" s="694" t="s">
        <v>816</v>
      </c>
      <c r="AC291" s="694" t="s">
        <v>837</v>
      </c>
      <c r="AD291" s="694" t="s">
        <v>837</v>
      </c>
      <c r="AE291" s="694" t="s">
        <v>816</v>
      </c>
      <c r="AF291" s="694" t="s">
        <v>816</v>
      </c>
      <c r="AG291" s="694" t="s">
        <v>816</v>
      </c>
      <c r="AH291" s="694" t="s">
        <v>816</v>
      </c>
      <c r="AI291" s="694" t="s">
        <v>2217</v>
      </c>
      <c r="AO291" s="3"/>
      <c r="AW291" s="1018" t="s">
        <v>788</v>
      </c>
      <c r="AX291" s="1017" t="s">
        <v>125</v>
      </c>
      <c r="AY291" s="1017" t="s">
        <v>1391</v>
      </c>
      <c r="AZ291" s="1008" t="s">
        <v>1427</v>
      </c>
      <c r="BA291" s="1017" t="s">
        <v>125</v>
      </c>
      <c r="BC291" s="981" t="s">
        <v>1662</v>
      </c>
      <c r="BD291" s="982" t="s">
        <v>1785</v>
      </c>
      <c r="BE291" s="982" t="s">
        <v>1786</v>
      </c>
      <c r="BF291" s="1008" t="s">
        <v>1787</v>
      </c>
      <c r="BG291" s="983" t="s">
        <v>712</v>
      </c>
      <c r="BH291" s="984">
        <v>59.793799999999997</v>
      </c>
      <c r="BI291" s="985">
        <v>30.876200000000001</v>
      </c>
      <c r="BQ291" s="1000">
        <f t="shared" si="537"/>
        <v>0</v>
      </c>
      <c r="BR291" s="1000">
        <f t="shared" si="538"/>
        <v>0</v>
      </c>
      <c r="BS291" s="1000">
        <f t="shared" si="539"/>
        <v>0</v>
      </c>
    </row>
    <row r="292" spans="1:106" x14ac:dyDescent="0.2">
      <c r="A292" s="703" t="s">
        <v>949</v>
      </c>
      <c r="B292" s="707" t="s">
        <v>810</v>
      </c>
      <c r="C292" s="706">
        <v>0</v>
      </c>
      <c r="D292" s="706">
        <v>0</v>
      </c>
      <c r="E292" s="706">
        <v>0</v>
      </c>
      <c r="F292" s="706">
        <v>0</v>
      </c>
      <c r="G292" s="706">
        <v>0</v>
      </c>
      <c r="H292" s="706">
        <v>0</v>
      </c>
      <c r="I292" s="706">
        <v>0</v>
      </c>
      <c r="J292" s="706">
        <v>0</v>
      </c>
      <c r="K292" s="706">
        <v>0</v>
      </c>
      <c r="L292" s="706">
        <v>0</v>
      </c>
      <c r="M292" s="706">
        <v>0</v>
      </c>
      <c r="N292" s="706">
        <v>0</v>
      </c>
      <c r="O292" s="706">
        <v>0</v>
      </c>
      <c r="P292" s="706">
        <v>0</v>
      </c>
      <c r="Q292" s="706">
        <v>0</v>
      </c>
      <c r="R292" s="706">
        <v>0</v>
      </c>
      <c r="S292" s="706">
        <v>0</v>
      </c>
      <c r="T292" s="706">
        <v>0</v>
      </c>
      <c r="U292" s="706">
        <v>0</v>
      </c>
      <c r="V292" s="706">
        <v>0</v>
      </c>
      <c r="AO292" s="3"/>
      <c r="AW292" s="965" t="s">
        <v>788</v>
      </c>
      <c r="AX292" s="969" t="s">
        <v>1505</v>
      </c>
      <c r="AY292" s="962" t="s">
        <v>1506</v>
      </c>
      <c r="AZ292" s="1008" t="s">
        <v>1507</v>
      </c>
      <c r="BA292" s="969" t="s">
        <v>607</v>
      </c>
      <c r="BC292" s="981" t="s">
        <v>1662</v>
      </c>
      <c r="BD292" s="982" t="s">
        <v>1770</v>
      </c>
      <c r="BE292" s="982" t="s">
        <v>1771</v>
      </c>
      <c r="BF292" s="1008" t="s">
        <v>1772</v>
      </c>
      <c r="BG292" s="983" t="s">
        <v>712</v>
      </c>
      <c r="BH292" s="984">
        <v>59.855499999999999</v>
      </c>
      <c r="BI292" s="985">
        <v>31.013200000000001</v>
      </c>
      <c r="BQ292" s="1000">
        <f t="shared" si="537"/>
        <v>0</v>
      </c>
      <c r="BR292" s="1000">
        <f t="shared" si="538"/>
        <v>0</v>
      </c>
      <c r="BS292" s="1000">
        <f t="shared" si="539"/>
        <v>0</v>
      </c>
    </row>
    <row r="293" spans="1:106" x14ac:dyDescent="0.2">
      <c r="A293" s="681" t="s">
        <v>950</v>
      </c>
      <c r="B293" s="695" t="s">
        <v>812</v>
      </c>
      <c r="C293" s="696">
        <v>0</v>
      </c>
      <c r="D293" s="696">
        <v>3</v>
      </c>
      <c r="E293" s="696">
        <v>3</v>
      </c>
      <c r="F293" s="696">
        <v>2</v>
      </c>
      <c r="G293" s="696">
        <v>2</v>
      </c>
      <c r="H293" s="696">
        <v>2</v>
      </c>
      <c r="I293" s="696">
        <v>2</v>
      </c>
      <c r="J293" s="696">
        <v>2</v>
      </c>
      <c r="K293" s="696">
        <v>2</v>
      </c>
      <c r="L293" s="696">
        <v>2</v>
      </c>
      <c r="M293" s="696">
        <v>2</v>
      </c>
      <c r="N293" s="696">
        <v>4</v>
      </c>
      <c r="O293" s="696">
        <v>3</v>
      </c>
      <c r="P293" s="696">
        <v>2</v>
      </c>
      <c r="Q293" s="696">
        <v>9</v>
      </c>
      <c r="R293" s="696">
        <v>9</v>
      </c>
      <c r="S293" s="696">
        <v>9</v>
      </c>
      <c r="T293" s="696">
        <v>9</v>
      </c>
      <c r="U293" s="696">
        <v>9</v>
      </c>
      <c r="V293" s="696">
        <v>9</v>
      </c>
      <c r="AO293" s="3"/>
      <c r="AW293" s="981" t="s">
        <v>1662</v>
      </c>
      <c r="AX293" s="982" t="s">
        <v>1755</v>
      </c>
      <c r="AY293" s="982" t="s">
        <v>1756</v>
      </c>
      <c r="AZ293" s="1008" t="s">
        <v>1757</v>
      </c>
      <c r="BA293" s="983" t="s">
        <v>660</v>
      </c>
      <c r="BC293" s="981" t="s">
        <v>1662</v>
      </c>
      <c r="BD293" s="982" t="s">
        <v>1773</v>
      </c>
      <c r="BE293" s="982" t="s">
        <v>1774</v>
      </c>
      <c r="BF293" s="1008" t="s">
        <v>1775</v>
      </c>
      <c r="BG293" s="983" t="s">
        <v>712</v>
      </c>
      <c r="BH293" s="984">
        <v>59.843000000000004</v>
      </c>
      <c r="BI293" s="985">
        <v>30.928699999999999</v>
      </c>
      <c r="BQ293" s="1000">
        <f t="shared" si="537"/>
        <v>0</v>
      </c>
      <c r="BR293" s="1000">
        <f t="shared" si="538"/>
        <v>0</v>
      </c>
      <c r="BS293" s="1000">
        <f t="shared" si="539"/>
        <v>0</v>
      </c>
    </row>
    <row r="294" spans="1:106" x14ac:dyDescent="0.2">
      <c r="A294" s="681" t="s">
        <v>951</v>
      </c>
      <c r="B294" s="697" t="s">
        <v>32</v>
      </c>
      <c r="C294" s="698" t="s">
        <v>824</v>
      </c>
      <c r="D294" s="698" t="e">
        <v>#N/A</v>
      </c>
      <c r="E294" s="698" t="s">
        <v>816</v>
      </c>
      <c r="F294" s="698" t="e">
        <v>#N/A</v>
      </c>
      <c r="G294" s="698" t="s">
        <v>816</v>
      </c>
      <c r="H294" s="698" t="e">
        <v>#N/A</v>
      </c>
      <c r="I294" s="698" t="s">
        <v>837</v>
      </c>
      <c r="J294" s="698" t="e">
        <v>#N/A</v>
      </c>
      <c r="K294" s="698" t="s">
        <v>837</v>
      </c>
      <c r="L294" s="698" t="e">
        <v>#N/A</v>
      </c>
      <c r="M294" s="698" t="s">
        <v>816</v>
      </c>
      <c r="N294" s="698" t="e">
        <v>#N/A</v>
      </c>
      <c r="O294" s="698" t="s">
        <v>816</v>
      </c>
      <c r="P294" s="698" t="e">
        <v>#N/A</v>
      </c>
      <c r="Q294" s="698" t="s">
        <v>816</v>
      </c>
      <c r="R294" s="698" t="e">
        <v>#N/A</v>
      </c>
      <c r="S294" s="698" t="s">
        <v>816</v>
      </c>
      <c r="T294" s="698" t="e">
        <v>#N/A</v>
      </c>
      <c r="U294" s="698" t="s">
        <v>2217</v>
      </c>
      <c r="V294" s="698" t="e">
        <v>#N/A</v>
      </c>
      <c r="AO294" s="3"/>
      <c r="AW294" s="1016" t="s">
        <v>790</v>
      </c>
      <c r="AX294" s="1017" t="s">
        <v>506</v>
      </c>
      <c r="AY294" s="1017" t="s">
        <v>1425</v>
      </c>
      <c r="AZ294" s="1008" t="s">
        <v>2137</v>
      </c>
      <c r="BA294" s="1017" t="s">
        <v>506</v>
      </c>
      <c r="BC294" s="981" t="s">
        <v>1662</v>
      </c>
      <c r="BD294" s="982" t="s">
        <v>1788</v>
      </c>
      <c r="BE294" s="982" t="s">
        <v>1789</v>
      </c>
      <c r="BF294" s="1008" t="s">
        <v>1790</v>
      </c>
      <c r="BG294" s="983" t="s">
        <v>712</v>
      </c>
      <c r="BH294" s="984">
        <v>59.768999999999998</v>
      </c>
      <c r="BI294" s="985">
        <v>30.832699999999999</v>
      </c>
      <c r="BQ294" s="1000">
        <f t="shared" si="537"/>
        <v>0</v>
      </c>
      <c r="BR294" s="1000">
        <f t="shared" si="538"/>
        <v>0</v>
      </c>
      <c r="BS294" s="1000">
        <f t="shared" si="539"/>
        <v>0</v>
      </c>
    </row>
    <row r="295" spans="1:106" x14ac:dyDescent="0.2">
      <c r="AO295" s="3"/>
      <c r="AW295" s="956" t="s">
        <v>791</v>
      </c>
      <c r="AX295" s="957" t="s">
        <v>2087</v>
      </c>
      <c r="AY295" s="957" t="s">
        <v>2088</v>
      </c>
      <c r="AZ295" s="1008" t="s">
        <v>2089</v>
      </c>
      <c r="BA295" s="958" t="s">
        <v>1029</v>
      </c>
      <c r="BC295" s="981" t="s">
        <v>1662</v>
      </c>
      <c r="BD295" s="982" t="s">
        <v>1808</v>
      </c>
      <c r="BE295" s="982" t="s">
        <v>1809</v>
      </c>
      <c r="BF295" s="1008" t="s">
        <v>1810</v>
      </c>
      <c r="BG295" s="983" t="s">
        <v>712</v>
      </c>
      <c r="BH295" s="984">
        <v>59.6586</v>
      </c>
      <c r="BI295" s="985">
        <v>30.838899999999999</v>
      </c>
      <c r="BQ295" s="1000">
        <f t="shared" si="537"/>
        <v>0</v>
      </c>
      <c r="BR295" s="1000">
        <f t="shared" si="538"/>
        <v>0</v>
      </c>
      <c r="BS295" s="1000">
        <f t="shared" si="539"/>
        <v>0</v>
      </c>
    </row>
    <row r="296" spans="1:106" s="5" customFormat="1" x14ac:dyDescent="0.2">
      <c r="A296"/>
      <c r="B296"/>
      <c r="C296"/>
      <c r="D296"/>
      <c r="E296"/>
      <c r="F296"/>
      <c r="G296"/>
      <c r="H296"/>
      <c r="I296"/>
      <c r="J296"/>
      <c r="K296"/>
      <c r="L296"/>
      <c r="M296"/>
      <c r="N296"/>
      <c r="O296"/>
      <c r="P296"/>
      <c r="Q296"/>
      <c r="R296"/>
      <c r="S296"/>
      <c r="T296"/>
      <c r="U296"/>
      <c r="V296"/>
      <c r="W296" s="1"/>
      <c r="X296"/>
      <c r="Y296"/>
      <c r="Z296"/>
      <c r="AA296"/>
      <c r="AB296"/>
      <c r="AC296"/>
      <c r="AD296"/>
      <c r="AE296"/>
      <c r="AF296"/>
      <c r="AG296"/>
      <c r="AH296"/>
      <c r="AI296"/>
      <c r="AJ296" s="515"/>
      <c r="AO296" s="3"/>
      <c r="AP296"/>
      <c r="AQ296"/>
      <c r="AR296"/>
      <c r="AS296"/>
      <c r="AT296"/>
      <c r="AW296" s="991" t="s">
        <v>790</v>
      </c>
      <c r="AX296" s="992" t="s">
        <v>2011</v>
      </c>
      <c r="AY296" s="992" t="s">
        <v>2012</v>
      </c>
      <c r="AZ296" s="1008" t="s">
        <v>2013</v>
      </c>
      <c r="BA296" s="993" t="s">
        <v>506</v>
      </c>
      <c r="BC296" s="981" t="s">
        <v>1662</v>
      </c>
      <c r="BD296" s="982" t="s">
        <v>1764</v>
      </c>
      <c r="BE296" s="982" t="s">
        <v>1765</v>
      </c>
      <c r="BF296" s="1008" t="s">
        <v>1766</v>
      </c>
      <c r="BG296" s="983" t="s">
        <v>712</v>
      </c>
      <c r="BH296" s="984">
        <v>59.8001</v>
      </c>
      <c r="BI296" s="985">
        <v>31.381499999999999</v>
      </c>
      <c r="BQ296" s="1000">
        <f t="shared" si="537"/>
        <v>0</v>
      </c>
      <c r="BR296" s="1000">
        <f t="shared" si="538"/>
        <v>0</v>
      </c>
      <c r="BS296" s="1000">
        <f t="shared" si="539"/>
        <v>0</v>
      </c>
      <c r="CH296"/>
      <c r="CI296"/>
      <c r="CJ296"/>
      <c r="CK296"/>
      <c r="CL296"/>
      <c r="CM296"/>
      <c r="CN296"/>
      <c r="CO296"/>
      <c r="CP296"/>
      <c r="CQ296"/>
      <c r="CR296"/>
      <c r="CS296"/>
      <c r="CT296"/>
      <c r="CU296"/>
      <c r="CV296"/>
      <c r="CW296"/>
      <c r="CX296"/>
      <c r="CY296"/>
      <c r="CZ296"/>
      <c r="DA296"/>
      <c r="DB296"/>
    </row>
    <row r="297" spans="1:106" x14ac:dyDescent="0.2">
      <c r="AL297" s="232"/>
      <c r="AO297" s="3"/>
      <c r="AW297" s="991" t="s">
        <v>790</v>
      </c>
      <c r="AX297" s="992" t="s">
        <v>2011</v>
      </c>
      <c r="AY297" s="992" t="s">
        <v>2012</v>
      </c>
      <c r="AZ297" s="1008" t="s">
        <v>2013</v>
      </c>
      <c r="BA297" s="993" t="s">
        <v>1256</v>
      </c>
      <c r="BC297" s="981" t="s">
        <v>1662</v>
      </c>
      <c r="BD297" s="982" t="s">
        <v>1869</v>
      </c>
      <c r="BE297" s="982" t="s">
        <v>1870</v>
      </c>
      <c r="BF297" s="1008" t="s">
        <v>1871</v>
      </c>
      <c r="BG297" s="983" t="s">
        <v>712</v>
      </c>
      <c r="BH297" s="984">
        <v>59.591799999999999</v>
      </c>
      <c r="BI297" s="985">
        <v>31.168700000000001</v>
      </c>
      <c r="BQ297" s="1000">
        <f t="shared" si="537"/>
        <v>0</v>
      </c>
      <c r="BR297" s="1000">
        <f t="shared" si="538"/>
        <v>0</v>
      </c>
      <c r="BS297" s="1000">
        <f t="shared" si="539"/>
        <v>0</v>
      </c>
      <c r="CH297" s="5"/>
      <c r="CI297" s="5"/>
      <c r="CJ297" s="5"/>
      <c r="CK297" s="5"/>
      <c r="CL297" s="5"/>
      <c r="CM297" s="5"/>
      <c r="CN297" s="5"/>
      <c r="CO297" s="5"/>
      <c r="CP297" s="5"/>
      <c r="CQ297" s="5"/>
      <c r="CR297" s="5"/>
      <c r="CS297" s="5"/>
      <c r="CT297" s="5"/>
      <c r="CU297" s="5"/>
      <c r="CV297" s="5"/>
      <c r="CW297" s="5"/>
      <c r="CX297" s="5"/>
      <c r="CY297" s="5"/>
      <c r="CZ297" s="5"/>
      <c r="DA297" s="5"/>
      <c r="DB297" s="5"/>
    </row>
    <row r="298" spans="1:106" x14ac:dyDescent="0.2">
      <c r="AL298" s="233"/>
      <c r="AM298" s="233"/>
      <c r="AN298" s="3"/>
      <c r="AO298" s="3"/>
      <c r="AW298" s="956" t="s">
        <v>791</v>
      </c>
      <c r="AX298" s="957" t="s">
        <v>2090</v>
      </c>
      <c r="AY298" s="957" t="s">
        <v>2091</v>
      </c>
      <c r="AZ298" s="1008" t="s">
        <v>2092</v>
      </c>
      <c r="BA298" s="958" t="s">
        <v>1029</v>
      </c>
      <c r="BC298" s="981" t="s">
        <v>1662</v>
      </c>
      <c r="BD298" s="982" t="s">
        <v>1751</v>
      </c>
      <c r="BE298" s="982" t="s">
        <v>1752</v>
      </c>
      <c r="BF298" s="1008" t="s">
        <v>1753</v>
      </c>
      <c r="BG298" s="983" t="s">
        <v>712</v>
      </c>
      <c r="BH298" s="984">
        <v>59.854300000000002</v>
      </c>
      <c r="BI298" s="985">
        <v>30.732700000000001</v>
      </c>
      <c r="BQ298" s="1000">
        <f t="shared" si="537"/>
        <v>0</v>
      </c>
      <c r="BR298" s="1000">
        <f t="shared" si="538"/>
        <v>0</v>
      </c>
      <c r="BS298" s="1000">
        <f t="shared" si="539"/>
        <v>0</v>
      </c>
    </row>
    <row r="299" spans="1:106" x14ac:dyDescent="0.2">
      <c r="AP299" s="487">
        <f>к.исх.!$P$4</f>
        <v>25</v>
      </c>
      <c r="AW299" s="956" t="s">
        <v>1662</v>
      </c>
      <c r="AX299" s="957" t="s">
        <v>1758</v>
      </c>
      <c r="AY299" s="957" t="s">
        <v>1759</v>
      </c>
      <c r="AZ299" s="1008" t="s">
        <v>1760</v>
      </c>
      <c r="BA299" s="958" t="s">
        <v>687</v>
      </c>
      <c r="BC299" s="981" t="s">
        <v>1662</v>
      </c>
      <c r="BD299" s="982" t="s">
        <v>1838</v>
      </c>
      <c r="BE299" s="982" t="s">
        <v>1839</v>
      </c>
      <c r="BF299" s="1008" t="s">
        <v>1840</v>
      </c>
      <c r="BG299" s="983" t="s">
        <v>712</v>
      </c>
      <c r="BH299" s="984">
        <v>59.772799999999997</v>
      </c>
      <c r="BI299" s="985">
        <v>30.675999999999998</v>
      </c>
      <c r="BQ299" s="1000">
        <f t="shared" si="537"/>
        <v>0</v>
      </c>
      <c r="BR299" s="1000">
        <f t="shared" si="538"/>
        <v>0</v>
      </c>
      <c r="BS299" s="1000">
        <f t="shared" si="539"/>
        <v>0</v>
      </c>
    </row>
    <row r="300" spans="1:106" s="1" customFormat="1" ht="30" customHeight="1" x14ac:dyDescent="0.2">
      <c r="A300"/>
      <c r="B300"/>
      <c r="C300"/>
      <c r="D300"/>
      <c r="E300"/>
      <c r="F300"/>
      <c r="G300"/>
      <c r="H300"/>
      <c r="I300"/>
      <c r="J300"/>
      <c r="K300"/>
      <c r="L300"/>
      <c r="M300"/>
      <c r="N300"/>
      <c r="O300"/>
      <c r="P300"/>
      <c r="Q300"/>
      <c r="R300"/>
      <c r="S300"/>
      <c r="T300"/>
      <c r="U300"/>
      <c r="V300"/>
      <c r="X300"/>
      <c r="Y300"/>
      <c r="Z300"/>
      <c r="AA300"/>
      <c r="AB300"/>
      <c r="AC300"/>
      <c r="AD300"/>
      <c r="AE300"/>
      <c r="AF300"/>
      <c r="AG300"/>
      <c r="AH300"/>
      <c r="AI300"/>
      <c r="AJ300" s="515"/>
      <c r="AK300" s="5"/>
      <c r="AL300" s="5"/>
      <c r="AM300" s="5"/>
      <c r="AN300"/>
      <c r="AO300"/>
      <c r="AP300"/>
      <c r="AQ300"/>
      <c r="AR300"/>
      <c r="AS300"/>
      <c r="AT300"/>
      <c r="AW300" s="991" t="s">
        <v>789</v>
      </c>
      <c r="AX300" s="992" t="s">
        <v>1919</v>
      </c>
      <c r="AY300" s="992" t="s">
        <v>1920</v>
      </c>
      <c r="AZ300" s="1008" t="s">
        <v>1921</v>
      </c>
      <c r="BA300" s="993" t="s">
        <v>406</v>
      </c>
      <c r="BC300" s="981" t="s">
        <v>1662</v>
      </c>
      <c r="BD300" s="982" t="s">
        <v>1829</v>
      </c>
      <c r="BE300" s="982" t="s">
        <v>1830</v>
      </c>
      <c r="BF300" s="1008" t="s">
        <v>1831</v>
      </c>
      <c r="BG300" s="983" t="s">
        <v>712</v>
      </c>
      <c r="BH300" s="984">
        <v>59.635300000000001</v>
      </c>
      <c r="BI300" s="985">
        <v>30.757100000000001</v>
      </c>
      <c r="BQ300" s="1000">
        <f t="shared" si="537"/>
        <v>0</v>
      </c>
      <c r="BR300" s="1000">
        <f t="shared" si="538"/>
        <v>0</v>
      </c>
      <c r="BS300" s="1000">
        <f t="shared" si="539"/>
        <v>0</v>
      </c>
      <c r="CH300"/>
      <c r="CI300"/>
      <c r="CJ300"/>
      <c r="CK300"/>
      <c r="CL300"/>
      <c r="CM300"/>
      <c r="CN300"/>
      <c r="CO300"/>
      <c r="CP300"/>
      <c r="CQ300"/>
      <c r="CR300"/>
      <c r="CS300"/>
      <c r="CT300"/>
      <c r="CU300"/>
      <c r="CV300"/>
      <c r="CW300"/>
      <c r="CX300"/>
      <c r="CY300"/>
      <c r="CZ300"/>
      <c r="DA300"/>
      <c r="DB300"/>
    </row>
    <row r="301" spans="1:106" ht="13.5" customHeight="1" x14ac:dyDescent="0.2">
      <c r="AO301" s="646" t="str">
        <f>AO254</f>
        <v>Москва</v>
      </c>
      <c r="AP301" s="488" t="str">
        <f>TEXT(AR254-1.5,"[&gt;0]+0;[&lt;0]-0;0")&amp;"…"&amp;TEXT(AR254+1.5,"[&gt;0]+0;[&lt;0]-0;0")</f>
        <v>+1…+4</v>
      </c>
      <c r="AQ301" s="2"/>
      <c r="AR301" s="2"/>
      <c r="AS301" s="2"/>
      <c r="AT301" s="2"/>
      <c r="AW301" s="981" t="s">
        <v>1662</v>
      </c>
      <c r="AX301" s="982" t="s">
        <v>1761</v>
      </c>
      <c r="AY301" s="982" t="s">
        <v>1762</v>
      </c>
      <c r="AZ301" s="1008" t="s">
        <v>1763</v>
      </c>
      <c r="BA301" s="983" t="s">
        <v>917</v>
      </c>
      <c r="BC301" s="981" t="s">
        <v>1662</v>
      </c>
      <c r="BD301" s="982" t="s">
        <v>1791</v>
      </c>
      <c r="BE301" s="982" t="s">
        <v>1792</v>
      </c>
      <c r="BF301" s="1008" t="s">
        <v>1793</v>
      </c>
      <c r="BG301" s="983" t="s">
        <v>712</v>
      </c>
      <c r="BH301" s="984">
        <v>59.961199999999998</v>
      </c>
      <c r="BI301" s="985">
        <v>31.028400000000001</v>
      </c>
      <c r="BQ301" s="1000">
        <f t="shared" si="537"/>
        <v>0</v>
      </c>
      <c r="BR301" s="1000">
        <f t="shared" si="538"/>
        <v>0</v>
      </c>
      <c r="BS301" s="1000">
        <f t="shared" si="539"/>
        <v>0</v>
      </c>
      <c r="CH301" s="1"/>
      <c r="CI301" s="1"/>
      <c r="CJ301" s="1"/>
      <c r="CK301" s="1"/>
      <c r="CL301" s="1"/>
      <c r="CM301" s="1"/>
      <c r="CN301" s="1"/>
      <c r="CO301" s="1"/>
      <c r="CP301" s="1"/>
      <c r="CQ301" s="1"/>
      <c r="CR301" s="1"/>
      <c r="CS301" s="1"/>
      <c r="CT301" s="1"/>
      <c r="CU301" s="1"/>
      <c r="CV301" s="1"/>
      <c r="CW301" s="1"/>
      <c r="CX301" s="1"/>
      <c r="CY301" s="1"/>
      <c r="CZ301" s="1"/>
      <c r="DA301" s="1"/>
      <c r="DB301" s="1"/>
    </row>
    <row r="302" spans="1:106" ht="13.5" customHeight="1" x14ac:dyDescent="0.2">
      <c r="AO302" s="646" t="str">
        <f t="shared" ref="AO302:AO339" si="540">AO255</f>
        <v>Тверь</v>
      </c>
      <c r="AP302" s="488" t="str">
        <f t="shared" ref="AP302:AP339" si="541">TEXT(AR255-1.5,"[&gt;0]+0;[&lt;0]-0;0")&amp;"…"&amp;TEXT(AR255+1.5,"[&gt;0]+0;[&lt;0]-0;0")</f>
        <v>+1…+4</v>
      </c>
      <c r="AQ302" s="3"/>
      <c r="AR302" s="3"/>
      <c r="AS302" s="3"/>
      <c r="AT302" s="3"/>
      <c r="AW302" s="981" t="s">
        <v>1662</v>
      </c>
      <c r="AX302" s="982" t="s">
        <v>1764</v>
      </c>
      <c r="AY302" s="982" t="s">
        <v>1765</v>
      </c>
      <c r="AZ302" s="1008" t="s">
        <v>1766</v>
      </c>
      <c r="BA302" s="983" t="s">
        <v>712</v>
      </c>
      <c r="BC302" s="981" t="s">
        <v>1662</v>
      </c>
      <c r="BD302" s="982" t="s">
        <v>1726</v>
      </c>
      <c r="BE302" s="982" t="s">
        <v>1727</v>
      </c>
      <c r="BF302" s="1008" t="s">
        <v>1728</v>
      </c>
      <c r="BG302" s="983" t="s">
        <v>712</v>
      </c>
      <c r="BH302" s="984">
        <v>59.749699999999997</v>
      </c>
      <c r="BI302" s="985">
        <v>30.6145</v>
      </c>
      <c r="BQ302" s="1000">
        <f t="shared" si="537"/>
        <v>0</v>
      </c>
      <c r="BR302" s="1000">
        <f t="shared" si="538"/>
        <v>0</v>
      </c>
      <c r="BS302" s="1000">
        <f t="shared" si="539"/>
        <v>0</v>
      </c>
    </row>
    <row r="303" spans="1:106" ht="13.5" customHeight="1" x14ac:dyDescent="0.2">
      <c r="A303" s="98"/>
      <c r="B303" s="98"/>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s="98"/>
      <c r="AA303" s="98"/>
      <c r="AB303" s="98"/>
      <c r="AC303" s="98"/>
      <c r="AD303" s="98"/>
      <c r="AE303" s="98"/>
      <c r="AF303" s="98"/>
      <c r="AG303" s="98"/>
      <c r="AH303" s="98"/>
      <c r="AI303" s="98"/>
      <c r="AO303" s="646" t="str">
        <f t="shared" si="540"/>
        <v>Бологое</v>
      </c>
      <c r="AP303" s="488" t="str">
        <f t="shared" si="541"/>
        <v>+2…+5</v>
      </c>
      <c r="AW303" s="956" t="s">
        <v>788</v>
      </c>
      <c r="AX303" s="957" t="s">
        <v>1508</v>
      </c>
      <c r="AY303" s="957" t="s">
        <v>1509</v>
      </c>
      <c r="AZ303" s="1008" t="s">
        <v>1510</v>
      </c>
      <c r="BA303" s="958" t="s">
        <v>607</v>
      </c>
      <c r="BC303" s="981" t="s">
        <v>1662</v>
      </c>
      <c r="BD303" s="982" t="s">
        <v>1749</v>
      </c>
      <c r="BE303" s="982" t="s">
        <v>1679</v>
      </c>
      <c r="BF303" s="1008" t="s">
        <v>1750</v>
      </c>
      <c r="BG303" s="983" t="s">
        <v>712</v>
      </c>
      <c r="BH303" s="984">
        <v>59.629300000000001</v>
      </c>
      <c r="BI303" s="985">
        <v>31.406300000000002</v>
      </c>
      <c r="BQ303" s="1000">
        <f t="shared" si="537"/>
        <v>0</v>
      </c>
      <c r="BR303" s="1000">
        <f t="shared" si="538"/>
        <v>0</v>
      </c>
      <c r="BS303" s="1000">
        <f t="shared" si="539"/>
        <v>0</v>
      </c>
    </row>
    <row r="304" spans="1:106" ht="13.5" customHeight="1" x14ac:dyDescent="0.2">
      <c r="A304" s="99" t="s">
        <v>302</v>
      </c>
      <c r="B304" s="100" t="s">
        <v>78</v>
      </c>
      <c r="C304" s="101" t="s">
        <v>2262</v>
      </c>
      <c r="D304" s="102" t="s">
        <v>79</v>
      </c>
      <c r="E304" s="102" t="s">
        <v>2263</v>
      </c>
      <c r="F304" s="102" t="s">
        <v>79</v>
      </c>
      <c r="G304" s="102" t="s">
        <v>2264</v>
      </c>
      <c r="H304" s="102" t="s">
        <v>79</v>
      </c>
      <c r="I304" s="102" t="s">
        <v>2265</v>
      </c>
      <c r="J304" s="102" t="s">
        <v>79</v>
      </c>
      <c r="K304" s="102" t="s">
        <v>2266</v>
      </c>
      <c r="L304" s="102" t="s">
        <v>79</v>
      </c>
      <c r="M304" s="102" t="s">
        <v>2267</v>
      </c>
      <c r="N304" s="102" t="s">
        <v>79</v>
      </c>
      <c r="O304" s="102" t="s">
        <v>2268</v>
      </c>
      <c r="P304" s="102" t="s">
        <v>79</v>
      </c>
      <c r="Q304" s="102" t="s">
        <v>2269</v>
      </c>
      <c r="R304" s="102" t="s">
        <v>79</v>
      </c>
      <c r="S304" s="102" t="s">
        <v>2270</v>
      </c>
      <c r="T304" s="102" t="s">
        <v>79</v>
      </c>
      <c r="U304" s="102" t="s">
        <v>2271</v>
      </c>
      <c r="V304" s="103" t="s">
        <v>79</v>
      </c>
      <c r="X304" s="104"/>
      <c r="Y304" s="105" t="s">
        <v>80</v>
      </c>
      <c r="Z304" s="106" t="s">
        <v>83</v>
      </c>
      <c r="AA304" s="107" t="s">
        <v>84</v>
      </c>
      <c r="AB304" s="107" t="s">
        <v>85</v>
      </c>
      <c r="AC304" s="107" t="s">
        <v>86</v>
      </c>
      <c r="AD304" s="107" t="s">
        <v>87</v>
      </c>
      <c r="AE304" s="107" t="s">
        <v>81</v>
      </c>
      <c r="AF304" s="107" t="s">
        <v>82</v>
      </c>
      <c r="AG304" s="107" t="s">
        <v>83</v>
      </c>
      <c r="AH304" s="107" t="s">
        <v>84</v>
      </c>
      <c r="AI304" s="108" t="s">
        <v>85</v>
      </c>
      <c r="AO304" s="646" t="str">
        <f t="shared" si="540"/>
        <v>Сонково</v>
      </c>
      <c r="AP304" s="488" t="str">
        <f t="shared" si="541"/>
        <v>-0…+3</v>
      </c>
      <c r="AW304" s="981" t="s">
        <v>1350</v>
      </c>
      <c r="AX304" s="982" t="s">
        <v>1601</v>
      </c>
      <c r="AY304" s="982" t="s">
        <v>1602</v>
      </c>
      <c r="AZ304" s="1008" t="s">
        <v>2150</v>
      </c>
      <c r="BA304" s="983" t="s">
        <v>917</v>
      </c>
      <c r="BC304" s="981" t="s">
        <v>1662</v>
      </c>
      <c r="BD304" s="982" t="s">
        <v>1712</v>
      </c>
      <c r="BE304" s="982" t="s">
        <v>1713</v>
      </c>
      <c r="BF304" s="1008" t="s">
        <v>1714</v>
      </c>
      <c r="BG304" s="983" t="s">
        <v>712</v>
      </c>
      <c r="BH304" s="984">
        <v>59.975999999999999</v>
      </c>
      <c r="BI304" s="985">
        <v>30.935500000000001</v>
      </c>
      <c r="BQ304" s="1000">
        <f t="shared" si="537"/>
        <v>0</v>
      </c>
      <c r="BR304" s="1000">
        <f t="shared" si="538"/>
        <v>0</v>
      </c>
      <c r="BS304" s="1000">
        <f t="shared" si="539"/>
        <v>0</v>
      </c>
    </row>
    <row r="305" spans="1:106" ht="13.5" customHeight="1" x14ac:dyDescent="0.2">
      <c r="A305" s="109" t="s">
        <v>303</v>
      </c>
      <c r="B305" s="110" t="s">
        <v>304</v>
      </c>
      <c r="C305" s="111" t="s">
        <v>59</v>
      </c>
      <c r="D305" s="111" t="s">
        <v>60</v>
      </c>
      <c r="E305" s="111" t="s">
        <v>59</v>
      </c>
      <c r="F305" s="111" t="s">
        <v>60</v>
      </c>
      <c r="G305" s="111" t="s">
        <v>59</v>
      </c>
      <c r="H305" s="111" t="s">
        <v>60</v>
      </c>
      <c r="I305" s="111" t="s">
        <v>59</v>
      </c>
      <c r="J305" s="111" t="s">
        <v>60</v>
      </c>
      <c r="K305" s="111" t="s">
        <v>59</v>
      </c>
      <c r="L305" s="111" t="s">
        <v>60</v>
      </c>
      <c r="M305" s="111" t="s">
        <v>59</v>
      </c>
      <c r="N305" s="111" t="s">
        <v>60</v>
      </c>
      <c r="O305" s="111" t="s">
        <v>59</v>
      </c>
      <c r="P305" s="111" t="s">
        <v>60</v>
      </c>
      <c r="Q305" s="111" t="s">
        <v>59</v>
      </c>
      <c r="R305" s="111" t="s">
        <v>60</v>
      </c>
      <c r="S305" s="111" t="s">
        <v>59</v>
      </c>
      <c r="T305" s="111" t="s">
        <v>60</v>
      </c>
      <c r="U305" s="111" t="s">
        <v>59</v>
      </c>
      <c r="V305" s="112" t="s">
        <v>60</v>
      </c>
      <c r="X305" s="113"/>
      <c r="Y305" s="105" t="s">
        <v>304</v>
      </c>
      <c r="Z305" s="114" t="s">
        <v>2272</v>
      </c>
      <c r="AA305" s="115" t="s">
        <v>2273</v>
      </c>
      <c r="AB305" s="115" t="s">
        <v>2274</v>
      </c>
      <c r="AC305" s="115" t="s">
        <v>2275</v>
      </c>
      <c r="AD305" s="115" t="s">
        <v>2276</v>
      </c>
      <c r="AE305" s="115" t="s">
        <v>2277</v>
      </c>
      <c r="AF305" s="115" t="s">
        <v>2278</v>
      </c>
      <c r="AG305" s="115" t="s">
        <v>2279</v>
      </c>
      <c r="AH305" s="115" t="s">
        <v>2280</v>
      </c>
      <c r="AI305" s="116" t="s">
        <v>2281</v>
      </c>
      <c r="AO305" s="646" t="str">
        <f t="shared" si="540"/>
        <v>Ржев</v>
      </c>
      <c r="AP305" s="488" t="str">
        <f t="shared" si="541"/>
        <v>+1…+4</v>
      </c>
      <c r="AW305" s="981" t="s">
        <v>1662</v>
      </c>
      <c r="AX305" s="982" t="s">
        <v>1767</v>
      </c>
      <c r="AY305" s="982" t="s">
        <v>1768</v>
      </c>
      <c r="AZ305" s="1008" t="s">
        <v>1769</v>
      </c>
      <c r="BA305" s="983" t="s">
        <v>917</v>
      </c>
      <c r="BC305" s="981" t="s">
        <v>1662</v>
      </c>
      <c r="BD305" s="982" t="s">
        <v>886</v>
      </c>
      <c r="BE305" s="982" t="s">
        <v>1398</v>
      </c>
      <c r="BF305" s="1008" t="s">
        <v>1857</v>
      </c>
      <c r="BG305" s="983" t="s">
        <v>712</v>
      </c>
      <c r="BH305" s="984">
        <v>59.5443</v>
      </c>
      <c r="BI305" s="985">
        <v>30.882000000000001</v>
      </c>
      <c r="BQ305" s="1000">
        <f t="shared" si="537"/>
        <v>0</v>
      </c>
      <c r="BR305" s="1000">
        <f t="shared" si="538"/>
        <v>0</v>
      </c>
      <c r="BS305" s="1000">
        <f t="shared" si="539"/>
        <v>0</v>
      </c>
    </row>
    <row r="306" spans="1:106" ht="13.5" customHeight="1" x14ac:dyDescent="0.2">
      <c r="A306" s="109" t="s">
        <v>305</v>
      </c>
      <c r="B306" s="117" t="s">
        <v>88</v>
      </c>
      <c r="C306" s="118">
        <v>45616.375</v>
      </c>
      <c r="D306" s="119">
        <v>45616.875</v>
      </c>
      <c r="E306" s="120">
        <v>45617.375</v>
      </c>
      <c r="F306" s="119">
        <v>45617.875</v>
      </c>
      <c r="G306" s="120">
        <v>45618.375</v>
      </c>
      <c r="H306" s="119">
        <v>45618.875</v>
      </c>
      <c r="I306" s="121">
        <v>45619.375</v>
      </c>
      <c r="J306" s="119">
        <v>45619.875</v>
      </c>
      <c r="K306" s="120">
        <v>45620.375</v>
      </c>
      <c r="L306" s="119">
        <v>45620.875</v>
      </c>
      <c r="M306" s="120">
        <v>45621.375</v>
      </c>
      <c r="N306" s="119">
        <v>45621.875</v>
      </c>
      <c r="O306" s="121">
        <v>45622.375</v>
      </c>
      <c r="P306" s="119">
        <v>45622.875</v>
      </c>
      <c r="Q306" s="120">
        <v>45623.375</v>
      </c>
      <c r="R306" s="119">
        <v>45623.875</v>
      </c>
      <c r="S306" s="120">
        <v>45624.375</v>
      </c>
      <c r="T306" s="119">
        <v>45624.875</v>
      </c>
      <c r="U306" s="120">
        <v>45625.375</v>
      </c>
      <c r="V306" s="122">
        <v>45625.875</v>
      </c>
      <c r="X306" s="109" t="s">
        <v>306</v>
      </c>
      <c r="Y306" s="123"/>
      <c r="Z306" s="124">
        <v>45616.875</v>
      </c>
      <c r="AA306" s="125">
        <v>45617.875</v>
      </c>
      <c r="AB306" s="125">
        <v>45618.875</v>
      </c>
      <c r="AC306" s="125">
        <v>45619.875</v>
      </c>
      <c r="AD306" s="125">
        <v>45620.875</v>
      </c>
      <c r="AE306" s="125">
        <v>45621.875</v>
      </c>
      <c r="AF306" s="125">
        <v>45622.875</v>
      </c>
      <c r="AG306" s="125">
        <v>45623.875</v>
      </c>
      <c r="AH306" s="125">
        <v>45624.875</v>
      </c>
      <c r="AI306" s="125">
        <v>45625.875</v>
      </c>
      <c r="AO306" s="646" t="str">
        <f t="shared" si="540"/>
        <v>Чудово</v>
      </c>
      <c r="AP306" s="488" t="str">
        <f t="shared" si="541"/>
        <v>+0…+3</v>
      </c>
      <c r="AW306" s="981" t="s">
        <v>1662</v>
      </c>
      <c r="AX306" s="982" t="s">
        <v>1770</v>
      </c>
      <c r="AY306" s="982" t="s">
        <v>1771</v>
      </c>
      <c r="AZ306" s="1008" t="s">
        <v>1772</v>
      </c>
      <c r="BA306" s="983" t="s">
        <v>712</v>
      </c>
      <c r="BC306" s="981" t="s">
        <v>1662</v>
      </c>
      <c r="BD306" s="982" t="s">
        <v>1718</v>
      </c>
      <c r="BE306" s="982" t="s">
        <v>1566</v>
      </c>
      <c r="BF306" s="1008" t="s">
        <v>1719</v>
      </c>
      <c r="BG306" s="983" t="s">
        <v>712</v>
      </c>
      <c r="BH306" s="984">
        <v>59.807400000000001</v>
      </c>
      <c r="BI306" s="985">
        <v>30.564</v>
      </c>
      <c r="BQ306" s="1000">
        <f t="shared" si="537"/>
        <v>0</v>
      </c>
      <c r="BR306" s="1000">
        <f t="shared" si="538"/>
        <v>0</v>
      </c>
      <c r="BS306" s="1000">
        <f t="shared" si="539"/>
        <v>0</v>
      </c>
    </row>
    <row r="307" spans="1:106" s="2" customFormat="1" ht="13.5" customHeight="1" x14ac:dyDescent="0.2">
      <c r="A307" s="109" t="s">
        <v>307</v>
      </c>
      <c r="B307" s="126" t="s">
        <v>89</v>
      </c>
      <c r="C307" s="127" t="e">
        <v>#N/A</v>
      </c>
      <c r="D307" s="128">
        <v>2.7</v>
      </c>
      <c r="E307" s="128" t="e">
        <v>#N/A</v>
      </c>
      <c r="F307" s="128">
        <v>3</v>
      </c>
      <c r="G307" s="128" t="e">
        <v>#N/A</v>
      </c>
      <c r="H307" s="128">
        <v>1.1000000000000001</v>
      </c>
      <c r="I307" s="128" t="e">
        <v>#N/A</v>
      </c>
      <c r="J307" s="128">
        <v>0.3</v>
      </c>
      <c r="K307" s="128" t="e">
        <v>#N/A</v>
      </c>
      <c r="L307" s="128">
        <v>1.7</v>
      </c>
      <c r="M307" s="128" t="e">
        <v>#N/A</v>
      </c>
      <c r="N307" s="128">
        <v>4</v>
      </c>
      <c r="O307" s="128" t="e">
        <v>#N/A</v>
      </c>
      <c r="P307" s="128">
        <v>6.2</v>
      </c>
      <c r="Q307" s="128" t="e">
        <v>#N/A</v>
      </c>
      <c r="R307" s="128">
        <v>4.8</v>
      </c>
      <c r="S307" s="128" t="e">
        <v>#N/A</v>
      </c>
      <c r="T307" s="128">
        <v>4.2</v>
      </c>
      <c r="U307" s="128" t="e">
        <v>#N/A</v>
      </c>
      <c r="V307" s="129">
        <v>3.6</v>
      </c>
      <c r="W307" s="1"/>
      <c r="X307" s="109" t="s">
        <v>308</v>
      </c>
      <c r="Y307" s="489" t="s">
        <v>89</v>
      </c>
      <c r="Z307" s="131">
        <v>2.7</v>
      </c>
      <c r="AA307" s="131">
        <v>3</v>
      </c>
      <c r="AB307" s="131">
        <v>1.1000000000000001</v>
      </c>
      <c r="AC307" s="131">
        <v>0.3</v>
      </c>
      <c r="AD307" s="131">
        <v>1.7</v>
      </c>
      <c r="AE307" s="131">
        <v>4</v>
      </c>
      <c r="AF307" s="131">
        <v>6.2</v>
      </c>
      <c r="AG307" s="131">
        <v>4.8</v>
      </c>
      <c r="AH307" s="131">
        <v>4.2</v>
      </c>
      <c r="AI307" s="131">
        <v>3.6</v>
      </c>
      <c r="AJ307" s="516"/>
      <c r="AK307" s="232"/>
      <c r="AL307" s="5"/>
      <c r="AM307" s="5"/>
      <c r="AN307"/>
      <c r="AO307" s="646" t="str">
        <f t="shared" si="540"/>
        <v>Малая Вишера</v>
      </c>
      <c r="AP307" s="488" t="str">
        <f t="shared" si="541"/>
        <v>+1…+4</v>
      </c>
      <c r="AQ307"/>
      <c r="AR307"/>
      <c r="AS307"/>
      <c r="AT307"/>
      <c r="AW307" s="986" t="s">
        <v>1662</v>
      </c>
      <c r="AX307" s="987" t="s">
        <v>1773</v>
      </c>
      <c r="AY307" s="987" t="s">
        <v>1774</v>
      </c>
      <c r="AZ307" s="1008" t="s">
        <v>1775</v>
      </c>
      <c r="BA307" s="988" t="s">
        <v>712</v>
      </c>
      <c r="BC307" s="981" t="s">
        <v>1662</v>
      </c>
      <c r="BD307" s="982" t="s">
        <v>1817</v>
      </c>
      <c r="BE307" s="982" t="s">
        <v>1818</v>
      </c>
      <c r="BF307" s="1008" t="s">
        <v>1819</v>
      </c>
      <c r="BG307" s="983" t="s">
        <v>304</v>
      </c>
      <c r="BH307" s="984">
        <v>60.249200000000002</v>
      </c>
      <c r="BI307" s="985">
        <v>29.574100000000001</v>
      </c>
      <c r="BQ307" s="1000">
        <f t="shared" si="537"/>
        <v>0</v>
      </c>
      <c r="BR307" s="1000">
        <f t="shared" si="538"/>
        <v>0</v>
      </c>
      <c r="BS307" s="1000">
        <f t="shared" si="539"/>
        <v>0</v>
      </c>
      <c r="CH307"/>
      <c r="CI307"/>
      <c r="CJ307"/>
      <c r="CK307"/>
      <c r="CL307"/>
      <c r="CM307"/>
      <c r="CN307"/>
      <c r="CO307"/>
      <c r="CP307"/>
      <c r="CQ307"/>
      <c r="CR307"/>
      <c r="CS307"/>
      <c r="CT307"/>
      <c r="CU307"/>
      <c r="CV307"/>
      <c r="CW307"/>
      <c r="CX307"/>
      <c r="CY307"/>
      <c r="CZ307"/>
      <c r="DA307"/>
      <c r="DB307"/>
    </row>
    <row r="308" spans="1:106" s="3" customFormat="1" ht="13.5" customHeight="1" x14ac:dyDescent="0.2">
      <c r="A308" s="109" t="s">
        <v>309</v>
      </c>
      <c r="B308" s="132" t="s">
        <v>90</v>
      </c>
      <c r="C308" s="133">
        <v>-1.6</v>
      </c>
      <c r="D308" s="134" t="e">
        <v>#N/A</v>
      </c>
      <c r="E308" s="133">
        <v>0.29999999999999982</v>
      </c>
      <c r="F308" s="134" t="e">
        <v>#N/A</v>
      </c>
      <c r="G308" s="133">
        <v>-2.1</v>
      </c>
      <c r="H308" s="134" t="e">
        <v>#N/A</v>
      </c>
      <c r="I308" s="133">
        <v>-2</v>
      </c>
      <c r="J308" s="134" t="e">
        <v>#N/A</v>
      </c>
      <c r="K308" s="133">
        <v>-5.6</v>
      </c>
      <c r="L308" s="134" t="e">
        <v>#N/A</v>
      </c>
      <c r="M308" s="133">
        <v>-3.9</v>
      </c>
      <c r="N308" s="134" t="e">
        <v>#N/A</v>
      </c>
      <c r="O308" s="133">
        <v>2</v>
      </c>
      <c r="P308" s="134" t="e">
        <v>#N/A</v>
      </c>
      <c r="Q308" s="133">
        <v>2.5</v>
      </c>
      <c r="R308" s="134" t="e">
        <v>#N/A</v>
      </c>
      <c r="S308" s="133">
        <v>1.6</v>
      </c>
      <c r="T308" s="134" t="e">
        <v>#N/A</v>
      </c>
      <c r="U308" s="133">
        <v>1.1000000000000001</v>
      </c>
      <c r="V308" s="135" t="e">
        <v>#N/A</v>
      </c>
      <c r="W308" s="1"/>
      <c r="X308" s="109" t="s">
        <v>310</v>
      </c>
      <c r="Y308" s="490" t="s">
        <v>90</v>
      </c>
      <c r="Z308" s="137">
        <v>0.4</v>
      </c>
      <c r="AA308" s="137">
        <v>1.8</v>
      </c>
      <c r="AB308" s="137">
        <v>-0.1</v>
      </c>
      <c r="AC308" s="137">
        <v>-0.5</v>
      </c>
      <c r="AD308" s="137">
        <v>-3.6</v>
      </c>
      <c r="AE308" s="137">
        <v>-1.9</v>
      </c>
      <c r="AF308" s="137">
        <v>4</v>
      </c>
      <c r="AG308" s="137">
        <v>4.5</v>
      </c>
      <c r="AH308" s="137">
        <v>3.6</v>
      </c>
      <c r="AI308" s="137">
        <v>3.1</v>
      </c>
      <c r="AJ308" s="517"/>
      <c r="AK308" s="233"/>
      <c r="AL308" s="5"/>
      <c r="AM308" s="5"/>
      <c r="AN308"/>
      <c r="AO308" s="646" t="str">
        <f t="shared" si="540"/>
        <v>Тосно</v>
      </c>
      <c r="AP308" s="488" t="str">
        <f t="shared" si="541"/>
        <v>-1…+2</v>
      </c>
      <c r="AQ308"/>
      <c r="AR308"/>
      <c r="AS308"/>
      <c r="AT308"/>
      <c r="AW308" s="991" t="s">
        <v>791</v>
      </c>
      <c r="AX308" s="992" t="s">
        <v>1072</v>
      </c>
      <c r="AY308" s="992" t="s">
        <v>1412</v>
      </c>
      <c r="AZ308" s="1008" t="s">
        <v>2093</v>
      </c>
      <c r="BA308" s="993" t="s">
        <v>1072</v>
      </c>
      <c r="BC308" s="986" t="s">
        <v>1662</v>
      </c>
      <c r="BD308" s="987" t="s">
        <v>1811</v>
      </c>
      <c r="BE308" s="987" t="s">
        <v>1812</v>
      </c>
      <c r="BF308" s="1008" t="s">
        <v>1813</v>
      </c>
      <c r="BG308" s="988" t="s">
        <v>304</v>
      </c>
      <c r="BH308" s="989">
        <v>60.1723</v>
      </c>
      <c r="BI308" s="990">
        <v>29.871200000000002</v>
      </c>
      <c r="BQ308" s="1000">
        <f t="shared" si="537"/>
        <v>0</v>
      </c>
      <c r="BR308" s="1000">
        <f t="shared" si="538"/>
        <v>0</v>
      </c>
      <c r="BS308" s="1000">
        <f t="shared" si="539"/>
        <v>0</v>
      </c>
      <c r="CH308" s="2"/>
      <c r="CI308" s="2"/>
      <c r="CJ308" s="2"/>
      <c r="CK308" s="2"/>
      <c r="CL308" s="2"/>
      <c r="CM308" s="2"/>
      <c r="CN308" s="2"/>
      <c r="CO308" s="2"/>
      <c r="CP308" s="2"/>
      <c r="CQ308" s="2"/>
      <c r="CR308" s="2"/>
      <c r="CS308" s="2"/>
      <c r="CT308" s="2"/>
      <c r="CU308" s="2"/>
      <c r="CV308" s="2"/>
      <c r="CW308" s="2"/>
      <c r="CX308" s="2"/>
      <c r="CY308" s="2"/>
      <c r="CZ308" s="2"/>
      <c r="DA308" s="2"/>
      <c r="DB308" s="2"/>
    </row>
    <row r="309" spans="1:106" ht="13.5" customHeight="1" x14ac:dyDescent="0.2">
      <c r="A309" s="109" t="s">
        <v>311</v>
      </c>
      <c r="B309" s="491" t="s">
        <v>91</v>
      </c>
      <c r="C309" s="492" t="e">
        <v>#N/A</v>
      </c>
      <c r="D309" s="493">
        <v>8</v>
      </c>
      <c r="E309" s="493" t="e">
        <v>#N/A</v>
      </c>
      <c r="F309" s="493">
        <v>11.6</v>
      </c>
      <c r="G309" s="493" t="e">
        <v>#N/A</v>
      </c>
      <c r="H309" s="493">
        <v>12.1</v>
      </c>
      <c r="I309" s="493" t="e">
        <v>#N/A</v>
      </c>
      <c r="J309" s="493">
        <v>10.6</v>
      </c>
      <c r="K309" s="493" t="e">
        <v>#N/A</v>
      </c>
      <c r="L309" s="493">
        <v>18.7</v>
      </c>
      <c r="M309" s="493" t="e">
        <v>#N/A</v>
      </c>
      <c r="N309" s="493">
        <v>7</v>
      </c>
      <c r="O309" s="493" t="e">
        <v>#N/A</v>
      </c>
      <c r="P309" s="493">
        <v>15.2</v>
      </c>
      <c r="Q309" s="493" t="e">
        <v>#N/A</v>
      </c>
      <c r="R309" s="493">
        <v>13.7</v>
      </c>
      <c r="S309" s="493" t="e">
        <v>#N/A</v>
      </c>
      <c r="T309" s="493">
        <v>13.2</v>
      </c>
      <c r="U309" s="493" t="e">
        <v>#N/A</v>
      </c>
      <c r="V309" s="494">
        <v>14.6</v>
      </c>
      <c r="X309" s="109" t="s">
        <v>312</v>
      </c>
      <c r="Y309" s="495" t="s">
        <v>91</v>
      </c>
      <c r="Z309" s="511">
        <v>8</v>
      </c>
      <c r="AA309" s="512">
        <v>11.6</v>
      </c>
      <c r="AB309" s="512">
        <v>12.1</v>
      </c>
      <c r="AC309" s="512">
        <v>10.6</v>
      </c>
      <c r="AD309" s="512">
        <v>18.7</v>
      </c>
      <c r="AE309" s="512">
        <v>7</v>
      </c>
      <c r="AF309" s="512">
        <v>15.2</v>
      </c>
      <c r="AG309" s="512">
        <v>13.7</v>
      </c>
      <c r="AH309" s="512">
        <v>13.2</v>
      </c>
      <c r="AI309" s="513">
        <v>14.6</v>
      </c>
      <c r="AO309" s="646" t="str">
        <f t="shared" si="540"/>
        <v>Санкт-Петербург</v>
      </c>
      <c r="AP309" s="488" t="str">
        <f t="shared" si="541"/>
        <v>-1…+2</v>
      </c>
      <c r="AW309" s="1016" t="s">
        <v>791</v>
      </c>
      <c r="AX309" s="1017" t="s">
        <v>1072</v>
      </c>
      <c r="AY309" s="1017" t="s">
        <v>1412</v>
      </c>
      <c r="AZ309" s="1008" t="s">
        <v>2093</v>
      </c>
      <c r="BA309" s="1017" t="s">
        <v>1072</v>
      </c>
      <c r="BC309" s="956" t="s">
        <v>1662</v>
      </c>
      <c r="BD309" s="957" t="s">
        <v>1698</v>
      </c>
      <c r="BE309" s="957" t="s">
        <v>1699</v>
      </c>
      <c r="BF309" s="1008" t="s">
        <v>1700</v>
      </c>
      <c r="BG309" s="958" t="s">
        <v>304</v>
      </c>
      <c r="BH309" s="959">
        <v>60.291699999999999</v>
      </c>
      <c r="BI309" s="960">
        <v>29.4983</v>
      </c>
      <c r="BQ309" s="1000">
        <f t="shared" si="537"/>
        <v>0</v>
      </c>
      <c r="BR309" s="1000">
        <f t="shared" si="538"/>
        <v>0</v>
      </c>
      <c r="BS309" s="1000">
        <f t="shared" si="539"/>
        <v>0</v>
      </c>
      <c r="CH309" s="3"/>
      <c r="CI309" s="3"/>
      <c r="CJ309" s="3"/>
      <c r="CK309" s="3"/>
      <c r="CL309" s="3"/>
      <c r="CM309" s="3"/>
      <c r="CN309" s="3"/>
      <c r="CO309" s="3"/>
      <c r="CP309" s="3"/>
      <c r="CQ309" s="3"/>
      <c r="CR309" s="3"/>
      <c r="CS309" s="3"/>
      <c r="CT309" s="3"/>
      <c r="CU309" s="3"/>
      <c r="CV309" s="3"/>
      <c r="CW309" s="3"/>
      <c r="CX309" s="3"/>
      <c r="CY309" s="3"/>
      <c r="CZ309" s="3"/>
      <c r="DA309" s="3"/>
      <c r="DB309" s="3"/>
    </row>
    <row r="310" spans="1:106" ht="13.5" customHeight="1" x14ac:dyDescent="0.2">
      <c r="A310" s="109" t="s">
        <v>313</v>
      </c>
      <c r="B310" s="139" t="s">
        <v>92</v>
      </c>
      <c r="C310" s="140">
        <v>11</v>
      </c>
      <c r="D310" s="141">
        <v>15</v>
      </c>
      <c r="E310" s="141">
        <v>9</v>
      </c>
      <c r="F310" s="141">
        <v>8</v>
      </c>
      <c r="G310" s="141">
        <v>13</v>
      </c>
      <c r="H310" s="141">
        <v>14</v>
      </c>
      <c r="I310" s="141">
        <v>9</v>
      </c>
      <c r="J310" s="141">
        <v>6</v>
      </c>
      <c r="K310" s="141">
        <v>7</v>
      </c>
      <c r="L310" s="141">
        <v>9</v>
      </c>
      <c r="M310" s="141">
        <v>16</v>
      </c>
      <c r="N310" s="141">
        <v>16</v>
      </c>
      <c r="O310" s="141">
        <v>16</v>
      </c>
      <c r="P310" s="141">
        <v>18</v>
      </c>
      <c r="Q310" s="141">
        <v>12</v>
      </c>
      <c r="R310" s="141">
        <v>8</v>
      </c>
      <c r="S310" s="141">
        <v>3</v>
      </c>
      <c r="T310" s="141">
        <v>1</v>
      </c>
      <c r="U310" s="141">
        <v>6</v>
      </c>
      <c r="V310" s="142">
        <v>6</v>
      </c>
      <c r="X310" s="109" t="s">
        <v>314</v>
      </c>
      <c r="Y310" s="496" t="s">
        <v>92</v>
      </c>
      <c r="Z310" s="144">
        <v>15</v>
      </c>
      <c r="AA310" s="144">
        <v>9</v>
      </c>
      <c r="AB310" s="144">
        <v>14</v>
      </c>
      <c r="AC310" s="144">
        <v>9</v>
      </c>
      <c r="AD310" s="144">
        <v>9</v>
      </c>
      <c r="AE310" s="144">
        <v>16</v>
      </c>
      <c r="AF310" s="144">
        <v>18</v>
      </c>
      <c r="AG310" s="144">
        <v>12</v>
      </c>
      <c r="AH310" s="144">
        <v>3</v>
      </c>
      <c r="AI310" s="144">
        <v>6</v>
      </c>
      <c r="AO310" s="646" t="str">
        <f t="shared" si="540"/>
        <v>Мга</v>
      </c>
      <c r="AP310" s="488" t="str">
        <f t="shared" si="541"/>
        <v>-1…+2</v>
      </c>
      <c r="AW310" s="991" t="s">
        <v>790</v>
      </c>
      <c r="AX310" s="992" t="s">
        <v>2014</v>
      </c>
      <c r="AY310" s="992" t="s">
        <v>2015</v>
      </c>
      <c r="AZ310" s="1008" t="s">
        <v>2016</v>
      </c>
      <c r="BA310" s="993" t="s">
        <v>481</v>
      </c>
      <c r="BC310" s="956" t="s">
        <v>1662</v>
      </c>
      <c r="BD310" s="957" t="s">
        <v>1802</v>
      </c>
      <c r="BE310" s="957" t="s">
        <v>1803</v>
      </c>
      <c r="BF310" s="1008" t="s">
        <v>1804</v>
      </c>
      <c r="BG310" s="958" t="s">
        <v>304</v>
      </c>
      <c r="BH310" s="959">
        <v>60.172699999999999</v>
      </c>
      <c r="BI310" s="960">
        <v>29.430900000000001</v>
      </c>
      <c r="BQ310" s="1000">
        <f t="shared" si="537"/>
        <v>0</v>
      </c>
      <c r="BR310" s="1000">
        <f t="shared" si="538"/>
        <v>0</v>
      </c>
      <c r="BS310" s="1000">
        <f t="shared" si="539"/>
        <v>0</v>
      </c>
    </row>
    <row r="311" spans="1:106" ht="13.5" customHeight="1" x14ac:dyDescent="0.2">
      <c r="A311" s="109" t="s">
        <v>315</v>
      </c>
      <c r="B311" s="145" t="s">
        <v>93</v>
      </c>
      <c r="C311" s="146" t="s">
        <v>79</v>
      </c>
      <c r="D311" s="147">
        <v>15</v>
      </c>
      <c r="E311" s="147" t="s">
        <v>79</v>
      </c>
      <c r="F311" s="147" t="s">
        <v>79</v>
      </c>
      <c r="G311" s="147" t="s">
        <v>79</v>
      </c>
      <c r="H311" s="147" t="s">
        <v>79</v>
      </c>
      <c r="I311" s="147" t="s">
        <v>79</v>
      </c>
      <c r="J311" s="147" t="s">
        <v>79</v>
      </c>
      <c r="K311" s="147" t="s">
        <v>79</v>
      </c>
      <c r="L311" s="147" t="s">
        <v>79</v>
      </c>
      <c r="M311" s="147">
        <v>16</v>
      </c>
      <c r="N311" s="147">
        <v>16</v>
      </c>
      <c r="O311" s="147">
        <v>16</v>
      </c>
      <c r="P311" s="147">
        <v>18</v>
      </c>
      <c r="Q311" s="147" t="s">
        <v>79</v>
      </c>
      <c r="R311" s="147" t="s">
        <v>79</v>
      </c>
      <c r="S311" s="147" t="s">
        <v>79</v>
      </c>
      <c r="T311" s="147" t="s">
        <v>79</v>
      </c>
      <c r="U311" s="147" t="s">
        <v>79</v>
      </c>
      <c r="V311" s="148" t="s">
        <v>79</v>
      </c>
      <c r="X311" s="109" t="s">
        <v>316</v>
      </c>
      <c r="Y311" s="496" t="s">
        <v>103</v>
      </c>
      <c r="Z311" s="150">
        <v>0</v>
      </c>
      <c r="AA311" s="150">
        <v>0</v>
      </c>
      <c r="AB311" s="150">
        <v>0</v>
      </c>
      <c r="AC311" s="150">
        <v>0</v>
      </c>
      <c r="AD311" s="150">
        <v>0</v>
      </c>
      <c r="AE311" s="150">
        <v>0</v>
      </c>
      <c r="AF311" s="150">
        <v>0</v>
      </c>
      <c r="AG311" s="150">
        <v>0</v>
      </c>
      <c r="AH311" s="150">
        <v>0</v>
      </c>
      <c r="AI311" s="150">
        <v>0</v>
      </c>
      <c r="AO311" s="646" t="str">
        <f t="shared" si="540"/>
        <v>Зеленогорск</v>
      </c>
      <c r="AP311" s="488" t="str">
        <f t="shared" si="541"/>
        <v>-1…+2</v>
      </c>
      <c r="AW311" s="981" t="s">
        <v>1662</v>
      </c>
      <c r="AX311" s="982" t="s">
        <v>1776</v>
      </c>
      <c r="AY311" s="982" t="s">
        <v>1777</v>
      </c>
      <c r="AZ311" s="1008" t="s">
        <v>1778</v>
      </c>
      <c r="BA311" s="983" t="s">
        <v>917</v>
      </c>
      <c r="BC311" s="956" t="s">
        <v>1662</v>
      </c>
      <c r="BD311" s="957" t="s">
        <v>1663</v>
      </c>
      <c r="BE311" s="957" t="s">
        <v>1664</v>
      </c>
      <c r="BF311" s="1008" t="s">
        <v>1665</v>
      </c>
      <c r="BG311" s="958" t="s">
        <v>304</v>
      </c>
      <c r="BH311" s="959">
        <v>60.144399999999997</v>
      </c>
      <c r="BI311" s="960">
        <v>30.014099999999999</v>
      </c>
      <c r="BQ311" s="1000">
        <f t="shared" si="537"/>
        <v>0</v>
      </c>
      <c r="BR311" s="1000">
        <f t="shared" si="538"/>
        <v>0</v>
      </c>
      <c r="BS311" s="1000">
        <f t="shared" si="539"/>
        <v>0</v>
      </c>
    </row>
    <row r="312" spans="1:106" ht="13.5" customHeight="1" x14ac:dyDescent="0.25">
      <c r="A312" s="109" t="s">
        <v>317</v>
      </c>
      <c r="B312" s="151" t="s">
        <v>31</v>
      </c>
      <c r="C312" s="152" t="s">
        <v>79</v>
      </c>
      <c r="D312" s="153" t="s">
        <v>2250</v>
      </c>
      <c r="E312" s="153" t="s">
        <v>2250</v>
      </c>
      <c r="F312" s="153" t="s">
        <v>79</v>
      </c>
      <c r="G312" s="153" t="s">
        <v>2250</v>
      </c>
      <c r="H312" s="153" t="s">
        <v>2250</v>
      </c>
      <c r="I312" s="153" t="s">
        <v>2250</v>
      </c>
      <c r="J312" s="153" t="s">
        <v>2250</v>
      </c>
      <c r="K312" s="153" t="s">
        <v>2254</v>
      </c>
      <c r="L312" s="153" t="s">
        <v>2250</v>
      </c>
      <c r="M312" s="153" t="s">
        <v>79</v>
      </c>
      <c r="N312" s="153" t="s">
        <v>2250</v>
      </c>
      <c r="O312" s="153" t="s">
        <v>2238</v>
      </c>
      <c r="P312" s="153" t="s">
        <v>2238</v>
      </c>
      <c r="Q312" s="153" t="s">
        <v>79</v>
      </c>
      <c r="R312" s="153" t="s">
        <v>2238</v>
      </c>
      <c r="S312" s="153" t="s">
        <v>79</v>
      </c>
      <c r="T312" s="153" t="s">
        <v>79</v>
      </c>
      <c r="U312" s="153" t="s">
        <v>79</v>
      </c>
      <c r="V312" s="154" t="s">
        <v>79</v>
      </c>
      <c r="X312" s="109" t="s">
        <v>318</v>
      </c>
      <c r="Y312" s="500" t="s">
        <v>31</v>
      </c>
      <c r="Z312" s="156" t="s">
        <v>2250</v>
      </c>
      <c r="AA312" s="156" t="s">
        <v>2250</v>
      </c>
      <c r="AB312" s="156" t="s">
        <v>2250</v>
      </c>
      <c r="AC312" s="156" t="s">
        <v>2250</v>
      </c>
      <c r="AD312" s="156" t="s">
        <v>2250</v>
      </c>
      <c r="AE312" s="156" t="s">
        <v>2250</v>
      </c>
      <c r="AF312" s="156" t="s">
        <v>2238</v>
      </c>
      <c r="AG312" s="156" t="s">
        <v>2238</v>
      </c>
      <c r="AH312" s="156" t="s">
        <v>79</v>
      </c>
      <c r="AI312" s="156" t="s">
        <v>79</v>
      </c>
      <c r="AO312" s="646" t="str">
        <f t="shared" si="540"/>
        <v>Выборг</v>
      </c>
      <c r="AP312" s="488" t="str">
        <f t="shared" si="541"/>
        <v>-2…+1</v>
      </c>
      <c r="AW312" s="956" t="s">
        <v>1350</v>
      </c>
      <c r="AX312" s="957" t="s">
        <v>1603</v>
      </c>
      <c r="AY312" s="957" t="s">
        <v>1604</v>
      </c>
      <c r="AZ312" s="1008" t="s">
        <v>2181</v>
      </c>
      <c r="BA312" s="958" t="s">
        <v>253</v>
      </c>
      <c r="BC312" s="956" t="s">
        <v>1662</v>
      </c>
      <c r="BD312" s="957" t="s">
        <v>1841</v>
      </c>
      <c r="BE312" s="957" t="s">
        <v>1842</v>
      </c>
      <c r="BF312" s="1008" t="s">
        <v>1843</v>
      </c>
      <c r="BG312" s="958" t="s">
        <v>304</v>
      </c>
      <c r="BH312" s="959">
        <v>60.093400000000003</v>
      </c>
      <c r="BI312" s="960">
        <v>29.958300000000001</v>
      </c>
      <c r="BQ312" s="1000">
        <f t="shared" si="537"/>
        <v>0</v>
      </c>
      <c r="BR312" s="1000">
        <f t="shared" si="538"/>
        <v>0</v>
      </c>
      <c r="BS312" s="1000">
        <f t="shared" si="539"/>
        <v>0</v>
      </c>
    </row>
    <row r="313" spans="1:106" ht="13.5" customHeight="1" x14ac:dyDescent="0.2">
      <c r="A313" s="109" t="s">
        <v>319</v>
      </c>
      <c r="B313" s="151" t="s">
        <v>94</v>
      </c>
      <c r="C313" s="157">
        <v>0</v>
      </c>
      <c r="D313" s="158">
        <v>12</v>
      </c>
      <c r="E313" s="158">
        <v>4</v>
      </c>
      <c r="F313" s="158">
        <v>0</v>
      </c>
      <c r="G313" s="158">
        <v>1</v>
      </c>
      <c r="H313" s="158">
        <v>2</v>
      </c>
      <c r="I313" s="158">
        <v>1</v>
      </c>
      <c r="J313" s="158">
        <v>1</v>
      </c>
      <c r="K313" s="158">
        <v>2</v>
      </c>
      <c r="L313" s="158">
        <v>1</v>
      </c>
      <c r="M313" s="158">
        <v>0</v>
      </c>
      <c r="N313" s="158">
        <v>8</v>
      </c>
      <c r="O313" s="158">
        <v>1</v>
      </c>
      <c r="P313" s="158">
        <v>1</v>
      </c>
      <c r="Q313" s="158">
        <v>0</v>
      </c>
      <c r="R313" s="158">
        <v>1</v>
      </c>
      <c r="S313" s="158">
        <v>0</v>
      </c>
      <c r="T313" s="158">
        <v>0</v>
      </c>
      <c r="U313" s="158">
        <v>0</v>
      </c>
      <c r="V313" s="159">
        <v>0</v>
      </c>
      <c r="X313" s="109" t="s">
        <v>320</v>
      </c>
      <c r="Y313" s="500" t="s">
        <v>94</v>
      </c>
      <c r="Z313" s="160">
        <v>12</v>
      </c>
      <c r="AA313" s="160">
        <v>4</v>
      </c>
      <c r="AB313" s="160">
        <v>2</v>
      </c>
      <c r="AC313" s="160">
        <v>2</v>
      </c>
      <c r="AD313" s="160">
        <v>2</v>
      </c>
      <c r="AE313" s="160">
        <v>8</v>
      </c>
      <c r="AF313" s="160">
        <v>1</v>
      </c>
      <c r="AG313" s="160">
        <v>1</v>
      </c>
      <c r="AH313" s="160">
        <v>0</v>
      </c>
      <c r="AI313" s="160">
        <v>0</v>
      </c>
      <c r="AO313" s="646" t="str">
        <f t="shared" si="540"/>
        <v>Приозерск</v>
      </c>
      <c r="AP313" s="488" t="str">
        <f t="shared" si="541"/>
        <v>-3…+0</v>
      </c>
      <c r="AW313" s="981" t="s">
        <v>1662</v>
      </c>
      <c r="AX313" s="982" t="s">
        <v>1779</v>
      </c>
      <c r="AY313" s="982" t="s">
        <v>1780</v>
      </c>
      <c r="AZ313" s="1008" t="s">
        <v>1781</v>
      </c>
      <c r="BA313" s="983" t="s">
        <v>886</v>
      </c>
      <c r="BC313" s="956" t="s">
        <v>1662</v>
      </c>
      <c r="BD313" s="957" t="s">
        <v>1720</v>
      </c>
      <c r="BE313" s="957" t="s">
        <v>1721</v>
      </c>
      <c r="BF313" s="1008" t="s">
        <v>1722</v>
      </c>
      <c r="BG313" s="958" t="s">
        <v>304</v>
      </c>
      <c r="BH313" s="959">
        <v>60.356900000000003</v>
      </c>
      <c r="BI313" s="960">
        <v>29.388999999999999</v>
      </c>
      <c r="BQ313" s="1000">
        <f t="shared" si="537"/>
        <v>0</v>
      </c>
      <c r="BR313" s="1000">
        <f t="shared" si="538"/>
        <v>0</v>
      </c>
      <c r="BS313" s="1000">
        <f t="shared" si="539"/>
        <v>0</v>
      </c>
    </row>
    <row r="314" spans="1:106" ht="13.5" customHeight="1" x14ac:dyDescent="0.2">
      <c r="A314" s="109" t="s">
        <v>321</v>
      </c>
      <c r="B314" s="161" t="s">
        <v>34</v>
      </c>
      <c r="C314" s="162">
        <v>997.1</v>
      </c>
      <c r="D314" s="163">
        <v>984.5</v>
      </c>
      <c r="E314" s="163">
        <v>982</v>
      </c>
      <c r="F314" s="163">
        <v>984.6</v>
      </c>
      <c r="G314" s="163">
        <v>986.05</v>
      </c>
      <c r="H314" s="163">
        <v>993</v>
      </c>
      <c r="I314" s="163">
        <v>997.09999999999991</v>
      </c>
      <c r="J314" s="163">
        <v>998.84999999999991</v>
      </c>
      <c r="K314" s="163">
        <v>1006.6</v>
      </c>
      <c r="L314" s="163">
        <v>1016.3499999999999</v>
      </c>
      <c r="M314" s="163">
        <v>1018.3</v>
      </c>
      <c r="N314" s="163">
        <v>1009.4</v>
      </c>
      <c r="O314" s="163">
        <v>1009.25</v>
      </c>
      <c r="P314" s="163">
        <v>1008.95</v>
      </c>
      <c r="Q314" s="163">
        <v>1013.7</v>
      </c>
      <c r="R314" s="163">
        <v>1018.2</v>
      </c>
      <c r="S314" s="163">
        <v>1023.05</v>
      </c>
      <c r="T314" s="163">
        <v>1028.2</v>
      </c>
      <c r="U314" s="163">
        <v>1034.0999999999999</v>
      </c>
      <c r="V314" s="164">
        <v>1041.2</v>
      </c>
      <c r="X314" s="109" t="s">
        <v>322</v>
      </c>
      <c r="Y314" s="507" t="s">
        <v>33</v>
      </c>
      <c r="Z314" s="166">
        <v>0</v>
      </c>
      <c r="AA314" s="166">
        <v>0</v>
      </c>
      <c r="AB314" s="166">
        <v>0</v>
      </c>
      <c r="AC314" s="166">
        <v>0</v>
      </c>
      <c r="AD314" s="166">
        <v>0</v>
      </c>
      <c r="AE314" s="166">
        <v>0</v>
      </c>
      <c r="AF314" s="166">
        <v>0</v>
      </c>
      <c r="AG314" s="166">
        <v>0</v>
      </c>
      <c r="AH314" s="166">
        <v>0</v>
      </c>
      <c r="AI314" s="166">
        <v>0</v>
      </c>
      <c r="AO314" s="646" t="str">
        <f t="shared" si="540"/>
        <v>Дно</v>
      </c>
      <c r="AP314" s="488" t="str">
        <f t="shared" si="541"/>
        <v>-1…+2</v>
      </c>
      <c r="AW314" s="956" t="s">
        <v>1662</v>
      </c>
      <c r="AX314" s="957" t="s">
        <v>1779</v>
      </c>
      <c r="AY314" s="957" t="s">
        <v>1780</v>
      </c>
      <c r="AZ314" s="1008" t="s">
        <v>1781</v>
      </c>
      <c r="BA314" s="958" t="s">
        <v>634</v>
      </c>
      <c r="BC314" s="956" t="s">
        <v>1662</v>
      </c>
      <c r="BD314" s="957" t="s">
        <v>1740</v>
      </c>
      <c r="BE314" s="957" t="s">
        <v>1741</v>
      </c>
      <c r="BF314" s="1008" t="s">
        <v>1742</v>
      </c>
      <c r="BG314" s="958" t="s">
        <v>304</v>
      </c>
      <c r="BH314" s="959">
        <v>60.013800000000003</v>
      </c>
      <c r="BI314" s="960">
        <v>30.012899999999998</v>
      </c>
      <c r="BQ314" s="1000">
        <f t="shared" si="537"/>
        <v>0</v>
      </c>
      <c r="BR314" s="1000">
        <f t="shared" si="538"/>
        <v>0</v>
      </c>
      <c r="BS314" s="1000">
        <f t="shared" si="539"/>
        <v>0</v>
      </c>
    </row>
    <row r="315" spans="1:106" ht="13.5" customHeight="1" x14ac:dyDescent="0.2">
      <c r="A315" s="109" t="s">
        <v>323</v>
      </c>
      <c r="B315" s="167" t="s">
        <v>32</v>
      </c>
      <c r="C315" s="168" t="s">
        <v>2291</v>
      </c>
      <c r="D315" s="169" t="s">
        <v>2292</v>
      </c>
      <c r="E315" s="169" t="s">
        <v>983</v>
      </c>
      <c r="F315" s="169" t="s">
        <v>983</v>
      </c>
      <c r="G315" s="169" t="s">
        <v>2245</v>
      </c>
      <c r="H315" s="169" t="s">
        <v>2282</v>
      </c>
      <c r="I315" s="169" t="s">
        <v>2229</v>
      </c>
      <c r="J315" s="169" t="s">
        <v>1</v>
      </c>
      <c r="K315" s="169" t="s">
        <v>1</v>
      </c>
      <c r="L315" s="169" t="s">
        <v>106</v>
      </c>
      <c r="M315" s="169" t="s">
        <v>2245</v>
      </c>
      <c r="N315" s="169" t="s">
        <v>2282</v>
      </c>
      <c r="O315" s="169" t="s">
        <v>2232</v>
      </c>
      <c r="P315" s="169" t="s">
        <v>2282</v>
      </c>
      <c r="Q315" s="169" t="s">
        <v>2239</v>
      </c>
      <c r="R315" s="169" t="s">
        <v>983</v>
      </c>
      <c r="S315" s="169" t="s">
        <v>97</v>
      </c>
      <c r="T315" s="169" t="s">
        <v>98</v>
      </c>
      <c r="U315" s="169" t="s">
        <v>95</v>
      </c>
      <c r="V315" s="170" t="s">
        <v>2257</v>
      </c>
      <c r="X315" s="672" t="s">
        <v>302</v>
      </c>
      <c r="Y315" s="673" t="s">
        <v>807</v>
      </c>
      <c r="Z315" s="674">
        <v>0</v>
      </c>
      <c r="AA315" s="675">
        <v>0</v>
      </c>
      <c r="AB315" s="675">
        <v>0</v>
      </c>
      <c r="AC315" s="675">
        <v>0</v>
      </c>
      <c r="AD315" s="675">
        <v>0</v>
      </c>
      <c r="AE315" s="675">
        <v>0</v>
      </c>
      <c r="AF315" s="675">
        <v>0</v>
      </c>
      <c r="AG315" s="675">
        <v>0</v>
      </c>
      <c r="AH315" s="675">
        <v>0</v>
      </c>
      <c r="AI315" s="676">
        <v>0</v>
      </c>
      <c r="AO315" s="646" t="str">
        <f t="shared" si="540"/>
        <v>Великие Луки</v>
      </c>
      <c r="AP315" s="488" t="str">
        <f t="shared" si="541"/>
        <v>-2…+1</v>
      </c>
      <c r="AW315" s="956" t="s">
        <v>1350</v>
      </c>
      <c r="AX315" s="957" t="s">
        <v>657</v>
      </c>
      <c r="AY315" s="957" t="s">
        <v>1605</v>
      </c>
      <c r="AZ315" s="1008" t="s">
        <v>2167</v>
      </c>
      <c r="BA315" s="958" t="s">
        <v>279</v>
      </c>
      <c r="BC315" s="956" t="s">
        <v>1662</v>
      </c>
      <c r="BD315" s="957" t="s">
        <v>1735</v>
      </c>
      <c r="BE315" s="957" t="s">
        <v>1736</v>
      </c>
      <c r="BF315" s="1008" t="s">
        <v>1737</v>
      </c>
      <c r="BG315" s="958" t="s">
        <v>329</v>
      </c>
      <c r="BH315" s="959">
        <v>60.689900000000002</v>
      </c>
      <c r="BI315" s="960">
        <v>28.817499999999999</v>
      </c>
      <c r="BQ315" s="1000">
        <f t="shared" si="537"/>
        <v>0</v>
      </c>
      <c r="BR315" s="1000">
        <f t="shared" si="538"/>
        <v>0</v>
      </c>
      <c r="BS315" s="1000">
        <f t="shared" si="539"/>
        <v>0</v>
      </c>
    </row>
    <row r="316" spans="1:106" ht="13.5" customHeight="1" x14ac:dyDescent="0.2">
      <c r="A316" s="109" t="s">
        <v>324</v>
      </c>
      <c r="B316" s="171" t="s">
        <v>33</v>
      </c>
      <c r="C316" s="172">
        <v>0</v>
      </c>
      <c r="D316" s="173">
        <v>0</v>
      </c>
      <c r="E316" s="173">
        <v>0</v>
      </c>
      <c r="F316" s="173">
        <v>0</v>
      </c>
      <c r="G316" s="173">
        <v>0</v>
      </c>
      <c r="H316" s="173">
        <v>0</v>
      </c>
      <c r="I316" s="173">
        <v>0</v>
      </c>
      <c r="J316" s="173">
        <v>0</v>
      </c>
      <c r="K316" s="173">
        <v>0</v>
      </c>
      <c r="L316" s="173">
        <v>0</v>
      </c>
      <c r="M316" s="173">
        <v>0</v>
      </c>
      <c r="N316" s="173">
        <v>0</v>
      </c>
      <c r="O316" s="173">
        <v>0</v>
      </c>
      <c r="P316" s="173">
        <v>0</v>
      </c>
      <c r="Q316" s="173">
        <v>0</v>
      </c>
      <c r="R316" s="173">
        <v>0</v>
      </c>
      <c r="S316" s="173">
        <v>0</v>
      </c>
      <c r="T316" s="173">
        <v>0</v>
      </c>
      <c r="U316" s="173">
        <v>0</v>
      </c>
      <c r="V316" s="174">
        <v>0</v>
      </c>
      <c r="X316" s="672" t="s">
        <v>303</v>
      </c>
      <c r="Y316" s="677" t="s">
        <v>808</v>
      </c>
      <c r="Z316" s="678">
        <v>0</v>
      </c>
      <c r="AA316" s="679">
        <v>0</v>
      </c>
      <c r="AB316" s="679">
        <v>0</v>
      </c>
      <c r="AC316" s="679">
        <v>0</v>
      </c>
      <c r="AD316" s="679">
        <v>0</v>
      </c>
      <c r="AE316" s="679">
        <v>0</v>
      </c>
      <c r="AF316" s="679">
        <v>0</v>
      </c>
      <c r="AG316" s="679">
        <v>0</v>
      </c>
      <c r="AH316" s="679">
        <v>0</v>
      </c>
      <c r="AI316" s="680">
        <v>0</v>
      </c>
      <c r="AN316" s="5"/>
      <c r="AO316" s="646" t="str">
        <f t="shared" si="540"/>
        <v>Псков</v>
      </c>
      <c r="AP316" s="488" t="str">
        <f t="shared" si="541"/>
        <v>-1…+2</v>
      </c>
      <c r="AW316" s="956" t="s">
        <v>791</v>
      </c>
      <c r="AX316" s="957" t="s">
        <v>2094</v>
      </c>
      <c r="AY316" s="957" t="s">
        <v>2095</v>
      </c>
      <c r="AZ316" s="1008" t="s">
        <v>2096</v>
      </c>
      <c r="BA316" s="958" t="s">
        <v>1029</v>
      </c>
      <c r="BC316" s="956" t="s">
        <v>1662</v>
      </c>
      <c r="BD316" s="957" t="s">
        <v>1805</v>
      </c>
      <c r="BE316" s="957" t="s">
        <v>1806</v>
      </c>
      <c r="BF316" s="1008" t="s">
        <v>1807</v>
      </c>
      <c r="BG316" s="958" t="s">
        <v>329</v>
      </c>
      <c r="BH316" s="959">
        <v>60.752499999999998</v>
      </c>
      <c r="BI316" s="960">
        <v>28.647300000000001</v>
      </c>
      <c r="BQ316" s="1000">
        <f t="shared" si="537"/>
        <v>0</v>
      </c>
      <c r="BR316" s="1000">
        <f t="shared" si="538"/>
        <v>0</v>
      </c>
      <c r="BS316" s="1000">
        <f t="shared" si="539"/>
        <v>0</v>
      </c>
    </row>
    <row r="317" spans="1:106" ht="13.5" customHeight="1" x14ac:dyDescent="0.2">
      <c r="A317" s="109" t="s">
        <v>325</v>
      </c>
      <c r="B317" s="171" t="s">
        <v>103</v>
      </c>
      <c r="C317" s="172">
        <v>0</v>
      </c>
      <c r="D317" s="173">
        <v>0</v>
      </c>
      <c r="E317" s="173">
        <v>0</v>
      </c>
      <c r="F317" s="173">
        <v>0</v>
      </c>
      <c r="G317" s="173">
        <v>0</v>
      </c>
      <c r="H317" s="173">
        <v>0</v>
      </c>
      <c r="I317" s="173">
        <v>0</v>
      </c>
      <c r="J317" s="173">
        <v>0</v>
      </c>
      <c r="K317" s="173">
        <v>0</v>
      </c>
      <c r="L317" s="173">
        <v>0</v>
      </c>
      <c r="M317" s="173">
        <v>0</v>
      </c>
      <c r="N317" s="173">
        <v>0</v>
      </c>
      <c r="O317" s="173">
        <v>0</v>
      </c>
      <c r="P317" s="173">
        <v>0</v>
      </c>
      <c r="Q317" s="173">
        <v>0</v>
      </c>
      <c r="R317" s="173">
        <v>0</v>
      </c>
      <c r="S317" s="173">
        <v>0</v>
      </c>
      <c r="T317" s="173">
        <v>0</v>
      </c>
      <c r="U317" s="173">
        <v>0</v>
      </c>
      <c r="V317" s="174">
        <v>0</v>
      </c>
      <c r="X317" s="672" t="s">
        <v>305</v>
      </c>
      <c r="Y317" s="677" t="s">
        <v>809</v>
      </c>
      <c r="Z317" s="678">
        <v>2</v>
      </c>
      <c r="AA317" s="679">
        <v>2</v>
      </c>
      <c r="AB317" s="679">
        <v>0</v>
      </c>
      <c r="AC317" s="679">
        <v>2</v>
      </c>
      <c r="AD317" s="679">
        <v>0</v>
      </c>
      <c r="AE317" s="679">
        <v>2</v>
      </c>
      <c r="AF317" s="679">
        <v>0</v>
      </c>
      <c r="AG317" s="679">
        <v>0</v>
      </c>
      <c r="AH317" s="679">
        <v>0</v>
      </c>
      <c r="AI317" s="680">
        <v>0</v>
      </c>
      <c r="AO317" s="646" t="str">
        <f t="shared" si="540"/>
        <v>Гатчина</v>
      </c>
      <c r="AP317" s="488" t="str">
        <f t="shared" si="541"/>
        <v>-2…+2</v>
      </c>
      <c r="AW317" s="981" t="s">
        <v>1350</v>
      </c>
      <c r="AX317" s="982" t="s">
        <v>1606</v>
      </c>
      <c r="AY317" s="982" t="s">
        <v>1607</v>
      </c>
      <c r="AZ317" s="1008" t="s">
        <v>2149</v>
      </c>
      <c r="BA317" s="983" t="s">
        <v>917</v>
      </c>
      <c r="BC317" s="956" t="s">
        <v>1662</v>
      </c>
      <c r="BD317" s="957" t="s">
        <v>1675</v>
      </c>
      <c r="BE317" s="957" t="s">
        <v>1676</v>
      </c>
      <c r="BF317" s="1008" t="s">
        <v>1677</v>
      </c>
      <c r="BG317" s="958" t="s">
        <v>329</v>
      </c>
      <c r="BH317" s="959">
        <v>60.660800000000002</v>
      </c>
      <c r="BI317" s="960">
        <v>28.880600000000001</v>
      </c>
      <c r="BQ317" s="1000">
        <f t="shared" si="537"/>
        <v>0</v>
      </c>
      <c r="BR317" s="1000">
        <f t="shared" si="538"/>
        <v>0</v>
      </c>
      <c r="BS317" s="1000">
        <f t="shared" si="539"/>
        <v>0</v>
      </c>
    </row>
    <row r="318" spans="1:106" ht="13.5" customHeight="1" x14ac:dyDescent="0.2">
      <c r="A318" s="109" t="s">
        <v>326</v>
      </c>
      <c r="B318" s="171" t="s">
        <v>148</v>
      </c>
      <c r="C318" s="172">
        <v>-6.5</v>
      </c>
      <c r="D318" s="173">
        <v>-5.7</v>
      </c>
      <c r="E318" s="173">
        <v>-5.4</v>
      </c>
      <c r="F318" s="173">
        <v>-7.3</v>
      </c>
      <c r="G318" s="173">
        <v>-8.4</v>
      </c>
      <c r="H318" s="173">
        <v>-8.9</v>
      </c>
      <c r="I318" s="173">
        <v>-9.9</v>
      </c>
      <c r="J318" s="173">
        <v>-10</v>
      </c>
      <c r="K318" s="173">
        <v>-9.9</v>
      </c>
      <c r="L318" s="173">
        <v>-7.9</v>
      </c>
      <c r="M318" s="173">
        <v>-5.9</v>
      </c>
      <c r="N318" s="173">
        <v>0.9</v>
      </c>
      <c r="O318" s="173">
        <v>8.1999999999999993</v>
      </c>
      <c r="P318" s="173">
        <v>0.4</v>
      </c>
      <c r="Q318" s="173">
        <v>-2</v>
      </c>
      <c r="R318" s="173">
        <v>-2.4</v>
      </c>
      <c r="S318" s="173">
        <v>-3.8</v>
      </c>
      <c r="T318" s="173">
        <v>-4.8</v>
      </c>
      <c r="U318" s="173">
        <v>-5.4</v>
      </c>
      <c r="V318" s="174">
        <v>-6.7</v>
      </c>
      <c r="X318" s="672" t="s">
        <v>307</v>
      </c>
      <c r="Y318" s="699" t="s">
        <v>810</v>
      </c>
      <c r="Z318" s="700">
        <v>0</v>
      </c>
      <c r="AA318" s="701">
        <v>0</v>
      </c>
      <c r="AB318" s="701">
        <v>0</v>
      </c>
      <c r="AC318" s="701">
        <v>0</v>
      </c>
      <c r="AD318" s="701">
        <v>0</v>
      </c>
      <c r="AE318" s="701">
        <v>0</v>
      </c>
      <c r="AF318" s="701">
        <v>0</v>
      </c>
      <c r="AG318" s="701">
        <v>0</v>
      </c>
      <c r="AH318" s="701">
        <v>0</v>
      </c>
      <c r="AI318" s="702">
        <v>0</v>
      </c>
      <c r="AO318" s="646" t="str">
        <f t="shared" si="540"/>
        <v>Усть-Луга</v>
      </c>
      <c r="AP318" s="488" t="str">
        <f t="shared" si="541"/>
        <v>-0…+3</v>
      </c>
      <c r="AW318" s="1016" t="s">
        <v>790</v>
      </c>
      <c r="AX318" s="1017" t="s">
        <v>1188</v>
      </c>
      <c r="AY318" s="1017" t="s">
        <v>1423</v>
      </c>
      <c r="AZ318" s="1008" t="s">
        <v>1440</v>
      </c>
      <c r="BA318" s="1017" t="s">
        <v>1188</v>
      </c>
      <c r="BC318" s="956" t="s">
        <v>1662</v>
      </c>
      <c r="BD318" s="957" t="s">
        <v>1692</v>
      </c>
      <c r="BE318" s="957" t="s">
        <v>1693</v>
      </c>
      <c r="BF318" s="1008" t="s">
        <v>1694</v>
      </c>
      <c r="BG318" s="958" t="s">
        <v>329</v>
      </c>
      <c r="BH318" s="959">
        <v>60.7988</v>
      </c>
      <c r="BI318" s="960">
        <v>28.9572</v>
      </c>
      <c r="BQ318" s="1000">
        <f t="shared" si="537"/>
        <v>0</v>
      </c>
      <c r="BR318" s="1000">
        <f t="shared" si="538"/>
        <v>0</v>
      </c>
      <c r="BS318" s="1000">
        <f t="shared" si="539"/>
        <v>0</v>
      </c>
    </row>
    <row r="319" spans="1:106" ht="13.5" customHeight="1" x14ac:dyDescent="0.2">
      <c r="A319" s="703" t="s">
        <v>952</v>
      </c>
      <c r="B319" s="704" t="s">
        <v>807</v>
      </c>
      <c r="C319" s="705">
        <v>0</v>
      </c>
      <c r="D319" s="705">
        <v>0</v>
      </c>
      <c r="E319" s="705">
        <v>0</v>
      </c>
      <c r="F319" s="705">
        <v>0</v>
      </c>
      <c r="G319" s="705">
        <v>0</v>
      </c>
      <c r="H319" s="705">
        <v>0</v>
      </c>
      <c r="I319" s="705">
        <v>0</v>
      </c>
      <c r="J319" s="705">
        <v>0</v>
      </c>
      <c r="K319" s="705">
        <v>0</v>
      </c>
      <c r="L319" s="705">
        <v>0</v>
      </c>
      <c r="M319" s="705">
        <v>0</v>
      </c>
      <c r="N319" s="705">
        <v>0</v>
      </c>
      <c r="O319" s="705">
        <v>0</v>
      </c>
      <c r="P319" s="705">
        <v>0</v>
      </c>
      <c r="Q319" s="705">
        <v>0</v>
      </c>
      <c r="R319" s="705">
        <v>0</v>
      </c>
      <c r="S319" s="705">
        <v>0</v>
      </c>
      <c r="T319" s="705">
        <v>0</v>
      </c>
      <c r="U319" s="705">
        <v>0</v>
      </c>
      <c r="V319" s="705">
        <v>0</v>
      </c>
      <c r="X319" s="672" t="s">
        <v>309</v>
      </c>
      <c r="Y319" s="685" t="s">
        <v>812</v>
      </c>
      <c r="Z319" s="686">
        <v>0</v>
      </c>
      <c r="AA319" s="687">
        <v>0</v>
      </c>
      <c r="AB319" s="687">
        <v>0</v>
      </c>
      <c r="AC319" s="687">
        <v>0</v>
      </c>
      <c r="AD319" s="687">
        <v>0</v>
      </c>
      <c r="AE319" s="687">
        <v>0</v>
      </c>
      <c r="AF319" s="687">
        <v>0</v>
      </c>
      <c r="AG319" s="687">
        <v>112</v>
      </c>
      <c r="AH319" s="687">
        <v>112</v>
      </c>
      <c r="AI319" s="688">
        <v>112</v>
      </c>
      <c r="AO319" s="646" t="str">
        <f t="shared" si="540"/>
        <v>Волховстрой</v>
      </c>
      <c r="AP319" s="488" t="str">
        <f t="shared" si="541"/>
        <v>-2…+1</v>
      </c>
      <c r="AW319" s="991" t="s">
        <v>789</v>
      </c>
      <c r="AX319" s="992" t="s">
        <v>1922</v>
      </c>
      <c r="AY319" s="992" t="s">
        <v>1923</v>
      </c>
      <c r="AZ319" s="1008" t="s">
        <v>1924</v>
      </c>
      <c r="BA319" s="993" t="s">
        <v>355</v>
      </c>
      <c r="BC319" s="956" t="s">
        <v>1662</v>
      </c>
      <c r="BD319" s="957" t="s">
        <v>1687</v>
      </c>
      <c r="BE319" s="957" t="s">
        <v>1473</v>
      </c>
      <c r="BF319" s="1008" t="s">
        <v>1688</v>
      </c>
      <c r="BG319" s="958" t="s">
        <v>329</v>
      </c>
      <c r="BH319" s="959">
        <v>60.6175</v>
      </c>
      <c r="BI319" s="960">
        <v>28.5671</v>
      </c>
      <c r="BQ319" s="1000">
        <f t="shared" si="537"/>
        <v>0</v>
      </c>
      <c r="BR319" s="1000">
        <f t="shared" si="538"/>
        <v>0</v>
      </c>
      <c r="BS319" s="1000">
        <f t="shared" si="539"/>
        <v>0</v>
      </c>
    </row>
    <row r="320" spans="1:106" ht="13.5" customHeight="1" x14ac:dyDescent="0.2">
      <c r="A320" s="703" t="s">
        <v>953</v>
      </c>
      <c r="B320" s="704" t="s">
        <v>808</v>
      </c>
      <c r="C320" s="706">
        <v>0</v>
      </c>
      <c r="D320" s="706">
        <v>0</v>
      </c>
      <c r="E320" s="706">
        <v>0</v>
      </c>
      <c r="F320" s="706">
        <v>0</v>
      </c>
      <c r="G320" s="706">
        <v>0</v>
      </c>
      <c r="H320" s="706">
        <v>0</v>
      </c>
      <c r="I320" s="706">
        <v>0</v>
      </c>
      <c r="J320" s="706">
        <v>0</v>
      </c>
      <c r="K320" s="706">
        <v>0</v>
      </c>
      <c r="L320" s="706">
        <v>0</v>
      </c>
      <c r="M320" s="706">
        <v>0</v>
      </c>
      <c r="N320" s="706">
        <v>0</v>
      </c>
      <c r="O320" s="706">
        <v>0</v>
      </c>
      <c r="P320" s="706">
        <v>0</v>
      </c>
      <c r="Q320" s="706">
        <v>0</v>
      </c>
      <c r="R320" s="706">
        <v>0</v>
      </c>
      <c r="S320" s="706">
        <v>0</v>
      </c>
      <c r="T320" s="706">
        <v>0</v>
      </c>
      <c r="U320" s="706">
        <v>0</v>
      </c>
      <c r="V320" s="706">
        <v>0</v>
      </c>
      <c r="X320" s="672" t="s">
        <v>321</v>
      </c>
      <c r="Y320" s="459" t="s">
        <v>806</v>
      </c>
      <c r="Z320" s="691">
        <v>997.1</v>
      </c>
      <c r="AA320" s="691">
        <v>982</v>
      </c>
      <c r="AB320" s="691">
        <v>986.05</v>
      </c>
      <c r="AC320" s="691">
        <v>997.09999999999991</v>
      </c>
      <c r="AD320" s="691">
        <v>1006.6</v>
      </c>
      <c r="AE320" s="691">
        <v>1018.3</v>
      </c>
      <c r="AF320" s="691">
        <v>1009.25</v>
      </c>
      <c r="AG320" s="691">
        <v>1013.7</v>
      </c>
      <c r="AH320" s="691">
        <v>1023.05</v>
      </c>
      <c r="AI320" s="691">
        <v>1034.0999999999999</v>
      </c>
      <c r="AO320" s="646" t="str">
        <f t="shared" si="540"/>
        <v>Тихвин</v>
      </c>
      <c r="AP320" s="488" t="str">
        <f t="shared" si="541"/>
        <v>-1…+2</v>
      </c>
      <c r="AQ320" s="5"/>
      <c r="AR320" s="5"/>
      <c r="AS320" s="5"/>
      <c r="AT320" s="5"/>
      <c r="AW320" s="971" t="s">
        <v>788</v>
      </c>
      <c r="AX320" s="972" t="s">
        <v>1511</v>
      </c>
      <c r="AY320" s="962" t="s">
        <v>1512</v>
      </c>
      <c r="AZ320" s="1008" t="s">
        <v>1513</v>
      </c>
      <c r="BA320" s="972" t="s">
        <v>177</v>
      </c>
      <c r="BC320" s="956" t="s">
        <v>1662</v>
      </c>
      <c r="BD320" s="957" t="s">
        <v>1799</v>
      </c>
      <c r="BE320" s="957" t="s">
        <v>1800</v>
      </c>
      <c r="BF320" s="1008" t="s">
        <v>1801</v>
      </c>
      <c r="BG320" s="958" t="s">
        <v>329</v>
      </c>
      <c r="BH320" s="959">
        <v>60.582500000000003</v>
      </c>
      <c r="BI320" s="960">
        <v>28.7134</v>
      </c>
      <c r="BQ320" s="1000">
        <f t="shared" si="537"/>
        <v>0</v>
      </c>
      <c r="BR320" s="1000">
        <f t="shared" si="538"/>
        <v>0</v>
      </c>
      <c r="BS320" s="1000">
        <f t="shared" si="539"/>
        <v>0</v>
      </c>
    </row>
    <row r="321" spans="1:106" ht="13.5" customHeight="1" x14ac:dyDescent="0.2">
      <c r="A321" s="703" t="s">
        <v>954</v>
      </c>
      <c r="B321" s="707" t="s">
        <v>809</v>
      </c>
      <c r="C321" s="706">
        <v>0</v>
      </c>
      <c r="D321" s="706">
        <v>2</v>
      </c>
      <c r="E321" s="706">
        <v>2</v>
      </c>
      <c r="F321" s="706">
        <v>0</v>
      </c>
      <c r="G321" s="706">
        <v>0</v>
      </c>
      <c r="H321" s="706">
        <v>0</v>
      </c>
      <c r="I321" s="706">
        <v>2</v>
      </c>
      <c r="J321" s="706">
        <v>0</v>
      </c>
      <c r="K321" s="706">
        <v>0</v>
      </c>
      <c r="L321" s="706">
        <v>0</v>
      </c>
      <c r="M321" s="706">
        <v>0</v>
      </c>
      <c r="N321" s="706">
        <v>2</v>
      </c>
      <c r="O321" s="706">
        <v>0</v>
      </c>
      <c r="P321" s="706">
        <v>0</v>
      </c>
      <c r="Q321" s="706">
        <v>0</v>
      </c>
      <c r="R321" s="706">
        <v>0</v>
      </c>
      <c r="S321" s="706">
        <v>0</v>
      </c>
      <c r="T321" s="706">
        <v>0</v>
      </c>
      <c r="U321" s="706">
        <v>0</v>
      </c>
      <c r="V321" s="706">
        <v>0</v>
      </c>
      <c r="X321" s="672" t="s">
        <v>323</v>
      </c>
      <c r="Y321" s="693" t="s">
        <v>32</v>
      </c>
      <c r="Z321" s="694" t="s">
        <v>815</v>
      </c>
      <c r="AA321" s="694" t="s">
        <v>816</v>
      </c>
      <c r="AB321" s="694" t="s">
        <v>816</v>
      </c>
      <c r="AC321" s="694" t="s">
        <v>837</v>
      </c>
      <c r="AD321" s="694" t="s">
        <v>837</v>
      </c>
      <c r="AE321" s="694" t="s">
        <v>816</v>
      </c>
      <c r="AF321" s="694" t="s">
        <v>816</v>
      </c>
      <c r="AG321" s="694" t="s">
        <v>816</v>
      </c>
      <c r="AH321" s="694" t="s">
        <v>816</v>
      </c>
      <c r="AI321" s="694" t="s">
        <v>2217</v>
      </c>
      <c r="AO321" s="646" t="str">
        <f t="shared" si="540"/>
        <v>Бабаево</v>
      </c>
      <c r="AP321" s="488" t="str">
        <f t="shared" si="541"/>
        <v>-2…+1</v>
      </c>
      <c r="AW321" s="956" t="s">
        <v>1662</v>
      </c>
      <c r="AX321" s="957" t="s">
        <v>1782</v>
      </c>
      <c r="AY321" s="957" t="s">
        <v>1783</v>
      </c>
      <c r="AZ321" s="1008" t="s">
        <v>1784</v>
      </c>
      <c r="BA321" s="958" t="s">
        <v>687</v>
      </c>
      <c r="BC321" s="956" t="s">
        <v>1662</v>
      </c>
      <c r="BD321" s="957" t="s">
        <v>1743</v>
      </c>
      <c r="BE321" s="957" t="s">
        <v>1744</v>
      </c>
      <c r="BF321" s="1008" t="s">
        <v>1745</v>
      </c>
      <c r="BG321" s="958" t="s">
        <v>329</v>
      </c>
      <c r="BH321" s="959">
        <v>60.805300000000003</v>
      </c>
      <c r="BI321" s="960">
        <v>28.481300000000001</v>
      </c>
      <c r="BQ321" s="1000">
        <f t="shared" si="537"/>
        <v>0</v>
      </c>
      <c r="BR321" s="1000">
        <f t="shared" si="538"/>
        <v>0</v>
      </c>
      <c r="BS321" s="1000">
        <f t="shared" si="539"/>
        <v>0</v>
      </c>
    </row>
    <row r="322" spans="1:106" ht="13.5" customHeight="1" x14ac:dyDescent="0.2">
      <c r="A322" s="703" t="s">
        <v>955</v>
      </c>
      <c r="B322" s="707" t="s">
        <v>810</v>
      </c>
      <c r="C322" s="706">
        <v>0</v>
      </c>
      <c r="D322" s="706">
        <v>0</v>
      </c>
      <c r="E322" s="706">
        <v>0</v>
      </c>
      <c r="F322" s="706">
        <v>0</v>
      </c>
      <c r="G322" s="706">
        <v>0</v>
      </c>
      <c r="H322" s="706">
        <v>0</v>
      </c>
      <c r="I322" s="706">
        <v>0</v>
      </c>
      <c r="J322" s="706">
        <v>0</v>
      </c>
      <c r="K322" s="706">
        <v>0</v>
      </c>
      <c r="L322" s="706">
        <v>0</v>
      </c>
      <c r="M322" s="706">
        <v>0</v>
      </c>
      <c r="N322" s="706">
        <v>0</v>
      </c>
      <c r="O322" s="706">
        <v>0</v>
      </c>
      <c r="P322" s="706">
        <v>0</v>
      </c>
      <c r="Q322" s="706">
        <v>0</v>
      </c>
      <c r="R322" s="706">
        <v>0</v>
      </c>
      <c r="S322" s="706">
        <v>0</v>
      </c>
      <c r="T322" s="706">
        <v>0</v>
      </c>
      <c r="U322" s="706">
        <v>0</v>
      </c>
      <c r="V322" s="706">
        <v>0</v>
      </c>
      <c r="AO322" s="646" t="str">
        <f t="shared" si="540"/>
        <v>Нелазское</v>
      </c>
      <c r="AP322" s="488" t="str">
        <f t="shared" si="541"/>
        <v>-1…+2</v>
      </c>
      <c r="AW322" s="981" t="s">
        <v>1662</v>
      </c>
      <c r="AX322" s="982" t="s">
        <v>1785</v>
      </c>
      <c r="AY322" s="982" t="s">
        <v>1786</v>
      </c>
      <c r="AZ322" s="1008" t="s">
        <v>1787</v>
      </c>
      <c r="BA322" s="983" t="s">
        <v>712</v>
      </c>
      <c r="BC322" s="956" t="s">
        <v>1662</v>
      </c>
      <c r="BD322" s="957" t="s">
        <v>1681</v>
      </c>
      <c r="BE322" s="957" t="s">
        <v>1682</v>
      </c>
      <c r="BF322" s="1008" t="s">
        <v>1683</v>
      </c>
      <c r="BG322" s="958" t="s">
        <v>329</v>
      </c>
      <c r="BH322" s="959">
        <v>60.859099999999998</v>
      </c>
      <c r="BI322" s="960">
        <v>28.947399999999998</v>
      </c>
      <c r="BQ322" s="1000">
        <f t="shared" si="537"/>
        <v>0</v>
      </c>
      <c r="BR322" s="1000">
        <f t="shared" si="538"/>
        <v>0</v>
      </c>
      <c r="BS322" s="1000">
        <f t="shared" si="539"/>
        <v>0</v>
      </c>
    </row>
    <row r="323" spans="1:106" ht="13.5" customHeight="1" x14ac:dyDescent="0.2">
      <c r="A323" s="681" t="s">
        <v>956</v>
      </c>
      <c r="B323" s="695" t="s">
        <v>812</v>
      </c>
      <c r="C323" s="696">
        <v>0</v>
      </c>
      <c r="D323" s="696">
        <v>0</v>
      </c>
      <c r="E323" s="696">
        <v>0</v>
      </c>
      <c r="F323" s="696">
        <v>0</v>
      </c>
      <c r="G323" s="696">
        <v>0</v>
      </c>
      <c r="H323" s="696">
        <v>0</v>
      </c>
      <c r="I323" s="696">
        <v>0</v>
      </c>
      <c r="J323" s="696">
        <v>0</v>
      </c>
      <c r="K323" s="696">
        <v>0</v>
      </c>
      <c r="L323" s="696">
        <v>0</v>
      </c>
      <c r="M323" s="696">
        <v>0</v>
      </c>
      <c r="N323" s="696">
        <v>0</v>
      </c>
      <c r="O323" s="696">
        <v>0</v>
      </c>
      <c r="P323" s="696">
        <v>0</v>
      </c>
      <c r="Q323" s="696">
        <v>112</v>
      </c>
      <c r="R323" s="696">
        <v>112</v>
      </c>
      <c r="S323" s="696">
        <v>112</v>
      </c>
      <c r="T323" s="696">
        <v>112</v>
      </c>
      <c r="U323" s="696">
        <v>112</v>
      </c>
      <c r="V323" s="696">
        <v>112</v>
      </c>
      <c r="AO323" s="646" t="str">
        <f t="shared" si="540"/>
        <v>Хвойная</v>
      </c>
      <c r="AP323" s="488" t="str">
        <f t="shared" si="541"/>
        <v>+0…+3</v>
      </c>
      <c r="AW323" s="956" t="s">
        <v>1350</v>
      </c>
      <c r="AX323" s="957" t="s">
        <v>1608</v>
      </c>
      <c r="AY323" s="957" t="s">
        <v>1609</v>
      </c>
      <c r="AZ323" s="1008" t="s">
        <v>2201</v>
      </c>
      <c r="BA323" s="958" t="s">
        <v>634</v>
      </c>
      <c r="BC323" s="956" t="s">
        <v>1662</v>
      </c>
      <c r="BD323" s="957" t="s">
        <v>1689</v>
      </c>
      <c r="BE323" s="957" t="s">
        <v>1690</v>
      </c>
      <c r="BF323" s="1008" t="s">
        <v>1691</v>
      </c>
      <c r="BG323" s="958" t="s">
        <v>329</v>
      </c>
      <c r="BH323" s="959">
        <v>60.591099999999997</v>
      </c>
      <c r="BI323" s="960">
        <v>29.0444</v>
      </c>
      <c r="BQ323" s="1000">
        <f t="shared" si="537"/>
        <v>0</v>
      </c>
      <c r="BR323" s="1000">
        <f t="shared" si="538"/>
        <v>0</v>
      </c>
      <c r="BS323" s="1000">
        <f t="shared" si="539"/>
        <v>0</v>
      </c>
    </row>
    <row r="324" spans="1:106" ht="13.5" customHeight="1" x14ac:dyDescent="0.2">
      <c r="A324" s="681" t="s">
        <v>957</v>
      </c>
      <c r="B324" s="697" t="s">
        <v>32</v>
      </c>
      <c r="C324" s="698" t="s">
        <v>815</v>
      </c>
      <c r="D324" s="698" t="e">
        <v>#N/A</v>
      </c>
      <c r="E324" s="698" t="s">
        <v>816</v>
      </c>
      <c r="F324" s="698" t="e">
        <v>#N/A</v>
      </c>
      <c r="G324" s="698" t="s">
        <v>816</v>
      </c>
      <c r="H324" s="698" t="e">
        <v>#N/A</v>
      </c>
      <c r="I324" s="698" t="s">
        <v>837</v>
      </c>
      <c r="J324" s="698" t="e">
        <v>#N/A</v>
      </c>
      <c r="K324" s="698" t="s">
        <v>837</v>
      </c>
      <c r="L324" s="698" t="e">
        <v>#N/A</v>
      </c>
      <c r="M324" s="698" t="s">
        <v>816</v>
      </c>
      <c r="N324" s="698" t="e">
        <v>#N/A</v>
      </c>
      <c r="O324" s="698" t="s">
        <v>816</v>
      </c>
      <c r="P324" s="698" t="e">
        <v>#N/A</v>
      </c>
      <c r="Q324" s="698" t="s">
        <v>816</v>
      </c>
      <c r="R324" s="698" t="e">
        <v>#N/A</v>
      </c>
      <c r="S324" s="698" t="s">
        <v>816</v>
      </c>
      <c r="T324" s="698" t="e">
        <v>#N/A</v>
      </c>
      <c r="U324" s="698" t="s">
        <v>2217</v>
      </c>
      <c r="V324" s="698" t="e">
        <v>#N/A</v>
      </c>
      <c r="AO324" s="646" t="str">
        <f t="shared" si="540"/>
        <v>Лодейное Поле</v>
      </c>
      <c r="AP324" s="488" t="str">
        <f t="shared" si="541"/>
        <v>-3…-0</v>
      </c>
      <c r="AQ324" s="1"/>
      <c r="AR324" s="1"/>
      <c r="AS324" s="1"/>
      <c r="AT324" s="1"/>
      <c r="AW324" s="991" t="s">
        <v>789</v>
      </c>
      <c r="AX324" s="992" t="s">
        <v>1925</v>
      </c>
      <c r="AY324" s="992" t="s">
        <v>1926</v>
      </c>
      <c r="AZ324" s="1008" t="s">
        <v>1927</v>
      </c>
      <c r="BA324" s="993" t="s">
        <v>355</v>
      </c>
      <c r="BC324" s="956" t="s">
        <v>1662</v>
      </c>
      <c r="BD324" s="957" t="s">
        <v>1844</v>
      </c>
      <c r="BE324" s="957" t="s">
        <v>1845</v>
      </c>
      <c r="BF324" s="1008" t="s">
        <v>1846</v>
      </c>
      <c r="BG324" s="958" t="s">
        <v>329</v>
      </c>
      <c r="BH324" s="959">
        <v>60.527000000000001</v>
      </c>
      <c r="BI324" s="960">
        <v>28.69</v>
      </c>
      <c r="BQ324" s="1000">
        <f t="shared" si="537"/>
        <v>0</v>
      </c>
      <c r="BR324" s="1000">
        <f t="shared" si="538"/>
        <v>0</v>
      </c>
      <c r="BS324" s="1000">
        <f t="shared" si="539"/>
        <v>0</v>
      </c>
    </row>
    <row r="325" spans="1:106" ht="13.5" customHeight="1" x14ac:dyDescent="0.2">
      <c r="AO325" s="646" t="str">
        <f t="shared" si="540"/>
        <v>Петрозаводск</v>
      </c>
      <c r="AP325" s="488" t="str">
        <f t="shared" si="541"/>
        <v>-4…-1</v>
      </c>
      <c r="AW325" s="956" t="s">
        <v>788</v>
      </c>
      <c r="AX325" s="957" t="s">
        <v>1514</v>
      </c>
      <c r="AY325" s="957" t="s">
        <v>1515</v>
      </c>
      <c r="AZ325" s="1008" t="s">
        <v>1516</v>
      </c>
      <c r="BA325" s="958" t="s">
        <v>177</v>
      </c>
      <c r="BC325" s="956" t="s">
        <v>1662</v>
      </c>
      <c r="BD325" s="957" t="s">
        <v>1678</v>
      </c>
      <c r="BE325" s="957" t="s">
        <v>1679</v>
      </c>
      <c r="BF325" s="1008" t="s">
        <v>1680</v>
      </c>
      <c r="BG325" s="958" t="s">
        <v>329</v>
      </c>
      <c r="BH325" s="959">
        <v>60.690899999999999</v>
      </c>
      <c r="BI325" s="960">
        <v>29.176500000000001</v>
      </c>
      <c r="BQ325" s="1000">
        <f t="shared" si="537"/>
        <v>0</v>
      </c>
      <c r="BR325" s="1000">
        <f t="shared" si="538"/>
        <v>0</v>
      </c>
      <c r="BS325" s="1000">
        <f t="shared" si="539"/>
        <v>0</v>
      </c>
    </row>
    <row r="326" spans="1:106" s="5" customFormat="1" ht="13.5" customHeight="1" x14ac:dyDescent="0.2">
      <c r="A326"/>
      <c r="B326"/>
      <c r="C326"/>
      <c r="D326"/>
      <c r="E326"/>
      <c r="F326"/>
      <c r="G326"/>
      <c r="H326"/>
      <c r="I326"/>
      <c r="J326"/>
      <c r="K326"/>
      <c r="L326"/>
      <c r="M326"/>
      <c r="N326"/>
      <c r="O326"/>
      <c r="P326"/>
      <c r="Q326"/>
      <c r="R326"/>
      <c r="S326"/>
      <c r="T326"/>
      <c r="U326"/>
      <c r="V326"/>
      <c r="W326" s="1"/>
      <c r="X326"/>
      <c r="Y326"/>
      <c r="Z326"/>
      <c r="AA326"/>
      <c r="AB326"/>
      <c r="AC326"/>
      <c r="AD326"/>
      <c r="AE326"/>
      <c r="AF326"/>
      <c r="AG326"/>
      <c r="AH326"/>
      <c r="AI326"/>
      <c r="AJ326" s="515"/>
      <c r="AN326"/>
      <c r="AO326" s="646" t="str">
        <f t="shared" si="540"/>
        <v>Медвежья Гора</v>
      </c>
      <c r="AP326" s="488" t="str">
        <f t="shared" si="541"/>
        <v>-9…-6</v>
      </c>
      <c r="AQ326"/>
      <c r="AR326"/>
      <c r="AS326"/>
      <c r="AT326"/>
      <c r="AW326" s="981" t="s">
        <v>1662</v>
      </c>
      <c r="AX326" s="982" t="s">
        <v>1788</v>
      </c>
      <c r="AY326" s="982" t="s">
        <v>1789</v>
      </c>
      <c r="AZ326" s="1008" t="s">
        <v>1790</v>
      </c>
      <c r="BA326" s="983" t="s">
        <v>886</v>
      </c>
      <c r="BC326" s="956" t="s">
        <v>1662</v>
      </c>
      <c r="BD326" s="957" t="s">
        <v>1672</v>
      </c>
      <c r="BE326" s="957" t="s">
        <v>1673</v>
      </c>
      <c r="BF326" s="1008" t="s">
        <v>1674</v>
      </c>
      <c r="BG326" s="958" t="s">
        <v>329</v>
      </c>
      <c r="BH326" s="959">
        <v>60.840200000000003</v>
      </c>
      <c r="BI326" s="960">
        <v>28.377700000000001</v>
      </c>
      <c r="BQ326" s="1000">
        <f t="shared" si="537"/>
        <v>0</v>
      </c>
      <c r="BR326" s="1000">
        <f t="shared" si="538"/>
        <v>0</v>
      </c>
      <c r="BS326" s="1000">
        <f t="shared" si="539"/>
        <v>0</v>
      </c>
      <c r="CH326"/>
      <c r="CI326"/>
      <c r="CJ326"/>
      <c r="CK326"/>
      <c r="CL326"/>
      <c r="CM326"/>
      <c r="CN326"/>
      <c r="CO326"/>
      <c r="CP326"/>
      <c r="CQ326"/>
      <c r="CR326"/>
      <c r="CS326"/>
      <c r="CT326"/>
      <c r="CU326"/>
      <c r="CV326"/>
      <c r="CW326"/>
      <c r="CX326"/>
      <c r="CY326"/>
      <c r="CZ326"/>
      <c r="DA326"/>
      <c r="DB326"/>
    </row>
    <row r="327" spans="1:106" ht="13.5" customHeight="1" x14ac:dyDescent="0.2">
      <c r="AL327" s="232"/>
      <c r="AM327" s="232"/>
      <c r="AN327" s="2"/>
      <c r="AO327" s="646" t="str">
        <f t="shared" si="540"/>
        <v>Беломорск</v>
      </c>
      <c r="AP327" s="488" t="str">
        <f t="shared" si="541"/>
        <v>-8…-5</v>
      </c>
      <c r="AW327" s="981" t="s">
        <v>1662</v>
      </c>
      <c r="AX327" s="982" t="s">
        <v>1788</v>
      </c>
      <c r="AY327" s="982" t="s">
        <v>1789</v>
      </c>
      <c r="AZ327" s="1008" t="s">
        <v>1790</v>
      </c>
      <c r="BA327" s="983" t="s">
        <v>712</v>
      </c>
      <c r="BC327" s="956" t="s">
        <v>1662</v>
      </c>
      <c r="BD327" s="957" t="s">
        <v>1758</v>
      </c>
      <c r="BE327" s="957" t="s">
        <v>1759</v>
      </c>
      <c r="BF327" s="1008" t="s">
        <v>1760</v>
      </c>
      <c r="BG327" s="958" t="s">
        <v>687</v>
      </c>
      <c r="BH327" s="959">
        <v>60.908299999999997</v>
      </c>
      <c r="BI327" s="960">
        <v>30.079699999999999</v>
      </c>
      <c r="BQ327" s="1000">
        <f t="shared" si="537"/>
        <v>0</v>
      </c>
      <c r="BR327" s="1000">
        <f t="shared" si="538"/>
        <v>0</v>
      </c>
      <c r="BS327" s="1000">
        <f t="shared" si="539"/>
        <v>0</v>
      </c>
      <c r="CH327" s="5"/>
      <c r="CI327" s="5"/>
      <c r="CJ327" s="5"/>
      <c r="CK327" s="5"/>
      <c r="CL327" s="5"/>
      <c r="CM327" s="5"/>
      <c r="CN327" s="5"/>
      <c r="CO327" s="5"/>
      <c r="CP327" s="5"/>
      <c r="CQ327" s="5"/>
      <c r="CR327" s="5"/>
      <c r="CS327" s="5"/>
      <c r="CT327" s="5"/>
      <c r="CU327" s="5"/>
      <c r="CV327" s="5"/>
      <c r="CW327" s="5"/>
      <c r="CX327" s="5"/>
      <c r="CY327" s="5"/>
      <c r="CZ327" s="5"/>
      <c r="DA327" s="5"/>
      <c r="DB327" s="5"/>
    </row>
    <row r="328" spans="1:106" ht="13.5" customHeight="1" x14ac:dyDescent="0.2">
      <c r="AL328" s="233"/>
      <c r="AM328" s="233"/>
      <c r="AN328" s="3"/>
      <c r="AO328" s="646" t="str">
        <f t="shared" si="540"/>
        <v>Кемь</v>
      </c>
      <c r="AP328" s="488" t="str">
        <f t="shared" si="541"/>
        <v>-8…-5</v>
      </c>
      <c r="AW328" s="991" t="s">
        <v>789</v>
      </c>
      <c r="AX328" s="992" t="s">
        <v>1928</v>
      </c>
      <c r="AY328" s="992" t="s">
        <v>1929</v>
      </c>
      <c r="AZ328" s="1008" t="s">
        <v>1930</v>
      </c>
      <c r="BA328" s="993" t="s">
        <v>1121</v>
      </c>
      <c r="BC328" s="956" t="s">
        <v>1662</v>
      </c>
      <c r="BD328" s="957" t="s">
        <v>1729</v>
      </c>
      <c r="BE328" s="957" t="s">
        <v>1730</v>
      </c>
      <c r="BF328" s="1008" t="s">
        <v>1731</v>
      </c>
      <c r="BG328" s="958" t="s">
        <v>687</v>
      </c>
      <c r="BH328" s="959">
        <v>61.112200000000001</v>
      </c>
      <c r="BI328" s="960">
        <v>29.875800000000002</v>
      </c>
      <c r="BQ328" s="1000">
        <f t="shared" ref="BQ328:BQ391" si="542">CHOOSE(AN$83,AZ328,BF328,BK328)</f>
        <v>0</v>
      </c>
      <c r="BR328" s="1000">
        <f t="shared" ref="BR328:BR391" si="543">CHOOSE(AN$83,AW328,BC328,BL328)</f>
        <v>0</v>
      </c>
      <c r="BS328" s="1000">
        <f t="shared" ref="BS328:BS391" si="544">CHOOSE(AN$83,AY328,BE328,BN328)</f>
        <v>0</v>
      </c>
    </row>
    <row r="329" spans="1:106" ht="13.5" customHeight="1" x14ac:dyDescent="0.2">
      <c r="AO329" s="646" t="str">
        <f t="shared" si="540"/>
        <v>Костомукша</v>
      </c>
      <c r="AP329" s="488" t="str">
        <f t="shared" si="541"/>
        <v>-10…-7</v>
      </c>
      <c r="AW329" s="991" t="s">
        <v>791</v>
      </c>
      <c r="AX329" s="992" t="s">
        <v>2097</v>
      </c>
      <c r="AY329" s="992" t="s">
        <v>2098</v>
      </c>
      <c r="AZ329" s="1008" t="s">
        <v>2099</v>
      </c>
      <c r="BA329" s="993" t="s">
        <v>556</v>
      </c>
      <c r="BC329" s="956" t="s">
        <v>1662</v>
      </c>
      <c r="BD329" s="957" t="s">
        <v>1782</v>
      </c>
      <c r="BE329" s="957" t="s">
        <v>1783</v>
      </c>
      <c r="BF329" s="1008" t="s">
        <v>1784</v>
      </c>
      <c r="BG329" s="958" t="s">
        <v>687</v>
      </c>
      <c r="BH329" s="959">
        <v>60.825499999999998</v>
      </c>
      <c r="BI329" s="960">
        <v>30.129300000000001</v>
      </c>
      <c r="BQ329" s="1000">
        <f t="shared" si="542"/>
        <v>0</v>
      </c>
      <c r="BR329" s="1000">
        <f t="shared" si="543"/>
        <v>0</v>
      </c>
      <c r="BS329" s="1000">
        <f t="shared" si="544"/>
        <v>0</v>
      </c>
    </row>
    <row r="330" spans="1:106" s="1" customFormat="1" ht="13.5" customHeight="1" x14ac:dyDescent="0.2">
      <c r="A330"/>
      <c r="B330"/>
      <c r="C330"/>
      <c r="D330"/>
      <c r="E330"/>
      <c r="F330"/>
      <c r="G330"/>
      <c r="H330"/>
      <c r="I330"/>
      <c r="J330"/>
      <c r="K330"/>
      <c r="L330"/>
      <c r="M330"/>
      <c r="N330"/>
      <c r="O330"/>
      <c r="P330"/>
      <c r="Q330"/>
      <c r="R330"/>
      <c r="S330"/>
      <c r="T330"/>
      <c r="U330"/>
      <c r="V330"/>
      <c r="X330"/>
      <c r="Y330"/>
      <c r="Z330"/>
      <c r="AA330"/>
      <c r="AB330"/>
      <c r="AC330"/>
      <c r="AD330"/>
      <c r="AE330"/>
      <c r="AF330"/>
      <c r="AG330"/>
      <c r="AH330"/>
      <c r="AI330"/>
      <c r="AJ330" s="515"/>
      <c r="AK330" s="5"/>
      <c r="AL330" s="5"/>
      <c r="AM330" s="5"/>
      <c r="AN330"/>
      <c r="AO330" s="646" t="str">
        <f t="shared" si="540"/>
        <v>Сортавала</v>
      </c>
      <c r="AP330" s="488" t="str">
        <f t="shared" si="541"/>
        <v>-3…0</v>
      </c>
      <c r="AQ330"/>
      <c r="AR330"/>
      <c r="AS330"/>
      <c r="AT330"/>
      <c r="AW330" s="1016" t="s">
        <v>789</v>
      </c>
      <c r="AX330" s="1017" t="s">
        <v>355</v>
      </c>
      <c r="AY330" s="1017" t="s">
        <v>1415</v>
      </c>
      <c r="AZ330" s="1008" t="s">
        <v>1432</v>
      </c>
      <c r="BA330" s="1017" t="s">
        <v>355</v>
      </c>
      <c r="BC330" s="956" t="s">
        <v>1662</v>
      </c>
      <c r="BD330" s="957" t="s">
        <v>1779</v>
      </c>
      <c r="BE330" s="957" t="s">
        <v>1780</v>
      </c>
      <c r="BF330" s="1008" t="s">
        <v>1781</v>
      </c>
      <c r="BG330" s="958" t="s">
        <v>634</v>
      </c>
      <c r="BH330" s="959">
        <v>59.575400000000002</v>
      </c>
      <c r="BI330" s="960">
        <v>30.544899999999998</v>
      </c>
      <c r="BQ330" s="1000">
        <f t="shared" si="542"/>
        <v>0</v>
      </c>
      <c r="BR330" s="1000">
        <f t="shared" si="543"/>
        <v>0</v>
      </c>
      <c r="BS330" s="1000">
        <f t="shared" si="544"/>
        <v>0</v>
      </c>
      <c r="CH330"/>
      <c r="CI330"/>
      <c r="CJ330"/>
      <c r="CK330"/>
      <c r="CL330"/>
      <c r="CM330"/>
      <c r="CN330"/>
      <c r="CO330"/>
      <c r="CP330"/>
      <c r="CQ330"/>
      <c r="CR330"/>
      <c r="CS330"/>
      <c r="CT330"/>
      <c r="CU330"/>
      <c r="CV330"/>
      <c r="CW330"/>
      <c r="CX330"/>
      <c r="CY330"/>
      <c r="CZ330"/>
      <c r="DA330"/>
      <c r="DB330"/>
    </row>
    <row r="331" spans="1:106" ht="13.5" customHeight="1" x14ac:dyDescent="0.2">
      <c r="AO331" s="646" t="str">
        <f t="shared" si="540"/>
        <v>Кандалакша</v>
      </c>
      <c r="AP331" s="488" t="str">
        <f t="shared" si="541"/>
        <v>-11…-8</v>
      </c>
      <c r="AW331" s="1021" t="s">
        <v>789</v>
      </c>
      <c r="AX331" s="1021" t="s">
        <v>1931</v>
      </c>
      <c r="AY331" s="1021" t="s">
        <v>1415</v>
      </c>
      <c r="AZ331" s="1008" t="s">
        <v>1932</v>
      </c>
      <c r="BA331" s="1022" t="s">
        <v>355</v>
      </c>
      <c r="BC331" s="956" t="s">
        <v>1662</v>
      </c>
      <c r="BD331" s="957" t="s">
        <v>1701</v>
      </c>
      <c r="BE331" s="957" t="s">
        <v>1702</v>
      </c>
      <c r="BF331" s="1008" t="s">
        <v>1703</v>
      </c>
      <c r="BG331" s="958" t="s">
        <v>1029</v>
      </c>
      <c r="BH331" s="959">
        <v>59.824199999999998</v>
      </c>
      <c r="BI331" s="960">
        <v>32.357500000000002</v>
      </c>
      <c r="BQ331" s="1000">
        <f t="shared" si="542"/>
        <v>0</v>
      </c>
      <c r="BR331" s="1000">
        <f t="shared" si="543"/>
        <v>0</v>
      </c>
      <c r="BS331" s="1000">
        <f t="shared" si="544"/>
        <v>0</v>
      </c>
      <c r="CH331" s="1"/>
      <c r="CI331" s="1"/>
      <c r="CJ331" s="1"/>
      <c r="CK331" s="1"/>
      <c r="CL331" s="1"/>
      <c r="CM331" s="1"/>
      <c r="CN331" s="1"/>
      <c r="CO331" s="1"/>
      <c r="CP331" s="1"/>
      <c r="CQ331" s="1"/>
      <c r="CR331" s="1"/>
      <c r="CS331" s="1"/>
      <c r="CT331" s="1"/>
      <c r="CU331" s="1"/>
      <c r="CV331" s="1"/>
      <c r="CW331" s="1"/>
      <c r="CX331" s="1"/>
      <c r="CY331" s="1"/>
      <c r="CZ331" s="1"/>
      <c r="DA331" s="1"/>
      <c r="DB331" s="1"/>
    </row>
    <row r="332" spans="1:106" ht="13.5" customHeight="1" x14ac:dyDescent="0.2">
      <c r="AO332" s="646" t="str">
        <f t="shared" si="540"/>
        <v>Апатиты</v>
      </c>
      <c r="AP332" s="488" t="str">
        <f t="shared" si="541"/>
        <v>-14…-11</v>
      </c>
      <c r="AW332" s="1023" t="s">
        <v>1662</v>
      </c>
      <c r="AX332" s="1023" t="s">
        <v>1791</v>
      </c>
      <c r="AY332" s="1023" t="s">
        <v>1792</v>
      </c>
      <c r="AZ332" s="1008" t="s">
        <v>1793</v>
      </c>
      <c r="BA332" s="1024" t="s">
        <v>712</v>
      </c>
      <c r="BC332" s="1012" t="s">
        <v>1662</v>
      </c>
      <c r="BD332" s="1013" t="s">
        <v>849</v>
      </c>
      <c r="BE332" s="1013" t="s">
        <v>1396</v>
      </c>
      <c r="BF332" s="1008" t="s">
        <v>2207</v>
      </c>
      <c r="BG332" s="1013" t="s">
        <v>849</v>
      </c>
      <c r="BH332" s="1014">
        <v>59.1</v>
      </c>
      <c r="BI332" s="1014">
        <v>31.67</v>
      </c>
      <c r="BQ332" s="1000">
        <f t="shared" si="542"/>
        <v>0</v>
      </c>
      <c r="BR332" s="1000">
        <f t="shared" si="543"/>
        <v>0</v>
      </c>
      <c r="BS332" s="1000">
        <f t="shared" si="544"/>
        <v>0</v>
      </c>
    </row>
    <row r="333" spans="1:106" ht="13.5" customHeight="1" x14ac:dyDescent="0.2">
      <c r="A333" s="98"/>
      <c r="B333" s="98"/>
      <c r="C333" s="98"/>
      <c r="D333" s="98"/>
      <c r="E333" s="98"/>
      <c r="F333" s="98"/>
      <c r="G333" s="98"/>
      <c r="H333" s="98"/>
      <c r="I333" s="98"/>
      <c r="J333" s="98"/>
      <c r="K333" s="98"/>
      <c r="L333" s="98"/>
      <c r="M333" s="98"/>
      <c r="N333" s="98"/>
      <c r="O333" s="98"/>
      <c r="P333" s="98"/>
      <c r="Q333" s="98"/>
      <c r="R333" s="98"/>
      <c r="S333" s="98"/>
      <c r="T333" s="98"/>
      <c r="U333" s="98"/>
      <c r="V333" s="98"/>
      <c r="W333" s="98"/>
      <c r="X333" s="98"/>
      <c r="Y333" s="98"/>
      <c r="Z333" s="98"/>
      <c r="AA333" s="98"/>
      <c r="AB333" s="98"/>
      <c r="AC333" s="98"/>
      <c r="AD333" s="98"/>
      <c r="AE333" s="98"/>
      <c r="AF333" s="98"/>
      <c r="AG333" s="98"/>
      <c r="AH333" s="98"/>
      <c r="AI333" s="98"/>
      <c r="AO333" s="646" t="str">
        <f t="shared" si="540"/>
        <v>Оленегорск</v>
      </c>
      <c r="AP333" s="488" t="str">
        <f t="shared" si="541"/>
        <v>-19…-16</v>
      </c>
      <c r="AW333" s="1021" t="s">
        <v>790</v>
      </c>
      <c r="AX333" s="1021" t="s">
        <v>2017</v>
      </c>
      <c r="AY333" s="1021" t="s">
        <v>2018</v>
      </c>
      <c r="AZ333" s="1008" t="s">
        <v>2019</v>
      </c>
      <c r="BA333" s="1022" t="s">
        <v>456</v>
      </c>
      <c r="BC333" s="1012" t="s">
        <v>1662</v>
      </c>
      <c r="BD333" s="1013" t="s">
        <v>660</v>
      </c>
      <c r="BE333" s="1013" t="s">
        <v>1397</v>
      </c>
      <c r="BF333" s="1008" t="s">
        <v>2208</v>
      </c>
      <c r="BG333" s="1013" t="s">
        <v>660</v>
      </c>
      <c r="BH333" s="1014">
        <v>58.850999999999999</v>
      </c>
      <c r="BI333" s="1014">
        <v>32.210712000000001</v>
      </c>
      <c r="BQ333" s="1000">
        <f t="shared" si="542"/>
        <v>0</v>
      </c>
      <c r="BR333" s="1000">
        <f t="shared" si="543"/>
        <v>0</v>
      </c>
      <c r="BS333" s="1000">
        <f t="shared" si="544"/>
        <v>0</v>
      </c>
    </row>
    <row r="334" spans="1:106" ht="13.5" customHeight="1" x14ac:dyDescent="0.2">
      <c r="A334" s="99" t="s">
        <v>327</v>
      </c>
      <c r="B334" s="100" t="s">
        <v>78</v>
      </c>
      <c r="C334" s="101" t="s">
        <v>2262</v>
      </c>
      <c r="D334" s="102" t="s">
        <v>79</v>
      </c>
      <c r="E334" s="102" t="s">
        <v>2263</v>
      </c>
      <c r="F334" s="102" t="s">
        <v>79</v>
      </c>
      <c r="G334" s="102" t="s">
        <v>2264</v>
      </c>
      <c r="H334" s="102" t="s">
        <v>79</v>
      </c>
      <c r="I334" s="102" t="s">
        <v>2265</v>
      </c>
      <c r="J334" s="102" t="s">
        <v>79</v>
      </c>
      <c r="K334" s="102" t="s">
        <v>2266</v>
      </c>
      <c r="L334" s="102" t="s">
        <v>79</v>
      </c>
      <c r="M334" s="102" t="s">
        <v>2267</v>
      </c>
      <c r="N334" s="102" t="s">
        <v>79</v>
      </c>
      <c r="O334" s="102" t="s">
        <v>2268</v>
      </c>
      <c r="P334" s="102" t="s">
        <v>79</v>
      </c>
      <c r="Q334" s="102" t="s">
        <v>2269</v>
      </c>
      <c r="R334" s="102" t="s">
        <v>79</v>
      </c>
      <c r="S334" s="102" t="s">
        <v>2270</v>
      </c>
      <c r="T334" s="102" t="s">
        <v>79</v>
      </c>
      <c r="U334" s="102" t="s">
        <v>2271</v>
      </c>
      <c r="V334" s="103" t="s">
        <v>79</v>
      </c>
      <c r="X334" s="104"/>
      <c r="Y334" s="105" t="s">
        <v>80</v>
      </c>
      <c r="Z334" s="106" t="s">
        <v>83</v>
      </c>
      <c r="AA334" s="107" t="s">
        <v>84</v>
      </c>
      <c r="AB334" s="107" t="s">
        <v>85</v>
      </c>
      <c r="AC334" s="107" t="s">
        <v>86</v>
      </c>
      <c r="AD334" s="107" t="s">
        <v>87</v>
      </c>
      <c r="AE334" s="107" t="s">
        <v>81</v>
      </c>
      <c r="AF334" s="107" t="s">
        <v>82</v>
      </c>
      <c r="AG334" s="107" t="s">
        <v>83</v>
      </c>
      <c r="AH334" s="107" t="s">
        <v>84</v>
      </c>
      <c r="AI334" s="108" t="s">
        <v>85</v>
      </c>
      <c r="AO334" s="646" t="str">
        <f t="shared" si="540"/>
        <v>Полярный Круг</v>
      </c>
      <c r="AP334" s="488" t="str">
        <f t="shared" si="541"/>
        <v>-9…-6</v>
      </c>
      <c r="AW334" s="1023" t="s">
        <v>1662</v>
      </c>
      <c r="AX334" s="1023" t="s">
        <v>1794</v>
      </c>
      <c r="AY334" s="1023" t="s">
        <v>1611</v>
      </c>
      <c r="AZ334" s="1008" t="s">
        <v>1795</v>
      </c>
      <c r="BA334" s="1024" t="s">
        <v>917</v>
      </c>
      <c r="BC334" s="1012" t="s">
        <v>1662</v>
      </c>
      <c r="BD334" s="1013" t="s">
        <v>886</v>
      </c>
      <c r="BE334" s="1013" t="s">
        <v>1398</v>
      </c>
      <c r="BF334" s="1008" t="s">
        <v>1857</v>
      </c>
      <c r="BG334" s="1013" t="s">
        <v>886</v>
      </c>
      <c r="BH334" s="1014">
        <v>59.54</v>
      </c>
      <c r="BI334" s="1014">
        <v>30.88</v>
      </c>
      <c r="BQ334" s="1000">
        <f t="shared" si="542"/>
        <v>0</v>
      </c>
      <c r="BR334" s="1000">
        <f t="shared" si="543"/>
        <v>0</v>
      </c>
      <c r="BS334" s="1000">
        <f t="shared" si="544"/>
        <v>0</v>
      </c>
    </row>
    <row r="335" spans="1:106" ht="13.5" customHeight="1" x14ac:dyDescent="0.2">
      <c r="A335" s="109" t="s">
        <v>328</v>
      </c>
      <c r="B335" s="110" t="s">
        <v>329</v>
      </c>
      <c r="C335" s="111" t="s">
        <v>59</v>
      </c>
      <c r="D335" s="111" t="s">
        <v>60</v>
      </c>
      <c r="E335" s="111" t="s">
        <v>59</v>
      </c>
      <c r="F335" s="111" t="s">
        <v>60</v>
      </c>
      <c r="G335" s="111" t="s">
        <v>59</v>
      </c>
      <c r="H335" s="111" t="s">
        <v>60</v>
      </c>
      <c r="I335" s="111" t="s">
        <v>59</v>
      </c>
      <c r="J335" s="111" t="s">
        <v>60</v>
      </c>
      <c r="K335" s="111" t="s">
        <v>59</v>
      </c>
      <c r="L335" s="111" t="s">
        <v>60</v>
      </c>
      <c r="M335" s="111" t="s">
        <v>59</v>
      </c>
      <c r="N335" s="111" t="s">
        <v>60</v>
      </c>
      <c r="O335" s="111" t="s">
        <v>59</v>
      </c>
      <c r="P335" s="111" t="s">
        <v>60</v>
      </c>
      <c r="Q335" s="111" t="s">
        <v>59</v>
      </c>
      <c r="R335" s="111" t="s">
        <v>60</v>
      </c>
      <c r="S335" s="111" t="s">
        <v>59</v>
      </c>
      <c r="T335" s="111" t="s">
        <v>60</v>
      </c>
      <c r="U335" s="111" t="s">
        <v>59</v>
      </c>
      <c r="V335" s="112" t="s">
        <v>60</v>
      </c>
      <c r="X335" s="113"/>
      <c r="Y335" s="105" t="s">
        <v>329</v>
      </c>
      <c r="Z335" s="114" t="s">
        <v>2272</v>
      </c>
      <c r="AA335" s="115" t="s">
        <v>2273</v>
      </c>
      <c r="AB335" s="115" t="s">
        <v>2274</v>
      </c>
      <c r="AC335" s="115" t="s">
        <v>2275</v>
      </c>
      <c r="AD335" s="115" t="s">
        <v>2276</v>
      </c>
      <c r="AE335" s="115" t="s">
        <v>2277</v>
      </c>
      <c r="AF335" s="115" t="s">
        <v>2278</v>
      </c>
      <c r="AG335" s="115" t="s">
        <v>2279</v>
      </c>
      <c r="AH335" s="115" t="s">
        <v>2280</v>
      </c>
      <c r="AI335" s="116" t="s">
        <v>2281</v>
      </c>
      <c r="AO335" s="646" t="str">
        <f>AO288</f>
        <v>Мурманск</v>
      </c>
      <c r="AP335" s="488" t="str">
        <f t="shared" si="541"/>
        <v>-15…-12</v>
      </c>
      <c r="AW335" s="1019" t="s">
        <v>788</v>
      </c>
      <c r="AX335" s="1019" t="s">
        <v>1517</v>
      </c>
      <c r="AY335" s="1019" t="s">
        <v>1518</v>
      </c>
      <c r="AZ335" s="1008" t="s">
        <v>1519</v>
      </c>
      <c r="BA335" s="1020" t="s">
        <v>202</v>
      </c>
      <c r="BC335" s="1012" t="s">
        <v>1662</v>
      </c>
      <c r="BD335" s="1013" t="s">
        <v>917</v>
      </c>
      <c r="BE335" s="1013" t="s">
        <v>1399</v>
      </c>
      <c r="BF335" s="1008" t="s">
        <v>2209</v>
      </c>
      <c r="BG335" s="1013" t="s">
        <v>917</v>
      </c>
      <c r="BH335" s="1014">
        <v>59.929000000000002</v>
      </c>
      <c r="BI335" s="1014">
        <v>30.363517999999999</v>
      </c>
      <c r="BQ335" s="1000">
        <f t="shared" si="542"/>
        <v>0</v>
      </c>
      <c r="BR335" s="1000">
        <f t="shared" si="543"/>
        <v>0</v>
      </c>
      <c r="BS335" s="1000">
        <f t="shared" si="544"/>
        <v>0</v>
      </c>
    </row>
    <row r="336" spans="1:106" ht="13.5" customHeight="1" x14ac:dyDescent="0.2">
      <c r="A336" s="109" t="s">
        <v>330</v>
      </c>
      <c r="B336" s="117" t="s">
        <v>88</v>
      </c>
      <c r="C336" s="118">
        <v>45616.375</v>
      </c>
      <c r="D336" s="119">
        <v>45616.875</v>
      </c>
      <c r="E336" s="120">
        <v>45617.375</v>
      </c>
      <c r="F336" s="119">
        <v>45617.875</v>
      </c>
      <c r="G336" s="120">
        <v>45618.375</v>
      </c>
      <c r="H336" s="119">
        <v>45618.875</v>
      </c>
      <c r="I336" s="121">
        <v>45619.375</v>
      </c>
      <c r="J336" s="119">
        <v>45619.875</v>
      </c>
      <c r="K336" s="120">
        <v>45620.375</v>
      </c>
      <c r="L336" s="119">
        <v>45620.875</v>
      </c>
      <c r="M336" s="120">
        <v>45621.375</v>
      </c>
      <c r="N336" s="119">
        <v>45621.875</v>
      </c>
      <c r="O336" s="121">
        <v>45622.375</v>
      </c>
      <c r="P336" s="119">
        <v>45622.875</v>
      </c>
      <c r="Q336" s="120">
        <v>45623.375</v>
      </c>
      <c r="R336" s="119">
        <v>45623.875</v>
      </c>
      <c r="S336" s="120">
        <v>45624.375</v>
      </c>
      <c r="T336" s="119">
        <v>45624.875</v>
      </c>
      <c r="U336" s="120">
        <v>45625.375</v>
      </c>
      <c r="V336" s="122">
        <v>45625.875</v>
      </c>
      <c r="X336" s="109" t="s">
        <v>331</v>
      </c>
      <c r="Y336" s="123"/>
      <c r="Z336" s="124">
        <v>45616.875</v>
      </c>
      <c r="AA336" s="125">
        <v>45617.875</v>
      </c>
      <c r="AB336" s="125">
        <v>45618.875</v>
      </c>
      <c r="AC336" s="125">
        <v>45619.875</v>
      </c>
      <c r="AD336" s="125">
        <v>45620.875</v>
      </c>
      <c r="AE336" s="125">
        <v>45621.875</v>
      </c>
      <c r="AF336" s="125">
        <v>45622.875</v>
      </c>
      <c r="AG336" s="125">
        <v>45623.875</v>
      </c>
      <c r="AH336" s="125">
        <v>45624.875</v>
      </c>
      <c r="AI336" s="125">
        <v>45625.875</v>
      </c>
      <c r="AO336" s="646" t="str">
        <f t="shared" si="540"/>
        <v>Магнетиты</v>
      </c>
      <c r="AP336" s="488" t="str">
        <f t="shared" si="541"/>
        <v>-16…-13</v>
      </c>
      <c r="AW336" s="1019" t="s">
        <v>1350</v>
      </c>
      <c r="AX336" s="1019" t="s">
        <v>1610</v>
      </c>
      <c r="AY336" s="1019" t="s">
        <v>1611</v>
      </c>
      <c r="AZ336" s="1008" t="s">
        <v>2175</v>
      </c>
      <c r="BA336" s="1020" t="s">
        <v>253</v>
      </c>
      <c r="BC336" s="1015" t="s">
        <v>1662</v>
      </c>
      <c r="BD336" s="1013" t="s">
        <v>712</v>
      </c>
      <c r="BE336" s="1013" t="s">
        <v>1400</v>
      </c>
      <c r="BF336" s="1008" t="s">
        <v>1754</v>
      </c>
      <c r="BG336" s="1013" t="s">
        <v>712</v>
      </c>
      <c r="BH336" s="1014">
        <v>59.756</v>
      </c>
      <c r="BI336" s="1014">
        <v>31.052614999999999</v>
      </c>
      <c r="BQ336" s="1000">
        <f t="shared" si="542"/>
        <v>0</v>
      </c>
      <c r="BR336" s="1000">
        <f t="shared" si="543"/>
        <v>0</v>
      </c>
      <c r="BS336" s="1000">
        <f t="shared" si="544"/>
        <v>0</v>
      </c>
    </row>
    <row r="337" spans="1:106" s="2" customFormat="1" ht="13.5" customHeight="1" x14ac:dyDescent="0.2">
      <c r="A337" s="109" t="s">
        <v>332</v>
      </c>
      <c r="B337" s="126" t="s">
        <v>89</v>
      </c>
      <c r="C337" s="127" t="e">
        <v>#N/A</v>
      </c>
      <c r="D337" s="128">
        <v>2</v>
      </c>
      <c r="E337" s="128" t="e">
        <v>#N/A</v>
      </c>
      <c r="F337" s="128">
        <v>3.6</v>
      </c>
      <c r="G337" s="128" t="e">
        <v>#N/A</v>
      </c>
      <c r="H337" s="128">
        <v>2.1</v>
      </c>
      <c r="I337" s="128" t="e">
        <v>#N/A</v>
      </c>
      <c r="J337" s="128">
        <v>0.1</v>
      </c>
      <c r="K337" s="128" t="e">
        <v>#N/A</v>
      </c>
      <c r="L337" s="128">
        <v>0.3</v>
      </c>
      <c r="M337" s="128" t="e">
        <v>#N/A</v>
      </c>
      <c r="N337" s="128">
        <v>5.0999999999999996</v>
      </c>
      <c r="O337" s="128" t="e">
        <v>#N/A</v>
      </c>
      <c r="P337" s="128">
        <v>6.6</v>
      </c>
      <c r="Q337" s="128" t="e">
        <v>#N/A</v>
      </c>
      <c r="R337" s="128">
        <v>6.5</v>
      </c>
      <c r="S337" s="128" t="e">
        <v>#N/A</v>
      </c>
      <c r="T337" s="128">
        <v>5.2</v>
      </c>
      <c r="U337" s="128" t="e">
        <v>#N/A</v>
      </c>
      <c r="V337" s="129">
        <v>4.4000000000000004</v>
      </c>
      <c r="W337" s="1"/>
      <c r="X337" s="109" t="s">
        <v>333</v>
      </c>
      <c r="Y337" s="489" t="s">
        <v>89</v>
      </c>
      <c r="Z337" s="131">
        <v>2</v>
      </c>
      <c r="AA337" s="131">
        <v>3.6</v>
      </c>
      <c r="AB337" s="131">
        <v>2.1</v>
      </c>
      <c r="AC337" s="131">
        <v>0.1</v>
      </c>
      <c r="AD337" s="131">
        <v>0.3</v>
      </c>
      <c r="AE337" s="131">
        <v>5.0999999999999996</v>
      </c>
      <c r="AF337" s="131">
        <v>6.6</v>
      </c>
      <c r="AG337" s="131">
        <v>6.5</v>
      </c>
      <c r="AH337" s="131">
        <v>5.2</v>
      </c>
      <c r="AI337" s="131">
        <v>4.4000000000000004</v>
      </c>
      <c r="AJ337" s="516"/>
      <c r="AK337" s="232"/>
      <c r="AL337" s="5"/>
      <c r="AM337" s="5"/>
      <c r="AN337"/>
      <c r="AO337" s="646">
        <f t="shared" si="540"/>
        <v>0</v>
      </c>
      <c r="AP337" s="488" t="str">
        <f t="shared" si="541"/>
        <v>-2…+2</v>
      </c>
      <c r="AQ337"/>
      <c r="AR337"/>
      <c r="AS337"/>
      <c r="AT337"/>
      <c r="AW337" s="1023" t="s">
        <v>1662</v>
      </c>
      <c r="AX337" s="1023" t="s">
        <v>1796</v>
      </c>
      <c r="AY337" s="1023" t="s">
        <v>1797</v>
      </c>
      <c r="AZ337" s="1008" t="s">
        <v>1798</v>
      </c>
      <c r="BA337" s="1024" t="s">
        <v>917</v>
      </c>
      <c r="BC337" s="1015" t="s">
        <v>1662</v>
      </c>
      <c r="BD337" s="1013" t="s">
        <v>304</v>
      </c>
      <c r="BE337" s="1013" t="s">
        <v>1401</v>
      </c>
      <c r="BF337" s="1008" t="s">
        <v>2210</v>
      </c>
      <c r="BG337" s="1013" t="s">
        <v>304</v>
      </c>
      <c r="BH337" s="1014">
        <v>60.204999999999998</v>
      </c>
      <c r="BI337" s="1014">
        <v>29.701497</v>
      </c>
      <c r="BQ337" s="1000">
        <f t="shared" si="542"/>
        <v>0</v>
      </c>
      <c r="BR337" s="1000">
        <f t="shared" si="543"/>
        <v>0</v>
      </c>
      <c r="BS337" s="1000">
        <f t="shared" si="544"/>
        <v>0</v>
      </c>
      <c r="CH337"/>
      <c r="CI337"/>
      <c r="CJ337"/>
      <c r="CK337"/>
      <c r="CL337"/>
      <c r="CM337"/>
      <c r="CN337"/>
      <c r="CO337"/>
      <c r="CP337"/>
      <c r="CQ337"/>
      <c r="CR337"/>
      <c r="CS337"/>
      <c r="CT337"/>
      <c r="CU337"/>
      <c r="CV337"/>
      <c r="CW337"/>
      <c r="CX337"/>
      <c r="CY337"/>
      <c r="CZ337"/>
      <c r="DA337"/>
      <c r="DB337"/>
    </row>
    <row r="338" spans="1:106" s="3" customFormat="1" ht="13.5" customHeight="1" x14ac:dyDescent="0.2">
      <c r="A338" s="109" t="s">
        <v>334</v>
      </c>
      <c r="B338" s="132" t="s">
        <v>90</v>
      </c>
      <c r="C338" s="133">
        <v>-0.89999999999999991</v>
      </c>
      <c r="D338" s="134" t="e">
        <v>#N/A</v>
      </c>
      <c r="E338" s="133">
        <v>-0.7</v>
      </c>
      <c r="F338" s="134" t="e">
        <v>#N/A</v>
      </c>
      <c r="G338" s="133">
        <v>-1</v>
      </c>
      <c r="H338" s="134" t="e">
        <v>#N/A</v>
      </c>
      <c r="I338" s="133">
        <v>-2.4</v>
      </c>
      <c r="J338" s="134" t="e">
        <v>#N/A</v>
      </c>
      <c r="K338" s="133">
        <v>-7.4</v>
      </c>
      <c r="L338" s="134" t="e">
        <v>#N/A</v>
      </c>
      <c r="M338" s="133">
        <v>-4.2</v>
      </c>
      <c r="N338" s="134" t="e">
        <v>#N/A</v>
      </c>
      <c r="O338" s="133">
        <v>3.0999999999999996</v>
      </c>
      <c r="P338" s="134" t="e">
        <v>#N/A</v>
      </c>
      <c r="Q338" s="133">
        <v>3.7</v>
      </c>
      <c r="R338" s="134" t="e">
        <v>#N/A</v>
      </c>
      <c r="S338" s="133">
        <v>2.7</v>
      </c>
      <c r="T338" s="134" t="e">
        <v>#N/A</v>
      </c>
      <c r="U338" s="133">
        <v>1.5</v>
      </c>
      <c r="V338" s="135" t="e">
        <v>#N/A</v>
      </c>
      <c r="W338" s="1"/>
      <c r="X338" s="109" t="s">
        <v>335</v>
      </c>
      <c r="Y338" s="490" t="s">
        <v>90</v>
      </c>
      <c r="Z338" s="137">
        <v>1.1000000000000001</v>
      </c>
      <c r="AA338" s="137">
        <v>1.3</v>
      </c>
      <c r="AB338" s="137">
        <v>1</v>
      </c>
      <c r="AC338" s="137">
        <v>-1.8</v>
      </c>
      <c r="AD338" s="137">
        <v>-5.4</v>
      </c>
      <c r="AE338" s="137">
        <v>-2.2000000000000002</v>
      </c>
      <c r="AF338" s="137">
        <v>5.0999999999999996</v>
      </c>
      <c r="AG338" s="137">
        <v>5.2</v>
      </c>
      <c r="AH338" s="137">
        <v>4.7</v>
      </c>
      <c r="AI338" s="137">
        <v>3.5</v>
      </c>
      <c r="AJ338" s="517"/>
      <c r="AK338" s="233"/>
      <c r="AL338" s="5"/>
      <c r="AM338" s="5"/>
      <c r="AN338"/>
      <c r="AO338" s="646">
        <f t="shared" si="540"/>
        <v>0</v>
      </c>
      <c r="AP338" s="488" t="str">
        <f t="shared" si="541"/>
        <v>-2…+2</v>
      </c>
      <c r="AQ338"/>
      <c r="AR338"/>
      <c r="AS338"/>
      <c r="AT338"/>
      <c r="AW338" s="1021" t="s">
        <v>790</v>
      </c>
      <c r="AX338" s="1021" t="s">
        <v>2020</v>
      </c>
      <c r="AY338" s="1021" t="s">
        <v>2021</v>
      </c>
      <c r="AZ338" s="1008" t="s">
        <v>2022</v>
      </c>
      <c r="BA338" s="1022" t="s">
        <v>456</v>
      </c>
      <c r="BC338" s="1015" t="s">
        <v>1662</v>
      </c>
      <c r="BD338" s="1013" t="s">
        <v>329</v>
      </c>
      <c r="BE338" s="1013" t="s">
        <v>1402</v>
      </c>
      <c r="BF338" s="1008" t="s">
        <v>2211</v>
      </c>
      <c r="BG338" s="1013" t="s">
        <v>329</v>
      </c>
      <c r="BH338" s="1014">
        <v>60.716000000000001</v>
      </c>
      <c r="BI338" s="1014">
        <v>28.751311000000001</v>
      </c>
      <c r="BQ338" s="1000">
        <f t="shared" si="542"/>
        <v>0</v>
      </c>
      <c r="BR338" s="1000">
        <f t="shared" si="543"/>
        <v>0</v>
      </c>
      <c r="BS338" s="1000">
        <f t="shared" si="544"/>
        <v>0</v>
      </c>
      <c r="CH338" s="2"/>
      <c r="CI338" s="2"/>
      <c r="CJ338" s="2"/>
      <c r="CK338" s="2"/>
      <c r="CL338" s="2"/>
      <c r="CM338" s="2"/>
      <c r="CN338" s="2"/>
      <c r="CO338" s="2"/>
      <c r="CP338" s="2"/>
      <c r="CQ338" s="2"/>
      <c r="CR338" s="2"/>
      <c r="CS338" s="2"/>
      <c r="CT338" s="2"/>
      <c r="CU338" s="2"/>
      <c r="CV338" s="2"/>
      <c r="CW338" s="2"/>
      <c r="CX338" s="2"/>
      <c r="CY338" s="2"/>
      <c r="CZ338" s="2"/>
      <c r="DA338" s="2"/>
      <c r="DB338" s="2"/>
    </row>
    <row r="339" spans="1:106" ht="13.5" customHeight="1" x14ac:dyDescent="0.2">
      <c r="A339" s="109" t="s">
        <v>336</v>
      </c>
      <c r="B339" s="491" t="s">
        <v>91</v>
      </c>
      <c r="C339" s="492" t="e">
        <v>#N/A</v>
      </c>
      <c r="D339" s="493">
        <v>8</v>
      </c>
      <c r="E339" s="493" t="e">
        <v>#N/A</v>
      </c>
      <c r="F339" s="493">
        <v>9.5</v>
      </c>
      <c r="G339" s="493" t="e">
        <v>#N/A</v>
      </c>
      <c r="H339" s="493">
        <v>11.1</v>
      </c>
      <c r="I339" s="493" t="e">
        <v>#N/A</v>
      </c>
      <c r="J339" s="493">
        <v>15.9</v>
      </c>
      <c r="K339" s="493" t="e">
        <v>#N/A</v>
      </c>
      <c r="L339" s="493">
        <v>17.3</v>
      </c>
      <c r="M339" s="493" t="e">
        <v>#N/A</v>
      </c>
      <c r="N339" s="493">
        <v>8</v>
      </c>
      <c r="O339" s="493" t="e">
        <v>#N/A</v>
      </c>
      <c r="P339" s="493">
        <v>15.6</v>
      </c>
      <c r="Q339" s="493" t="e">
        <v>#N/A</v>
      </c>
      <c r="R339" s="493">
        <v>14.6</v>
      </c>
      <c r="S339" s="493" t="e">
        <v>#N/A</v>
      </c>
      <c r="T339" s="493">
        <v>14.2</v>
      </c>
      <c r="U339" s="493" t="e">
        <v>#N/A</v>
      </c>
      <c r="V339" s="494">
        <v>13.4</v>
      </c>
      <c r="X339" s="109" t="s">
        <v>337</v>
      </c>
      <c r="Y339" s="495" t="s">
        <v>91</v>
      </c>
      <c r="Z339" s="511">
        <v>8</v>
      </c>
      <c r="AA339" s="512">
        <v>9.5</v>
      </c>
      <c r="AB339" s="512">
        <v>11.1</v>
      </c>
      <c r="AC339" s="512">
        <v>15.9</v>
      </c>
      <c r="AD339" s="512">
        <v>17.3</v>
      </c>
      <c r="AE339" s="512">
        <v>8</v>
      </c>
      <c r="AF339" s="512">
        <v>15.6</v>
      </c>
      <c r="AG339" s="512">
        <v>14.6</v>
      </c>
      <c r="AH339" s="512">
        <v>14.2</v>
      </c>
      <c r="AI339" s="513">
        <v>13.4</v>
      </c>
      <c r="AO339" s="646">
        <f t="shared" si="540"/>
        <v>0</v>
      </c>
      <c r="AP339" s="488" t="str">
        <f t="shared" si="541"/>
        <v>-2…+2</v>
      </c>
      <c r="AW339" s="1016" t="s">
        <v>790</v>
      </c>
      <c r="AX339" s="1017" t="s">
        <v>1219</v>
      </c>
      <c r="AY339" s="1017" t="s">
        <v>1424</v>
      </c>
      <c r="AZ339" s="1008" t="s">
        <v>1441</v>
      </c>
      <c r="BA339" s="1017" t="s">
        <v>1219</v>
      </c>
      <c r="BC339" s="1015" t="s">
        <v>1662</v>
      </c>
      <c r="BD339" s="1013" t="s">
        <v>687</v>
      </c>
      <c r="BE339" s="1013" t="s">
        <v>1403</v>
      </c>
      <c r="BF339" s="1008" t="s">
        <v>2212</v>
      </c>
      <c r="BG339" s="1013" t="s">
        <v>687</v>
      </c>
      <c r="BH339" s="1014">
        <v>61.033000000000001</v>
      </c>
      <c r="BI339" s="1014">
        <v>30.108587</v>
      </c>
      <c r="BQ339" s="1000">
        <f t="shared" si="542"/>
        <v>0</v>
      </c>
      <c r="BR339" s="1000">
        <f t="shared" si="543"/>
        <v>0</v>
      </c>
      <c r="BS339" s="1000">
        <f t="shared" si="544"/>
        <v>0</v>
      </c>
      <c r="CH339" s="3"/>
      <c r="CI339" s="3"/>
      <c r="CJ339" s="3"/>
      <c r="CK339" s="3"/>
      <c r="CL339" s="3"/>
      <c r="CM339" s="3"/>
      <c r="CN339" s="3"/>
      <c r="CO339" s="3"/>
      <c r="CP339" s="3"/>
      <c r="CQ339" s="3"/>
      <c r="CR339" s="3"/>
      <c r="CS339" s="3"/>
      <c r="CT339" s="3"/>
      <c r="CU339" s="3"/>
      <c r="CV339" s="3"/>
      <c r="CW339" s="3"/>
      <c r="CX339" s="3"/>
      <c r="CY339" s="3"/>
      <c r="CZ339" s="3"/>
      <c r="DA339" s="3"/>
      <c r="DB339" s="3"/>
    </row>
    <row r="340" spans="1:106" x14ac:dyDescent="0.2">
      <c r="A340" s="109" t="s">
        <v>338</v>
      </c>
      <c r="B340" s="139" t="s">
        <v>92</v>
      </c>
      <c r="C340" s="140">
        <v>11</v>
      </c>
      <c r="D340" s="141">
        <v>16</v>
      </c>
      <c r="E340" s="141">
        <v>12</v>
      </c>
      <c r="F340" s="141">
        <v>10</v>
      </c>
      <c r="G340" s="141">
        <v>13</v>
      </c>
      <c r="H340" s="141">
        <v>14</v>
      </c>
      <c r="I340" s="141">
        <v>8</v>
      </c>
      <c r="J340" s="141">
        <v>4</v>
      </c>
      <c r="K340" s="141">
        <v>8</v>
      </c>
      <c r="L340" s="141">
        <v>7</v>
      </c>
      <c r="M340" s="141">
        <v>16</v>
      </c>
      <c r="N340" s="141">
        <v>16</v>
      </c>
      <c r="O340" s="141">
        <v>17</v>
      </c>
      <c r="P340" s="141">
        <v>18</v>
      </c>
      <c r="Q340" s="141">
        <v>12</v>
      </c>
      <c r="R340" s="141">
        <v>9</v>
      </c>
      <c r="S340" s="141">
        <v>4</v>
      </c>
      <c r="T340" s="141">
        <v>1</v>
      </c>
      <c r="U340" s="141">
        <v>4</v>
      </c>
      <c r="V340" s="142">
        <v>5</v>
      </c>
      <c r="X340" s="109" t="s">
        <v>339</v>
      </c>
      <c r="Y340" s="496" t="s">
        <v>92</v>
      </c>
      <c r="Z340" s="144">
        <v>16</v>
      </c>
      <c r="AA340" s="144">
        <v>12</v>
      </c>
      <c r="AB340" s="144">
        <v>14</v>
      </c>
      <c r="AC340" s="144">
        <v>8</v>
      </c>
      <c r="AD340" s="144">
        <v>8</v>
      </c>
      <c r="AE340" s="144">
        <v>16</v>
      </c>
      <c r="AF340" s="144">
        <v>18</v>
      </c>
      <c r="AG340" s="144">
        <v>12</v>
      </c>
      <c r="AH340" s="144">
        <v>4</v>
      </c>
      <c r="AI340" s="144">
        <v>5</v>
      </c>
      <c r="AO340" s="644"/>
      <c r="AP340" s="645"/>
      <c r="AW340" s="956" t="s">
        <v>1662</v>
      </c>
      <c r="AX340" s="957" t="s">
        <v>1799</v>
      </c>
      <c r="AY340" s="957" t="s">
        <v>1800</v>
      </c>
      <c r="AZ340" s="1008" t="s">
        <v>1801</v>
      </c>
      <c r="BA340" s="958" t="s">
        <v>329</v>
      </c>
      <c r="BC340" s="991" t="s">
        <v>789</v>
      </c>
      <c r="BD340" s="992" t="s">
        <v>1931</v>
      </c>
      <c r="BE340" s="992" t="s">
        <v>1415</v>
      </c>
      <c r="BF340" s="1008" t="s">
        <v>1932</v>
      </c>
      <c r="BG340" s="993" t="s">
        <v>355</v>
      </c>
      <c r="BH340" s="994">
        <v>61.784199999999998</v>
      </c>
      <c r="BI340" s="995">
        <v>34.343499999999999</v>
      </c>
      <c r="BQ340" s="1000">
        <f t="shared" si="542"/>
        <v>0</v>
      </c>
      <c r="BR340" s="1000">
        <f t="shared" si="543"/>
        <v>0</v>
      </c>
      <c r="BS340" s="1000">
        <f t="shared" si="544"/>
        <v>0</v>
      </c>
    </row>
    <row r="341" spans="1:106" x14ac:dyDescent="0.2">
      <c r="A341" s="109" t="s">
        <v>340</v>
      </c>
      <c r="B341" s="145" t="s">
        <v>93</v>
      </c>
      <c r="C341" s="146" t="s">
        <v>79</v>
      </c>
      <c r="D341" s="147">
        <v>16</v>
      </c>
      <c r="E341" s="147" t="s">
        <v>79</v>
      </c>
      <c r="F341" s="147" t="s">
        <v>79</v>
      </c>
      <c r="G341" s="147" t="s">
        <v>79</v>
      </c>
      <c r="H341" s="147" t="s">
        <v>79</v>
      </c>
      <c r="I341" s="147" t="s">
        <v>79</v>
      </c>
      <c r="J341" s="147" t="s">
        <v>79</v>
      </c>
      <c r="K341" s="147" t="s">
        <v>79</v>
      </c>
      <c r="L341" s="147" t="s">
        <v>79</v>
      </c>
      <c r="M341" s="147">
        <v>16</v>
      </c>
      <c r="N341" s="147">
        <v>16</v>
      </c>
      <c r="O341" s="147">
        <v>17</v>
      </c>
      <c r="P341" s="147">
        <v>18</v>
      </c>
      <c r="Q341" s="147" t="s">
        <v>79</v>
      </c>
      <c r="R341" s="147" t="s">
        <v>79</v>
      </c>
      <c r="S341" s="147" t="s">
        <v>79</v>
      </c>
      <c r="T341" s="147" t="s">
        <v>79</v>
      </c>
      <c r="U341" s="147" t="s">
        <v>79</v>
      </c>
      <c r="V341" s="148" t="s">
        <v>79</v>
      </c>
      <c r="X341" s="109" t="s">
        <v>341</v>
      </c>
      <c r="Y341" s="496" t="s">
        <v>103</v>
      </c>
      <c r="Z341" s="150">
        <v>0</v>
      </c>
      <c r="AA341" s="150">
        <v>0</v>
      </c>
      <c r="AB341" s="150">
        <v>0</v>
      </c>
      <c r="AC341" s="150">
        <v>0</v>
      </c>
      <c r="AD341" s="150">
        <v>0</v>
      </c>
      <c r="AE341" s="150">
        <v>0</v>
      </c>
      <c r="AF341" s="150">
        <v>0</v>
      </c>
      <c r="AG341" s="150">
        <v>0</v>
      </c>
      <c r="AH341" s="150">
        <v>0</v>
      </c>
      <c r="AI341" s="150">
        <v>0</v>
      </c>
      <c r="AO341" s="644"/>
      <c r="AP341" s="645"/>
      <c r="AW341" s="956" t="s">
        <v>791</v>
      </c>
      <c r="AX341" s="957" t="s">
        <v>2100</v>
      </c>
      <c r="AY341" s="957" t="s">
        <v>2101</v>
      </c>
      <c r="AZ341" s="1008" t="s">
        <v>2102</v>
      </c>
      <c r="BA341" s="958" t="s">
        <v>1029</v>
      </c>
      <c r="BC341" s="991" t="s">
        <v>789</v>
      </c>
      <c r="BD341" s="992" t="s">
        <v>1884</v>
      </c>
      <c r="BE341" s="992" t="s">
        <v>1885</v>
      </c>
      <c r="BF341" s="1008" t="s">
        <v>1886</v>
      </c>
      <c r="BG341" s="993" t="s">
        <v>355</v>
      </c>
      <c r="BH341" s="994">
        <v>61.771999999999998</v>
      </c>
      <c r="BI341" s="995">
        <v>34.372500000000002</v>
      </c>
      <c r="BQ341" s="1000">
        <f t="shared" si="542"/>
        <v>0</v>
      </c>
      <c r="BR341" s="1000">
        <f t="shared" si="543"/>
        <v>0</v>
      </c>
      <c r="BS341" s="1000">
        <f t="shared" si="544"/>
        <v>0</v>
      </c>
    </row>
    <row r="342" spans="1:106" ht="15.75" x14ac:dyDescent="0.25">
      <c r="A342" s="109" t="s">
        <v>342</v>
      </c>
      <c r="B342" s="151" t="s">
        <v>31</v>
      </c>
      <c r="C342" s="152" t="s">
        <v>2250</v>
      </c>
      <c r="D342" s="153" t="s">
        <v>2250</v>
      </c>
      <c r="E342" s="153" t="s">
        <v>2250</v>
      </c>
      <c r="F342" s="153" t="s">
        <v>2250</v>
      </c>
      <c r="G342" s="153" t="s">
        <v>2250</v>
      </c>
      <c r="H342" s="153" t="s">
        <v>2250</v>
      </c>
      <c r="I342" s="153" t="s">
        <v>2250</v>
      </c>
      <c r="J342" s="153" t="s">
        <v>2250</v>
      </c>
      <c r="K342" s="153" t="s">
        <v>79</v>
      </c>
      <c r="L342" s="153" t="s">
        <v>79</v>
      </c>
      <c r="M342" s="153" t="s">
        <v>79</v>
      </c>
      <c r="N342" s="153" t="s">
        <v>105</v>
      </c>
      <c r="O342" s="153" t="s">
        <v>79</v>
      </c>
      <c r="P342" s="153" t="s">
        <v>2238</v>
      </c>
      <c r="Q342" s="153" t="s">
        <v>2238</v>
      </c>
      <c r="R342" s="153" t="s">
        <v>2238</v>
      </c>
      <c r="S342" s="153" t="s">
        <v>2238</v>
      </c>
      <c r="T342" s="153" t="s">
        <v>79</v>
      </c>
      <c r="U342" s="153" t="s">
        <v>79</v>
      </c>
      <c r="V342" s="154" t="s">
        <v>79</v>
      </c>
      <c r="X342" s="109" t="s">
        <v>343</v>
      </c>
      <c r="Y342" s="500" t="s">
        <v>31</v>
      </c>
      <c r="Z342" s="156" t="s">
        <v>2250</v>
      </c>
      <c r="AA342" s="156" t="s">
        <v>2250</v>
      </c>
      <c r="AB342" s="156" t="s">
        <v>2250</v>
      </c>
      <c r="AC342" s="156" t="s">
        <v>2250</v>
      </c>
      <c r="AD342" s="156" t="s">
        <v>79</v>
      </c>
      <c r="AE342" s="156" t="s">
        <v>2227</v>
      </c>
      <c r="AF342" s="156" t="s">
        <v>2238</v>
      </c>
      <c r="AG342" s="156" t="s">
        <v>2238</v>
      </c>
      <c r="AH342" s="156" t="s">
        <v>2238</v>
      </c>
      <c r="AI342" s="156" t="s">
        <v>79</v>
      </c>
      <c r="AO342" s="3"/>
      <c r="AP342" s="487">
        <f>к.исх.!$Q$4</f>
        <v>4</v>
      </c>
      <c r="AW342" s="956" t="s">
        <v>1350</v>
      </c>
      <c r="AX342" s="957" t="s">
        <v>1612</v>
      </c>
      <c r="AY342" s="957" t="s">
        <v>1613</v>
      </c>
      <c r="AZ342" s="1008" t="s">
        <v>2199</v>
      </c>
      <c r="BA342" s="958" t="s">
        <v>634</v>
      </c>
      <c r="BC342" s="991" t="s">
        <v>789</v>
      </c>
      <c r="BD342" s="992" t="s">
        <v>1942</v>
      </c>
      <c r="BE342" s="992" t="s">
        <v>1943</v>
      </c>
      <c r="BF342" s="1008" t="s">
        <v>1944</v>
      </c>
      <c r="BG342" s="993" t="s">
        <v>355</v>
      </c>
      <c r="BH342" s="994">
        <v>61.842199999999998</v>
      </c>
      <c r="BI342" s="995">
        <v>34.245399999999997</v>
      </c>
      <c r="BQ342" s="1000">
        <f t="shared" si="542"/>
        <v>0</v>
      </c>
      <c r="BR342" s="1000">
        <f t="shared" si="543"/>
        <v>0</v>
      </c>
      <c r="BS342" s="1000">
        <f t="shared" si="544"/>
        <v>0</v>
      </c>
    </row>
    <row r="343" spans="1:106" x14ac:dyDescent="0.2">
      <c r="A343" s="109" t="s">
        <v>344</v>
      </c>
      <c r="B343" s="151" t="s">
        <v>94</v>
      </c>
      <c r="C343" s="157">
        <v>1</v>
      </c>
      <c r="D343" s="158">
        <v>12</v>
      </c>
      <c r="E343" s="158">
        <v>6</v>
      </c>
      <c r="F343" s="158">
        <v>2</v>
      </c>
      <c r="G343" s="158">
        <v>4</v>
      </c>
      <c r="H343" s="158">
        <v>6</v>
      </c>
      <c r="I343" s="158">
        <v>2</v>
      </c>
      <c r="J343" s="158">
        <v>1</v>
      </c>
      <c r="K343" s="158">
        <v>0</v>
      </c>
      <c r="L343" s="158">
        <v>0</v>
      </c>
      <c r="M343" s="158">
        <v>0</v>
      </c>
      <c r="N343" s="158">
        <v>12</v>
      </c>
      <c r="O343" s="158">
        <v>0</v>
      </c>
      <c r="P343" s="158">
        <v>1</v>
      </c>
      <c r="Q343" s="158">
        <v>1</v>
      </c>
      <c r="R343" s="158">
        <v>1</v>
      </c>
      <c r="S343" s="158">
        <v>1</v>
      </c>
      <c r="T343" s="158">
        <v>0</v>
      </c>
      <c r="U343" s="158">
        <v>0</v>
      </c>
      <c r="V343" s="159">
        <v>0</v>
      </c>
      <c r="X343" s="109" t="s">
        <v>345</v>
      </c>
      <c r="Y343" s="500" t="s">
        <v>94</v>
      </c>
      <c r="Z343" s="160">
        <v>12</v>
      </c>
      <c r="AA343" s="160">
        <v>8</v>
      </c>
      <c r="AB343" s="160">
        <v>8</v>
      </c>
      <c r="AC343" s="160">
        <v>3</v>
      </c>
      <c r="AD343" s="160">
        <v>0</v>
      </c>
      <c r="AE343" s="160">
        <v>12</v>
      </c>
      <c r="AF343" s="160">
        <v>1</v>
      </c>
      <c r="AG343" s="160">
        <v>1</v>
      </c>
      <c r="AH343" s="160">
        <v>1</v>
      </c>
      <c r="AI343" s="160">
        <v>0</v>
      </c>
      <c r="AO343" s="481"/>
      <c r="AP343" s="481"/>
      <c r="AQ343" s="481"/>
      <c r="AR343" s="481"/>
      <c r="AS343" s="481"/>
      <c r="AT343" s="481"/>
      <c r="AW343" s="991" t="s">
        <v>790</v>
      </c>
      <c r="AX343" s="992" t="s">
        <v>2023</v>
      </c>
      <c r="AY343" s="992" t="s">
        <v>2024</v>
      </c>
      <c r="AZ343" s="1008" t="s">
        <v>2025</v>
      </c>
      <c r="BA343" s="993" t="s">
        <v>1219</v>
      </c>
      <c r="BC343" s="991" t="s">
        <v>789</v>
      </c>
      <c r="BD343" s="992" t="s">
        <v>1922</v>
      </c>
      <c r="BE343" s="992" t="s">
        <v>1923</v>
      </c>
      <c r="BF343" s="1008" t="s">
        <v>1924</v>
      </c>
      <c r="BG343" s="993" t="s">
        <v>355</v>
      </c>
      <c r="BH343" s="994">
        <v>61.738900000000001</v>
      </c>
      <c r="BI343" s="995">
        <v>34.446100000000001</v>
      </c>
      <c r="BQ343" s="1000">
        <f t="shared" si="542"/>
        <v>0</v>
      </c>
      <c r="BR343" s="1000">
        <f t="shared" si="543"/>
        <v>0</v>
      </c>
      <c r="BS343" s="1000">
        <f t="shared" si="544"/>
        <v>0</v>
      </c>
    </row>
    <row r="344" spans="1:106" ht="16.5" customHeight="1" x14ac:dyDescent="0.25">
      <c r="A344" s="109" t="s">
        <v>346</v>
      </c>
      <c r="B344" s="161" t="s">
        <v>34</v>
      </c>
      <c r="C344" s="162">
        <v>996.6</v>
      </c>
      <c r="D344" s="163">
        <v>984.35</v>
      </c>
      <c r="E344" s="163">
        <v>980.2</v>
      </c>
      <c r="F344" s="163">
        <v>983</v>
      </c>
      <c r="G344" s="163">
        <v>983.55</v>
      </c>
      <c r="H344" s="163">
        <v>990.2</v>
      </c>
      <c r="I344" s="163">
        <v>995.45</v>
      </c>
      <c r="J344" s="163">
        <v>998.34999999999991</v>
      </c>
      <c r="K344" s="163">
        <v>1006.05</v>
      </c>
      <c r="L344" s="163">
        <v>1015.7</v>
      </c>
      <c r="M344" s="163">
        <v>1016.3499999999999</v>
      </c>
      <c r="N344" s="163">
        <v>1006.7</v>
      </c>
      <c r="O344" s="163">
        <v>1006.8</v>
      </c>
      <c r="P344" s="163">
        <v>1006.5</v>
      </c>
      <c r="Q344" s="163">
        <v>1011.9</v>
      </c>
      <c r="R344" s="163">
        <v>1016.95</v>
      </c>
      <c r="S344" s="163">
        <v>1022.45</v>
      </c>
      <c r="T344" s="163">
        <v>1028.3</v>
      </c>
      <c r="U344" s="163">
        <v>1034.55</v>
      </c>
      <c r="V344" s="164">
        <v>1041.7</v>
      </c>
      <c r="X344" s="109" t="s">
        <v>347</v>
      </c>
      <c r="Y344" s="507" t="s">
        <v>33</v>
      </c>
      <c r="Z344" s="166">
        <v>0</v>
      </c>
      <c r="AA344" s="166">
        <v>0</v>
      </c>
      <c r="AB344" s="166">
        <v>0</v>
      </c>
      <c r="AC344" s="166">
        <v>0</v>
      </c>
      <c r="AD344" s="166">
        <v>0</v>
      </c>
      <c r="AE344" s="166">
        <v>0</v>
      </c>
      <c r="AF344" s="166">
        <v>0</v>
      </c>
      <c r="AG344" s="166">
        <v>0</v>
      </c>
      <c r="AH344" s="166">
        <v>0</v>
      </c>
      <c r="AI344" s="166">
        <v>0</v>
      </c>
      <c r="AO344" s="646" t="str">
        <f t="shared" ref="AO344:AO382" si="545">AO301</f>
        <v>Москва</v>
      </c>
      <c r="AP344" s="657" t="str">
        <f>AP254</f>
        <v/>
      </c>
      <c r="AQ344" s="656" t="str">
        <f>IF(AND(AQ254&gt;=0.4,AQ254&lt;=1),"&lt;1",IF(AND(AQ254&gt;1,AQ254&lt;5),"1…6",IF(AND(AQ254&gt;=5,AQ254&lt;10),"5…10",IF(AND(AQ254&gt;=10,AQ254&lt;20),"10…20",IF(AND(AQ254&gt;=20,AQ254&lt;30),"20…30",IF(AND(AQ254&gt;=30,AQ254&lt;50),"30…50",IF(AND(AQ254&gt;=50,AQ254&lt;80),"50…80",IF(AQ254&gt;80,"&gt;80",0))))))))&amp;" мм"</f>
        <v>0 мм</v>
      </c>
      <c r="AW344" s="991" t="s">
        <v>789</v>
      </c>
      <c r="AX344" s="992" t="s">
        <v>1933</v>
      </c>
      <c r="AY344" s="992" t="s">
        <v>1934</v>
      </c>
      <c r="AZ344" s="1008" t="s">
        <v>1935</v>
      </c>
      <c r="BA344" s="993" t="s">
        <v>1121</v>
      </c>
      <c r="BC344" s="991" t="s">
        <v>789</v>
      </c>
      <c r="BD344" s="992" t="s">
        <v>1954</v>
      </c>
      <c r="BE344" s="992" t="s">
        <v>1955</v>
      </c>
      <c r="BF344" s="1008" t="s">
        <v>1956</v>
      </c>
      <c r="BG344" s="993" t="s">
        <v>355</v>
      </c>
      <c r="BH344" s="994">
        <v>61.877899999999997</v>
      </c>
      <c r="BI344" s="995">
        <v>34.083799999999997</v>
      </c>
      <c r="BQ344" s="1000">
        <f t="shared" si="542"/>
        <v>0</v>
      </c>
      <c r="BR344" s="1000">
        <f t="shared" si="543"/>
        <v>0</v>
      </c>
      <c r="BS344" s="1000">
        <f t="shared" si="544"/>
        <v>0</v>
      </c>
    </row>
    <row r="345" spans="1:106" ht="16.5" customHeight="1" x14ac:dyDescent="0.25">
      <c r="A345" s="109" t="s">
        <v>348</v>
      </c>
      <c r="B345" s="167" t="s">
        <v>32</v>
      </c>
      <c r="C345" s="168" t="s">
        <v>2291</v>
      </c>
      <c r="D345" s="169" t="s">
        <v>2293</v>
      </c>
      <c r="E345" s="169" t="s">
        <v>2245</v>
      </c>
      <c r="F345" s="169" t="s">
        <v>2232</v>
      </c>
      <c r="G345" s="169" t="s">
        <v>2249</v>
      </c>
      <c r="H345" s="169" t="s">
        <v>2294</v>
      </c>
      <c r="I345" s="169" t="s">
        <v>2229</v>
      </c>
      <c r="J345" s="169" t="s">
        <v>2221</v>
      </c>
      <c r="K345" s="169" t="s">
        <v>2223</v>
      </c>
      <c r="L345" s="169" t="s">
        <v>2223</v>
      </c>
      <c r="M345" s="169" t="s">
        <v>2282</v>
      </c>
      <c r="N345" s="169" t="s">
        <v>2294</v>
      </c>
      <c r="O345" s="169" t="s">
        <v>2282</v>
      </c>
      <c r="P345" s="169" t="s">
        <v>2295</v>
      </c>
      <c r="Q345" s="169" t="s">
        <v>2232</v>
      </c>
      <c r="R345" s="169" t="s">
        <v>2239</v>
      </c>
      <c r="S345" s="169" t="s">
        <v>2</v>
      </c>
      <c r="T345" s="169" t="s">
        <v>2237</v>
      </c>
      <c r="U345" s="169" t="s">
        <v>2237</v>
      </c>
      <c r="V345" s="170" t="s">
        <v>95</v>
      </c>
      <c r="X345" s="672" t="s">
        <v>327</v>
      </c>
      <c r="Y345" s="673" t="s">
        <v>807</v>
      </c>
      <c r="Z345" s="674">
        <v>0</v>
      </c>
      <c r="AA345" s="675">
        <v>0</v>
      </c>
      <c r="AB345" s="675">
        <v>0</v>
      </c>
      <c r="AC345" s="675">
        <v>0</v>
      </c>
      <c r="AD345" s="675">
        <v>0</v>
      </c>
      <c r="AE345" s="675">
        <v>0</v>
      </c>
      <c r="AF345" s="675">
        <v>0</v>
      </c>
      <c r="AG345" s="675">
        <v>0</v>
      </c>
      <c r="AH345" s="675">
        <v>0</v>
      </c>
      <c r="AI345" s="676">
        <v>0</v>
      </c>
      <c r="AO345" s="646" t="str">
        <f t="shared" si="545"/>
        <v>Тверь</v>
      </c>
      <c r="AP345" s="657" t="str">
        <f t="shared" ref="AP345:AP382" si="546">AP255</f>
        <v>·</v>
      </c>
      <c r="AQ345" s="656" t="str">
        <f t="shared" ref="AQ345:AQ382" si="547">IF(AND(AQ255&gt;=0.4,AQ255&lt;=1),"&lt;1",IF(AND(AQ255&gt;1,AQ255&lt;5),"1…6",IF(AND(AQ255&gt;=5,AQ255&lt;10),"5…10",IF(AND(AQ255&gt;=10,AQ255&lt;20),"10…20",IF(AND(AQ255&gt;=20,AQ255&lt;30),"20…30",IF(AND(AQ255&gt;=30,AQ255&lt;50),"30…50",IF(AND(AQ255&gt;=50,AQ255&lt;80),"50…80",IF(AQ255&gt;80,"&gt;80",0))))))))&amp;" мм"</f>
        <v>1…6 мм</v>
      </c>
      <c r="AR345" s="2"/>
      <c r="AS345" s="2"/>
      <c r="AT345" s="2"/>
      <c r="AW345" s="981" t="s">
        <v>1350</v>
      </c>
      <c r="AX345" s="982" t="s">
        <v>1614</v>
      </c>
      <c r="AY345" s="982" t="s">
        <v>1615</v>
      </c>
      <c r="AZ345" s="1008" t="s">
        <v>2152</v>
      </c>
      <c r="BA345" s="983" t="s">
        <v>917</v>
      </c>
      <c r="BC345" s="991" t="s">
        <v>789</v>
      </c>
      <c r="BD345" s="992" t="s">
        <v>1960</v>
      </c>
      <c r="BE345" s="992" t="s">
        <v>1961</v>
      </c>
      <c r="BF345" s="1008" t="s">
        <v>1962</v>
      </c>
      <c r="BG345" s="993" t="s">
        <v>355</v>
      </c>
      <c r="BH345" s="994">
        <v>61.941600000000001</v>
      </c>
      <c r="BI345" s="995">
        <v>34.250399999999999</v>
      </c>
      <c r="BQ345" s="1000">
        <f t="shared" si="542"/>
        <v>0</v>
      </c>
      <c r="BR345" s="1000">
        <f t="shared" si="543"/>
        <v>0</v>
      </c>
      <c r="BS345" s="1000">
        <f t="shared" si="544"/>
        <v>0</v>
      </c>
    </row>
    <row r="346" spans="1:106" ht="16.5" customHeight="1" x14ac:dyDescent="0.25">
      <c r="A346" s="109" t="s">
        <v>349</v>
      </c>
      <c r="B346" s="171" t="s">
        <v>33</v>
      </c>
      <c r="C346" s="172">
        <v>0</v>
      </c>
      <c r="D346" s="173">
        <v>0</v>
      </c>
      <c r="E346" s="173">
        <v>0</v>
      </c>
      <c r="F346" s="173">
        <v>0</v>
      </c>
      <c r="G346" s="173">
        <v>0</v>
      </c>
      <c r="H346" s="173">
        <v>0</v>
      </c>
      <c r="I346" s="173">
        <v>0</v>
      </c>
      <c r="J346" s="173">
        <v>0</v>
      </c>
      <c r="K346" s="173">
        <v>0</v>
      </c>
      <c r="L346" s="173">
        <v>0</v>
      </c>
      <c r="M346" s="173">
        <v>0</v>
      </c>
      <c r="N346" s="173">
        <v>0</v>
      </c>
      <c r="O346" s="173">
        <v>0</v>
      </c>
      <c r="P346" s="173">
        <v>0</v>
      </c>
      <c r="Q346" s="173">
        <v>0</v>
      </c>
      <c r="R346" s="173">
        <v>0</v>
      </c>
      <c r="S346" s="173">
        <v>0</v>
      </c>
      <c r="T346" s="173">
        <v>0</v>
      </c>
      <c r="U346" s="173">
        <v>0</v>
      </c>
      <c r="V346" s="174">
        <v>0</v>
      </c>
      <c r="X346" s="672" t="s">
        <v>328</v>
      </c>
      <c r="Y346" s="677" t="s">
        <v>808</v>
      </c>
      <c r="Z346" s="678">
        <v>0</v>
      </c>
      <c r="AA346" s="679">
        <v>0</v>
      </c>
      <c r="AB346" s="679">
        <v>0</v>
      </c>
      <c r="AC346" s="679">
        <v>0</v>
      </c>
      <c r="AD346" s="679">
        <v>0</v>
      </c>
      <c r="AE346" s="679">
        <v>0</v>
      </c>
      <c r="AF346" s="679">
        <v>0</v>
      </c>
      <c r="AG346" s="679">
        <v>0</v>
      </c>
      <c r="AH346" s="679">
        <v>0</v>
      </c>
      <c r="AI346" s="680">
        <v>0</v>
      </c>
      <c r="AO346" s="646" t="str">
        <f t="shared" si="545"/>
        <v>Бологое</v>
      </c>
      <c r="AP346" s="657" t="str">
        <f t="shared" si="546"/>
        <v>··</v>
      </c>
      <c r="AQ346" s="656" t="str">
        <f t="shared" si="547"/>
        <v>5…10 мм</v>
      </c>
      <c r="AR346" s="3"/>
      <c r="AS346" s="3"/>
      <c r="AT346" s="3"/>
      <c r="AW346" s="956" t="s">
        <v>1350</v>
      </c>
      <c r="AX346" s="957" t="s">
        <v>1616</v>
      </c>
      <c r="AY346" s="957" t="s">
        <v>1617</v>
      </c>
      <c r="AZ346" s="1008" t="s">
        <v>2191</v>
      </c>
      <c r="BA346" s="958" t="s">
        <v>634</v>
      </c>
      <c r="BC346" s="991" t="s">
        <v>789</v>
      </c>
      <c r="BD346" s="992" t="s">
        <v>1925</v>
      </c>
      <c r="BE346" s="992" t="s">
        <v>1926</v>
      </c>
      <c r="BF346" s="1008" t="s">
        <v>1927</v>
      </c>
      <c r="BG346" s="993" t="s">
        <v>355</v>
      </c>
      <c r="BH346" s="994">
        <v>61.865099999999998</v>
      </c>
      <c r="BI346" s="995">
        <v>33.916699999999999</v>
      </c>
      <c r="BQ346" s="1000">
        <f t="shared" si="542"/>
        <v>0</v>
      </c>
      <c r="BR346" s="1000">
        <f t="shared" si="543"/>
        <v>0</v>
      </c>
      <c r="BS346" s="1000">
        <f t="shared" si="544"/>
        <v>0</v>
      </c>
    </row>
    <row r="347" spans="1:106" ht="16.5" customHeight="1" x14ac:dyDescent="0.25">
      <c r="A347" s="109" t="s">
        <v>350</v>
      </c>
      <c r="B347" s="171" t="s">
        <v>103</v>
      </c>
      <c r="C347" s="172">
        <v>0</v>
      </c>
      <c r="D347" s="173">
        <v>0</v>
      </c>
      <c r="E347" s="173">
        <v>0</v>
      </c>
      <c r="F347" s="173">
        <v>0</v>
      </c>
      <c r="G347" s="173">
        <v>0</v>
      </c>
      <c r="H347" s="173">
        <v>0</v>
      </c>
      <c r="I347" s="173">
        <v>0</v>
      </c>
      <c r="J347" s="173">
        <v>0</v>
      </c>
      <c r="K347" s="173">
        <v>0</v>
      </c>
      <c r="L347" s="173">
        <v>0</v>
      </c>
      <c r="M347" s="173">
        <v>0</v>
      </c>
      <c r="N347" s="173">
        <v>0</v>
      </c>
      <c r="O347" s="173">
        <v>0</v>
      </c>
      <c r="P347" s="173">
        <v>0</v>
      </c>
      <c r="Q347" s="173">
        <v>0</v>
      </c>
      <c r="R347" s="173">
        <v>0</v>
      </c>
      <c r="S347" s="173">
        <v>0</v>
      </c>
      <c r="T347" s="173">
        <v>0</v>
      </c>
      <c r="U347" s="173">
        <v>0</v>
      </c>
      <c r="V347" s="174">
        <v>0</v>
      </c>
      <c r="X347" s="672" t="s">
        <v>330</v>
      </c>
      <c r="Y347" s="677" t="s">
        <v>809</v>
      </c>
      <c r="Z347" s="678">
        <v>2</v>
      </c>
      <c r="AA347" s="679">
        <v>2</v>
      </c>
      <c r="AB347" s="679">
        <v>2</v>
      </c>
      <c r="AC347" s="679">
        <v>2</v>
      </c>
      <c r="AD347" s="679">
        <v>0</v>
      </c>
      <c r="AE347" s="679">
        <v>2</v>
      </c>
      <c r="AF347" s="679">
        <v>0</v>
      </c>
      <c r="AG347" s="679">
        <v>0</v>
      </c>
      <c r="AH347" s="679">
        <v>0</v>
      </c>
      <c r="AI347" s="680">
        <v>0</v>
      </c>
      <c r="AO347" s="646" t="str">
        <f t="shared" si="545"/>
        <v>Сонково</v>
      </c>
      <c r="AP347" s="657" t="str">
        <f t="shared" si="546"/>
        <v>· *</v>
      </c>
      <c r="AQ347" s="656" t="str">
        <f t="shared" si="547"/>
        <v>&lt;1 мм</v>
      </c>
      <c r="AW347" s="956" t="s">
        <v>1662</v>
      </c>
      <c r="AX347" s="957" t="s">
        <v>1802</v>
      </c>
      <c r="AY347" s="957" t="s">
        <v>1803</v>
      </c>
      <c r="AZ347" s="1008" t="s">
        <v>1804</v>
      </c>
      <c r="BA347" s="958" t="s">
        <v>304</v>
      </c>
      <c r="BC347" s="991" t="s">
        <v>789</v>
      </c>
      <c r="BD347" s="992" t="s">
        <v>1890</v>
      </c>
      <c r="BE347" s="992" t="s">
        <v>1891</v>
      </c>
      <c r="BF347" s="1008" t="s">
        <v>1892</v>
      </c>
      <c r="BG347" s="993" t="s">
        <v>355</v>
      </c>
      <c r="BH347" s="994">
        <v>61.562399999999997</v>
      </c>
      <c r="BI347" s="995">
        <v>34.450200000000002</v>
      </c>
      <c r="BQ347" s="1000">
        <f t="shared" si="542"/>
        <v>0</v>
      </c>
      <c r="BR347" s="1000">
        <f t="shared" si="543"/>
        <v>0</v>
      </c>
      <c r="BS347" s="1000">
        <f t="shared" si="544"/>
        <v>0</v>
      </c>
    </row>
    <row r="348" spans="1:106" ht="16.5" customHeight="1" x14ac:dyDescent="0.25">
      <c r="A348" s="109" t="s">
        <v>351</v>
      </c>
      <c r="B348" s="171" t="s">
        <v>148</v>
      </c>
      <c r="C348" s="172">
        <v>-6.6</v>
      </c>
      <c r="D348" s="173">
        <v>-6.5</v>
      </c>
      <c r="E348" s="173">
        <v>-5.7</v>
      </c>
      <c r="F348" s="173">
        <v>-7.2</v>
      </c>
      <c r="G348" s="173">
        <v>-8.5</v>
      </c>
      <c r="H348" s="173">
        <v>-9.1999999999999993</v>
      </c>
      <c r="I348" s="173">
        <v>-10.1</v>
      </c>
      <c r="J348" s="173">
        <v>-10.9</v>
      </c>
      <c r="K348" s="173">
        <v>-10.199999999999999</v>
      </c>
      <c r="L348" s="173">
        <v>-7.6</v>
      </c>
      <c r="M348" s="173">
        <v>-5.7</v>
      </c>
      <c r="N348" s="173">
        <v>1.3</v>
      </c>
      <c r="O348" s="173">
        <v>8.5</v>
      </c>
      <c r="P348" s="173">
        <v>-0.2</v>
      </c>
      <c r="Q348" s="173">
        <v>-3</v>
      </c>
      <c r="R348" s="173">
        <v>-2.7</v>
      </c>
      <c r="S348" s="173">
        <v>-3.9</v>
      </c>
      <c r="T348" s="173">
        <v>-4.5999999999999996</v>
      </c>
      <c r="U348" s="173">
        <v>-5.7</v>
      </c>
      <c r="V348" s="174">
        <v>-6.4</v>
      </c>
      <c r="X348" s="672" t="s">
        <v>332</v>
      </c>
      <c r="Y348" s="699" t="s">
        <v>810</v>
      </c>
      <c r="Z348" s="700">
        <v>0</v>
      </c>
      <c r="AA348" s="701">
        <v>0</v>
      </c>
      <c r="AB348" s="701">
        <v>0</v>
      </c>
      <c r="AC348" s="701">
        <v>0</v>
      </c>
      <c r="AD348" s="701">
        <v>0</v>
      </c>
      <c r="AE348" s="701">
        <v>0</v>
      </c>
      <c r="AF348" s="701">
        <v>0</v>
      </c>
      <c r="AG348" s="701">
        <v>0</v>
      </c>
      <c r="AH348" s="701">
        <v>0</v>
      </c>
      <c r="AI348" s="702">
        <v>0</v>
      </c>
      <c r="AO348" s="646" t="str">
        <f t="shared" si="545"/>
        <v>Ржев</v>
      </c>
      <c r="AP348" s="657" t="str">
        <f t="shared" si="546"/>
        <v>··</v>
      </c>
      <c r="AQ348" s="656" t="str">
        <f t="shared" si="547"/>
        <v>5…10 мм</v>
      </c>
      <c r="AW348" s="956" t="s">
        <v>1662</v>
      </c>
      <c r="AX348" s="957" t="s">
        <v>1805</v>
      </c>
      <c r="AY348" s="957" t="s">
        <v>1806</v>
      </c>
      <c r="AZ348" s="1008" t="s">
        <v>1807</v>
      </c>
      <c r="BA348" s="958" t="s">
        <v>329</v>
      </c>
      <c r="BC348" s="991" t="s">
        <v>789</v>
      </c>
      <c r="BD348" s="992" t="s">
        <v>1933</v>
      </c>
      <c r="BE348" s="992" t="s">
        <v>1934</v>
      </c>
      <c r="BF348" s="1008" t="s">
        <v>1935</v>
      </c>
      <c r="BG348" s="993" t="s">
        <v>1121</v>
      </c>
      <c r="BH348" s="994">
        <v>62.853499999999997</v>
      </c>
      <c r="BI348" s="995">
        <v>34.44</v>
      </c>
      <c r="BQ348" s="1000">
        <f t="shared" si="542"/>
        <v>0</v>
      </c>
      <c r="BR348" s="1000">
        <f t="shared" si="543"/>
        <v>0</v>
      </c>
      <c r="BS348" s="1000">
        <f t="shared" si="544"/>
        <v>0</v>
      </c>
    </row>
    <row r="349" spans="1:106" ht="16.5" customHeight="1" x14ac:dyDescent="0.25">
      <c r="A349" s="703" t="s">
        <v>958</v>
      </c>
      <c r="B349" s="704" t="s">
        <v>807</v>
      </c>
      <c r="C349" s="705">
        <v>0</v>
      </c>
      <c r="D349" s="705">
        <v>0</v>
      </c>
      <c r="E349" s="705">
        <v>0</v>
      </c>
      <c r="F349" s="705">
        <v>0</v>
      </c>
      <c r="G349" s="705">
        <v>0</v>
      </c>
      <c r="H349" s="705">
        <v>0</v>
      </c>
      <c r="I349" s="705">
        <v>0</v>
      </c>
      <c r="J349" s="705">
        <v>0</v>
      </c>
      <c r="K349" s="705">
        <v>0</v>
      </c>
      <c r="L349" s="705">
        <v>0</v>
      </c>
      <c r="M349" s="705">
        <v>0</v>
      </c>
      <c r="N349" s="705">
        <v>0</v>
      </c>
      <c r="O349" s="705">
        <v>0</v>
      </c>
      <c r="P349" s="705">
        <v>0</v>
      </c>
      <c r="Q349" s="705">
        <v>0</v>
      </c>
      <c r="R349" s="705">
        <v>0</v>
      </c>
      <c r="S349" s="705">
        <v>0</v>
      </c>
      <c r="T349" s="705">
        <v>0</v>
      </c>
      <c r="U349" s="705">
        <v>0</v>
      </c>
      <c r="V349" s="705">
        <v>0</v>
      </c>
      <c r="X349" s="672" t="s">
        <v>334</v>
      </c>
      <c r="Y349" s="685" t="s">
        <v>812</v>
      </c>
      <c r="Z349" s="686">
        <v>0</v>
      </c>
      <c r="AA349" s="687">
        <v>0</v>
      </c>
      <c r="AB349" s="687">
        <v>0</v>
      </c>
      <c r="AC349" s="687">
        <v>0</v>
      </c>
      <c r="AD349" s="687">
        <v>0</v>
      </c>
      <c r="AE349" s="687">
        <v>0</v>
      </c>
      <c r="AF349" s="687">
        <v>0</v>
      </c>
      <c r="AG349" s="687">
        <v>106</v>
      </c>
      <c r="AH349" s="687">
        <v>106</v>
      </c>
      <c r="AI349" s="688">
        <v>106</v>
      </c>
      <c r="AO349" s="646" t="str">
        <f t="shared" si="545"/>
        <v>Чудово</v>
      </c>
      <c r="AP349" s="657" t="str">
        <f t="shared" si="546"/>
        <v>· *</v>
      </c>
      <c r="AQ349" s="656" t="str">
        <f t="shared" si="547"/>
        <v>5…10 мм</v>
      </c>
      <c r="AW349" s="1016" t="s">
        <v>1662</v>
      </c>
      <c r="AX349" s="1017" t="s">
        <v>687</v>
      </c>
      <c r="AY349" s="1017" t="s">
        <v>1403</v>
      </c>
      <c r="AZ349" s="1008" t="s">
        <v>2212</v>
      </c>
      <c r="BA349" s="1017" t="s">
        <v>687</v>
      </c>
      <c r="BC349" s="991" t="s">
        <v>789</v>
      </c>
      <c r="BD349" s="992" t="s">
        <v>1878</v>
      </c>
      <c r="BE349" s="992" t="s">
        <v>1879</v>
      </c>
      <c r="BF349" s="1008" t="s">
        <v>1880</v>
      </c>
      <c r="BG349" s="993" t="s">
        <v>1121</v>
      </c>
      <c r="BH349" s="994">
        <v>62.931100000000001</v>
      </c>
      <c r="BI349" s="995">
        <v>34.549399999999999</v>
      </c>
      <c r="BQ349" s="1000">
        <f t="shared" si="542"/>
        <v>0</v>
      </c>
      <c r="BR349" s="1000">
        <f t="shared" si="543"/>
        <v>0</v>
      </c>
      <c r="BS349" s="1000">
        <f t="shared" si="544"/>
        <v>0</v>
      </c>
    </row>
    <row r="350" spans="1:106" ht="16.5" customHeight="1" x14ac:dyDescent="0.25">
      <c r="A350" s="703" t="s">
        <v>959</v>
      </c>
      <c r="B350" s="704" t="s">
        <v>808</v>
      </c>
      <c r="C350" s="706">
        <v>0</v>
      </c>
      <c r="D350" s="706">
        <v>0</v>
      </c>
      <c r="E350" s="706">
        <v>0</v>
      </c>
      <c r="F350" s="706">
        <v>0</v>
      </c>
      <c r="G350" s="706">
        <v>0</v>
      </c>
      <c r="H350" s="706">
        <v>0</v>
      </c>
      <c r="I350" s="706">
        <v>0</v>
      </c>
      <c r="J350" s="706">
        <v>0</v>
      </c>
      <c r="K350" s="706">
        <v>0</v>
      </c>
      <c r="L350" s="706">
        <v>0</v>
      </c>
      <c r="M350" s="706">
        <v>0</v>
      </c>
      <c r="N350" s="706">
        <v>0</v>
      </c>
      <c r="O350" s="706">
        <v>0</v>
      </c>
      <c r="P350" s="706">
        <v>0</v>
      </c>
      <c r="Q350" s="706">
        <v>0</v>
      </c>
      <c r="R350" s="706">
        <v>0</v>
      </c>
      <c r="S350" s="706">
        <v>0</v>
      </c>
      <c r="T350" s="706">
        <v>0</v>
      </c>
      <c r="U350" s="706">
        <v>0</v>
      </c>
      <c r="V350" s="706">
        <v>0</v>
      </c>
      <c r="X350" s="672" t="s">
        <v>346</v>
      </c>
      <c r="Y350" s="459" t="s">
        <v>806</v>
      </c>
      <c r="Z350" s="691">
        <v>996.6</v>
      </c>
      <c r="AA350" s="691">
        <v>980.2</v>
      </c>
      <c r="AB350" s="691">
        <v>983.55</v>
      </c>
      <c r="AC350" s="691">
        <v>995.45</v>
      </c>
      <c r="AD350" s="691">
        <v>1006.05</v>
      </c>
      <c r="AE350" s="691">
        <v>1016.3499999999999</v>
      </c>
      <c r="AF350" s="691">
        <v>1006.8</v>
      </c>
      <c r="AG350" s="691">
        <v>1011.9</v>
      </c>
      <c r="AH350" s="691">
        <v>1022.45</v>
      </c>
      <c r="AI350" s="691">
        <v>1034.55</v>
      </c>
      <c r="AO350" s="646" t="str">
        <f t="shared" si="545"/>
        <v>Малая Вишера</v>
      </c>
      <c r="AP350" s="657" t="str">
        <f t="shared" si="546"/>
        <v>···</v>
      </c>
      <c r="AQ350" s="656" t="str">
        <f t="shared" si="547"/>
        <v>10…20 мм</v>
      </c>
      <c r="AW350" s="1018" t="s">
        <v>1350</v>
      </c>
      <c r="AX350" s="1017" t="s">
        <v>253</v>
      </c>
      <c r="AY350" s="1017" t="s">
        <v>1406</v>
      </c>
      <c r="AZ350" s="1008" t="s">
        <v>2129</v>
      </c>
      <c r="BA350" s="1017" t="s">
        <v>253</v>
      </c>
      <c r="BC350" s="991" t="s">
        <v>789</v>
      </c>
      <c r="BD350" s="992" t="s">
        <v>1928</v>
      </c>
      <c r="BE350" s="992" t="s">
        <v>1929</v>
      </c>
      <c r="BF350" s="1008" t="s">
        <v>1930</v>
      </c>
      <c r="BG350" s="993" t="s">
        <v>1121</v>
      </c>
      <c r="BH350" s="994">
        <v>62.8035</v>
      </c>
      <c r="BI350" s="995">
        <v>34.456800000000001</v>
      </c>
      <c r="BQ350" s="1000">
        <f t="shared" si="542"/>
        <v>0</v>
      </c>
      <c r="BR350" s="1000">
        <f t="shared" si="543"/>
        <v>0</v>
      </c>
      <c r="BS350" s="1000">
        <f t="shared" si="544"/>
        <v>0</v>
      </c>
    </row>
    <row r="351" spans="1:106" ht="16.5" customHeight="1" x14ac:dyDescent="0.25">
      <c r="A351" s="703" t="s">
        <v>960</v>
      </c>
      <c r="B351" s="707" t="s">
        <v>809</v>
      </c>
      <c r="C351" s="706">
        <v>0</v>
      </c>
      <c r="D351" s="706">
        <v>2</v>
      </c>
      <c r="E351" s="706">
        <v>2</v>
      </c>
      <c r="F351" s="706">
        <v>0</v>
      </c>
      <c r="G351" s="706">
        <v>2</v>
      </c>
      <c r="H351" s="706">
        <v>2</v>
      </c>
      <c r="I351" s="706">
        <v>2</v>
      </c>
      <c r="J351" s="706">
        <v>0</v>
      </c>
      <c r="K351" s="706">
        <v>0</v>
      </c>
      <c r="L351" s="706">
        <v>0</v>
      </c>
      <c r="M351" s="706">
        <v>0</v>
      </c>
      <c r="N351" s="706">
        <v>2</v>
      </c>
      <c r="O351" s="706">
        <v>0</v>
      </c>
      <c r="P351" s="706">
        <v>0</v>
      </c>
      <c r="Q351" s="706">
        <v>0</v>
      </c>
      <c r="R351" s="706">
        <v>0</v>
      </c>
      <c r="S351" s="706">
        <v>0</v>
      </c>
      <c r="T351" s="706">
        <v>0</v>
      </c>
      <c r="U351" s="706">
        <v>0</v>
      </c>
      <c r="V351" s="706">
        <v>0</v>
      </c>
      <c r="X351" s="672" t="s">
        <v>348</v>
      </c>
      <c r="Y351" s="693" t="s">
        <v>32</v>
      </c>
      <c r="Z351" s="694" t="s">
        <v>815</v>
      </c>
      <c r="AA351" s="694" t="s">
        <v>816</v>
      </c>
      <c r="AB351" s="694" t="s">
        <v>837</v>
      </c>
      <c r="AC351" s="694" t="s">
        <v>837</v>
      </c>
      <c r="AD351" s="694" t="s">
        <v>967</v>
      </c>
      <c r="AE351" s="694" t="s">
        <v>816</v>
      </c>
      <c r="AF351" s="694" t="s">
        <v>816</v>
      </c>
      <c r="AG351" s="694" t="s">
        <v>816</v>
      </c>
      <c r="AH351" s="694" t="s">
        <v>816</v>
      </c>
      <c r="AI351" s="694" t="s">
        <v>2217</v>
      </c>
      <c r="AO351" s="646" t="str">
        <f t="shared" si="545"/>
        <v>Тосно</v>
      </c>
      <c r="AP351" s="657" t="str">
        <f t="shared" si="546"/>
        <v>· *</v>
      </c>
      <c r="AQ351" s="656" t="str">
        <f t="shared" si="547"/>
        <v>1…6 мм</v>
      </c>
      <c r="AW351" s="956" t="s">
        <v>1350</v>
      </c>
      <c r="AX351" s="957" t="s">
        <v>1618</v>
      </c>
      <c r="AY351" s="957" t="s">
        <v>1619</v>
      </c>
      <c r="AZ351" s="1008" t="s">
        <v>2171</v>
      </c>
      <c r="BA351" s="958" t="s">
        <v>253</v>
      </c>
      <c r="BC351" s="991" t="s">
        <v>789</v>
      </c>
      <c r="BD351" s="992" t="s">
        <v>1916</v>
      </c>
      <c r="BE351" s="992" t="s">
        <v>1917</v>
      </c>
      <c r="BF351" s="1008" t="s">
        <v>1918</v>
      </c>
      <c r="BG351" s="993" t="s">
        <v>1121</v>
      </c>
      <c r="BH351" s="994">
        <v>63.048499999999997</v>
      </c>
      <c r="BI351" s="995">
        <v>34.430900000000001</v>
      </c>
      <c r="BQ351" s="1000">
        <f t="shared" si="542"/>
        <v>0</v>
      </c>
      <c r="BR351" s="1000">
        <f t="shared" si="543"/>
        <v>0</v>
      </c>
      <c r="BS351" s="1000">
        <f t="shared" si="544"/>
        <v>0</v>
      </c>
    </row>
    <row r="352" spans="1:106" ht="16.5" customHeight="1" x14ac:dyDescent="0.25">
      <c r="A352" s="703" t="s">
        <v>961</v>
      </c>
      <c r="B352" s="707" t="s">
        <v>810</v>
      </c>
      <c r="C352" s="706">
        <v>0</v>
      </c>
      <c r="D352" s="706">
        <v>0</v>
      </c>
      <c r="E352" s="706">
        <v>0</v>
      </c>
      <c r="F352" s="706">
        <v>0</v>
      </c>
      <c r="G352" s="706">
        <v>0</v>
      </c>
      <c r="H352" s="706">
        <v>0</v>
      </c>
      <c r="I352" s="706">
        <v>0</v>
      </c>
      <c r="J352" s="706">
        <v>0</v>
      </c>
      <c r="K352" s="706">
        <v>0</v>
      </c>
      <c r="L352" s="706">
        <v>0</v>
      </c>
      <c r="M352" s="706">
        <v>0</v>
      </c>
      <c r="N352" s="706">
        <v>0</v>
      </c>
      <c r="O352" s="706">
        <v>0</v>
      </c>
      <c r="P352" s="706">
        <v>0</v>
      </c>
      <c r="Q352" s="706">
        <v>0</v>
      </c>
      <c r="R352" s="706">
        <v>0</v>
      </c>
      <c r="S352" s="706">
        <v>0</v>
      </c>
      <c r="T352" s="706">
        <v>0</v>
      </c>
      <c r="U352" s="706">
        <v>0</v>
      </c>
      <c r="V352" s="706">
        <v>0</v>
      </c>
      <c r="AO352" s="646" t="str">
        <f t="shared" si="545"/>
        <v>Санкт-Петербург</v>
      </c>
      <c r="AP352" s="657" t="str">
        <f t="shared" si="546"/>
        <v>· *</v>
      </c>
      <c r="AQ352" s="656" t="str">
        <f t="shared" si="547"/>
        <v>1…6 мм</v>
      </c>
      <c r="AW352" s="956" t="s">
        <v>1350</v>
      </c>
      <c r="AX352" s="957" t="s">
        <v>1620</v>
      </c>
      <c r="AY352" s="957" t="s">
        <v>1621</v>
      </c>
      <c r="AZ352" s="1008" t="s">
        <v>2170</v>
      </c>
      <c r="BA352" s="958" t="s">
        <v>253</v>
      </c>
      <c r="BC352" s="991" t="s">
        <v>789</v>
      </c>
      <c r="BD352" s="992" t="s">
        <v>1875</v>
      </c>
      <c r="BE352" s="992" t="s">
        <v>1876</v>
      </c>
      <c r="BF352" s="1008" t="s">
        <v>1877</v>
      </c>
      <c r="BG352" s="993" t="s">
        <v>1121</v>
      </c>
      <c r="BH352" s="994">
        <v>63.105499999999999</v>
      </c>
      <c r="BI352" s="995">
        <v>34.386699999999998</v>
      </c>
      <c r="BQ352" s="1000">
        <f t="shared" si="542"/>
        <v>0</v>
      </c>
      <c r="BR352" s="1000">
        <f t="shared" si="543"/>
        <v>0</v>
      </c>
      <c r="BS352" s="1000">
        <f t="shared" si="544"/>
        <v>0</v>
      </c>
    </row>
    <row r="353" spans="1:106" ht="16.5" customHeight="1" x14ac:dyDescent="0.25">
      <c r="A353" s="681" t="s">
        <v>962</v>
      </c>
      <c r="B353" s="695" t="s">
        <v>812</v>
      </c>
      <c r="C353" s="696">
        <v>0</v>
      </c>
      <c r="D353" s="696">
        <v>0</v>
      </c>
      <c r="E353" s="696">
        <v>0</v>
      </c>
      <c r="F353" s="696">
        <v>0</v>
      </c>
      <c r="G353" s="696">
        <v>0</v>
      </c>
      <c r="H353" s="696">
        <v>0</v>
      </c>
      <c r="I353" s="696">
        <v>0</v>
      </c>
      <c r="J353" s="696">
        <v>0</v>
      </c>
      <c r="K353" s="696">
        <v>0</v>
      </c>
      <c r="L353" s="696">
        <v>0</v>
      </c>
      <c r="M353" s="696">
        <v>0</v>
      </c>
      <c r="N353" s="696">
        <v>0</v>
      </c>
      <c r="O353" s="696">
        <v>0</v>
      </c>
      <c r="P353" s="696">
        <v>0</v>
      </c>
      <c r="Q353" s="696">
        <v>106</v>
      </c>
      <c r="R353" s="696">
        <v>106</v>
      </c>
      <c r="S353" s="696">
        <v>106</v>
      </c>
      <c r="T353" s="696">
        <v>106</v>
      </c>
      <c r="U353" s="696">
        <v>106</v>
      </c>
      <c r="V353" s="696">
        <v>106</v>
      </c>
      <c r="AO353" s="646" t="str">
        <f t="shared" si="545"/>
        <v>Мга</v>
      </c>
      <c r="AP353" s="657" t="str">
        <f t="shared" si="546"/>
        <v>· *</v>
      </c>
      <c r="AQ353" s="656" t="str">
        <f t="shared" si="547"/>
        <v>1…6 мм</v>
      </c>
      <c r="AW353" s="956" t="s">
        <v>1350</v>
      </c>
      <c r="AX353" s="957" t="s">
        <v>1622</v>
      </c>
      <c r="AY353" s="957" t="s">
        <v>1623</v>
      </c>
      <c r="AZ353" s="1008" t="s">
        <v>2172</v>
      </c>
      <c r="BA353" s="958" t="s">
        <v>253</v>
      </c>
      <c r="BC353" s="991" t="s">
        <v>789</v>
      </c>
      <c r="BD353" s="992" t="s">
        <v>1910</v>
      </c>
      <c r="BE353" s="992" t="s">
        <v>1911</v>
      </c>
      <c r="BF353" s="1008" t="s">
        <v>1912</v>
      </c>
      <c r="BG353" s="993" t="s">
        <v>1121</v>
      </c>
      <c r="BH353" s="994">
        <v>62.6738</v>
      </c>
      <c r="BI353" s="995">
        <v>34.269500000000001</v>
      </c>
      <c r="BQ353" s="1000">
        <f t="shared" si="542"/>
        <v>0</v>
      </c>
      <c r="BR353" s="1000">
        <f t="shared" si="543"/>
        <v>0</v>
      </c>
      <c r="BS353" s="1000">
        <f t="shared" si="544"/>
        <v>0</v>
      </c>
    </row>
    <row r="354" spans="1:106" ht="16.5" customHeight="1" x14ac:dyDescent="0.25">
      <c r="A354" s="681" t="s">
        <v>963</v>
      </c>
      <c r="B354" s="697" t="s">
        <v>32</v>
      </c>
      <c r="C354" s="698" t="s">
        <v>815</v>
      </c>
      <c r="D354" s="698" t="e">
        <v>#N/A</v>
      </c>
      <c r="E354" s="698" t="s">
        <v>816</v>
      </c>
      <c r="F354" s="698" t="e">
        <v>#N/A</v>
      </c>
      <c r="G354" s="698" t="s">
        <v>837</v>
      </c>
      <c r="H354" s="698" t="e">
        <v>#N/A</v>
      </c>
      <c r="I354" s="698" t="s">
        <v>837</v>
      </c>
      <c r="J354" s="698" t="e">
        <v>#N/A</v>
      </c>
      <c r="K354" s="698" t="s">
        <v>967</v>
      </c>
      <c r="L354" s="698" t="e">
        <v>#N/A</v>
      </c>
      <c r="M354" s="698" t="s">
        <v>816</v>
      </c>
      <c r="N354" s="698" t="e">
        <v>#N/A</v>
      </c>
      <c r="O354" s="698" t="s">
        <v>816</v>
      </c>
      <c r="P354" s="698" t="e">
        <v>#N/A</v>
      </c>
      <c r="Q354" s="698" t="s">
        <v>816</v>
      </c>
      <c r="R354" s="698" t="e">
        <v>#N/A</v>
      </c>
      <c r="S354" s="698" t="s">
        <v>816</v>
      </c>
      <c r="T354" s="698" t="e">
        <v>#N/A</v>
      </c>
      <c r="U354" s="698" t="s">
        <v>2217</v>
      </c>
      <c r="V354" s="698" t="e">
        <v>#N/A</v>
      </c>
      <c r="AO354" s="646" t="str">
        <f t="shared" si="545"/>
        <v>Зеленогорск</v>
      </c>
      <c r="AP354" s="657" t="str">
        <f t="shared" si="546"/>
        <v>· *</v>
      </c>
      <c r="AQ354" s="656" t="str">
        <f t="shared" si="547"/>
        <v>1…6 мм</v>
      </c>
      <c r="AW354" s="956" t="s">
        <v>1350</v>
      </c>
      <c r="AX354" s="957" t="s">
        <v>1624</v>
      </c>
      <c r="AY354" s="957" t="s">
        <v>1625</v>
      </c>
      <c r="AZ354" s="1008" t="s">
        <v>2187</v>
      </c>
      <c r="BA354" s="958" t="s">
        <v>634</v>
      </c>
      <c r="BC354" s="991" t="s">
        <v>789</v>
      </c>
      <c r="BD354" s="992" t="s">
        <v>1881</v>
      </c>
      <c r="BE354" s="992" t="s">
        <v>1882</v>
      </c>
      <c r="BF354" s="1008" t="s">
        <v>1883</v>
      </c>
      <c r="BG354" s="993" t="s">
        <v>738</v>
      </c>
      <c r="BH354" s="994">
        <v>64.506100000000004</v>
      </c>
      <c r="BI354" s="995">
        <v>34.725999999999999</v>
      </c>
      <c r="BQ354" s="1000">
        <f t="shared" si="542"/>
        <v>0</v>
      </c>
      <c r="BR354" s="1000">
        <f t="shared" si="543"/>
        <v>0</v>
      </c>
      <c r="BS354" s="1000">
        <f t="shared" si="544"/>
        <v>0</v>
      </c>
    </row>
    <row r="355" spans="1:106" ht="16.5" customHeight="1" x14ac:dyDescent="0.25">
      <c r="AO355" s="646" t="str">
        <f t="shared" si="545"/>
        <v>Выборг</v>
      </c>
      <c r="AP355" s="657" t="str">
        <f t="shared" si="546"/>
        <v>· *</v>
      </c>
      <c r="AQ355" s="656" t="str">
        <f t="shared" si="547"/>
        <v>5…10 мм</v>
      </c>
      <c r="AW355" s="991" t="s">
        <v>790</v>
      </c>
      <c r="AX355" s="992" t="s">
        <v>2026</v>
      </c>
      <c r="AY355" s="992" t="s">
        <v>2027</v>
      </c>
      <c r="AZ355" s="1008" t="s">
        <v>2028</v>
      </c>
      <c r="BA355" s="993" t="s">
        <v>1188</v>
      </c>
      <c r="BC355" s="991" t="s">
        <v>789</v>
      </c>
      <c r="BD355" s="992" t="s">
        <v>1887</v>
      </c>
      <c r="BE355" s="992" t="s">
        <v>1888</v>
      </c>
      <c r="BF355" s="1008" t="s">
        <v>1889</v>
      </c>
      <c r="BG355" s="993" t="s">
        <v>738</v>
      </c>
      <c r="BH355" s="994">
        <v>64.516400000000004</v>
      </c>
      <c r="BI355" s="995">
        <v>34.664099999999998</v>
      </c>
      <c r="BQ355" s="1000">
        <f t="shared" si="542"/>
        <v>0</v>
      </c>
      <c r="BR355" s="1000">
        <f t="shared" si="543"/>
        <v>0</v>
      </c>
      <c r="BS355" s="1000">
        <f t="shared" si="544"/>
        <v>0</v>
      </c>
    </row>
    <row r="356" spans="1:106" s="5" customFormat="1" ht="16.5" customHeight="1" x14ac:dyDescent="0.25">
      <c r="A356"/>
      <c r="B356"/>
      <c r="C356"/>
      <c r="D356"/>
      <c r="E356"/>
      <c r="F356"/>
      <c r="G356"/>
      <c r="H356"/>
      <c r="I356"/>
      <c r="J356"/>
      <c r="K356"/>
      <c r="L356"/>
      <c r="M356"/>
      <c r="N356"/>
      <c r="O356"/>
      <c r="P356"/>
      <c r="Q356"/>
      <c r="R356"/>
      <c r="S356"/>
      <c r="T356"/>
      <c r="U356"/>
      <c r="V356"/>
      <c r="W356" s="1"/>
      <c r="X356"/>
      <c r="Y356"/>
      <c r="Z356"/>
      <c r="AA356"/>
      <c r="AB356"/>
      <c r="AC356"/>
      <c r="AD356"/>
      <c r="AE356"/>
      <c r="AF356"/>
      <c r="AG356"/>
      <c r="AH356"/>
      <c r="AI356"/>
      <c r="AJ356" s="515"/>
      <c r="AN356"/>
      <c r="AO356" s="646" t="str">
        <f t="shared" si="545"/>
        <v>Приозерск</v>
      </c>
      <c r="AP356" s="657" t="str">
        <f t="shared" si="546"/>
        <v>· *</v>
      </c>
      <c r="AQ356" s="656" t="str">
        <f t="shared" si="547"/>
        <v>10…20 мм</v>
      </c>
      <c r="AR356"/>
      <c r="AS356"/>
      <c r="AT356"/>
      <c r="AW356" s="956" t="s">
        <v>791</v>
      </c>
      <c r="AX356" s="957" t="s">
        <v>2103</v>
      </c>
      <c r="AY356" s="957" t="s">
        <v>2104</v>
      </c>
      <c r="AZ356" s="1008" t="s">
        <v>2105</v>
      </c>
      <c r="BA356" s="958" t="s">
        <v>1029</v>
      </c>
      <c r="BC356" s="991" t="s">
        <v>789</v>
      </c>
      <c r="BD356" s="992" t="s">
        <v>1948</v>
      </c>
      <c r="BE356" s="992" t="s">
        <v>1949</v>
      </c>
      <c r="BF356" s="1008" t="s">
        <v>1950</v>
      </c>
      <c r="BG356" s="993" t="s">
        <v>738</v>
      </c>
      <c r="BH356" s="994">
        <v>64.490700000000004</v>
      </c>
      <c r="BI356" s="995">
        <v>34.576099999999997</v>
      </c>
      <c r="BQ356" s="1000">
        <f t="shared" si="542"/>
        <v>0</v>
      </c>
      <c r="BR356" s="1000">
        <f t="shared" si="543"/>
        <v>0</v>
      </c>
      <c r="BS356" s="1000">
        <f t="shared" si="544"/>
        <v>0</v>
      </c>
      <c r="CH356"/>
      <c r="CI356"/>
      <c r="CJ356"/>
      <c r="CK356"/>
      <c r="CL356"/>
      <c r="CM356"/>
      <c r="CN356"/>
      <c r="CO356"/>
      <c r="CP356"/>
      <c r="CQ356"/>
      <c r="CR356"/>
      <c r="CS356"/>
      <c r="CT356"/>
      <c r="CU356"/>
      <c r="CV356"/>
      <c r="CW356"/>
      <c r="CX356"/>
      <c r="CY356"/>
      <c r="CZ356"/>
      <c r="DA356"/>
      <c r="DB356"/>
    </row>
    <row r="357" spans="1:106" ht="16.5" customHeight="1" x14ac:dyDescent="0.25">
      <c r="AL357" s="232"/>
      <c r="AM357" s="232"/>
      <c r="AN357" s="2"/>
      <c r="AO357" s="646" t="str">
        <f t="shared" si="545"/>
        <v>Дно</v>
      </c>
      <c r="AP357" s="657" t="str">
        <f t="shared" si="546"/>
        <v>· *</v>
      </c>
      <c r="AQ357" s="656" t="str">
        <f t="shared" si="547"/>
        <v>1…6 мм</v>
      </c>
      <c r="AW357" s="981" t="s">
        <v>1662</v>
      </c>
      <c r="AX357" s="982" t="s">
        <v>1808</v>
      </c>
      <c r="AY357" s="982" t="s">
        <v>1809</v>
      </c>
      <c r="AZ357" s="1008" t="s">
        <v>1810</v>
      </c>
      <c r="BA357" s="983" t="s">
        <v>886</v>
      </c>
      <c r="BC357" s="991" t="s">
        <v>789</v>
      </c>
      <c r="BD357" s="992" t="s">
        <v>1893</v>
      </c>
      <c r="BE357" s="992" t="s">
        <v>1894</v>
      </c>
      <c r="BF357" s="1008" t="s">
        <v>1895</v>
      </c>
      <c r="BG357" s="993" t="s">
        <v>738</v>
      </c>
      <c r="BH357" s="994">
        <v>64.662499999999994</v>
      </c>
      <c r="BI357" s="995">
        <v>34.800699999999999</v>
      </c>
      <c r="BQ357" s="1000">
        <f t="shared" si="542"/>
        <v>0</v>
      </c>
      <c r="BR357" s="1000">
        <f t="shared" si="543"/>
        <v>0</v>
      </c>
      <c r="BS357" s="1000">
        <f t="shared" si="544"/>
        <v>0</v>
      </c>
      <c r="CH357" s="5"/>
      <c r="CI357" s="5"/>
      <c r="CJ357" s="5"/>
      <c r="CK357" s="5"/>
      <c r="CL357" s="5"/>
      <c r="CM357" s="5"/>
      <c r="CN357" s="5"/>
      <c r="CO357" s="5"/>
      <c r="CP357" s="5"/>
      <c r="CQ357" s="5"/>
      <c r="CR357" s="5"/>
      <c r="CS357" s="5"/>
      <c r="CT357" s="5"/>
      <c r="CU357" s="5"/>
      <c r="CV357" s="5"/>
      <c r="CW357" s="5"/>
      <c r="CX357" s="5"/>
      <c r="CY357" s="5"/>
      <c r="CZ357" s="5"/>
      <c r="DA357" s="5"/>
      <c r="DB357" s="5"/>
    </row>
    <row r="358" spans="1:106" ht="16.5" customHeight="1" x14ac:dyDescent="0.25">
      <c r="AL358" s="233"/>
      <c r="AM358" s="233"/>
      <c r="AN358" s="3"/>
      <c r="AO358" s="646" t="str">
        <f t="shared" si="545"/>
        <v>Великие Луки</v>
      </c>
      <c r="AP358" s="657" t="str">
        <f t="shared" si="546"/>
        <v>· *</v>
      </c>
      <c r="AQ358" s="656" t="str">
        <f t="shared" si="547"/>
        <v>10…20 мм</v>
      </c>
      <c r="AW358" s="981" t="s">
        <v>1662</v>
      </c>
      <c r="AX358" s="982" t="s">
        <v>1808</v>
      </c>
      <c r="AY358" s="982" t="s">
        <v>1809</v>
      </c>
      <c r="AZ358" s="1008" t="s">
        <v>1810</v>
      </c>
      <c r="BA358" s="983" t="s">
        <v>712</v>
      </c>
      <c r="BC358" s="991" t="s">
        <v>789</v>
      </c>
      <c r="BD358" s="992" t="s">
        <v>1936</v>
      </c>
      <c r="BE358" s="992" t="s">
        <v>1937</v>
      </c>
      <c r="BF358" s="1008" t="s">
        <v>1938</v>
      </c>
      <c r="BG358" s="993" t="s">
        <v>738</v>
      </c>
      <c r="BH358" s="994">
        <v>64.430999999999997</v>
      </c>
      <c r="BI358" s="995">
        <v>34.469200000000001</v>
      </c>
      <c r="BQ358" s="1000">
        <f t="shared" si="542"/>
        <v>0</v>
      </c>
      <c r="BR358" s="1000">
        <f t="shared" si="543"/>
        <v>0</v>
      </c>
      <c r="BS358" s="1000">
        <f t="shared" si="544"/>
        <v>0</v>
      </c>
    </row>
    <row r="359" spans="1:106" ht="16.5" customHeight="1" x14ac:dyDescent="0.25">
      <c r="AO359" s="646" t="str">
        <f t="shared" si="545"/>
        <v>Псков</v>
      </c>
      <c r="AP359" s="657" t="str">
        <f t="shared" si="546"/>
        <v>· *</v>
      </c>
      <c r="AQ359" s="656" t="str">
        <f t="shared" si="547"/>
        <v>&lt;1 мм</v>
      </c>
      <c r="AW359" s="991" t="s">
        <v>790</v>
      </c>
      <c r="AX359" s="992" t="s">
        <v>2029</v>
      </c>
      <c r="AY359" s="992" t="s">
        <v>2030</v>
      </c>
      <c r="AZ359" s="1008" t="s">
        <v>2031</v>
      </c>
      <c r="BA359" s="993" t="s">
        <v>506</v>
      </c>
      <c r="BC359" s="991" t="s">
        <v>789</v>
      </c>
      <c r="BD359" s="992" t="s">
        <v>1939</v>
      </c>
      <c r="BE359" s="992" t="s">
        <v>1940</v>
      </c>
      <c r="BF359" s="1008" t="s">
        <v>1941</v>
      </c>
      <c r="BG359" s="993" t="s">
        <v>738</v>
      </c>
      <c r="BH359" s="994">
        <v>64.390299999999996</v>
      </c>
      <c r="BI359" s="995">
        <v>35.005899999999997</v>
      </c>
      <c r="BQ359" s="1000">
        <f t="shared" si="542"/>
        <v>0</v>
      </c>
      <c r="BR359" s="1000">
        <f t="shared" si="543"/>
        <v>0</v>
      </c>
      <c r="BS359" s="1000">
        <f t="shared" si="544"/>
        <v>0</v>
      </c>
    </row>
    <row r="360" spans="1:106" s="1" customFormat="1" ht="16.5" customHeight="1" x14ac:dyDescent="0.25">
      <c r="A360"/>
      <c r="B360"/>
      <c r="C360"/>
      <c r="D360"/>
      <c r="E360"/>
      <c r="F360"/>
      <c r="G360"/>
      <c r="H360"/>
      <c r="I360"/>
      <c r="J360"/>
      <c r="K360"/>
      <c r="L360"/>
      <c r="M360"/>
      <c r="N360"/>
      <c r="O360"/>
      <c r="P360"/>
      <c r="Q360"/>
      <c r="R360"/>
      <c r="S360"/>
      <c r="T360"/>
      <c r="U360"/>
      <c r="V360"/>
      <c r="X360"/>
      <c r="Y360"/>
      <c r="Z360"/>
      <c r="AA360"/>
      <c r="AB360"/>
      <c r="AC360"/>
      <c r="AD360"/>
      <c r="AE360"/>
      <c r="AF360"/>
      <c r="AG360"/>
      <c r="AH360"/>
      <c r="AI360"/>
      <c r="AJ360" s="515"/>
      <c r="AK360" s="5"/>
      <c r="AL360" s="5"/>
      <c r="AM360" s="5"/>
      <c r="AN360"/>
      <c r="AO360" s="646" t="str">
        <f t="shared" si="545"/>
        <v>Гатчина</v>
      </c>
      <c r="AP360" s="657" t="str">
        <f t="shared" si="546"/>
        <v>· *</v>
      </c>
      <c r="AQ360" s="656" t="str">
        <f t="shared" si="547"/>
        <v>1…6 мм</v>
      </c>
      <c r="AR360"/>
      <c r="AS360"/>
      <c r="AT360"/>
      <c r="AW360" s="981" t="s">
        <v>1662</v>
      </c>
      <c r="AX360" s="982" t="s">
        <v>1811</v>
      </c>
      <c r="AY360" s="982" t="s">
        <v>1812</v>
      </c>
      <c r="AZ360" s="1008" t="s">
        <v>1813</v>
      </c>
      <c r="BA360" s="983" t="s">
        <v>304</v>
      </c>
      <c r="BC360" s="991" t="s">
        <v>789</v>
      </c>
      <c r="BD360" s="992" t="s">
        <v>1957</v>
      </c>
      <c r="BE360" s="992" t="s">
        <v>1958</v>
      </c>
      <c r="BF360" s="1008" t="s">
        <v>1959</v>
      </c>
      <c r="BG360" s="993" t="s">
        <v>738</v>
      </c>
      <c r="BH360" s="994">
        <v>64.739199999999997</v>
      </c>
      <c r="BI360" s="995">
        <v>34.6995</v>
      </c>
      <c r="BQ360" s="1000">
        <f t="shared" si="542"/>
        <v>0</v>
      </c>
      <c r="BR360" s="1000">
        <f t="shared" si="543"/>
        <v>0</v>
      </c>
      <c r="BS360" s="1000">
        <f t="shared" si="544"/>
        <v>0</v>
      </c>
      <c r="CH360"/>
      <c r="CI360"/>
      <c r="CJ360"/>
      <c r="CK360"/>
      <c r="CL360"/>
      <c r="CM360"/>
      <c r="CN360"/>
      <c r="CO360"/>
      <c r="CP360"/>
      <c r="CQ360"/>
      <c r="CR360"/>
      <c r="CS360"/>
      <c r="CT360"/>
      <c r="CU360"/>
      <c r="CV360"/>
      <c r="CW360"/>
      <c r="CX360"/>
      <c r="CY360"/>
      <c r="CZ360"/>
      <c r="DA360"/>
      <c r="DB360"/>
    </row>
    <row r="361" spans="1:106" ht="16.5" customHeight="1" x14ac:dyDescent="0.25">
      <c r="AO361" s="646" t="str">
        <f t="shared" si="545"/>
        <v>Усть-Луга</v>
      </c>
      <c r="AP361" s="657" t="str">
        <f t="shared" si="546"/>
        <v>· *</v>
      </c>
      <c r="AQ361" s="656" t="str">
        <f t="shared" si="547"/>
        <v>&lt;1 мм</v>
      </c>
      <c r="AW361" s="1018" t="s">
        <v>788</v>
      </c>
      <c r="AX361" s="1017" t="s">
        <v>177</v>
      </c>
      <c r="AY361" s="1017" t="s">
        <v>1395</v>
      </c>
      <c r="AZ361" s="1008" t="s">
        <v>1431</v>
      </c>
      <c r="BA361" s="1017" t="s">
        <v>177</v>
      </c>
      <c r="BC361" s="991" t="s">
        <v>789</v>
      </c>
      <c r="BD361" s="992" t="s">
        <v>1899</v>
      </c>
      <c r="BE361" s="992" t="s">
        <v>1900</v>
      </c>
      <c r="BF361" s="1008" t="s">
        <v>1901</v>
      </c>
      <c r="BG361" s="993" t="s">
        <v>406</v>
      </c>
      <c r="BH361" s="994">
        <v>64.990600000000001</v>
      </c>
      <c r="BI361" s="995">
        <v>34.786000000000001</v>
      </c>
      <c r="BQ361" s="1000">
        <f t="shared" si="542"/>
        <v>0</v>
      </c>
      <c r="BR361" s="1000">
        <f t="shared" si="543"/>
        <v>0</v>
      </c>
      <c r="BS361" s="1000">
        <f t="shared" si="544"/>
        <v>0</v>
      </c>
      <c r="CH361" s="1"/>
      <c r="CI361" s="1"/>
      <c r="CJ361" s="1"/>
      <c r="CK361" s="1"/>
      <c r="CL361" s="1"/>
      <c r="CM361" s="1"/>
      <c r="CN361" s="1"/>
      <c r="CO361" s="1"/>
      <c r="CP361" s="1"/>
      <c r="CQ361" s="1"/>
      <c r="CR361" s="1"/>
      <c r="CS361" s="1"/>
      <c r="CT361" s="1"/>
      <c r="CU361" s="1"/>
      <c r="CV361" s="1"/>
      <c r="CW361" s="1"/>
      <c r="CX361" s="1"/>
      <c r="CY361" s="1"/>
      <c r="CZ361" s="1"/>
      <c r="DA361" s="1"/>
      <c r="DB361" s="1"/>
    </row>
    <row r="362" spans="1:106" ht="16.5" customHeight="1" x14ac:dyDescent="0.25">
      <c r="AO362" s="646" t="str">
        <f t="shared" si="545"/>
        <v>Волховстрой</v>
      </c>
      <c r="AP362" s="657" t="str">
        <f t="shared" si="546"/>
        <v>· *</v>
      </c>
      <c r="AQ362" s="656" t="str">
        <f t="shared" si="547"/>
        <v>10…20 мм</v>
      </c>
      <c r="AW362" s="956" t="s">
        <v>788</v>
      </c>
      <c r="AX362" s="957" t="s">
        <v>1520</v>
      </c>
      <c r="AY362" s="957" t="s">
        <v>1521</v>
      </c>
      <c r="AZ362" s="1008" t="s">
        <v>1522</v>
      </c>
      <c r="BA362" s="958" t="s">
        <v>177</v>
      </c>
      <c r="BC362" s="991" t="s">
        <v>789</v>
      </c>
      <c r="BD362" s="992" t="s">
        <v>1919</v>
      </c>
      <c r="BE362" s="992" t="s">
        <v>1920</v>
      </c>
      <c r="BF362" s="1008" t="s">
        <v>1921</v>
      </c>
      <c r="BG362" s="993" t="s">
        <v>406</v>
      </c>
      <c r="BH362" s="994">
        <v>64.863</v>
      </c>
      <c r="BI362" s="995">
        <v>34.670400000000001</v>
      </c>
      <c r="BQ362" s="1000">
        <f t="shared" si="542"/>
        <v>0</v>
      </c>
      <c r="BR362" s="1000">
        <f t="shared" si="543"/>
        <v>0</v>
      </c>
      <c r="BS362" s="1000">
        <f t="shared" si="544"/>
        <v>0</v>
      </c>
    </row>
    <row r="363" spans="1:106" ht="16.5" customHeight="1" x14ac:dyDescent="0.25">
      <c r="A363" s="98"/>
      <c r="B363" s="98"/>
      <c r="C363" s="98"/>
      <c r="D363" s="98"/>
      <c r="E363" s="98"/>
      <c r="F363" s="98"/>
      <c r="G363" s="98"/>
      <c r="H363" s="98"/>
      <c r="I363" s="98"/>
      <c r="J363" s="98"/>
      <c r="K363" s="98"/>
      <c r="L363" s="98"/>
      <c r="M363" s="98"/>
      <c r="N363" s="98"/>
      <c r="O363" s="98"/>
      <c r="P363" s="98"/>
      <c r="Q363" s="98"/>
      <c r="R363" s="98"/>
      <c r="S363" s="98"/>
      <c r="T363" s="98"/>
      <c r="U363" s="98"/>
      <c r="V363" s="98"/>
      <c r="W363" s="98"/>
      <c r="X363" s="98"/>
      <c r="Y363" s="98"/>
      <c r="Z363" s="98"/>
      <c r="AA363" s="98"/>
      <c r="AB363" s="98"/>
      <c r="AC363" s="98"/>
      <c r="AD363" s="98"/>
      <c r="AE363" s="98"/>
      <c r="AF363" s="98"/>
      <c r="AG363" s="98"/>
      <c r="AH363" s="98"/>
      <c r="AI363" s="98"/>
      <c r="AO363" s="646" t="str">
        <f t="shared" si="545"/>
        <v>Тихвин</v>
      </c>
      <c r="AP363" s="657" t="str">
        <f t="shared" si="546"/>
        <v>· *</v>
      </c>
      <c r="AQ363" s="656" t="str">
        <f t="shared" si="547"/>
        <v>5…10 мм</v>
      </c>
      <c r="AW363" s="981" t="s">
        <v>1662</v>
      </c>
      <c r="AX363" s="982" t="s">
        <v>1814</v>
      </c>
      <c r="AY363" s="982" t="s">
        <v>1815</v>
      </c>
      <c r="AZ363" s="1008" t="s">
        <v>1816</v>
      </c>
      <c r="BA363" s="983" t="s">
        <v>917</v>
      </c>
      <c r="BC363" s="991" t="s">
        <v>789</v>
      </c>
      <c r="BD363" s="992" t="s">
        <v>1913</v>
      </c>
      <c r="BE363" s="992" t="s">
        <v>1914</v>
      </c>
      <c r="BF363" s="1008" t="s">
        <v>1915</v>
      </c>
      <c r="BG363" s="993" t="s">
        <v>406</v>
      </c>
      <c r="BH363" s="994">
        <v>65.089500000000001</v>
      </c>
      <c r="BI363" s="995">
        <v>34.583100000000002</v>
      </c>
      <c r="BQ363" s="1000">
        <f t="shared" si="542"/>
        <v>0</v>
      </c>
      <c r="BR363" s="1000">
        <f t="shared" si="543"/>
        <v>0</v>
      </c>
      <c r="BS363" s="1000">
        <f t="shared" si="544"/>
        <v>0</v>
      </c>
    </row>
    <row r="364" spans="1:106" ht="16.5" customHeight="1" x14ac:dyDescent="0.25">
      <c r="A364" s="99" t="s">
        <v>685</v>
      </c>
      <c r="B364" s="100" t="s">
        <v>78</v>
      </c>
      <c r="C364" s="101" t="s">
        <v>2262</v>
      </c>
      <c r="D364" s="102" t="s">
        <v>79</v>
      </c>
      <c r="E364" s="102" t="s">
        <v>2263</v>
      </c>
      <c r="F364" s="102" t="s">
        <v>79</v>
      </c>
      <c r="G364" s="102" t="s">
        <v>2264</v>
      </c>
      <c r="H364" s="102" t="s">
        <v>79</v>
      </c>
      <c r="I364" s="102" t="s">
        <v>2265</v>
      </c>
      <c r="J364" s="102" t="s">
        <v>79</v>
      </c>
      <c r="K364" s="102" t="s">
        <v>2266</v>
      </c>
      <c r="L364" s="102" t="s">
        <v>79</v>
      </c>
      <c r="M364" s="102" t="s">
        <v>2267</v>
      </c>
      <c r="N364" s="102" t="s">
        <v>79</v>
      </c>
      <c r="O364" s="102" t="s">
        <v>2268</v>
      </c>
      <c r="P364" s="102" t="s">
        <v>79</v>
      </c>
      <c r="Q364" s="102" t="s">
        <v>2269</v>
      </c>
      <c r="R364" s="102" t="s">
        <v>79</v>
      </c>
      <c r="S364" s="102" t="s">
        <v>2270</v>
      </c>
      <c r="T364" s="102" t="s">
        <v>79</v>
      </c>
      <c r="U364" s="102" t="s">
        <v>2271</v>
      </c>
      <c r="V364" s="103" t="s">
        <v>79</v>
      </c>
      <c r="X364" s="104"/>
      <c r="Y364" s="105" t="s">
        <v>80</v>
      </c>
      <c r="Z364" s="106" t="s">
        <v>83</v>
      </c>
      <c r="AA364" s="107" t="s">
        <v>84</v>
      </c>
      <c r="AB364" s="107" t="s">
        <v>85</v>
      </c>
      <c r="AC364" s="107" t="s">
        <v>86</v>
      </c>
      <c r="AD364" s="107" t="s">
        <v>87</v>
      </c>
      <c r="AE364" s="107" t="s">
        <v>81</v>
      </c>
      <c r="AF364" s="107" t="s">
        <v>82</v>
      </c>
      <c r="AG364" s="107" t="s">
        <v>83</v>
      </c>
      <c r="AH364" s="107" t="s">
        <v>84</v>
      </c>
      <c r="AI364" s="108" t="s">
        <v>85</v>
      </c>
      <c r="AO364" s="646" t="str">
        <f t="shared" si="545"/>
        <v>Бабаево</v>
      </c>
      <c r="AP364" s="657" t="str">
        <f t="shared" si="546"/>
        <v>· *</v>
      </c>
      <c r="AQ364" s="656" t="str">
        <f t="shared" si="547"/>
        <v>1…6 мм</v>
      </c>
      <c r="AW364" s="956" t="s">
        <v>1350</v>
      </c>
      <c r="AX364" s="957" t="s">
        <v>1626</v>
      </c>
      <c r="AY364" s="957" t="s">
        <v>1627</v>
      </c>
      <c r="AZ364" s="1008" t="s">
        <v>2159</v>
      </c>
      <c r="BA364" s="958" t="s">
        <v>228</v>
      </c>
      <c r="BC364" s="991" t="s">
        <v>789</v>
      </c>
      <c r="BD364" s="992" t="s">
        <v>1957</v>
      </c>
      <c r="BE364" s="992" t="s">
        <v>1958</v>
      </c>
      <c r="BF364" s="1008" t="s">
        <v>1959</v>
      </c>
      <c r="BG364" s="993" t="s">
        <v>406</v>
      </c>
      <c r="BH364" s="994">
        <v>64.739199999999997</v>
      </c>
      <c r="BI364" s="995">
        <v>34.6995</v>
      </c>
      <c r="BQ364" s="1000">
        <f t="shared" si="542"/>
        <v>0</v>
      </c>
      <c r="BR364" s="1000">
        <f t="shared" si="543"/>
        <v>0</v>
      </c>
      <c r="BS364" s="1000">
        <f t="shared" si="544"/>
        <v>0</v>
      </c>
    </row>
    <row r="365" spans="1:106" ht="16.5" customHeight="1" x14ac:dyDescent="0.25">
      <c r="A365" s="109" t="s">
        <v>686</v>
      </c>
      <c r="B365" s="110" t="s">
        <v>687</v>
      </c>
      <c r="C365" s="111" t="s">
        <v>59</v>
      </c>
      <c r="D365" s="111" t="s">
        <v>60</v>
      </c>
      <c r="E365" s="111" t="s">
        <v>59</v>
      </c>
      <c r="F365" s="111" t="s">
        <v>60</v>
      </c>
      <c r="G365" s="111" t="s">
        <v>59</v>
      </c>
      <c r="H365" s="111" t="s">
        <v>60</v>
      </c>
      <c r="I365" s="111" t="s">
        <v>59</v>
      </c>
      <c r="J365" s="111" t="s">
        <v>60</v>
      </c>
      <c r="K365" s="111" t="s">
        <v>59</v>
      </c>
      <c r="L365" s="111" t="s">
        <v>60</v>
      </c>
      <c r="M365" s="111" t="s">
        <v>59</v>
      </c>
      <c r="N365" s="111" t="s">
        <v>60</v>
      </c>
      <c r="O365" s="111" t="s">
        <v>59</v>
      </c>
      <c r="P365" s="111" t="s">
        <v>60</v>
      </c>
      <c r="Q365" s="111" t="s">
        <v>59</v>
      </c>
      <c r="R365" s="111" t="s">
        <v>60</v>
      </c>
      <c r="S365" s="111" t="s">
        <v>59</v>
      </c>
      <c r="T365" s="111" t="s">
        <v>60</v>
      </c>
      <c r="U365" s="111" t="s">
        <v>59</v>
      </c>
      <c r="V365" s="112" t="s">
        <v>60</v>
      </c>
      <c r="X365" s="113"/>
      <c r="Y365" s="105" t="s">
        <v>687</v>
      </c>
      <c r="Z365" s="114" t="s">
        <v>2272</v>
      </c>
      <c r="AA365" s="115" t="s">
        <v>2273</v>
      </c>
      <c r="AB365" s="115" t="s">
        <v>2274</v>
      </c>
      <c r="AC365" s="115" t="s">
        <v>2275</v>
      </c>
      <c r="AD365" s="115" t="s">
        <v>2276</v>
      </c>
      <c r="AE365" s="115" t="s">
        <v>2277</v>
      </c>
      <c r="AF365" s="115" t="s">
        <v>2278</v>
      </c>
      <c r="AG365" s="115" t="s">
        <v>2279</v>
      </c>
      <c r="AH365" s="115" t="s">
        <v>2280</v>
      </c>
      <c r="AI365" s="116" t="s">
        <v>2281</v>
      </c>
      <c r="AO365" s="646" t="str">
        <f t="shared" si="545"/>
        <v>Нелазское</v>
      </c>
      <c r="AP365" s="657" t="str">
        <f t="shared" si="546"/>
        <v>· *</v>
      </c>
      <c r="AQ365" s="656" t="str">
        <f t="shared" si="547"/>
        <v>1…6 мм</v>
      </c>
      <c r="AW365" s="981" t="s">
        <v>1662</v>
      </c>
      <c r="AX365" s="982" t="s">
        <v>1817</v>
      </c>
      <c r="AY365" s="982" t="s">
        <v>1818</v>
      </c>
      <c r="AZ365" s="1008" t="s">
        <v>1819</v>
      </c>
      <c r="BA365" s="983" t="s">
        <v>304</v>
      </c>
      <c r="BC365" s="991" t="s">
        <v>789</v>
      </c>
      <c r="BD365" s="992" t="s">
        <v>1904</v>
      </c>
      <c r="BE365" s="992" t="s">
        <v>1905</v>
      </c>
      <c r="BF365" s="1008" t="s">
        <v>1906</v>
      </c>
      <c r="BG365" s="993" t="s">
        <v>431</v>
      </c>
      <c r="BH365" s="994">
        <v>64.632000000000005</v>
      </c>
      <c r="BI365" s="995">
        <v>30.787400000000002</v>
      </c>
      <c r="BQ365" s="1000">
        <f t="shared" si="542"/>
        <v>0</v>
      </c>
      <c r="BR365" s="1000">
        <f t="shared" si="543"/>
        <v>0</v>
      </c>
      <c r="BS365" s="1000">
        <f t="shared" si="544"/>
        <v>0</v>
      </c>
    </row>
    <row r="366" spans="1:106" ht="16.5" customHeight="1" x14ac:dyDescent="0.25">
      <c r="A366" s="109" t="s">
        <v>688</v>
      </c>
      <c r="B366" s="117" t="s">
        <v>88</v>
      </c>
      <c r="C366" s="118">
        <v>45616.375</v>
      </c>
      <c r="D366" s="119">
        <v>45616.875</v>
      </c>
      <c r="E366" s="120">
        <v>45617.375</v>
      </c>
      <c r="F366" s="119">
        <v>45617.875</v>
      </c>
      <c r="G366" s="120">
        <v>45618.375</v>
      </c>
      <c r="H366" s="119">
        <v>45618.875</v>
      </c>
      <c r="I366" s="121">
        <v>45619.375</v>
      </c>
      <c r="J366" s="119">
        <v>45619.875</v>
      </c>
      <c r="K366" s="120">
        <v>45620.375</v>
      </c>
      <c r="L366" s="119">
        <v>45620.875</v>
      </c>
      <c r="M366" s="120">
        <v>45621.375</v>
      </c>
      <c r="N366" s="119">
        <v>45621.875</v>
      </c>
      <c r="O366" s="121">
        <v>45622.375</v>
      </c>
      <c r="P366" s="119">
        <v>45622.875</v>
      </c>
      <c r="Q366" s="120">
        <v>45623.375</v>
      </c>
      <c r="R366" s="119">
        <v>45623.875</v>
      </c>
      <c r="S366" s="120">
        <v>45624.375</v>
      </c>
      <c r="T366" s="119">
        <v>45624.875</v>
      </c>
      <c r="U366" s="120">
        <v>45625.375</v>
      </c>
      <c r="V366" s="122">
        <v>45625.875</v>
      </c>
      <c r="X366" s="109" t="s">
        <v>689</v>
      </c>
      <c r="Y366" s="123"/>
      <c r="Z366" s="124">
        <v>45616.875</v>
      </c>
      <c r="AA366" s="125">
        <v>45617.875</v>
      </c>
      <c r="AB366" s="125">
        <v>45618.875</v>
      </c>
      <c r="AC366" s="125">
        <v>45619.875</v>
      </c>
      <c r="AD366" s="125">
        <v>45620.875</v>
      </c>
      <c r="AE366" s="125">
        <v>45621.875</v>
      </c>
      <c r="AF366" s="125">
        <v>45622.875</v>
      </c>
      <c r="AG366" s="125">
        <v>45623.875</v>
      </c>
      <c r="AH366" s="125">
        <v>45624.875</v>
      </c>
      <c r="AI366" s="125">
        <v>45625.875</v>
      </c>
      <c r="AO366" s="646" t="str">
        <f t="shared" si="545"/>
        <v>Хвойная</v>
      </c>
      <c r="AP366" s="657" t="str">
        <f t="shared" si="546"/>
        <v>· *</v>
      </c>
      <c r="AQ366" s="656" t="str">
        <f t="shared" si="547"/>
        <v>1…6 мм</v>
      </c>
      <c r="AW366" s="981" t="s">
        <v>1662</v>
      </c>
      <c r="AX366" s="982" t="s">
        <v>1820</v>
      </c>
      <c r="AY366" s="982" t="s">
        <v>1821</v>
      </c>
      <c r="AZ366" s="1008" t="s">
        <v>1822</v>
      </c>
      <c r="BA366" s="983" t="s">
        <v>917</v>
      </c>
      <c r="BC366" s="991" t="s">
        <v>789</v>
      </c>
      <c r="BD366" s="992" t="s">
        <v>1902</v>
      </c>
      <c r="BE366" s="992" t="s">
        <v>1409</v>
      </c>
      <c r="BF366" s="1008" t="s">
        <v>1903</v>
      </c>
      <c r="BG366" s="993" t="s">
        <v>431</v>
      </c>
      <c r="BH366" s="994">
        <v>64.549499999999995</v>
      </c>
      <c r="BI366" s="995">
        <v>30.064599999999999</v>
      </c>
      <c r="BQ366" s="1000">
        <f t="shared" si="542"/>
        <v>0</v>
      </c>
      <c r="BR366" s="1000">
        <f t="shared" si="543"/>
        <v>0</v>
      </c>
      <c r="BS366" s="1000">
        <f t="shared" si="544"/>
        <v>0</v>
      </c>
    </row>
    <row r="367" spans="1:106" s="2" customFormat="1" ht="16.5" customHeight="1" x14ac:dyDescent="0.25">
      <c r="A367" s="109" t="s">
        <v>690</v>
      </c>
      <c r="B367" s="126" t="s">
        <v>89</v>
      </c>
      <c r="C367" s="127" t="e">
        <v>#N/A</v>
      </c>
      <c r="D367" s="128">
        <v>2.4</v>
      </c>
      <c r="E367" s="128" t="e">
        <v>#N/A</v>
      </c>
      <c r="F367" s="128">
        <v>2.6</v>
      </c>
      <c r="G367" s="128" t="e">
        <v>#N/A</v>
      </c>
      <c r="H367" s="128">
        <v>0.4</v>
      </c>
      <c r="I367" s="128" t="e">
        <v>#N/A</v>
      </c>
      <c r="J367" s="128">
        <v>-0.8</v>
      </c>
      <c r="K367" s="128" t="e">
        <v>#N/A</v>
      </c>
      <c r="L367" s="128">
        <v>-2.7</v>
      </c>
      <c r="M367" s="128" t="e">
        <v>#N/A</v>
      </c>
      <c r="N367" s="128">
        <v>3</v>
      </c>
      <c r="O367" s="128" t="e">
        <v>#N/A</v>
      </c>
      <c r="P367" s="128">
        <v>5.9</v>
      </c>
      <c r="Q367" s="128" t="e">
        <v>#N/A</v>
      </c>
      <c r="R367" s="128">
        <v>5.0999999999999996</v>
      </c>
      <c r="S367" s="128" t="e">
        <v>#N/A</v>
      </c>
      <c r="T367" s="128">
        <v>4.0999999999999996</v>
      </c>
      <c r="U367" s="128" t="e">
        <v>#N/A</v>
      </c>
      <c r="V367" s="129">
        <v>4.3</v>
      </c>
      <c r="W367" s="1"/>
      <c r="X367" s="109" t="s">
        <v>691</v>
      </c>
      <c r="Y367" s="489" t="s">
        <v>89</v>
      </c>
      <c r="Z367" s="131">
        <v>2.4</v>
      </c>
      <c r="AA367" s="131">
        <v>2.6</v>
      </c>
      <c r="AB367" s="131">
        <v>0.4</v>
      </c>
      <c r="AC367" s="131">
        <v>-0.8</v>
      </c>
      <c r="AD367" s="131">
        <v>-2.7</v>
      </c>
      <c r="AE367" s="131">
        <v>3</v>
      </c>
      <c r="AF367" s="131">
        <v>5.9</v>
      </c>
      <c r="AG367" s="131">
        <v>5.0999999999999996</v>
      </c>
      <c r="AH367" s="131">
        <v>4.0999999999999996</v>
      </c>
      <c r="AI367" s="131">
        <v>4.3</v>
      </c>
      <c r="AJ367" s="516"/>
      <c r="AK367" s="232"/>
      <c r="AL367" s="5"/>
      <c r="AM367" s="5"/>
      <c r="AN367"/>
      <c r="AO367" s="646" t="str">
        <f t="shared" si="545"/>
        <v>Лодейное Поле</v>
      </c>
      <c r="AP367" s="657" t="str">
        <f t="shared" si="546"/>
        <v>· *</v>
      </c>
      <c r="AQ367" s="656" t="str">
        <f t="shared" si="547"/>
        <v>10…20 мм</v>
      </c>
      <c r="AR367"/>
      <c r="AS367"/>
      <c r="AT367"/>
      <c r="AW367" s="991" t="s">
        <v>790</v>
      </c>
      <c r="AX367" s="992" t="s">
        <v>2032</v>
      </c>
      <c r="AY367" s="992" t="s">
        <v>2033</v>
      </c>
      <c r="AZ367" s="1008" t="s">
        <v>2034</v>
      </c>
      <c r="BA367" s="993" t="s">
        <v>456</v>
      </c>
      <c r="BC367" s="991" t="s">
        <v>789</v>
      </c>
      <c r="BD367" s="992" t="s">
        <v>1951</v>
      </c>
      <c r="BE367" s="992" t="s">
        <v>1952</v>
      </c>
      <c r="BF367" s="1008" t="s">
        <v>1953</v>
      </c>
      <c r="BG367" s="993" t="s">
        <v>380</v>
      </c>
      <c r="BH367" s="994">
        <v>61.744300000000003</v>
      </c>
      <c r="BI367" s="995">
        <v>30.668800000000001</v>
      </c>
      <c r="BQ367" s="1000">
        <f t="shared" si="542"/>
        <v>0</v>
      </c>
      <c r="BR367" s="1000">
        <f t="shared" si="543"/>
        <v>0</v>
      </c>
      <c r="BS367" s="1000">
        <f t="shared" si="544"/>
        <v>0</v>
      </c>
      <c r="CH367"/>
      <c r="CI367"/>
      <c r="CJ367"/>
      <c r="CK367"/>
      <c r="CL367"/>
      <c r="CM367"/>
      <c r="CN367"/>
      <c r="CO367"/>
      <c r="CP367"/>
      <c r="CQ367"/>
      <c r="CR367"/>
      <c r="CS367"/>
      <c r="CT367"/>
      <c r="CU367"/>
      <c r="CV367"/>
      <c r="CW367"/>
      <c r="CX367"/>
      <c r="CY367"/>
      <c r="CZ367"/>
      <c r="DA367"/>
      <c r="DB367"/>
    </row>
    <row r="368" spans="1:106" s="3" customFormat="1" ht="16.5" customHeight="1" x14ac:dyDescent="0.25">
      <c r="A368" s="109" t="s">
        <v>692</v>
      </c>
      <c r="B368" s="132" t="s">
        <v>90</v>
      </c>
      <c r="C368" s="133">
        <v>-4.0999999999999996</v>
      </c>
      <c r="D368" s="134" t="e">
        <v>#N/A</v>
      </c>
      <c r="E368" s="133">
        <v>-1.2</v>
      </c>
      <c r="F368" s="134" t="e">
        <v>#N/A</v>
      </c>
      <c r="G368" s="133">
        <v>-3.7</v>
      </c>
      <c r="H368" s="134" t="e">
        <v>#N/A</v>
      </c>
      <c r="I368" s="133">
        <v>-3.1</v>
      </c>
      <c r="J368" s="134" t="e">
        <v>#N/A</v>
      </c>
      <c r="K368" s="133">
        <v>-12.8</v>
      </c>
      <c r="L368" s="134" t="e">
        <v>#N/A</v>
      </c>
      <c r="M368" s="133">
        <v>-8.6</v>
      </c>
      <c r="N368" s="134" t="e">
        <v>#N/A</v>
      </c>
      <c r="O368" s="133">
        <v>1</v>
      </c>
      <c r="P368" s="134" t="e">
        <v>#N/A</v>
      </c>
      <c r="Q368" s="133">
        <v>2.5</v>
      </c>
      <c r="R368" s="134" t="e">
        <v>#N/A</v>
      </c>
      <c r="S368" s="133">
        <v>1.5</v>
      </c>
      <c r="T368" s="134" t="e">
        <v>#N/A</v>
      </c>
      <c r="U368" s="133">
        <v>1.2999999999999998</v>
      </c>
      <c r="V368" s="135" t="e">
        <v>#N/A</v>
      </c>
      <c r="W368" s="1"/>
      <c r="X368" s="109" t="s">
        <v>693</v>
      </c>
      <c r="Y368" s="490" t="s">
        <v>90</v>
      </c>
      <c r="Z368" s="137">
        <v>-2.1</v>
      </c>
      <c r="AA368" s="137">
        <v>0.8</v>
      </c>
      <c r="AB368" s="137">
        <v>-1.7</v>
      </c>
      <c r="AC368" s="137">
        <v>-1.9</v>
      </c>
      <c r="AD368" s="137">
        <v>-10.8</v>
      </c>
      <c r="AE368" s="137">
        <v>-6.6</v>
      </c>
      <c r="AF368" s="137">
        <v>3</v>
      </c>
      <c r="AG368" s="137">
        <v>4.2</v>
      </c>
      <c r="AH368" s="137">
        <v>3.5</v>
      </c>
      <c r="AI368" s="137">
        <v>3.3</v>
      </c>
      <c r="AJ368" s="517"/>
      <c r="AK368" s="233"/>
      <c r="AL368" s="5"/>
      <c r="AM368" s="5"/>
      <c r="AN368"/>
      <c r="AO368" s="646" t="str">
        <f t="shared" si="545"/>
        <v>Петрозаводск</v>
      </c>
      <c r="AP368" s="657" t="str">
        <f t="shared" si="546"/>
        <v>· *</v>
      </c>
      <c r="AQ368" s="656" t="str">
        <f t="shared" si="547"/>
        <v>10…20 мм</v>
      </c>
      <c r="AR368"/>
      <c r="AS368"/>
      <c r="AT368"/>
      <c r="AW368" s="981" t="s">
        <v>1662</v>
      </c>
      <c r="AX368" s="982" t="s">
        <v>1823</v>
      </c>
      <c r="AY368" s="982" t="s">
        <v>1824</v>
      </c>
      <c r="AZ368" s="1008" t="s">
        <v>1825</v>
      </c>
      <c r="BA368" s="983" t="s">
        <v>917</v>
      </c>
      <c r="BC368" s="991" t="s">
        <v>789</v>
      </c>
      <c r="BD368" s="992" t="s">
        <v>1945</v>
      </c>
      <c r="BE368" s="992" t="s">
        <v>1946</v>
      </c>
      <c r="BF368" s="1008" t="s">
        <v>1947</v>
      </c>
      <c r="BG368" s="993" t="s">
        <v>380</v>
      </c>
      <c r="BH368" s="994">
        <v>61.682200000000002</v>
      </c>
      <c r="BI368" s="995">
        <v>30.562799999999999</v>
      </c>
      <c r="BQ368" s="1000">
        <f t="shared" si="542"/>
        <v>0</v>
      </c>
      <c r="BR368" s="1000">
        <f t="shared" si="543"/>
        <v>0</v>
      </c>
      <c r="BS368" s="1000">
        <f t="shared" si="544"/>
        <v>0</v>
      </c>
      <c r="CH368" s="2"/>
      <c r="CI368" s="2"/>
      <c r="CJ368" s="2"/>
      <c r="CK368" s="2"/>
      <c r="CL368" s="2"/>
      <c r="CM368" s="2"/>
      <c r="CN368" s="2"/>
      <c r="CO368" s="2"/>
      <c r="CP368" s="2"/>
      <c r="CQ368" s="2"/>
      <c r="CR368" s="2"/>
      <c r="CS368" s="2"/>
      <c r="CT368" s="2"/>
      <c r="CU368" s="2"/>
      <c r="CV368" s="2"/>
      <c r="CW368" s="2"/>
      <c r="CX368" s="2"/>
      <c r="CY368" s="2"/>
      <c r="CZ368" s="2"/>
      <c r="DA368" s="2"/>
      <c r="DB368" s="2"/>
    </row>
    <row r="369" spans="1:106" ht="16.5" customHeight="1" x14ac:dyDescent="0.25">
      <c r="A369" s="109" t="s">
        <v>694</v>
      </c>
      <c r="B369" s="491" t="s">
        <v>91</v>
      </c>
      <c r="C369" s="492" t="e">
        <v>#N/A</v>
      </c>
      <c r="D369" s="493">
        <v>8.4</v>
      </c>
      <c r="E369" s="493" t="e">
        <v>#N/A</v>
      </c>
      <c r="F369" s="493">
        <v>11</v>
      </c>
      <c r="G369" s="493" t="e">
        <v>#N/A</v>
      </c>
      <c r="H369" s="493">
        <v>6.4</v>
      </c>
      <c r="I369" s="493" t="e">
        <v>#N/A</v>
      </c>
      <c r="J369" s="493">
        <v>12.8</v>
      </c>
      <c r="K369" s="493" t="e">
        <v>#N/A</v>
      </c>
      <c r="L369" s="493">
        <v>14.3</v>
      </c>
      <c r="M369" s="493" t="e">
        <v>#N/A</v>
      </c>
      <c r="N369" s="493">
        <v>6.5</v>
      </c>
      <c r="O369" s="493" t="e">
        <v>#N/A</v>
      </c>
      <c r="P369" s="493">
        <v>16.899999999999999</v>
      </c>
      <c r="Q369" s="493" t="e">
        <v>#N/A</v>
      </c>
      <c r="R369" s="493">
        <v>13.6</v>
      </c>
      <c r="S369" s="493" t="e">
        <v>#N/A</v>
      </c>
      <c r="T369" s="493">
        <v>13.1</v>
      </c>
      <c r="U369" s="493" t="e">
        <v>#N/A</v>
      </c>
      <c r="V369" s="494">
        <v>10.3</v>
      </c>
      <c r="X369" s="109" t="s">
        <v>695</v>
      </c>
      <c r="Y369" s="495" t="s">
        <v>91</v>
      </c>
      <c r="Z369" s="511">
        <v>8.4</v>
      </c>
      <c r="AA369" s="512">
        <v>11</v>
      </c>
      <c r="AB369" s="512">
        <v>6.4</v>
      </c>
      <c r="AC369" s="512">
        <v>12.8</v>
      </c>
      <c r="AD369" s="512">
        <v>14.3</v>
      </c>
      <c r="AE369" s="512">
        <v>6.5</v>
      </c>
      <c r="AF369" s="512">
        <v>16.899999999999999</v>
      </c>
      <c r="AG369" s="512">
        <v>13.6</v>
      </c>
      <c r="AH369" s="512">
        <v>13.1</v>
      </c>
      <c r="AI369" s="513">
        <v>10.3</v>
      </c>
      <c r="AO369" s="646" t="str">
        <f t="shared" si="545"/>
        <v>Медвежья Гора</v>
      </c>
      <c r="AP369" s="657" t="str">
        <f t="shared" si="546"/>
        <v>***</v>
      </c>
      <c r="AQ369" s="656" t="str">
        <f t="shared" si="547"/>
        <v>10…20 мм</v>
      </c>
      <c r="AW369" s="981" t="s">
        <v>1662</v>
      </c>
      <c r="AX369" s="982" t="s">
        <v>1826</v>
      </c>
      <c r="AY369" s="982" t="s">
        <v>1827</v>
      </c>
      <c r="AZ369" s="1008" t="s">
        <v>1828</v>
      </c>
      <c r="BA369" s="983" t="s">
        <v>886</v>
      </c>
      <c r="BC369" s="991" t="s">
        <v>789</v>
      </c>
      <c r="BD369" s="992" t="s">
        <v>1907</v>
      </c>
      <c r="BE369" s="992" t="s">
        <v>1908</v>
      </c>
      <c r="BF369" s="1008" t="s">
        <v>1909</v>
      </c>
      <c r="BG369" s="993" t="s">
        <v>380</v>
      </c>
      <c r="BH369" s="994">
        <v>61.653100000000002</v>
      </c>
      <c r="BI369" s="995">
        <v>30.3782</v>
      </c>
      <c r="BQ369" s="1000">
        <f t="shared" si="542"/>
        <v>0</v>
      </c>
      <c r="BR369" s="1000">
        <f t="shared" si="543"/>
        <v>0</v>
      </c>
      <c r="BS369" s="1000">
        <f t="shared" si="544"/>
        <v>0</v>
      </c>
      <c r="CH369" s="3"/>
      <c r="CI369" s="3"/>
      <c r="CJ369" s="3"/>
      <c r="CK369" s="3"/>
      <c r="CL369" s="3"/>
      <c r="CM369" s="3"/>
      <c r="CN369" s="3"/>
      <c r="CO369" s="3"/>
      <c r="CP369" s="3"/>
      <c r="CQ369" s="3"/>
      <c r="CR369" s="3"/>
      <c r="CS369" s="3"/>
      <c r="CT369" s="3"/>
      <c r="CU369" s="3"/>
      <c r="CV369" s="3"/>
      <c r="CW369" s="3"/>
      <c r="CX369" s="3"/>
      <c r="CY369" s="3"/>
      <c r="CZ369" s="3"/>
      <c r="DA369" s="3"/>
      <c r="DB369" s="3"/>
    </row>
    <row r="370" spans="1:106" ht="16.5" customHeight="1" x14ac:dyDescent="0.25">
      <c r="A370" s="109" t="s">
        <v>696</v>
      </c>
      <c r="B370" s="139" t="s">
        <v>92</v>
      </c>
      <c r="C370" s="140">
        <v>9</v>
      </c>
      <c r="D370" s="141">
        <v>14</v>
      </c>
      <c r="E370" s="141">
        <v>10</v>
      </c>
      <c r="F370" s="141">
        <v>8</v>
      </c>
      <c r="G370" s="141">
        <v>12</v>
      </c>
      <c r="H370" s="141">
        <v>14</v>
      </c>
      <c r="I370" s="141">
        <v>10</v>
      </c>
      <c r="J370" s="141">
        <v>5</v>
      </c>
      <c r="K370" s="141">
        <v>9</v>
      </c>
      <c r="L370" s="141">
        <v>7</v>
      </c>
      <c r="M370" s="141">
        <v>15</v>
      </c>
      <c r="N370" s="141">
        <v>15</v>
      </c>
      <c r="O370" s="141">
        <v>17</v>
      </c>
      <c r="P370" s="141">
        <v>15</v>
      </c>
      <c r="Q370" s="141">
        <v>13</v>
      </c>
      <c r="R370" s="141">
        <v>7</v>
      </c>
      <c r="S370" s="141">
        <v>4</v>
      </c>
      <c r="T370" s="141">
        <v>0</v>
      </c>
      <c r="U370" s="141">
        <v>3</v>
      </c>
      <c r="V370" s="142">
        <v>4</v>
      </c>
      <c r="X370" s="109" t="s">
        <v>697</v>
      </c>
      <c r="Y370" s="496" t="s">
        <v>92</v>
      </c>
      <c r="Z370" s="144">
        <v>14</v>
      </c>
      <c r="AA370" s="144">
        <v>10</v>
      </c>
      <c r="AB370" s="144">
        <v>14</v>
      </c>
      <c r="AC370" s="144">
        <v>10</v>
      </c>
      <c r="AD370" s="144">
        <v>9</v>
      </c>
      <c r="AE370" s="144">
        <v>15</v>
      </c>
      <c r="AF370" s="144">
        <v>17</v>
      </c>
      <c r="AG370" s="144">
        <v>13</v>
      </c>
      <c r="AH370" s="144">
        <v>4</v>
      </c>
      <c r="AI370" s="144">
        <v>4</v>
      </c>
      <c r="AO370" s="646" t="str">
        <f t="shared" si="545"/>
        <v>Беломорск</v>
      </c>
      <c r="AP370" s="657" t="str">
        <f t="shared" si="546"/>
        <v>***</v>
      </c>
      <c r="AQ370" s="656" t="str">
        <f t="shared" si="547"/>
        <v>5…10 мм</v>
      </c>
      <c r="AW370" s="981" t="s">
        <v>1662</v>
      </c>
      <c r="AX370" s="982" t="s">
        <v>1829</v>
      </c>
      <c r="AY370" s="982" t="s">
        <v>1830</v>
      </c>
      <c r="AZ370" s="1008" t="s">
        <v>1831</v>
      </c>
      <c r="BA370" s="983" t="s">
        <v>886</v>
      </c>
      <c r="BC370" s="991" t="s">
        <v>789</v>
      </c>
      <c r="BD370" s="992" t="s">
        <v>1896</v>
      </c>
      <c r="BE370" s="992" t="s">
        <v>1897</v>
      </c>
      <c r="BF370" s="1008" t="s">
        <v>1898</v>
      </c>
      <c r="BG370" s="993" t="s">
        <v>380</v>
      </c>
      <c r="BH370" s="994">
        <v>61.895899999999997</v>
      </c>
      <c r="BI370" s="995">
        <v>30.503499999999999</v>
      </c>
      <c r="BQ370" s="1000">
        <f t="shared" si="542"/>
        <v>0</v>
      </c>
      <c r="BR370" s="1000">
        <f t="shared" si="543"/>
        <v>0</v>
      </c>
      <c r="BS370" s="1000">
        <f t="shared" si="544"/>
        <v>0</v>
      </c>
    </row>
    <row r="371" spans="1:106" ht="16.5" customHeight="1" x14ac:dyDescent="0.25">
      <c r="A371" s="109" t="s">
        <v>698</v>
      </c>
      <c r="B371" s="145" t="s">
        <v>93</v>
      </c>
      <c r="C371" s="146" t="s">
        <v>79</v>
      </c>
      <c r="D371" s="147" t="s">
        <v>79</v>
      </c>
      <c r="E371" s="147" t="s">
        <v>79</v>
      </c>
      <c r="F371" s="147" t="s">
        <v>79</v>
      </c>
      <c r="G371" s="147" t="s">
        <v>79</v>
      </c>
      <c r="H371" s="147" t="s">
        <v>79</v>
      </c>
      <c r="I371" s="147" t="s">
        <v>79</v>
      </c>
      <c r="J371" s="147" t="s">
        <v>79</v>
      </c>
      <c r="K371" s="147" t="s">
        <v>79</v>
      </c>
      <c r="L371" s="147" t="s">
        <v>79</v>
      </c>
      <c r="M371" s="147">
        <v>15</v>
      </c>
      <c r="N371" s="147">
        <v>15</v>
      </c>
      <c r="O371" s="147">
        <v>17</v>
      </c>
      <c r="P371" s="147">
        <v>15</v>
      </c>
      <c r="Q371" s="147" t="s">
        <v>79</v>
      </c>
      <c r="R371" s="147" t="s">
        <v>79</v>
      </c>
      <c r="S371" s="147" t="s">
        <v>79</v>
      </c>
      <c r="T371" s="147" t="s">
        <v>79</v>
      </c>
      <c r="U371" s="147" t="s">
        <v>79</v>
      </c>
      <c r="V371" s="148" t="s">
        <v>79</v>
      </c>
      <c r="X371" s="109" t="s">
        <v>699</v>
      </c>
      <c r="Y371" s="496" t="s">
        <v>103</v>
      </c>
      <c r="Z371" s="150">
        <v>0</v>
      </c>
      <c r="AA371" s="150">
        <v>0</v>
      </c>
      <c r="AB371" s="150">
        <v>0</v>
      </c>
      <c r="AC371" s="150">
        <v>0</v>
      </c>
      <c r="AD371" s="150">
        <v>0</v>
      </c>
      <c r="AE371" s="150">
        <v>0</v>
      </c>
      <c r="AF371" s="150">
        <v>0</v>
      </c>
      <c r="AG371" s="150">
        <v>0</v>
      </c>
      <c r="AH371" s="150">
        <v>0</v>
      </c>
      <c r="AI371" s="150">
        <v>0</v>
      </c>
      <c r="AO371" s="646" t="str">
        <f t="shared" si="545"/>
        <v>Кемь</v>
      </c>
      <c r="AP371" s="657" t="str">
        <f t="shared" si="546"/>
        <v>**</v>
      </c>
      <c r="AQ371" s="656" t="str">
        <f t="shared" si="547"/>
        <v>1…6 мм</v>
      </c>
      <c r="AW371" s="1023" t="s">
        <v>1662</v>
      </c>
      <c r="AX371" s="1023" t="s">
        <v>1829</v>
      </c>
      <c r="AY371" s="1023" t="s">
        <v>1830</v>
      </c>
      <c r="AZ371" s="1008" t="s">
        <v>1831</v>
      </c>
      <c r="BA371" s="1024" t="s">
        <v>712</v>
      </c>
      <c r="BC371" s="991" t="s">
        <v>789</v>
      </c>
      <c r="BD371" s="992" t="s">
        <v>1963</v>
      </c>
      <c r="BE371" s="992" t="s">
        <v>1964</v>
      </c>
      <c r="BF371" s="1008" t="s">
        <v>1965</v>
      </c>
      <c r="BG371" s="993" t="s">
        <v>380</v>
      </c>
      <c r="BH371" s="994">
        <v>61.890999999999998</v>
      </c>
      <c r="BI371" s="995">
        <v>30.947700000000001</v>
      </c>
      <c r="BQ371" s="1000">
        <f t="shared" si="542"/>
        <v>0</v>
      </c>
      <c r="BR371" s="1000">
        <f t="shared" si="543"/>
        <v>0</v>
      </c>
      <c r="BS371" s="1000">
        <f t="shared" si="544"/>
        <v>0</v>
      </c>
    </row>
    <row r="372" spans="1:106" ht="16.5" customHeight="1" x14ac:dyDescent="0.25">
      <c r="A372" s="109" t="s">
        <v>700</v>
      </c>
      <c r="B372" s="151" t="s">
        <v>31</v>
      </c>
      <c r="C372" s="152" t="s">
        <v>79</v>
      </c>
      <c r="D372" s="153" t="s">
        <v>2250</v>
      </c>
      <c r="E372" s="153" t="s">
        <v>2250</v>
      </c>
      <c r="F372" s="153" t="s">
        <v>79</v>
      </c>
      <c r="G372" s="153" t="s">
        <v>2253</v>
      </c>
      <c r="H372" s="153" t="s">
        <v>2250</v>
      </c>
      <c r="I372" s="153" t="s">
        <v>2254</v>
      </c>
      <c r="J372" s="153" t="s">
        <v>79</v>
      </c>
      <c r="K372" s="153" t="s">
        <v>79</v>
      </c>
      <c r="L372" s="153" t="s">
        <v>79</v>
      </c>
      <c r="M372" s="153" t="s">
        <v>79</v>
      </c>
      <c r="N372" s="153" t="s">
        <v>2250</v>
      </c>
      <c r="O372" s="153" t="s">
        <v>79</v>
      </c>
      <c r="P372" s="153" t="s">
        <v>79</v>
      </c>
      <c r="Q372" s="153" t="s">
        <v>79</v>
      </c>
      <c r="R372" s="153" t="s">
        <v>2238</v>
      </c>
      <c r="S372" s="153" t="s">
        <v>2250</v>
      </c>
      <c r="T372" s="153" t="s">
        <v>79</v>
      </c>
      <c r="U372" s="153" t="s">
        <v>79</v>
      </c>
      <c r="V372" s="154" t="s">
        <v>2238</v>
      </c>
      <c r="X372" s="109" t="s">
        <v>701</v>
      </c>
      <c r="Y372" s="500" t="s">
        <v>31</v>
      </c>
      <c r="Z372" s="156" t="s">
        <v>2250</v>
      </c>
      <c r="AA372" s="156" t="s">
        <v>2250</v>
      </c>
      <c r="AB372" s="156" t="s">
        <v>2250</v>
      </c>
      <c r="AC372" s="156" t="s">
        <v>2254</v>
      </c>
      <c r="AD372" s="156" t="s">
        <v>79</v>
      </c>
      <c r="AE372" s="156" t="s">
        <v>2250</v>
      </c>
      <c r="AF372" s="156" t="s">
        <v>79</v>
      </c>
      <c r="AG372" s="156" t="s">
        <v>2238</v>
      </c>
      <c r="AH372" s="156" t="s">
        <v>2238</v>
      </c>
      <c r="AI372" s="156" t="s">
        <v>2238</v>
      </c>
      <c r="AO372" s="646" t="str">
        <f t="shared" si="545"/>
        <v>Костомукша</v>
      </c>
      <c r="AP372" s="657" t="str">
        <f t="shared" si="546"/>
        <v>**</v>
      </c>
      <c r="AQ372" s="656" t="str">
        <f t="shared" si="547"/>
        <v>1…6 мм</v>
      </c>
      <c r="AW372" s="1012" t="s">
        <v>1662</v>
      </c>
      <c r="AX372" s="1013" t="s">
        <v>917</v>
      </c>
      <c r="AY372" s="1013" t="s">
        <v>1399</v>
      </c>
      <c r="AZ372" s="1008" t="s">
        <v>2209</v>
      </c>
      <c r="BA372" s="1013" t="s">
        <v>917</v>
      </c>
      <c r="BC372" s="1015" t="s">
        <v>789</v>
      </c>
      <c r="BD372" s="1013" t="s">
        <v>355</v>
      </c>
      <c r="BE372" s="1013" t="s">
        <v>1415</v>
      </c>
      <c r="BF372" s="1008" t="s">
        <v>1432</v>
      </c>
      <c r="BG372" s="1013" t="s">
        <v>355</v>
      </c>
      <c r="BH372" s="1014">
        <v>61.793999999999997</v>
      </c>
      <c r="BI372" s="1014">
        <v>34.333677000000002</v>
      </c>
      <c r="BQ372" s="1000">
        <f t="shared" si="542"/>
        <v>0</v>
      </c>
      <c r="BR372" s="1000">
        <f t="shared" si="543"/>
        <v>0</v>
      </c>
      <c r="BS372" s="1000">
        <f t="shared" si="544"/>
        <v>0</v>
      </c>
    </row>
    <row r="373" spans="1:106" ht="16.5" customHeight="1" x14ac:dyDescent="0.25">
      <c r="A373" s="109" t="s">
        <v>702</v>
      </c>
      <c r="B373" s="151" t="s">
        <v>94</v>
      </c>
      <c r="C373" s="157">
        <v>0</v>
      </c>
      <c r="D373" s="158">
        <v>12</v>
      </c>
      <c r="E373" s="158">
        <v>15</v>
      </c>
      <c r="F373" s="158">
        <v>0</v>
      </c>
      <c r="G373" s="158">
        <v>1</v>
      </c>
      <c r="H373" s="158">
        <v>8</v>
      </c>
      <c r="I373" s="158">
        <v>4</v>
      </c>
      <c r="J373" s="158">
        <v>0</v>
      </c>
      <c r="K373" s="158">
        <v>0</v>
      </c>
      <c r="L373" s="158">
        <v>0</v>
      </c>
      <c r="M373" s="158">
        <v>0</v>
      </c>
      <c r="N373" s="158">
        <v>8</v>
      </c>
      <c r="O373" s="158">
        <v>0</v>
      </c>
      <c r="P373" s="158">
        <v>0</v>
      </c>
      <c r="Q373" s="158">
        <v>0</v>
      </c>
      <c r="R373" s="158">
        <v>1</v>
      </c>
      <c r="S373" s="158">
        <v>1</v>
      </c>
      <c r="T373" s="158">
        <v>0</v>
      </c>
      <c r="U373" s="158">
        <v>0</v>
      </c>
      <c r="V373" s="159">
        <v>1</v>
      </c>
      <c r="X373" s="109" t="s">
        <v>703</v>
      </c>
      <c r="Y373" s="500" t="s">
        <v>94</v>
      </c>
      <c r="Z373" s="160">
        <v>12</v>
      </c>
      <c r="AA373" s="160">
        <v>15</v>
      </c>
      <c r="AB373" s="160">
        <v>8</v>
      </c>
      <c r="AC373" s="160">
        <v>4</v>
      </c>
      <c r="AD373" s="160">
        <v>0</v>
      </c>
      <c r="AE373" s="160">
        <v>8</v>
      </c>
      <c r="AF373" s="160">
        <v>0</v>
      </c>
      <c r="AG373" s="160">
        <v>1</v>
      </c>
      <c r="AH373" s="160">
        <v>1</v>
      </c>
      <c r="AI373" s="160">
        <v>1</v>
      </c>
      <c r="AO373" s="646" t="str">
        <f t="shared" si="545"/>
        <v>Сортавала</v>
      </c>
      <c r="AP373" s="657" t="str">
        <f t="shared" si="546"/>
        <v>· *</v>
      </c>
      <c r="AQ373" s="656" t="str">
        <f t="shared" si="547"/>
        <v>20…30 мм</v>
      </c>
      <c r="AW373" s="1023" t="s">
        <v>1350</v>
      </c>
      <c r="AX373" s="1023" t="s">
        <v>1628</v>
      </c>
      <c r="AY373" s="1023" t="s">
        <v>1399</v>
      </c>
      <c r="AZ373" s="1008" t="s">
        <v>2146</v>
      </c>
      <c r="BA373" s="1024" t="s">
        <v>917</v>
      </c>
      <c r="BC373" s="1015" t="s">
        <v>789</v>
      </c>
      <c r="BD373" s="1013" t="s">
        <v>1121</v>
      </c>
      <c r="BE373" s="1013" t="s">
        <v>1416</v>
      </c>
      <c r="BF373" s="1008" t="s">
        <v>1433</v>
      </c>
      <c r="BG373" s="1013" t="s">
        <v>1121</v>
      </c>
      <c r="BH373" s="1014">
        <v>62.9</v>
      </c>
      <c r="BI373" s="1014">
        <v>34.44</v>
      </c>
      <c r="BQ373" s="1000">
        <f t="shared" si="542"/>
        <v>0</v>
      </c>
      <c r="BR373" s="1000">
        <f t="shared" si="543"/>
        <v>0</v>
      </c>
      <c r="BS373" s="1000">
        <f t="shared" si="544"/>
        <v>0</v>
      </c>
    </row>
    <row r="374" spans="1:106" ht="16.5" customHeight="1" x14ac:dyDescent="0.25">
      <c r="A374" s="109" t="s">
        <v>704</v>
      </c>
      <c r="B374" s="161" t="s">
        <v>34</v>
      </c>
      <c r="C374" s="162">
        <v>998.5</v>
      </c>
      <c r="D374" s="163">
        <v>988</v>
      </c>
      <c r="E374" s="163">
        <v>981.45</v>
      </c>
      <c r="F374" s="163">
        <v>984.3</v>
      </c>
      <c r="G374" s="163">
        <v>984.45</v>
      </c>
      <c r="H374" s="163">
        <v>990.85</v>
      </c>
      <c r="I374" s="163">
        <v>996.3</v>
      </c>
      <c r="J374" s="163">
        <v>998.3</v>
      </c>
      <c r="K374" s="163">
        <v>1005.7</v>
      </c>
      <c r="L374" s="163">
        <v>1015.3499999999999</v>
      </c>
      <c r="M374" s="163">
        <v>1017.7</v>
      </c>
      <c r="N374" s="163">
        <v>1007.7</v>
      </c>
      <c r="O374" s="163">
        <v>1007.15</v>
      </c>
      <c r="P374" s="163">
        <v>1007.35</v>
      </c>
      <c r="Q374" s="163">
        <v>1012.2</v>
      </c>
      <c r="R374" s="163">
        <v>1017.65</v>
      </c>
      <c r="S374" s="163">
        <v>1022.95</v>
      </c>
      <c r="T374" s="163">
        <v>1028.5</v>
      </c>
      <c r="U374" s="163">
        <v>1034.75</v>
      </c>
      <c r="V374" s="164">
        <v>1042.0999999999999</v>
      </c>
      <c r="X374" s="109" t="s">
        <v>705</v>
      </c>
      <c r="Y374" s="507" t="s">
        <v>33</v>
      </c>
      <c r="Z374" s="166">
        <v>0</v>
      </c>
      <c r="AA374" s="166">
        <v>0</v>
      </c>
      <c r="AB374" s="166">
        <v>0</v>
      </c>
      <c r="AC374" s="166">
        <v>0</v>
      </c>
      <c r="AD374" s="166">
        <v>0</v>
      </c>
      <c r="AE374" s="166">
        <v>0</v>
      </c>
      <c r="AF374" s="166">
        <v>0</v>
      </c>
      <c r="AG374" s="166">
        <v>0</v>
      </c>
      <c r="AH374" s="166">
        <v>0</v>
      </c>
      <c r="AI374" s="166">
        <v>0</v>
      </c>
      <c r="AO374" s="646" t="str">
        <f t="shared" si="545"/>
        <v>Кандалакша</v>
      </c>
      <c r="AP374" s="657" t="str">
        <f t="shared" si="546"/>
        <v/>
      </c>
      <c r="AQ374" s="656" t="str">
        <f t="shared" si="547"/>
        <v>0 мм</v>
      </c>
      <c r="AW374" s="1023" t="s">
        <v>1350</v>
      </c>
      <c r="AX374" s="1023" t="s">
        <v>1629</v>
      </c>
      <c r="AY374" s="1023" t="s">
        <v>1399</v>
      </c>
      <c r="AZ374" s="1008" t="s">
        <v>2142</v>
      </c>
      <c r="BA374" s="1024" t="s">
        <v>917</v>
      </c>
      <c r="BC374" s="1015" t="s">
        <v>789</v>
      </c>
      <c r="BD374" s="1013" t="s">
        <v>738</v>
      </c>
      <c r="BE374" s="1013" t="s">
        <v>1417</v>
      </c>
      <c r="BF374" s="1008" t="s">
        <v>1434</v>
      </c>
      <c r="BG374" s="1013" t="s">
        <v>738</v>
      </c>
      <c r="BH374" s="1014">
        <v>64.537999999999997</v>
      </c>
      <c r="BI374" s="1014">
        <v>34.773854</v>
      </c>
      <c r="BQ374" s="1000">
        <f t="shared" si="542"/>
        <v>0</v>
      </c>
      <c r="BR374" s="1000">
        <f t="shared" si="543"/>
        <v>0</v>
      </c>
      <c r="BS374" s="1000">
        <f t="shared" si="544"/>
        <v>0</v>
      </c>
    </row>
    <row r="375" spans="1:106" ht="16.5" customHeight="1" x14ac:dyDescent="0.25">
      <c r="A375" s="109" t="s">
        <v>706</v>
      </c>
      <c r="B375" s="167" t="s">
        <v>32</v>
      </c>
      <c r="C375" s="168" t="s">
        <v>2285</v>
      </c>
      <c r="D375" s="169" t="s">
        <v>2296</v>
      </c>
      <c r="E375" s="169" t="s">
        <v>820</v>
      </c>
      <c r="F375" s="169" t="s">
        <v>820</v>
      </c>
      <c r="G375" s="169" t="s">
        <v>2239</v>
      </c>
      <c r="H375" s="169" t="s">
        <v>2232</v>
      </c>
      <c r="I375" s="169" t="s">
        <v>983</v>
      </c>
      <c r="J375" s="169" t="s">
        <v>0</v>
      </c>
      <c r="K375" s="169" t="s">
        <v>4</v>
      </c>
      <c r="L375" s="169" t="s">
        <v>4</v>
      </c>
      <c r="M375" s="169" t="s">
        <v>2239</v>
      </c>
      <c r="N375" s="169" t="s">
        <v>2231</v>
      </c>
      <c r="O375" s="169" t="s">
        <v>2239</v>
      </c>
      <c r="P375" s="169" t="s">
        <v>2229</v>
      </c>
      <c r="Q375" s="169" t="s">
        <v>983</v>
      </c>
      <c r="R375" s="169" t="s">
        <v>820</v>
      </c>
      <c r="S375" s="169" t="s">
        <v>97</v>
      </c>
      <c r="T375" s="169" t="s">
        <v>2297</v>
      </c>
      <c r="U375" s="169" t="s">
        <v>2234</v>
      </c>
      <c r="V375" s="170" t="s">
        <v>2237</v>
      </c>
      <c r="X375" s="672" t="s">
        <v>685</v>
      </c>
      <c r="Y375" s="673" t="s">
        <v>807</v>
      </c>
      <c r="Z375" s="674">
        <v>0</v>
      </c>
      <c r="AA375" s="675">
        <v>0</v>
      </c>
      <c r="AB375" s="675">
        <v>0</v>
      </c>
      <c r="AC375" s="675">
        <v>0</v>
      </c>
      <c r="AD375" s="675">
        <v>0</v>
      </c>
      <c r="AE375" s="675">
        <v>0</v>
      </c>
      <c r="AF375" s="675">
        <v>0</v>
      </c>
      <c r="AG375" s="675">
        <v>0</v>
      </c>
      <c r="AH375" s="675">
        <v>0</v>
      </c>
      <c r="AI375" s="676">
        <v>0</v>
      </c>
      <c r="AO375" s="646" t="str">
        <f t="shared" si="545"/>
        <v>Апатиты</v>
      </c>
      <c r="AP375" s="657" t="str">
        <f t="shared" si="546"/>
        <v/>
      </c>
      <c r="AQ375" s="656" t="str">
        <f t="shared" si="547"/>
        <v>0 мм</v>
      </c>
      <c r="AR375" s="2"/>
      <c r="AS375" s="2"/>
      <c r="AT375" s="2"/>
      <c r="AW375" s="1023" t="s">
        <v>1662</v>
      </c>
      <c r="AX375" s="1023" t="s">
        <v>1832</v>
      </c>
      <c r="AY375" s="1023" t="s">
        <v>1685</v>
      </c>
      <c r="AZ375" s="1008" t="s">
        <v>1833</v>
      </c>
      <c r="BA375" s="1024" t="s">
        <v>917</v>
      </c>
      <c r="BC375" s="1015" t="s">
        <v>789</v>
      </c>
      <c r="BD375" s="1013" t="s">
        <v>406</v>
      </c>
      <c r="BE375" s="1013" t="s">
        <v>1418</v>
      </c>
      <c r="BF375" s="1008" t="s">
        <v>1435</v>
      </c>
      <c r="BG375" s="1013" t="s">
        <v>406</v>
      </c>
      <c r="BH375" s="1014">
        <v>64.953999999999994</v>
      </c>
      <c r="BI375" s="1014">
        <v>34.567514000000003</v>
      </c>
      <c r="BQ375" s="1000">
        <f t="shared" si="542"/>
        <v>0</v>
      </c>
      <c r="BR375" s="1000">
        <f t="shared" si="543"/>
        <v>0</v>
      </c>
      <c r="BS375" s="1000">
        <f t="shared" si="544"/>
        <v>0</v>
      </c>
    </row>
    <row r="376" spans="1:106" ht="16.5" customHeight="1" x14ac:dyDescent="0.25">
      <c r="A376" s="109" t="s">
        <v>707</v>
      </c>
      <c r="B376" s="171" t="s">
        <v>33</v>
      </c>
      <c r="C376" s="172">
        <v>0</v>
      </c>
      <c r="D376" s="173">
        <v>0</v>
      </c>
      <c r="E376" s="173">
        <v>0</v>
      </c>
      <c r="F376" s="173">
        <v>0</v>
      </c>
      <c r="G376" s="173">
        <v>0</v>
      </c>
      <c r="H376" s="173">
        <v>0</v>
      </c>
      <c r="I376" s="173">
        <v>0</v>
      </c>
      <c r="J376" s="173">
        <v>0</v>
      </c>
      <c r="K376" s="173">
        <v>0</v>
      </c>
      <c r="L376" s="173">
        <v>0</v>
      </c>
      <c r="M376" s="173">
        <v>0</v>
      </c>
      <c r="N376" s="173">
        <v>0</v>
      </c>
      <c r="O376" s="173">
        <v>0</v>
      </c>
      <c r="P376" s="173">
        <v>0</v>
      </c>
      <c r="Q376" s="173">
        <v>0</v>
      </c>
      <c r="R376" s="173">
        <v>0</v>
      </c>
      <c r="S376" s="173">
        <v>0</v>
      </c>
      <c r="T376" s="173">
        <v>0</v>
      </c>
      <c r="U376" s="173">
        <v>0</v>
      </c>
      <c r="V376" s="174">
        <v>0</v>
      </c>
      <c r="X376" s="672" t="s">
        <v>686</v>
      </c>
      <c r="Y376" s="677" t="s">
        <v>808</v>
      </c>
      <c r="Z376" s="678">
        <v>0</v>
      </c>
      <c r="AA376" s="679">
        <v>0</v>
      </c>
      <c r="AB376" s="679">
        <v>0</v>
      </c>
      <c r="AC376" s="679">
        <v>0</v>
      </c>
      <c r="AD376" s="679">
        <v>0</v>
      </c>
      <c r="AE376" s="679">
        <v>0</v>
      </c>
      <c r="AF376" s="679">
        <v>0</v>
      </c>
      <c r="AG376" s="679">
        <v>0</v>
      </c>
      <c r="AH376" s="679">
        <v>0</v>
      </c>
      <c r="AI376" s="680">
        <v>0</v>
      </c>
      <c r="AO376" s="646" t="str">
        <f t="shared" si="545"/>
        <v>Оленегорск</v>
      </c>
      <c r="AP376" s="657" t="str">
        <f t="shared" si="546"/>
        <v/>
      </c>
      <c r="AQ376" s="656" t="str">
        <f t="shared" si="547"/>
        <v>0 мм</v>
      </c>
      <c r="AR376" s="3"/>
      <c r="AS376" s="3"/>
      <c r="AT376" s="3"/>
      <c r="AW376" s="1023" t="s">
        <v>1350</v>
      </c>
      <c r="AX376" s="1023" t="s">
        <v>1630</v>
      </c>
      <c r="AY376" s="1023" t="s">
        <v>1631</v>
      </c>
      <c r="AZ376" s="1008" t="s">
        <v>2143</v>
      </c>
      <c r="BA376" s="1024" t="s">
        <v>917</v>
      </c>
      <c r="BC376" s="1015" t="s">
        <v>789</v>
      </c>
      <c r="BD376" s="1013" t="s">
        <v>431</v>
      </c>
      <c r="BE376" s="1013" t="s">
        <v>1419</v>
      </c>
      <c r="BF376" s="1008" t="s">
        <v>1436</v>
      </c>
      <c r="BG376" s="1013" t="s">
        <v>431</v>
      </c>
      <c r="BH376" s="1014">
        <v>64.608000000000004</v>
      </c>
      <c r="BI376" s="1014">
        <v>30.605307</v>
      </c>
      <c r="BQ376" s="1000">
        <f t="shared" si="542"/>
        <v>0</v>
      </c>
      <c r="BR376" s="1000">
        <f t="shared" si="543"/>
        <v>0</v>
      </c>
      <c r="BS376" s="1000">
        <f t="shared" si="544"/>
        <v>0</v>
      </c>
    </row>
    <row r="377" spans="1:106" ht="16.5" customHeight="1" x14ac:dyDescent="0.25">
      <c r="A377" s="109" t="s">
        <v>708</v>
      </c>
      <c r="B377" s="171" t="s">
        <v>103</v>
      </c>
      <c r="C377" s="172">
        <v>0</v>
      </c>
      <c r="D377" s="173">
        <v>0</v>
      </c>
      <c r="E377" s="173">
        <v>0</v>
      </c>
      <c r="F377" s="173">
        <v>0</v>
      </c>
      <c r="G377" s="173">
        <v>0</v>
      </c>
      <c r="H377" s="173">
        <v>0</v>
      </c>
      <c r="I377" s="173">
        <v>0</v>
      </c>
      <c r="J377" s="173">
        <v>0</v>
      </c>
      <c r="K377" s="173">
        <v>0</v>
      </c>
      <c r="L377" s="173">
        <v>0</v>
      </c>
      <c r="M377" s="173">
        <v>0</v>
      </c>
      <c r="N377" s="173">
        <v>0</v>
      </c>
      <c r="O377" s="173">
        <v>0</v>
      </c>
      <c r="P377" s="173">
        <v>0</v>
      </c>
      <c r="Q377" s="173">
        <v>0</v>
      </c>
      <c r="R377" s="173">
        <v>0</v>
      </c>
      <c r="S377" s="173">
        <v>0</v>
      </c>
      <c r="T377" s="173">
        <v>0</v>
      </c>
      <c r="U377" s="173">
        <v>0</v>
      </c>
      <c r="V377" s="174">
        <v>0</v>
      </c>
      <c r="X377" s="672" t="s">
        <v>688</v>
      </c>
      <c r="Y377" s="677" t="s">
        <v>809</v>
      </c>
      <c r="Z377" s="678">
        <v>2</v>
      </c>
      <c r="AA377" s="679">
        <v>2</v>
      </c>
      <c r="AB377" s="679">
        <v>2</v>
      </c>
      <c r="AC377" s="679">
        <v>2</v>
      </c>
      <c r="AD377" s="679">
        <v>0</v>
      </c>
      <c r="AE377" s="679">
        <v>2</v>
      </c>
      <c r="AF377" s="679">
        <v>0</v>
      </c>
      <c r="AG377" s="679">
        <v>0</v>
      </c>
      <c r="AH377" s="679">
        <v>0</v>
      </c>
      <c r="AI377" s="680">
        <v>0</v>
      </c>
      <c r="AO377" s="646" t="str">
        <f t="shared" si="545"/>
        <v>Полярный Круг</v>
      </c>
      <c r="AP377" s="657" t="str">
        <f t="shared" si="546"/>
        <v/>
      </c>
      <c r="AQ377" s="656" t="str">
        <f t="shared" si="547"/>
        <v>0 мм</v>
      </c>
      <c r="AW377" s="981" t="s">
        <v>1662</v>
      </c>
      <c r="AX377" s="982" t="s">
        <v>1834</v>
      </c>
      <c r="AY377" s="982" t="s">
        <v>1631</v>
      </c>
      <c r="AZ377" s="1008" t="s">
        <v>1835</v>
      </c>
      <c r="BA377" s="983" t="s">
        <v>917</v>
      </c>
      <c r="BC377" s="1015" t="s">
        <v>789</v>
      </c>
      <c r="BD377" s="1013" t="s">
        <v>380</v>
      </c>
      <c r="BE377" s="1013" t="s">
        <v>1420</v>
      </c>
      <c r="BF377" s="1008" t="s">
        <v>1437</v>
      </c>
      <c r="BG377" s="1013" t="s">
        <v>380</v>
      </c>
      <c r="BH377" s="1014">
        <v>61.7</v>
      </c>
      <c r="BI377" s="1014">
        <v>30.69</v>
      </c>
      <c r="BQ377" s="1000">
        <f t="shared" si="542"/>
        <v>0</v>
      </c>
      <c r="BR377" s="1000">
        <f t="shared" si="543"/>
        <v>0</v>
      </c>
      <c r="BS377" s="1000">
        <f t="shared" si="544"/>
        <v>0</v>
      </c>
    </row>
    <row r="378" spans="1:106" ht="16.5" customHeight="1" x14ac:dyDescent="0.25">
      <c r="A378" s="109" t="s">
        <v>709</v>
      </c>
      <c r="B378" s="171" t="s">
        <v>148</v>
      </c>
      <c r="C378" s="172">
        <v>-7.3</v>
      </c>
      <c r="D378" s="173">
        <v>-6.7</v>
      </c>
      <c r="E378" s="173">
        <v>-5.3</v>
      </c>
      <c r="F378" s="173">
        <v>-6.9</v>
      </c>
      <c r="G378" s="173">
        <v>-8.3000000000000007</v>
      </c>
      <c r="H378" s="173">
        <v>-8.5</v>
      </c>
      <c r="I378" s="173">
        <v>-9.6999999999999993</v>
      </c>
      <c r="J378" s="173">
        <v>-11.6</v>
      </c>
      <c r="K378" s="173">
        <v>-10.9</v>
      </c>
      <c r="L378" s="173">
        <v>-7.7</v>
      </c>
      <c r="M378" s="173">
        <v>-6.2</v>
      </c>
      <c r="N378" s="173">
        <v>-1.2</v>
      </c>
      <c r="O378" s="173">
        <v>8.3000000000000007</v>
      </c>
      <c r="P378" s="173">
        <v>0.5</v>
      </c>
      <c r="Q378" s="173">
        <v>-2.8</v>
      </c>
      <c r="R378" s="173">
        <v>-3</v>
      </c>
      <c r="S378" s="173">
        <v>-3.6</v>
      </c>
      <c r="T378" s="173">
        <v>-4.7</v>
      </c>
      <c r="U378" s="173">
        <v>-5.8</v>
      </c>
      <c r="V378" s="174">
        <v>-6.5</v>
      </c>
      <c r="X378" s="672" t="s">
        <v>690</v>
      </c>
      <c r="Y378" s="699" t="s">
        <v>810</v>
      </c>
      <c r="Z378" s="700">
        <v>0</v>
      </c>
      <c r="AA378" s="701">
        <v>0</v>
      </c>
      <c r="AB378" s="701">
        <v>0</v>
      </c>
      <c r="AC378" s="701">
        <v>0</v>
      </c>
      <c r="AD378" s="701">
        <v>0</v>
      </c>
      <c r="AE378" s="701">
        <v>0</v>
      </c>
      <c r="AF378" s="701">
        <v>0</v>
      </c>
      <c r="AG378" s="701">
        <v>0</v>
      </c>
      <c r="AH378" s="701">
        <v>0</v>
      </c>
      <c r="AI378" s="702">
        <v>0</v>
      </c>
      <c r="AO378" s="646" t="str">
        <f t="shared" si="545"/>
        <v>Мурманск</v>
      </c>
      <c r="AP378" s="657" t="str">
        <f t="shared" si="546"/>
        <v/>
      </c>
      <c r="AQ378" s="656" t="str">
        <f t="shared" si="547"/>
        <v>0 мм</v>
      </c>
      <c r="AW378" s="981" t="s">
        <v>1662</v>
      </c>
      <c r="AX378" s="982" t="s">
        <v>1836</v>
      </c>
      <c r="AY378" s="982" t="s">
        <v>1399</v>
      </c>
      <c r="AZ378" s="1008" t="s">
        <v>1837</v>
      </c>
      <c r="BA378" s="983" t="s">
        <v>917</v>
      </c>
      <c r="BC378" s="991" t="s">
        <v>790</v>
      </c>
      <c r="BD378" s="992" t="s">
        <v>1969</v>
      </c>
      <c r="BE378" s="992" t="s">
        <v>1970</v>
      </c>
      <c r="BF378" s="1008" t="s">
        <v>1971</v>
      </c>
      <c r="BG378" s="993" t="s">
        <v>456</v>
      </c>
      <c r="BH378" s="994">
        <v>67.080100000000002</v>
      </c>
      <c r="BI378" s="995">
        <v>32.264600000000002</v>
      </c>
      <c r="BQ378" s="1000">
        <f t="shared" si="542"/>
        <v>0</v>
      </c>
      <c r="BR378" s="1000">
        <f t="shared" si="543"/>
        <v>0</v>
      </c>
      <c r="BS378" s="1000">
        <f t="shared" si="544"/>
        <v>0</v>
      </c>
    </row>
    <row r="379" spans="1:106" ht="16.5" customHeight="1" x14ac:dyDescent="0.25">
      <c r="A379" s="703" t="s">
        <v>964</v>
      </c>
      <c r="B379" s="704" t="s">
        <v>807</v>
      </c>
      <c r="C379" s="705">
        <v>0</v>
      </c>
      <c r="D379" s="705">
        <v>0</v>
      </c>
      <c r="E379" s="705">
        <v>0</v>
      </c>
      <c r="F379" s="705">
        <v>0</v>
      </c>
      <c r="G379" s="705">
        <v>0</v>
      </c>
      <c r="H379" s="705">
        <v>0</v>
      </c>
      <c r="I379" s="705">
        <v>0</v>
      </c>
      <c r="J379" s="705">
        <v>0</v>
      </c>
      <c r="K379" s="705">
        <v>0</v>
      </c>
      <c r="L379" s="705">
        <v>0</v>
      </c>
      <c r="M379" s="705">
        <v>0</v>
      </c>
      <c r="N379" s="705">
        <v>0</v>
      </c>
      <c r="O379" s="705">
        <v>0</v>
      </c>
      <c r="P379" s="705">
        <v>0</v>
      </c>
      <c r="Q379" s="705">
        <v>0</v>
      </c>
      <c r="R379" s="705">
        <v>0</v>
      </c>
      <c r="S379" s="705">
        <v>0</v>
      </c>
      <c r="T379" s="705">
        <v>0</v>
      </c>
      <c r="U379" s="705">
        <v>0</v>
      </c>
      <c r="V379" s="705">
        <v>0</v>
      </c>
      <c r="X379" s="672" t="s">
        <v>692</v>
      </c>
      <c r="Y379" s="685" t="s">
        <v>812</v>
      </c>
      <c r="Z379" s="686">
        <v>0</v>
      </c>
      <c r="AA379" s="687">
        <v>0</v>
      </c>
      <c r="AB379" s="687">
        <v>0</v>
      </c>
      <c r="AC379" s="687">
        <v>0</v>
      </c>
      <c r="AD379" s="687">
        <v>0</v>
      </c>
      <c r="AE379" s="687">
        <v>0</v>
      </c>
      <c r="AF379" s="687">
        <v>0</v>
      </c>
      <c r="AG379" s="687">
        <v>36</v>
      </c>
      <c r="AH379" s="687">
        <v>35</v>
      </c>
      <c r="AI379" s="688">
        <v>35</v>
      </c>
      <c r="AO379" s="646" t="str">
        <f t="shared" si="545"/>
        <v>Магнетиты</v>
      </c>
      <c r="AP379" s="657" t="str">
        <f t="shared" si="546"/>
        <v/>
      </c>
      <c r="AQ379" s="656" t="str">
        <f t="shared" si="547"/>
        <v>0 мм</v>
      </c>
      <c r="AW379" s="981" t="s">
        <v>1662</v>
      </c>
      <c r="AX379" s="982" t="s">
        <v>1838</v>
      </c>
      <c r="AY379" s="982" t="s">
        <v>1839</v>
      </c>
      <c r="AZ379" s="1008" t="s">
        <v>1840</v>
      </c>
      <c r="BA379" s="983" t="s">
        <v>712</v>
      </c>
      <c r="BC379" s="991" t="s">
        <v>790</v>
      </c>
      <c r="BD379" s="992" t="s">
        <v>2017</v>
      </c>
      <c r="BE379" s="992" t="s">
        <v>2018</v>
      </c>
      <c r="BF379" s="1008" t="s">
        <v>2019</v>
      </c>
      <c r="BG379" s="993" t="s">
        <v>456</v>
      </c>
      <c r="BH379" s="994">
        <v>67.317300000000003</v>
      </c>
      <c r="BI379" s="995">
        <v>32.497900000000001</v>
      </c>
      <c r="BQ379" s="1000">
        <f t="shared" si="542"/>
        <v>0</v>
      </c>
      <c r="BR379" s="1000">
        <f t="shared" si="543"/>
        <v>0</v>
      </c>
      <c r="BS379" s="1000">
        <f t="shared" si="544"/>
        <v>0</v>
      </c>
    </row>
    <row r="380" spans="1:106" ht="16.5" customHeight="1" x14ac:dyDescent="0.25">
      <c r="A380" s="703" t="s">
        <v>965</v>
      </c>
      <c r="B380" s="704" t="s">
        <v>808</v>
      </c>
      <c r="C380" s="706">
        <v>0</v>
      </c>
      <c r="D380" s="706">
        <v>0</v>
      </c>
      <c r="E380" s="706">
        <v>0</v>
      </c>
      <c r="F380" s="706">
        <v>0</v>
      </c>
      <c r="G380" s="706">
        <v>0</v>
      </c>
      <c r="H380" s="706">
        <v>0</v>
      </c>
      <c r="I380" s="706">
        <v>0</v>
      </c>
      <c r="J380" s="706">
        <v>0</v>
      </c>
      <c r="K380" s="706">
        <v>0</v>
      </c>
      <c r="L380" s="706">
        <v>0</v>
      </c>
      <c r="M380" s="706">
        <v>0</v>
      </c>
      <c r="N380" s="706">
        <v>0</v>
      </c>
      <c r="O380" s="706">
        <v>0</v>
      </c>
      <c r="P380" s="706">
        <v>0</v>
      </c>
      <c r="Q380" s="706">
        <v>0</v>
      </c>
      <c r="R380" s="706">
        <v>0</v>
      </c>
      <c r="S380" s="706">
        <v>0</v>
      </c>
      <c r="T380" s="706">
        <v>0</v>
      </c>
      <c r="U380" s="706">
        <v>0</v>
      </c>
      <c r="V380" s="706">
        <v>0</v>
      </c>
      <c r="X380" s="672" t="s">
        <v>704</v>
      </c>
      <c r="Y380" s="459" t="s">
        <v>806</v>
      </c>
      <c r="Z380" s="691">
        <v>998.5</v>
      </c>
      <c r="AA380" s="691">
        <v>981.45</v>
      </c>
      <c r="AB380" s="691">
        <v>984.45</v>
      </c>
      <c r="AC380" s="691">
        <v>996.3</v>
      </c>
      <c r="AD380" s="691">
        <v>1005.7</v>
      </c>
      <c r="AE380" s="691">
        <v>1017.7</v>
      </c>
      <c r="AF380" s="691">
        <v>1007.15</v>
      </c>
      <c r="AG380" s="691">
        <v>1012.2</v>
      </c>
      <c r="AH380" s="691">
        <v>1022.95</v>
      </c>
      <c r="AI380" s="691">
        <v>1034.75</v>
      </c>
      <c r="AN380" s="1"/>
      <c r="AO380" s="646">
        <f t="shared" si="545"/>
        <v>0</v>
      </c>
      <c r="AP380" s="657">
        <f t="shared" si="546"/>
        <v>0</v>
      </c>
      <c r="AQ380" s="656" t="str">
        <f t="shared" si="547"/>
        <v>0 мм</v>
      </c>
      <c r="AW380" s="991" t="s">
        <v>790</v>
      </c>
      <c r="AX380" s="992" t="s">
        <v>2035</v>
      </c>
      <c r="AY380" s="992" t="s">
        <v>2036</v>
      </c>
      <c r="AZ380" s="1008" t="s">
        <v>2037</v>
      </c>
      <c r="BA380" s="993" t="s">
        <v>506</v>
      </c>
      <c r="BC380" s="991" t="s">
        <v>790</v>
      </c>
      <c r="BD380" s="992" t="s">
        <v>2032</v>
      </c>
      <c r="BE380" s="992" t="s">
        <v>2033</v>
      </c>
      <c r="BF380" s="1008" t="s">
        <v>2034</v>
      </c>
      <c r="BG380" s="993" t="s">
        <v>456</v>
      </c>
      <c r="BH380" s="994">
        <v>67.005799999999994</v>
      </c>
      <c r="BI380" s="995">
        <v>32.191800000000001</v>
      </c>
      <c r="BQ380" s="1000">
        <f t="shared" si="542"/>
        <v>0</v>
      </c>
      <c r="BR380" s="1000">
        <f t="shared" si="543"/>
        <v>0</v>
      </c>
      <c r="BS380" s="1000">
        <f t="shared" si="544"/>
        <v>0</v>
      </c>
    </row>
    <row r="381" spans="1:106" ht="16.5" customHeight="1" x14ac:dyDescent="0.25">
      <c r="A381" s="703" t="s">
        <v>966</v>
      </c>
      <c r="B381" s="707" t="s">
        <v>809</v>
      </c>
      <c r="C381" s="706">
        <v>0</v>
      </c>
      <c r="D381" s="706">
        <v>2</v>
      </c>
      <c r="E381" s="706">
        <v>0</v>
      </c>
      <c r="F381" s="706">
        <v>0</v>
      </c>
      <c r="G381" s="706">
        <v>2</v>
      </c>
      <c r="H381" s="706">
        <v>2</v>
      </c>
      <c r="I381" s="706">
        <v>2</v>
      </c>
      <c r="J381" s="706">
        <v>0</v>
      </c>
      <c r="K381" s="706">
        <v>0</v>
      </c>
      <c r="L381" s="706">
        <v>0</v>
      </c>
      <c r="M381" s="706">
        <v>0</v>
      </c>
      <c r="N381" s="706">
        <v>2</v>
      </c>
      <c r="O381" s="706">
        <v>0</v>
      </c>
      <c r="P381" s="706">
        <v>0</v>
      </c>
      <c r="Q381" s="706">
        <v>0</v>
      </c>
      <c r="R381" s="706">
        <v>0</v>
      </c>
      <c r="S381" s="706">
        <v>0</v>
      </c>
      <c r="T381" s="706">
        <v>0</v>
      </c>
      <c r="U381" s="706">
        <v>0</v>
      </c>
      <c r="V381" s="706">
        <v>0</v>
      </c>
      <c r="X381" s="672" t="s">
        <v>706</v>
      </c>
      <c r="Y381" s="693" t="s">
        <v>32</v>
      </c>
      <c r="Z381" s="694" t="s">
        <v>824</v>
      </c>
      <c r="AA381" s="694" t="s">
        <v>816</v>
      </c>
      <c r="AB381" s="694" t="s">
        <v>816</v>
      </c>
      <c r="AC381" s="694" t="s">
        <v>816</v>
      </c>
      <c r="AD381" s="694" t="s">
        <v>837</v>
      </c>
      <c r="AE381" s="694" t="s">
        <v>816</v>
      </c>
      <c r="AF381" s="694" t="s">
        <v>816</v>
      </c>
      <c r="AG381" s="694" t="s">
        <v>816</v>
      </c>
      <c r="AH381" s="694" t="s">
        <v>816</v>
      </c>
      <c r="AI381" s="694" t="s">
        <v>2217</v>
      </c>
      <c r="AO381" s="646">
        <f t="shared" si="545"/>
        <v>0</v>
      </c>
      <c r="AP381" s="657">
        <f t="shared" si="546"/>
        <v>0</v>
      </c>
      <c r="AQ381" s="656" t="str">
        <f t="shared" si="547"/>
        <v>0 мм</v>
      </c>
      <c r="AW381" s="981" t="s">
        <v>1350</v>
      </c>
      <c r="AX381" s="982" t="s">
        <v>1632</v>
      </c>
      <c r="AY381" s="982" t="s">
        <v>1633</v>
      </c>
      <c r="AZ381" s="1008" t="s">
        <v>2141</v>
      </c>
      <c r="BA381" s="983" t="s">
        <v>886</v>
      </c>
      <c r="BC381" s="991" t="s">
        <v>790</v>
      </c>
      <c r="BD381" s="992" t="s">
        <v>1990</v>
      </c>
      <c r="BE381" s="992" t="s">
        <v>1646</v>
      </c>
      <c r="BF381" s="1008" t="s">
        <v>1991</v>
      </c>
      <c r="BG381" s="993" t="s">
        <v>456</v>
      </c>
      <c r="BH381" s="994">
        <v>66.984999999999999</v>
      </c>
      <c r="BI381" s="995">
        <v>32.131100000000004</v>
      </c>
      <c r="BQ381" s="1000">
        <f t="shared" si="542"/>
        <v>0</v>
      </c>
      <c r="BR381" s="1000">
        <f t="shared" si="543"/>
        <v>0</v>
      </c>
      <c r="BS381" s="1000">
        <f t="shared" si="544"/>
        <v>0</v>
      </c>
    </row>
    <row r="382" spans="1:106" ht="16.5" customHeight="1" x14ac:dyDescent="0.25">
      <c r="A382" s="703" t="s">
        <v>968</v>
      </c>
      <c r="B382" s="707" t="s">
        <v>810</v>
      </c>
      <c r="C382" s="706">
        <v>0</v>
      </c>
      <c r="D382" s="706">
        <v>0</v>
      </c>
      <c r="E382" s="706">
        <v>0</v>
      </c>
      <c r="F382" s="706">
        <v>0</v>
      </c>
      <c r="G382" s="706">
        <v>0</v>
      </c>
      <c r="H382" s="706">
        <v>0</v>
      </c>
      <c r="I382" s="706">
        <v>0</v>
      </c>
      <c r="J382" s="706">
        <v>0</v>
      </c>
      <c r="K382" s="706">
        <v>0</v>
      </c>
      <c r="L382" s="706">
        <v>0</v>
      </c>
      <c r="M382" s="706">
        <v>0</v>
      </c>
      <c r="N382" s="706">
        <v>0</v>
      </c>
      <c r="O382" s="706">
        <v>0</v>
      </c>
      <c r="P382" s="706">
        <v>0</v>
      </c>
      <c r="Q382" s="706">
        <v>0</v>
      </c>
      <c r="R382" s="706">
        <v>0</v>
      </c>
      <c r="S382" s="706">
        <v>0</v>
      </c>
      <c r="T382" s="706">
        <v>0</v>
      </c>
      <c r="U382" s="706">
        <v>0</v>
      </c>
      <c r="V382" s="706">
        <v>0</v>
      </c>
      <c r="AO382" s="646">
        <f t="shared" si="545"/>
        <v>0</v>
      </c>
      <c r="AP382" s="657">
        <f t="shared" si="546"/>
        <v>0</v>
      </c>
      <c r="AQ382" s="656" t="str">
        <f t="shared" si="547"/>
        <v>0 мм</v>
      </c>
      <c r="AW382" s="956" t="s">
        <v>1350</v>
      </c>
      <c r="AX382" s="957" t="s">
        <v>1632</v>
      </c>
      <c r="AY382" s="957" t="s">
        <v>1633</v>
      </c>
      <c r="AZ382" s="1008" t="s">
        <v>2141</v>
      </c>
      <c r="BA382" s="958" t="s">
        <v>634</v>
      </c>
      <c r="BC382" s="991" t="s">
        <v>790</v>
      </c>
      <c r="BD382" s="992" t="s">
        <v>2020</v>
      </c>
      <c r="BE382" s="992" t="s">
        <v>2021</v>
      </c>
      <c r="BF382" s="1008" t="s">
        <v>2022</v>
      </c>
      <c r="BG382" s="993" t="s">
        <v>456</v>
      </c>
      <c r="BH382" s="994">
        <v>67.3733</v>
      </c>
      <c r="BI382" s="995">
        <v>32.4878</v>
      </c>
      <c r="BQ382" s="1000">
        <f t="shared" si="542"/>
        <v>0</v>
      </c>
      <c r="BR382" s="1000">
        <f t="shared" si="543"/>
        <v>0</v>
      </c>
      <c r="BS382" s="1000">
        <f t="shared" si="544"/>
        <v>0</v>
      </c>
    </row>
    <row r="383" spans="1:106" x14ac:dyDescent="0.2">
      <c r="A383" s="681" t="s">
        <v>969</v>
      </c>
      <c r="B383" s="695" t="s">
        <v>812</v>
      </c>
      <c r="C383" s="696">
        <v>0</v>
      </c>
      <c r="D383" s="696">
        <v>0</v>
      </c>
      <c r="E383" s="696">
        <v>0</v>
      </c>
      <c r="F383" s="696">
        <v>0</v>
      </c>
      <c r="G383" s="696">
        <v>0</v>
      </c>
      <c r="H383" s="696">
        <v>0</v>
      </c>
      <c r="I383" s="696">
        <v>0</v>
      </c>
      <c r="J383" s="696">
        <v>0</v>
      </c>
      <c r="K383" s="696">
        <v>0</v>
      </c>
      <c r="L383" s="696">
        <v>0</v>
      </c>
      <c r="M383" s="696">
        <v>0</v>
      </c>
      <c r="N383" s="696">
        <v>0</v>
      </c>
      <c r="O383" s="696">
        <v>0</v>
      </c>
      <c r="P383" s="696">
        <v>0</v>
      </c>
      <c r="Q383" s="696">
        <v>36</v>
      </c>
      <c r="R383" s="696">
        <v>36</v>
      </c>
      <c r="S383" s="696">
        <v>35</v>
      </c>
      <c r="T383" s="696">
        <v>35</v>
      </c>
      <c r="U383" s="696">
        <v>35</v>
      </c>
      <c r="V383" s="696">
        <v>35</v>
      </c>
      <c r="AO383" s="481"/>
      <c r="AP383" s="481"/>
      <c r="AW383" s="956" t="s">
        <v>1350</v>
      </c>
      <c r="AX383" s="957" t="s">
        <v>1634</v>
      </c>
      <c r="AY383" s="957" t="s">
        <v>1635</v>
      </c>
      <c r="AZ383" s="1008" t="s">
        <v>2164</v>
      </c>
      <c r="BA383" s="958" t="s">
        <v>279</v>
      </c>
      <c r="BC383" s="991" t="s">
        <v>790</v>
      </c>
      <c r="BD383" s="992" t="s">
        <v>1981</v>
      </c>
      <c r="BE383" s="992" t="s">
        <v>1982</v>
      </c>
      <c r="BF383" s="1008" t="s">
        <v>1983</v>
      </c>
      <c r="BG383" s="993" t="s">
        <v>456</v>
      </c>
      <c r="BH383" s="994">
        <v>66.922300000000007</v>
      </c>
      <c r="BI383" s="995">
        <v>32.208799999999997</v>
      </c>
      <c r="BQ383" s="1000">
        <f t="shared" si="542"/>
        <v>0</v>
      </c>
      <c r="BR383" s="1000">
        <f t="shared" si="543"/>
        <v>0</v>
      </c>
      <c r="BS383" s="1000">
        <f t="shared" si="544"/>
        <v>0</v>
      </c>
    </row>
    <row r="384" spans="1:106" x14ac:dyDescent="0.2">
      <c r="A384" s="681" t="s">
        <v>970</v>
      </c>
      <c r="B384" s="697" t="s">
        <v>32</v>
      </c>
      <c r="C384" s="698" t="s">
        <v>824</v>
      </c>
      <c r="D384" s="698" t="e">
        <v>#N/A</v>
      </c>
      <c r="E384" s="698" t="s">
        <v>816</v>
      </c>
      <c r="F384" s="698" t="e">
        <v>#N/A</v>
      </c>
      <c r="G384" s="698" t="s">
        <v>816</v>
      </c>
      <c r="H384" s="698" t="e">
        <v>#N/A</v>
      </c>
      <c r="I384" s="698" t="s">
        <v>816</v>
      </c>
      <c r="J384" s="698" t="e">
        <v>#N/A</v>
      </c>
      <c r="K384" s="698" t="s">
        <v>837</v>
      </c>
      <c r="L384" s="698" t="e">
        <v>#N/A</v>
      </c>
      <c r="M384" s="698" t="s">
        <v>816</v>
      </c>
      <c r="N384" s="698" t="e">
        <v>#N/A</v>
      </c>
      <c r="O384" s="698" t="s">
        <v>816</v>
      </c>
      <c r="P384" s="698" t="e">
        <v>#N/A</v>
      </c>
      <c r="Q384" s="698" t="s">
        <v>816</v>
      </c>
      <c r="R384" s="698" t="e">
        <v>#N/A</v>
      </c>
      <c r="S384" s="698" t="s">
        <v>816</v>
      </c>
      <c r="T384" s="698" t="e">
        <v>#N/A</v>
      </c>
      <c r="U384" s="698" t="s">
        <v>2217</v>
      </c>
      <c r="V384" s="698" t="e">
        <v>#N/A</v>
      </c>
      <c r="AO384" s="481"/>
      <c r="AP384" s="481"/>
      <c r="AW384" s="956" t="s">
        <v>1662</v>
      </c>
      <c r="AX384" s="957" t="s">
        <v>1841</v>
      </c>
      <c r="AY384" s="957" t="s">
        <v>1842</v>
      </c>
      <c r="AZ384" s="1008" t="s">
        <v>1843</v>
      </c>
      <c r="BA384" s="958" t="s">
        <v>304</v>
      </c>
      <c r="BC384" s="991" t="s">
        <v>790</v>
      </c>
      <c r="BD384" s="992" t="s">
        <v>1975</v>
      </c>
      <c r="BE384" s="992" t="s">
        <v>1976</v>
      </c>
      <c r="BF384" s="1008" t="s">
        <v>1977</v>
      </c>
      <c r="BG384" s="993" t="s">
        <v>456</v>
      </c>
      <c r="BH384" s="994">
        <v>67.008399999999995</v>
      </c>
      <c r="BI384" s="995">
        <v>31.8504</v>
      </c>
      <c r="BQ384" s="1000">
        <f t="shared" si="542"/>
        <v>0</v>
      </c>
      <c r="BR384" s="1000">
        <f t="shared" si="543"/>
        <v>0</v>
      </c>
      <c r="BS384" s="1000">
        <f t="shared" si="544"/>
        <v>0</v>
      </c>
    </row>
    <row r="385" spans="1:106" x14ac:dyDescent="0.2">
      <c r="AW385" s="956" t="s">
        <v>1350</v>
      </c>
      <c r="AX385" s="957" t="s">
        <v>1636</v>
      </c>
      <c r="AY385" s="957" t="s">
        <v>1637</v>
      </c>
      <c r="AZ385" s="1008" t="s">
        <v>2198</v>
      </c>
      <c r="BA385" s="958" t="s">
        <v>634</v>
      </c>
      <c r="BC385" s="991" t="s">
        <v>790</v>
      </c>
      <c r="BD385" s="992" t="s">
        <v>2041</v>
      </c>
      <c r="BE385" s="992" t="s">
        <v>2012</v>
      </c>
      <c r="BF385" s="1008" t="s">
        <v>2042</v>
      </c>
      <c r="BG385" s="993" t="s">
        <v>481</v>
      </c>
      <c r="BH385" s="994">
        <v>67.561499999999995</v>
      </c>
      <c r="BI385" s="995">
        <v>33.625100000000003</v>
      </c>
      <c r="BQ385" s="1000">
        <f t="shared" si="542"/>
        <v>0</v>
      </c>
      <c r="BR385" s="1000">
        <f t="shared" si="543"/>
        <v>0</v>
      </c>
      <c r="BS385" s="1000">
        <f t="shared" si="544"/>
        <v>0</v>
      </c>
    </row>
    <row r="386" spans="1:106" s="5" customFormat="1" x14ac:dyDescent="0.2">
      <c r="A386"/>
      <c r="B386"/>
      <c r="C386"/>
      <c r="D386"/>
      <c r="E386"/>
      <c r="F386"/>
      <c r="G386"/>
      <c r="H386"/>
      <c r="I386"/>
      <c r="J386"/>
      <c r="K386"/>
      <c r="L386"/>
      <c r="M386"/>
      <c r="N386"/>
      <c r="O386"/>
      <c r="P386"/>
      <c r="Q386"/>
      <c r="R386"/>
      <c r="S386"/>
      <c r="T386"/>
      <c r="U386"/>
      <c r="V386"/>
      <c r="W386" s="1"/>
      <c r="X386"/>
      <c r="Y386"/>
      <c r="Z386"/>
      <c r="AA386"/>
      <c r="AB386"/>
      <c r="AC386"/>
      <c r="AD386"/>
      <c r="AE386"/>
      <c r="AF386"/>
      <c r="AG386"/>
      <c r="AH386"/>
      <c r="AI386"/>
      <c r="AJ386" s="515"/>
      <c r="AN386" s="1"/>
      <c r="AO386"/>
      <c r="AP386"/>
      <c r="AQ386"/>
      <c r="AR386"/>
      <c r="AS386"/>
      <c r="AT386"/>
      <c r="AW386" s="956" t="s">
        <v>1662</v>
      </c>
      <c r="AX386" s="957" t="s">
        <v>1844</v>
      </c>
      <c r="AY386" s="957" t="s">
        <v>1845</v>
      </c>
      <c r="AZ386" s="1008" t="s">
        <v>1846</v>
      </c>
      <c r="BA386" s="958" t="s">
        <v>329</v>
      </c>
      <c r="BC386" s="991" t="s">
        <v>790</v>
      </c>
      <c r="BD386" s="992" t="s">
        <v>2041</v>
      </c>
      <c r="BE386" s="992" t="s">
        <v>2012</v>
      </c>
      <c r="BF386" s="1008" t="s">
        <v>2042</v>
      </c>
      <c r="BG386" s="993" t="s">
        <v>481</v>
      </c>
      <c r="BH386" s="994">
        <v>67.561499999999995</v>
      </c>
      <c r="BI386" s="995">
        <v>33.625100000000003</v>
      </c>
      <c r="BQ386" s="1000">
        <f t="shared" si="542"/>
        <v>0</v>
      </c>
      <c r="BR386" s="1000">
        <f t="shared" si="543"/>
        <v>0</v>
      </c>
      <c r="BS386" s="1000">
        <f t="shared" si="544"/>
        <v>0</v>
      </c>
      <c r="CH386"/>
      <c r="CI386"/>
      <c r="CJ386"/>
      <c r="CK386"/>
      <c r="CL386"/>
      <c r="CM386"/>
      <c r="CN386"/>
      <c r="CO386"/>
      <c r="CP386"/>
      <c r="CQ386"/>
      <c r="CR386"/>
      <c r="CS386"/>
      <c r="CT386"/>
      <c r="CU386"/>
      <c r="CV386"/>
      <c r="CW386"/>
      <c r="CX386"/>
      <c r="CY386"/>
      <c r="CZ386"/>
      <c r="DA386"/>
      <c r="DB386"/>
    </row>
    <row r="387" spans="1:106" x14ac:dyDescent="0.2">
      <c r="AW387" s="981" t="s">
        <v>1662</v>
      </c>
      <c r="AX387" s="982" t="s">
        <v>1847</v>
      </c>
      <c r="AY387" s="982" t="s">
        <v>1777</v>
      </c>
      <c r="AZ387" s="1008" t="s">
        <v>1848</v>
      </c>
      <c r="BA387" s="983" t="s">
        <v>886</v>
      </c>
      <c r="BC387" s="991" t="s">
        <v>790</v>
      </c>
      <c r="BD387" s="992" t="s">
        <v>2043</v>
      </c>
      <c r="BE387" s="992" t="s">
        <v>2044</v>
      </c>
      <c r="BF387" s="1008" t="s">
        <v>2045</v>
      </c>
      <c r="BG387" s="993" t="s">
        <v>481</v>
      </c>
      <c r="BH387" s="994">
        <v>67.673000000000002</v>
      </c>
      <c r="BI387" s="995">
        <v>33.212000000000003</v>
      </c>
      <c r="BQ387" s="1000">
        <f t="shared" si="542"/>
        <v>0</v>
      </c>
      <c r="BR387" s="1000">
        <f t="shared" si="543"/>
        <v>0</v>
      </c>
      <c r="BS387" s="1000">
        <f t="shared" si="544"/>
        <v>0</v>
      </c>
      <c r="CH387" s="5"/>
      <c r="CI387" s="5"/>
      <c r="CJ387" s="5"/>
      <c r="CK387" s="5"/>
      <c r="CL387" s="5"/>
      <c r="CM387" s="5"/>
      <c r="CN387" s="5"/>
      <c r="CO387" s="5"/>
      <c r="CP387" s="5"/>
      <c r="CQ387" s="5"/>
      <c r="CR387" s="5"/>
      <c r="CS387" s="5"/>
      <c r="CT387" s="5"/>
      <c r="CU387" s="5"/>
      <c r="CV387" s="5"/>
      <c r="CW387" s="5"/>
      <c r="CX387" s="5"/>
      <c r="CY387" s="5"/>
      <c r="CZ387" s="5"/>
      <c r="DA387" s="5"/>
      <c r="DB387" s="5"/>
    </row>
    <row r="388" spans="1:106" x14ac:dyDescent="0.2">
      <c r="AW388" s="981" t="s">
        <v>1662</v>
      </c>
      <c r="AX388" s="982" t="s">
        <v>1847</v>
      </c>
      <c r="AY388" s="982" t="s">
        <v>1777</v>
      </c>
      <c r="AZ388" s="1008" t="s">
        <v>1848</v>
      </c>
      <c r="BA388" s="983" t="s">
        <v>712</v>
      </c>
      <c r="BC388" s="991" t="s">
        <v>790</v>
      </c>
      <c r="BD388" s="992" t="s">
        <v>2014</v>
      </c>
      <c r="BE388" s="992" t="s">
        <v>2015</v>
      </c>
      <c r="BF388" s="1008" t="s">
        <v>2016</v>
      </c>
      <c r="BG388" s="993" t="s">
        <v>481</v>
      </c>
      <c r="BH388" s="994">
        <v>67.766400000000004</v>
      </c>
      <c r="BI388" s="995">
        <v>33.189</v>
      </c>
      <c r="BQ388" s="1000">
        <f t="shared" si="542"/>
        <v>0</v>
      </c>
      <c r="BR388" s="1000">
        <f t="shared" si="543"/>
        <v>0</v>
      </c>
      <c r="BS388" s="1000">
        <f t="shared" si="544"/>
        <v>0</v>
      </c>
    </row>
    <row r="389" spans="1:106" x14ac:dyDescent="0.2">
      <c r="AW389" s="1018" t="s">
        <v>788</v>
      </c>
      <c r="AX389" s="1017" t="s">
        <v>202</v>
      </c>
      <c r="AY389" s="1017" t="s">
        <v>1394</v>
      </c>
      <c r="AZ389" s="1008" t="s">
        <v>1430</v>
      </c>
      <c r="BA389" s="1017" t="s">
        <v>202</v>
      </c>
      <c r="BC389" s="991" t="s">
        <v>790</v>
      </c>
      <c r="BD389" s="992" t="s">
        <v>1966</v>
      </c>
      <c r="BE389" s="992" t="s">
        <v>1967</v>
      </c>
      <c r="BF389" s="1008" t="s">
        <v>1968</v>
      </c>
      <c r="BG389" s="993" t="s">
        <v>481</v>
      </c>
      <c r="BH389" s="994">
        <v>67.442499999999995</v>
      </c>
      <c r="BI389" s="995">
        <v>32.777999999999999</v>
      </c>
      <c r="BQ389" s="1000">
        <f t="shared" si="542"/>
        <v>0</v>
      </c>
      <c r="BR389" s="1000">
        <f t="shared" si="543"/>
        <v>0</v>
      </c>
      <c r="BS389" s="1000">
        <f t="shared" si="544"/>
        <v>0</v>
      </c>
    </row>
    <row r="390" spans="1:106" s="1" customFormat="1" ht="30" customHeight="1" x14ac:dyDescent="0.2">
      <c r="A390"/>
      <c r="B390"/>
      <c r="C390"/>
      <c r="D390"/>
      <c r="E390"/>
      <c r="F390"/>
      <c r="G390"/>
      <c r="H390"/>
      <c r="I390"/>
      <c r="J390"/>
      <c r="K390"/>
      <c r="L390"/>
      <c r="M390"/>
      <c r="N390"/>
      <c r="O390"/>
      <c r="P390"/>
      <c r="Q390"/>
      <c r="R390"/>
      <c r="S390"/>
      <c r="T390"/>
      <c r="U390"/>
      <c r="V390"/>
      <c r="X390"/>
      <c r="Y390"/>
      <c r="Z390"/>
      <c r="AA390"/>
      <c r="AB390"/>
      <c r="AC390"/>
      <c r="AD390"/>
      <c r="AE390"/>
      <c r="AF390"/>
      <c r="AG390"/>
      <c r="AH390"/>
      <c r="AI390"/>
      <c r="AJ390" s="515"/>
      <c r="AK390" s="5"/>
      <c r="AL390" s="5"/>
      <c r="AM390" s="5"/>
      <c r="AN390"/>
      <c r="AO390"/>
      <c r="AP390"/>
      <c r="AQ390"/>
      <c r="AR390"/>
      <c r="AS390"/>
      <c r="AT390"/>
      <c r="AW390" s="1016" t="s">
        <v>789</v>
      </c>
      <c r="AX390" s="1017" t="s">
        <v>380</v>
      </c>
      <c r="AY390" s="1017" t="s">
        <v>1420</v>
      </c>
      <c r="AZ390" s="1008" t="s">
        <v>1437</v>
      </c>
      <c r="BA390" s="1017" t="s">
        <v>380</v>
      </c>
      <c r="BC390" s="991" t="s">
        <v>790</v>
      </c>
      <c r="BD390" s="992" t="s">
        <v>2052</v>
      </c>
      <c r="BE390" s="992" t="s">
        <v>2053</v>
      </c>
      <c r="BF390" s="1008" t="s">
        <v>2054</v>
      </c>
      <c r="BG390" s="993" t="s">
        <v>1188</v>
      </c>
      <c r="BH390" s="994">
        <v>68.058000000000007</v>
      </c>
      <c r="BI390" s="995">
        <v>33.353900000000003</v>
      </c>
      <c r="BQ390" s="1000">
        <f t="shared" si="542"/>
        <v>0</v>
      </c>
      <c r="BR390" s="1000">
        <f t="shared" si="543"/>
        <v>0</v>
      </c>
      <c r="BS390" s="1000">
        <f t="shared" si="544"/>
        <v>0</v>
      </c>
      <c r="CH390"/>
      <c r="CI390"/>
      <c r="CJ390"/>
      <c r="CK390"/>
      <c r="CL390"/>
      <c r="CM390"/>
      <c r="CN390"/>
      <c r="CO390"/>
      <c r="CP390"/>
      <c r="CQ390"/>
      <c r="CR390"/>
      <c r="CS390"/>
      <c r="CT390"/>
      <c r="CU390"/>
      <c r="CV390"/>
      <c r="CW390"/>
      <c r="CX390"/>
      <c r="CY390"/>
      <c r="CZ390"/>
      <c r="DA390"/>
      <c r="DB390"/>
    </row>
    <row r="391" spans="1:106" x14ac:dyDescent="0.2">
      <c r="AW391" s="991" t="s">
        <v>789</v>
      </c>
      <c r="AX391" s="992" t="s">
        <v>1936</v>
      </c>
      <c r="AY391" s="992" t="s">
        <v>1937</v>
      </c>
      <c r="AZ391" s="1008" t="s">
        <v>1938</v>
      </c>
      <c r="BA391" s="993" t="s">
        <v>738</v>
      </c>
      <c r="BC391" s="991" t="s">
        <v>790</v>
      </c>
      <c r="BD391" s="992" t="s">
        <v>2000</v>
      </c>
      <c r="BE391" s="992" t="s">
        <v>2001</v>
      </c>
      <c r="BF391" s="1008" t="s">
        <v>2002</v>
      </c>
      <c r="BG391" s="993" t="s">
        <v>1188</v>
      </c>
      <c r="BH391" s="994">
        <v>67.997</v>
      </c>
      <c r="BI391" s="995">
        <v>33.395699999999998</v>
      </c>
      <c r="BQ391" s="1000">
        <f t="shared" si="542"/>
        <v>0</v>
      </c>
      <c r="BR391" s="1000">
        <f t="shared" si="543"/>
        <v>0</v>
      </c>
      <c r="BS391" s="1000">
        <f t="shared" si="544"/>
        <v>0</v>
      </c>
      <c r="CH391" s="1"/>
      <c r="CI391" s="1"/>
      <c r="CJ391" s="1"/>
      <c r="CK391" s="1"/>
      <c r="CL391" s="1"/>
      <c r="CM391" s="1"/>
      <c r="CN391" s="1"/>
      <c r="CO391" s="1"/>
      <c r="CP391" s="1"/>
      <c r="CQ391" s="1"/>
      <c r="CR391" s="1"/>
      <c r="CS391" s="1"/>
      <c r="CT391" s="1"/>
      <c r="CU391" s="1"/>
      <c r="CV391" s="1"/>
      <c r="CW391" s="1"/>
      <c r="CX391" s="1"/>
      <c r="CY391" s="1"/>
      <c r="CZ391" s="1"/>
      <c r="DA391" s="1"/>
      <c r="DB391" s="1"/>
    </row>
    <row r="392" spans="1:106" ht="15.75" customHeight="1" x14ac:dyDescent="0.2">
      <c r="AW392" s="961" t="s">
        <v>1662</v>
      </c>
      <c r="AX392" s="962" t="s">
        <v>1849</v>
      </c>
      <c r="AY392" s="975" t="s">
        <v>1850</v>
      </c>
      <c r="AZ392" s="1008" t="s">
        <v>1851</v>
      </c>
      <c r="BA392" s="962" t="s">
        <v>849</v>
      </c>
      <c r="BC392" s="991" t="s">
        <v>790</v>
      </c>
      <c r="BD392" s="992" t="s">
        <v>2003</v>
      </c>
      <c r="BE392" s="992" t="s">
        <v>2004</v>
      </c>
      <c r="BF392" s="1008" t="s">
        <v>2005</v>
      </c>
      <c r="BG392" s="993" t="s">
        <v>1188</v>
      </c>
      <c r="BH392" s="994">
        <v>68.272599999999997</v>
      </c>
      <c r="BI392" s="995">
        <v>33.325299999999999</v>
      </c>
      <c r="BQ392" s="1000">
        <f t="shared" ref="BQ392:BQ427" si="548">CHOOSE(AN$83,AZ392,BF392,BK392)</f>
        <v>0</v>
      </c>
      <c r="BR392" s="1000">
        <f t="shared" ref="BR392:BR427" si="549">CHOOSE(AN$83,AW392,BC392,BL392)</f>
        <v>0</v>
      </c>
      <c r="BS392" s="1000">
        <f t="shared" ref="BS392:BS427" si="550">CHOOSE(AN$83,AY392,BE392,BN392)</f>
        <v>0</v>
      </c>
    </row>
    <row r="393" spans="1:106" ht="69.75" customHeight="1" x14ac:dyDescent="0.2">
      <c r="A393" s="98"/>
      <c r="B393" s="98"/>
      <c r="C393" s="98"/>
      <c r="D393" s="98"/>
      <c r="E393" s="98"/>
      <c r="F393" s="98"/>
      <c r="G393" s="98"/>
      <c r="H393" s="98"/>
      <c r="I393" s="98"/>
      <c r="J393" s="98"/>
      <c r="K393" s="98"/>
      <c r="L393" s="98"/>
      <c r="M393" s="98"/>
      <c r="N393" s="98"/>
      <c r="O393" s="98"/>
      <c r="P393" s="98"/>
      <c r="Q393" s="98"/>
      <c r="R393" s="98"/>
      <c r="S393" s="98"/>
      <c r="T393" s="98"/>
      <c r="U393" s="98"/>
      <c r="V393" s="98"/>
      <c r="W393" s="98"/>
      <c r="X393" s="98"/>
      <c r="Y393" s="98"/>
      <c r="Z393" s="98"/>
      <c r="AA393" s="98"/>
      <c r="AB393" s="98"/>
      <c r="AC393" s="98"/>
      <c r="AD393" s="98"/>
      <c r="AE393" s="98"/>
      <c r="AF393" s="98"/>
      <c r="AG393" s="98"/>
      <c r="AH393" s="98"/>
      <c r="AI393" s="98"/>
      <c r="AL393" s="232"/>
      <c r="AM393" s="232"/>
      <c r="AN393" s="2"/>
      <c r="AW393" s="981" t="s">
        <v>1350</v>
      </c>
      <c r="AX393" s="982" t="s">
        <v>1638</v>
      </c>
      <c r="AY393" s="982" t="s">
        <v>1639</v>
      </c>
      <c r="AZ393" s="1008" t="s">
        <v>2154</v>
      </c>
      <c r="BA393" s="983" t="s">
        <v>917</v>
      </c>
      <c r="BC393" s="991" t="s">
        <v>790</v>
      </c>
      <c r="BD393" s="992" t="s">
        <v>2026</v>
      </c>
      <c r="BE393" s="992" t="s">
        <v>2027</v>
      </c>
      <c r="BF393" s="1008" t="s">
        <v>2028</v>
      </c>
      <c r="BG393" s="993" t="s">
        <v>1188</v>
      </c>
      <c r="BH393" s="994">
        <v>68.3583</v>
      </c>
      <c r="BI393" s="995">
        <v>33.2971</v>
      </c>
      <c r="BQ393" s="1000">
        <f t="shared" si="548"/>
        <v>0</v>
      </c>
      <c r="BR393" s="1000">
        <f t="shared" si="549"/>
        <v>0</v>
      </c>
      <c r="BS393" s="1000">
        <f t="shared" si="550"/>
        <v>0</v>
      </c>
    </row>
    <row r="394" spans="1:106" x14ac:dyDescent="0.2">
      <c r="A394" s="99" t="s">
        <v>226</v>
      </c>
      <c r="B394" s="100" t="s">
        <v>78</v>
      </c>
      <c r="C394" s="101" t="s">
        <v>2262</v>
      </c>
      <c r="D394" s="102" t="s">
        <v>79</v>
      </c>
      <c r="E394" s="102" t="s">
        <v>2263</v>
      </c>
      <c r="F394" s="102" t="s">
        <v>79</v>
      </c>
      <c r="G394" s="102" t="s">
        <v>2264</v>
      </c>
      <c r="H394" s="102" t="s">
        <v>79</v>
      </c>
      <c r="I394" s="102" t="s">
        <v>2265</v>
      </c>
      <c r="J394" s="102" t="s">
        <v>79</v>
      </c>
      <c r="K394" s="102" t="s">
        <v>2266</v>
      </c>
      <c r="L394" s="102" t="s">
        <v>79</v>
      </c>
      <c r="M394" s="102" t="s">
        <v>2267</v>
      </c>
      <c r="N394" s="102" t="s">
        <v>79</v>
      </c>
      <c r="O394" s="102" t="s">
        <v>2268</v>
      </c>
      <c r="P394" s="102" t="s">
        <v>79</v>
      </c>
      <c r="Q394" s="102" t="s">
        <v>2269</v>
      </c>
      <c r="R394" s="102" t="s">
        <v>79</v>
      </c>
      <c r="S394" s="102" t="s">
        <v>2270</v>
      </c>
      <c r="T394" s="102" t="s">
        <v>79</v>
      </c>
      <c r="U394" s="102" t="s">
        <v>2271</v>
      </c>
      <c r="V394" s="103" t="s">
        <v>79</v>
      </c>
      <c r="X394" s="104"/>
      <c r="Y394" s="105" t="s">
        <v>80</v>
      </c>
      <c r="Z394" s="106" t="s">
        <v>83</v>
      </c>
      <c r="AA394" s="107" t="s">
        <v>84</v>
      </c>
      <c r="AB394" s="107" t="s">
        <v>85</v>
      </c>
      <c r="AC394" s="107" t="s">
        <v>86</v>
      </c>
      <c r="AD394" s="107" t="s">
        <v>87</v>
      </c>
      <c r="AE394" s="107" t="s">
        <v>81</v>
      </c>
      <c r="AF394" s="107" t="s">
        <v>82</v>
      </c>
      <c r="AG394" s="107" t="s">
        <v>83</v>
      </c>
      <c r="AH394" s="107" t="s">
        <v>84</v>
      </c>
      <c r="AI394" s="108" t="s">
        <v>85</v>
      </c>
      <c r="AL394" s="233"/>
      <c r="AM394" s="233"/>
      <c r="AN394" s="3"/>
      <c r="AW394" s="981" t="s">
        <v>1662</v>
      </c>
      <c r="AX394" s="982" t="s">
        <v>1852</v>
      </c>
      <c r="AY394" s="982" t="s">
        <v>1642</v>
      </c>
      <c r="AZ394" s="1008" t="s">
        <v>1853</v>
      </c>
      <c r="BA394" s="983" t="s">
        <v>886</v>
      </c>
      <c r="BC394" s="991" t="s">
        <v>790</v>
      </c>
      <c r="BD394" s="992" t="s">
        <v>2009</v>
      </c>
      <c r="BE394" s="992" t="s">
        <v>1973</v>
      </c>
      <c r="BF394" s="1008" t="s">
        <v>2010</v>
      </c>
      <c r="BG394" s="993" t="s">
        <v>1188</v>
      </c>
      <c r="BH394" s="994">
        <v>67.951499999999996</v>
      </c>
      <c r="BI394" s="995">
        <v>32.874699999999997</v>
      </c>
      <c r="BQ394" s="1000">
        <f t="shared" si="548"/>
        <v>0</v>
      </c>
      <c r="BR394" s="1000">
        <f t="shared" si="549"/>
        <v>0</v>
      </c>
      <c r="BS394" s="1000">
        <f t="shared" si="550"/>
        <v>0</v>
      </c>
    </row>
    <row r="395" spans="1:106" x14ac:dyDescent="0.2">
      <c r="A395" s="109" t="s">
        <v>227</v>
      </c>
      <c r="B395" s="110" t="s">
        <v>228</v>
      </c>
      <c r="C395" s="111" t="s">
        <v>59</v>
      </c>
      <c r="D395" s="111" t="s">
        <v>60</v>
      </c>
      <c r="E395" s="111" t="s">
        <v>59</v>
      </c>
      <c r="F395" s="111" t="s">
        <v>60</v>
      </c>
      <c r="G395" s="111" t="s">
        <v>59</v>
      </c>
      <c r="H395" s="111" t="s">
        <v>60</v>
      </c>
      <c r="I395" s="111" t="s">
        <v>59</v>
      </c>
      <c r="J395" s="111" t="s">
        <v>60</v>
      </c>
      <c r="K395" s="111" t="s">
        <v>59</v>
      </c>
      <c r="L395" s="111" t="s">
        <v>60</v>
      </c>
      <c r="M395" s="111" t="s">
        <v>59</v>
      </c>
      <c r="N395" s="111" t="s">
        <v>60</v>
      </c>
      <c r="O395" s="111" t="s">
        <v>59</v>
      </c>
      <c r="P395" s="111" t="s">
        <v>60</v>
      </c>
      <c r="Q395" s="111" t="s">
        <v>59</v>
      </c>
      <c r="R395" s="111" t="s">
        <v>60</v>
      </c>
      <c r="S395" s="111" t="s">
        <v>59</v>
      </c>
      <c r="T395" s="111" t="s">
        <v>60</v>
      </c>
      <c r="U395" s="111" t="s">
        <v>59</v>
      </c>
      <c r="V395" s="112" t="s">
        <v>60</v>
      </c>
      <c r="X395" s="113"/>
      <c r="Y395" s="105" t="s">
        <v>228</v>
      </c>
      <c r="Z395" s="114" t="s">
        <v>2272</v>
      </c>
      <c r="AA395" s="115" t="s">
        <v>2273</v>
      </c>
      <c r="AB395" s="115" t="s">
        <v>2274</v>
      </c>
      <c r="AC395" s="115" t="s">
        <v>2275</v>
      </c>
      <c r="AD395" s="115" t="s">
        <v>2276</v>
      </c>
      <c r="AE395" s="115" t="s">
        <v>2277</v>
      </c>
      <c r="AF395" s="115" t="s">
        <v>2278</v>
      </c>
      <c r="AG395" s="115" t="s">
        <v>2279</v>
      </c>
      <c r="AH395" s="115" t="s">
        <v>2280</v>
      </c>
      <c r="AI395" s="116" t="s">
        <v>2281</v>
      </c>
      <c r="AW395" s="956" t="s">
        <v>1350</v>
      </c>
      <c r="AX395" s="957" t="s">
        <v>1640</v>
      </c>
      <c r="AY395" s="957" t="s">
        <v>1401</v>
      </c>
      <c r="AZ395" s="1008" t="s">
        <v>2193</v>
      </c>
      <c r="BA395" s="958" t="s">
        <v>634</v>
      </c>
      <c r="BC395" s="991" t="s">
        <v>790</v>
      </c>
      <c r="BD395" s="992" t="s">
        <v>1984</v>
      </c>
      <c r="BE395" s="992" t="s">
        <v>1985</v>
      </c>
      <c r="BF395" s="1008" t="s">
        <v>1986</v>
      </c>
      <c r="BG395" s="993" t="s">
        <v>1219</v>
      </c>
      <c r="BH395" s="994">
        <v>66.308099999999996</v>
      </c>
      <c r="BI395" s="995">
        <v>32.927100000000003</v>
      </c>
      <c r="BQ395" s="1000">
        <f t="shared" si="548"/>
        <v>0</v>
      </c>
      <c r="BR395" s="1000">
        <f t="shared" si="549"/>
        <v>0</v>
      </c>
      <c r="BS395" s="1000">
        <f t="shared" si="550"/>
        <v>0</v>
      </c>
    </row>
    <row r="396" spans="1:106" x14ac:dyDescent="0.2">
      <c r="A396" s="109" t="s">
        <v>229</v>
      </c>
      <c r="B396" s="117" t="s">
        <v>88</v>
      </c>
      <c r="C396" s="118">
        <v>45616.375</v>
      </c>
      <c r="D396" s="119">
        <v>45616.875</v>
      </c>
      <c r="E396" s="120">
        <v>45617.375</v>
      </c>
      <c r="F396" s="119">
        <v>45617.875</v>
      </c>
      <c r="G396" s="120">
        <v>45618.375</v>
      </c>
      <c r="H396" s="119">
        <v>45618.875</v>
      </c>
      <c r="I396" s="121">
        <v>45619.375</v>
      </c>
      <c r="J396" s="119">
        <v>45619.875</v>
      </c>
      <c r="K396" s="120">
        <v>45620.375</v>
      </c>
      <c r="L396" s="119">
        <v>45620.875</v>
      </c>
      <c r="M396" s="120">
        <v>45621.375</v>
      </c>
      <c r="N396" s="119">
        <v>45621.875</v>
      </c>
      <c r="O396" s="121">
        <v>45622.375</v>
      </c>
      <c r="P396" s="119">
        <v>45622.875</v>
      </c>
      <c r="Q396" s="120">
        <v>45623.375</v>
      </c>
      <c r="R396" s="119">
        <v>45623.875</v>
      </c>
      <c r="S396" s="120">
        <v>45624.375</v>
      </c>
      <c r="T396" s="119">
        <v>45624.875</v>
      </c>
      <c r="U396" s="120">
        <v>45625.375</v>
      </c>
      <c r="V396" s="122">
        <v>45625.875</v>
      </c>
      <c r="X396" s="109" t="s">
        <v>230</v>
      </c>
      <c r="Y396" s="123"/>
      <c r="Z396" s="124">
        <v>45616.875</v>
      </c>
      <c r="AA396" s="125">
        <v>45617.875</v>
      </c>
      <c r="AB396" s="125">
        <v>45618.875</v>
      </c>
      <c r="AC396" s="125">
        <v>45619.875</v>
      </c>
      <c r="AD396" s="125">
        <v>45620.875</v>
      </c>
      <c r="AE396" s="125">
        <v>45621.875</v>
      </c>
      <c r="AF396" s="125">
        <v>45622.875</v>
      </c>
      <c r="AG396" s="125">
        <v>45623.875</v>
      </c>
      <c r="AH396" s="125">
        <v>45624.875</v>
      </c>
      <c r="AI396" s="125">
        <v>45625.875</v>
      </c>
      <c r="AO396" s="5"/>
      <c r="AW396" s="991" t="s">
        <v>789</v>
      </c>
      <c r="AX396" s="992" t="s">
        <v>1939</v>
      </c>
      <c r="AY396" s="992" t="s">
        <v>1940</v>
      </c>
      <c r="AZ396" s="1008" t="s">
        <v>1941</v>
      </c>
      <c r="BA396" s="993" t="s">
        <v>738</v>
      </c>
      <c r="BC396" s="991" t="s">
        <v>790</v>
      </c>
      <c r="BD396" s="992" t="s">
        <v>2023</v>
      </c>
      <c r="BE396" s="992" t="s">
        <v>2024</v>
      </c>
      <c r="BF396" s="1008" t="s">
        <v>2025</v>
      </c>
      <c r="BG396" s="993" t="s">
        <v>1219</v>
      </c>
      <c r="BH396" s="994">
        <v>66.588399999999993</v>
      </c>
      <c r="BI396" s="995">
        <v>32.811799999999998</v>
      </c>
      <c r="BQ396" s="1000">
        <f t="shared" si="548"/>
        <v>0</v>
      </c>
      <c r="BR396" s="1000">
        <f t="shared" si="549"/>
        <v>0</v>
      </c>
      <c r="BS396" s="1000">
        <f t="shared" si="550"/>
        <v>0</v>
      </c>
    </row>
    <row r="397" spans="1:106" s="2" customFormat="1" x14ac:dyDescent="0.2">
      <c r="A397" s="109" t="s">
        <v>231</v>
      </c>
      <c r="B397" s="126" t="s">
        <v>89</v>
      </c>
      <c r="C397" s="127" t="e">
        <v>#N/A</v>
      </c>
      <c r="D397" s="128">
        <v>6</v>
      </c>
      <c r="E397" s="128" t="e">
        <v>#N/A</v>
      </c>
      <c r="F397" s="128">
        <v>2.7</v>
      </c>
      <c r="G397" s="128" t="e">
        <v>#N/A</v>
      </c>
      <c r="H397" s="128">
        <v>1</v>
      </c>
      <c r="I397" s="128" t="e">
        <v>#N/A</v>
      </c>
      <c r="J397" s="128">
        <v>-0.6</v>
      </c>
      <c r="K397" s="128" t="e">
        <v>#N/A</v>
      </c>
      <c r="L397" s="128">
        <v>0.1</v>
      </c>
      <c r="M397" s="128" t="e">
        <v>#N/A</v>
      </c>
      <c r="N397" s="128">
        <v>2.4</v>
      </c>
      <c r="O397" s="128" t="e">
        <v>#N/A</v>
      </c>
      <c r="P397" s="128">
        <v>4.0999999999999996</v>
      </c>
      <c r="Q397" s="128" t="e">
        <v>#N/A</v>
      </c>
      <c r="R397" s="128">
        <v>3.8</v>
      </c>
      <c r="S397" s="128" t="e">
        <v>#N/A</v>
      </c>
      <c r="T397" s="128">
        <v>3.2</v>
      </c>
      <c r="U397" s="128" t="e">
        <v>#N/A</v>
      </c>
      <c r="V397" s="129">
        <v>1.4</v>
      </c>
      <c r="W397" s="1"/>
      <c r="X397" s="109" t="s">
        <v>232</v>
      </c>
      <c r="Y397" s="489" t="s">
        <v>89</v>
      </c>
      <c r="Z397" s="131">
        <v>6</v>
      </c>
      <c r="AA397" s="131">
        <v>2.7</v>
      </c>
      <c r="AB397" s="131">
        <v>1</v>
      </c>
      <c r="AC397" s="131">
        <v>-0.6</v>
      </c>
      <c r="AD397" s="131">
        <v>0.1</v>
      </c>
      <c r="AE397" s="131">
        <v>2.4</v>
      </c>
      <c r="AF397" s="131">
        <v>4.0999999999999996</v>
      </c>
      <c r="AG397" s="131">
        <v>3.8</v>
      </c>
      <c r="AH397" s="131">
        <v>3.2</v>
      </c>
      <c r="AI397" s="131">
        <v>1.4</v>
      </c>
      <c r="AJ397" s="516"/>
      <c r="AK397" s="232"/>
      <c r="AL397" s="5"/>
      <c r="AM397" s="5"/>
      <c r="AN397"/>
      <c r="AO397"/>
      <c r="AP397"/>
      <c r="AQ397"/>
      <c r="AR397"/>
      <c r="AS397"/>
      <c r="AT397"/>
      <c r="AW397" s="991" t="s">
        <v>790</v>
      </c>
      <c r="AX397" s="992" t="s">
        <v>2038</v>
      </c>
      <c r="AY397" s="992" t="s">
        <v>2039</v>
      </c>
      <c r="AZ397" s="1008" t="s">
        <v>2040</v>
      </c>
      <c r="BA397" s="993" t="s">
        <v>1256</v>
      </c>
      <c r="BC397" s="991" t="s">
        <v>790</v>
      </c>
      <c r="BD397" s="992" t="s">
        <v>2046</v>
      </c>
      <c r="BE397" s="992" t="s">
        <v>2047</v>
      </c>
      <c r="BF397" s="1008" t="s">
        <v>2048</v>
      </c>
      <c r="BG397" s="993" t="s">
        <v>1219</v>
      </c>
      <c r="BH397" s="994">
        <v>66.266099999999994</v>
      </c>
      <c r="BI397" s="995">
        <v>32.964700000000001</v>
      </c>
      <c r="BQ397" s="1000">
        <f t="shared" si="548"/>
        <v>0</v>
      </c>
      <c r="BR397" s="1000">
        <f t="shared" si="549"/>
        <v>0</v>
      </c>
      <c r="BS397" s="1000">
        <f t="shared" si="550"/>
        <v>0</v>
      </c>
      <c r="CH397"/>
      <c r="CI397"/>
      <c r="CJ397"/>
      <c r="CK397"/>
      <c r="CL397"/>
      <c r="CM397"/>
      <c r="CN397"/>
      <c r="CO397"/>
      <c r="CP397"/>
      <c r="CQ397"/>
      <c r="CR397"/>
      <c r="CS397"/>
      <c r="CT397"/>
      <c r="CU397"/>
      <c r="CV397"/>
      <c r="CW397"/>
      <c r="CX397"/>
      <c r="CY397"/>
      <c r="CZ397"/>
      <c r="DA397"/>
      <c r="DB397"/>
    </row>
    <row r="398" spans="1:106" s="3" customFormat="1" x14ac:dyDescent="0.2">
      <c r="A398" s="109" t="s">
        <v>233</v>
      </c>
      <c r="B398" s="132" t="s">
        <v>90</v>
      </c>
      <c r="C398" s="133">
        <v>-0.30000000000000004</v>
      </c>
      <c r="D398" s="134" t="e">
        <v>#N/A</v>
      </c>
      <c r="E398" s="133">
        <v>0.10000000000000009</v>
      </c>
      <c r="F398" s="134" t="e">
        <v>#N/A</v>
      </c>
      <c r="G398" s="133">
        <v>-2.2000000000000002</v>
      </c>
      <c r="H398" s="134" t="e">
        <v>#N/A</v>
      </c>
      <c r="I398" s="133">
        <v>-2.6</v>
      </c>
      <c r="J398" s="134" t="e">
        <v>#N/A</v>
      </c>
      <c r="K398" s="133">
        <v>-4.2</v>
      </c>
      <c r="L398" s="134" t="e">
        <v>#N/A</v>
      </c>
      <c r="M398" s="133">
        <v>-5.0999999999999996</v>
      </c>
      <c r="N398" s="134" t="e">
        <v>#N/A</v>
      </c>
      <c r="O398" s="133">
        <v>0.39999999999999991</v>
      </c>
      <c r="P398" s="134" t="e">
        <v>#N/A</v>
      </c>
      <c r="Q398" s="133">
        <v>0.39999999999999991</v>
      </c>
      <c r="R398" s="134" t="e">
        <v>#N/A</v>
      </c>
      <c r="S398" s="133">
        <v>0.60000000000000009</v>
      </c>
      <c r="T398" s="134" t="e">
        <v>#N/A</v>
      </c>
      <c r="U398" s="133">
        <v>-0.7</v>
      </c>
      <c r="V398" s="135" t="e">
        <v>#N/A</v>
      </c>
      <c r="W398" s="1"/>
      <c r="X398" s="109" t="s">
        <v>234</v>
      </c>
      <c r="Y398" s="490" t="s">
        <v>90</v>
      </c>
      <c r="Z398" s="137">
        <v>1.7</v>
      </c>
      <c r="AA398" s="137">
        <v>1.7</v>
      </c>
      <c r="AB398" s="137">
        <v>-0.2</v>
      </c>
      <c r="AC398" s="137">
        <v>-1.2</v>
      </c>
      <c r="AD398" s="137">
        <v>-2.2000000000000002</v>
      </c>
      <c r="AE398" s="137">
        <v>-3.1</v>
      </c>
      <c r="AF398" s="137">
        <v>2.4</v>
      </c>
      <c r="AG398" s="137">
        <v>2.4</v>
      </c>
      <c r="AH398" s="137">
        <v>2.6</v>
      </c>
      <c r="AI398" s="137">
        <v>1.1000000000000001</v>
      </c>
      <c r="AJ398" s="517"/>
      <c r="AK398" s="233"/>
      <c r="AL398" s="5"/>
      <c r="AM398" s="5"/>
      <c r="AN398"/>
      <c r="AO398"/>
      <c r="AP398"/>
      <c r="AQ398"/>
      <c r="AR398"/>
      <c r="AS398"/>
      <c r="AT398"/>
      <c r="AW398" s="956" t="s">
        <v>1350</v>
      </c>
      <c r="AX398" s="957" t="s">
        <v>1641</v>
      </c>
      <c r="AY398" s="957" t="s">
        <v>1642</v>
      </c>
      <c r="AZ398" s="1008" t="s">
        <v>2190</v>
      </c>
      <c r="BA398" s="958" t="s">
        <v>634</v>
      </c>
      <c r="BC398" s="991" t="s">
        <v>790</v>
      </c>
      <c r="BD398" s="992" t="s">
        <v>1987</v>
      </c>
      <c r="BE398" s="992" t="s">
        <v>1988</v>
      </c>
      <c r="BF398" s="1008" t="s">
        <v>1989</v>
      </c>
      <c r="BG398" s="993" t="s">
        <v>1219</v>
      </c>
      <c r="BH398" s="994">
        <v>66.1965</v>
      </c>
      <c r="BI398" s="995">
        <v>32.900700000000001</v>
      </c>
      <c r="BQ398" s="1000">
        <f t="shared" si="548"/>
        <v>0</v>
      </c>
      <c r="BR398" s="1000">
        <f t="shared" si="549"/>
        <v>0</v>
      </c>
      <c r="BS398" s="1000">
        <f t="shared" si="550"/>
        <v>0</v>
      </c>
      <c r="CH398" s="2"/>
      <c r="CI398" s="2"/>
      <c r="CJ398" s="2"/>
      <c r="CK398" s="2"/>
      <c r="CL398" s="2"/>
      <c r="CM398" s="2"/>
      <c r="CN398" s="2"/>
      <c r="CO398" s="2"/>
      <c r="CP398" s="2"/>
      <c r="CQ398" s="2"/>
      <c r="CR398" s="2"/>
      <c r="CS398" s="2"/>
      <c r="CT398" s="2"/>
      <c r="CU398" s="2"/>
      <c r="CV398" s="2"/>
      <c r="CW398" s="2"/>
      <c r="CX398" s="2"/>
      <c r="CY398" s="2"/>
      <c r="CZ398" s="2"/>
      <c r="DA398" s="2"/>
      <c r="DB398" s="2"/>
    </row>
    <row r="399" spans="1:106" x14ac:dyDescent="0.2">
      <c r="A399" s="109" t="s">
        <v>235</v>
      </c>
      <c r="B399" s="491" t="s">
        <v>91</v>
      </c>
      <c r="C399" s="492" t="e">
        <v>#N/A</v>
      </c>
      <c r="D399" s="493">
        <v>11.6</v>
      </c>
      <c r="E399" s="493" t="e">
        <v>#N/A</v>
      </c>
      <c r="F399" s="493">
        <v>10.9</v>
      </c>
      <c r="G399" s="493" t="e">
        <v>#N/A</v>
      </c>
      <c r="H399" s="493">
        <v>13</v>
      </c>
      <c r="I399" s="493" t="e">
        <v>#N/A</v>
      </c>
      <c r="J399" s="493">
        <v>16.2</v>
      </c>
      <c r="K399" s="493" t="e">
        <v>#N/A</v>
      </c>
      <c r="L399" s="493">
        <v>17.100000000000001</v>
      </c>
      <c r="M399" s="493" t="e">
        <v>#N/A</v>
      </c>
      <c r="N399" s="493">
        <v>6.1</v>
      </c>
      <c r="O399" s="493" t="e">
        <v>#N/A</v>
      </c>
      <c r="P399" s="493">
        <v>13.1</v>
      </c>
      <c r="Q399" s="493" t="e">
        <v>#N/A</v>
      </c>
      <c r="R399" s="493">
        <v>12.4</v>
      </c>
      <c r="S399" s="493" t="e">
        <v>#N/A</v>
      </c>
      <c r="T399" s="493">
        <v>9.1999999999999993</v>
      </c>
      <c r="U399" s="493" t="e">
        <v>#N/A</v>
      </c>
      <c r="V399" s="494">
        <v>12.2</v>
      </c>
      <c r="X399" s="109" t="s">
        <v>236</v>
      </c>
      <c r="Y399" s="495" t="s">
        <v>91</v>
      </c>
      <c r="Z399" s="511">
        <v>11.6</v>
      </c>
      <c r="AA399" s="512">
        <v>10.9</v>
      </c>
      <c r="AB399" s="512">
        <v>13</v>
      </c>
      <c r="AC399" s="512">
        <v>16.2</v>
      </c>
      <c r="AD399" s="512">
        <v>17.100000000000001</v>
      </c>
      <c r="AE399" s="512">
        <v>6.1</v>
      </c>
      <c r="AF399" s="512">
        <v>13.1</v>
      </c>
      <c r="AG399" s="512">
        <v>12.4</v>
      </c>
      <c r="AH399" s="512">
        <v>9.1999999999999993</v>
      </c>
      <c r="AI399" s="513">
        <v>12.2</v>
      </c>
      <c r="AW399" s="1018" t="s">
        <v>788</v>
      </c>
      <c r="AX399" s="1017" t="s">
        <v>151</v>
      </c>
      <c r="AY399" s="1017" t="s">
        <v>1392</v>
      </c>
      <c r="AZ399" s="1008" t="s">
        <v>1428</v>
      </c>
      <c r="BA399" s="1017" t="s">
        <v>151</v>
      </c>
      <c r="BC399" s="991" t="s">
        <v>790</v>
      </c>
      <c r="BD399" s="992" t="s">
        <v>1998</v>
      </c>
      <c r="BE399" s="992" t="s">
        <v>1768</v>
      </c>
      <c r="BF399" s="1008" t="s">
        <v>1999</v>
      </c>
      <c r="BG399" s="993" t="s">
        <v>506</v>
      </c>
      <c r="BH399" s="994">
        <v>69.020399999999995</v>
      </c>
      <c r="BI399" s="995">
        <v>33.097299999999997</v>
      </c>
      <c r="BQ399" s="1000">
        <f t="shared" si="548"/>
        <v>0</v>
      </c>
      <c r="BR399" s="1000">
        <f t="shared" si="549"/>
        <v>0</v>
      </c>
      <c r="BS399" s="1000">
        <f t="shared" si="550"/>
        <v>0</v>
      </c>
      <c r="CH399" s="3"/>
      <c r="CI399" s="3"/>
      <c r="CJ399" s="3"/>
      <c r="CK399" s="3"/>
      <c r="CL399" s="3"/>
      <c r="CM399" s="3"/>
      <c r="CN399" s="3"/>
      <c r="CO399" s="3"/>
      <c r="CP399" s="3"/>
      <c r="CQ399" s="3"/>
      <c r="CR399" s="3"/>
      <c r="CS399" s="3"/>
      <c r="CT399" s="3"/>
      <c r="CU399" s="3"/>
      <c r="CV399" s="3"/>
      <c r="CW399" s="3"/>
      <c r="CX399" s="3"/>
      <c r="CY399" s="3"/>
      <c r="CZ399" s="3"/>
      <c r="DA399" s="3"/>
      <c r="DB399" s="3"/>
    </row>
    <row r="400" spans="1:106" x14ac:dyDescent="0.2">
      <c r="A400" s="109" t="s">
        <v>237</v>
      </c>
      <c r="B400" s="139" t="s">
        <v>92</v>
      </c>
      <c r="C400" s="140">
        <v>14</v>
      </c>
      <c r="D400" s="141">
        <v>14</v>
      </c>
      <c r="E400" s="141">
        <v>9</v>
      </c>
      <c r="F400" s="141">
        <v>7</v>
      </c>
      <c r="G400" s="141">
        <v>13</v>
      </c>
      <c r="H400" s="141">
        <v>14</v>
      </c>
      <c r="I400" s="141">
        <v>6</v>
      </c>
      <c r="J400" s="141">
        <v>11</v>
      </c>
      <c r="K400" s="141">
        <v>11</v>
      </c>
      <c r="L400" s="141">
        <v>8</v>
      </c>
      <c r="M400" s="141">
        <v>15</v>
      </c>
      <c r="N400" s="141">
        <v>15</v>
      </c>
      <c r="O400" s="141">
        <v>14</v>
      </c>
      <c r="P400" s="141">
        <v>15</v>
      </c>
      <c r="Q400" s="141">
        <v>9</v>
      </c>
      <c r="R400" s="141">
        <v>7</v>
      </c>
      <c r="S400" s="141">
        <v>2</v>
      </c>
      <c r="T400" s="141">
        <v>3</v>
      </c>
      <c r="U400" s="141">
        <v>5</v>
      </c>
      <c r="V400" s="142">
        <v>7</v>
      </c>
      <c r="X400" s="109" t="s">
        <v>238</v>
      </c>
      <c r="Y400" s="496" t="s">
        <v>92</v>
      </c>
      <c r="Z400" s="144">
        <v>14</v>
      </c>
      <c r="AA400" s="144">
        <v>9</v>
      </c>
      <c r="AB400" s="144">
        <v>14</v>
      </c>
      <c r="AC400" s="144">
        <v>11</v>
      </c>
      <c r="AD400" s="144">
        <v>11</v>
      </c>
      <c r="AE400" s="144">
        <v>15</v>
      </c>
      <c r="AF400" s="144">
        <v>15</v>
      </c>
      <c r="AG400" s="144">
        <v>9</v>
      </c>
      <c r="AH400" s="144">
        <v>3</v>
      </c>
      <c r="AI400" s="144">
        <v>7</v>
      </c>
      <c r="AO400" s="1"/>
      <c r="AP400" s="5"/>
      <c r="AQ400" s="5"/>
      <c r="AR400" s="5"/>
      <c r="AS400" s="5"/>
      <c r="AT400" s="5"/>
      <c r="AW400" s="991" t="s">
        <v>791</v>
      </c>
      <c r="AX400" s="992" t="s">
        <v>2106</v>
      </c>
      <c r="AY400" s="992" t="s">
        <v>2107</v>
      </c>
      <c r="AZ400" s="1008" t="s">
        <v>2108</v>
      </c>
      <c r="BA400" s="993" t="s">
        <v>582</v>
      </c>
      <c r="BC400" s="991" t="s">
        <v>790</v>
      </c>
      <c r="BD400" s="992" t="s">
        <v>1995</v>
      </c>
      <c r="BE400" s="992" t="s">
        <v>1996</v>
      </c>
      <c r="BF400" s="1008" t="s">
        <v>1997</v>
      </c>
      <c r="BG400" s="993" t="s">
        <v>506</v>
      </c>
      <c r="BH400" s="994">
        <v>68.89</v>
      </c>
      <c r="BI400" s="995">
        <v>33.053400000000003</v>
      </c>
      <c r="BQ400" s="1000">
        <f t="shared" si="548"/>
        <v>0</v>
      </c>
      <c r="BR400" s="1000">
        <f t="shared" si="549"/>
        <v>0</v>
      </c>
      <c r="BS400" s="1000">
        <f t="shared" si="550"/>
        <v>0</v>
      </c>
    </row>
    <row r="401" spans="1:71" x14ac:dyDescent="0.2">
      <c r="A401" s="109" t="s">
        <v>239</v>
      </c>
      <c r="B401" s="145" t="s">
        <v>93</v>
      </c>
      <c r="C401" s="146" t="s">
        <v>79</v>
      </c>
      <c r="D401" s="147" t="s">
        <v>79</v>
      </c>
      <c r="E401" s="147" t="s">
        <v>79</v>
      </c>
      <c r="F401" s="147" t="s">
        <v>79</v>
      </c>
      <c r="G401" s="147" t="s">
        <v>79</v>
      </c>
      <c r="H401" s="147" t="s">
        <v>79</v>
      </c>
      <c r="I401" s="147" t="s">
        <v>79</v>
      </c>
      <c r="J401" s="147" t="s">
        <v>79</v>
      </c>
      <c r="K401" s="147" t="s">
        <v>79</v>
      </c>
      <c r="L401" s="147" t="s">
        <v>79</v>
      </c>
      <c r="M401" s="147">
        <v>15</v>
      </c>
      <c r="N401" s="147">
        <v>15</v>
      </c>
      <c r="O401" s="147" t="s">
        <v>79</v>
      </c>
      <c r="P401" s="147">
        <v>15</v>
      </c>
      <c r="Q401" s="147" t="s">
        <v>79</v>
      </c>
      <c r="R401" s="147" t="s">
        <v>79</v>
      </c>
      <c r="S401" s="147" t="s">
        <v>79</v>
      </c>
      <c r="T401" s="147" t="s">
        <v>79</v>
      </c>
      <c r="U401" s="147" t="s">
        <v>79</v>
      </c>
      <c r="V401" s="148" t="s">
        <v>79</v>
      </c>
      <c r="X401" s="109" t="s">
        <v>240</v>
      </c>
      <c r="Y401" s="496" t="s">
        <v>103</v>
      </c>
      <c r="Z401" s="150">
        <v>0</v>
      </c>
      <c r="AA401" s="150">
        <v>0</v>
      </c>
      <c r="AB401" s="150">
        <v>0</v>
      </c>
      <c r="AC401" s="150">
        <v>0</v>
      </c>
      <c r="AD401" s="150">
        <v>0</v>
      </c>
      <c r="AE401" s="150">
        <v>0</v>
      </c>
      <c r="AF401" s="150">
        <v>0</v>
      </c>
      <c r="AG401" s="150">
        <v>0</v>
      </c>
      <c r="AH401" s="150">
        <v>0</v>
      </c>
      <c r="AI401" s="150">
        <v>0</v>
      </c>
      <c r="AW401" s="991" t="s">
        <v>791</v>
      </c>
      <c r="AX401" s="992" t="s">
        <v>2109</v>
      </c>
      <c r="AY401" s="992" t="s">
        <v>2110</v>
      </c>
      <c r="AZ401" s="1008" t="s">
        <v>2111</v>
      </c>
      <c r="BA401" s="993" t="s">
        <v>582</v>
      </c>
      <c r="BC401" s="991" t="s">
        <v>790</v>
      </c>
      <c r="BD401" s="992" t="s">
        <v>2035</v>
      </c>
      <c r="BE401" s="992" t="s">
        <v>2036</v>
      </c>
      <c r="BF401" s="1008" t="s">
        <v>2037</v>
      </c>
      <c r="BG401" s="993" t="s">
        <v>506</v>
      </c>
      <c r="BH401" s="994">
        <v>69.040599999999998</v>
      </c>
      <c r="BI401" s="995">
        <v>33.2879</v>
      </c>
      <c r="BQ401" s="1000">
        <f t="shared" si="548"/>
        <v>0</v>
      </c>
      <c r="BR401" s="1000">
        <f t="shared" si="549"/>
        <v>0</v>
      </c>
      <c r="BS401" s="1000">
        <f t="shared" si="550"/>
        <v>0</v>
      </c>
    </row>
    <row r="402" spans="1:71" ht="15.75" x14ac:dyDescent="0.25">
      <c r="A402" s="109" t="s">
        <v>241</v>
      </c>
      <c r="B402" s="151" t="s">
        <v>31</v>
      </c>
      <c r="C402" s="152" t="s">
        <v>2250</v>
      </c>
      <c r="D402" s="153" t="s">
        <v>2227</v>
      </c>
      <c r="E402" s="153" t="s">
        <v>2250</v>
      </c>
      <c r="F402" s="153" t="s">
        <v>79</v>
      </c>
      <c r="G402" s="153" t="s">
        <v>2250</v>
      </c>
      <c r="H402" s="153" t="s">
        <v>79</v>
      </c>
      <c r="I402" s="153" t="s">
        <v>2250</v>
      </c>
      <c r="J402" s="153" t="s">
        <v>79</v>
      </c>
      <c r="K402" s="153" t="s">
        <v>2253</v>
      </c>
      <c r="L402" s="153" t="s">
        <v>79</v>
      </c>
      <c r="M402" s="153" t="s">
        <v>79</v>
      </c>
      <c r="N402" s="153" t="s">
        <v>2250</v>
      </c>
      <c r="O402" s="153" t="s">
        <v>2238</v>
      </c>
      <c r="P402" s="153" t="s">
        <v>79</v>
      </c>
      <c r="Q402" s="153" t="s">
        <v>2250</v>
      </c>
      <c r="R402" s="153" t="s">
        <v>79</v>
      </c>
      <c r="S402" s="153" t="s">
        <v>79</v>
      </c>
      <c r="T402" s="153" t="s">
        <v>2250</v>
      </c>
      <c r="U402" s="153" t="s">
        <v>2250</v>
      </c>
      <c r="V402" s="154" t="s">
        <v>79</v>
      </c>
      <c r="X402" s="109" t="s">
        <v>242</v>
      </c>
      <c r="Y402" s="500" t="s">
        <v>31</v>
      </c>
      <c r="Z402" s="156" t="s">
        <v>2227</v>
      </c>
      <c r="AA402" s="156" t="s">
        <v>2250</v>
      </c>
      <c r="AB402" s="156" t="s">
        <v>2250</v>
      </c>
      <c r="AC402" s="156" t="s">
        <v>2250</v>
      </c>
      <c r="AD402" s="156" t="s">
        <v>2250</v>
      </c>
      <c r="AE402" s="156" t="s">
        <v>2250</v>
      </c>
      <c r="AF402" s="156" t="s">
        <v>2238</v>
      </c>
      <c r="AG402" s="156" t="s">
        <v>2250</v>
      </c>
      <c r="AH402" s="156" t="s">
        <v>2250</v>
      </c>
      <c r="AI402" s="156" t="s">
        <v>2250</v>
      </c>
      <c r="AW402" s="991" t="s">
        <v>790</v>
      </c>
      <c r="AX402" s="992" t="s">
        <v>2041</v>
      </c>
      <c r="AY402" s="992" t="s">
        <v>2012</v>
      </c>
      <c r="AZ402" s="1008" t="s">
        <v>2042</v>
      </c>
      <c r="BA402" s="993" t="s">
        <v>481</v>
      </c>
      <c r="BC402" s="991" t="s">
        <v>790</v>
      </c>
      <c r="BD402" s="992" t="s">
        <v>1978</v>
      </c>
      <c r="BE402" s="992" t="s">
        <v>1979</v>
      </c>
      <c r="BF402" s="1008" t="s">
        <v>1980</v>
      </c>
      <c r="BG402" s="993" t="s">
        <v>506</v>
      </c>
      <c r="BH402" s="994">
        <v>68.836699999999993</v>
      </c>
      <c r="BI402" s="995">
        <v>33.081400000000002</v>
      </c>
      <c r="BQ402" s="1000">
        <f t="shared" si="548"/>
        <v>0</v>
      </c>
      <c r="BR402" s="1000">
        <f t="shared" si="549"/>
        <v>0</v>
      </c>
      <c r="BS402" s="1000">
        <f t="shared" si="550"/>
        <v>0</v>
      </c>
    </row>
    <row r="403" spans="1:71" x14ac:dyDescent="0.2">
      <c r="A403" s="109" t="s">
        <v>243</v>
      </c>
      <c r="B403" s="151" t="s">
        <v>94</v>
      </c>
      <c r="C403" s="157">
        <v>2</v>
      </c>
      <c r="D403" s="158">
        <v>8</v>
      </c>
      <c r="E403" s="158">
        <v>4</v>
      </c>
      <c r="F403" s="158">
        <v>0</v>
      </c>
      <c r="G403" s="158">
        <v>1</v>
      </c>
      <c r="H403" s="158">
        <v>0</v>
      </c>
      <c r="I403" s="158">
        <v>2</v>
      </c>
      <c r="J403" s="158">
        <v>0</v>
      </c>
      <c r="K403" s="158">
        <v>1</v>
      </c>
      <c r="L403" s="158">
        <v>0</v>
      </c>
      <c r="M403" s="158">
        <v>0</v>
      </c>
      <c r="N403" s="158">
        <v>6</v>
      </c>
      <c r="O403" s="158">
        <v>1</v>
      </c>
      <c r="P403" s="158">
        <v>0</v>
      </c>
      <c r="Q403" s="158">
        <v>2</v>
      </c>
      <c r="R403" s="158">
        <v>0</v>
      </c>
      <c r="S403" s="158">
        <v>0</v>
      </c>
      <c r="T403" s="158">
        <v>3</v>
      </c>
      <c r="U403" s="158">
        <v>2</v>
      </c>
      <c r="V403" s="159">
        <v>0</v>
      </c>
      <c r="X403" s="109" t="s">
        <v>244</v>
      </c>
      <c r="Y403" s="500" t="s">
        <v>94</v>
      </c>
      <c r="Z403" s="160">
        <v>12</v>
      </c>
      <c r="AA403" s="160">
        <v>4</v>
      </c>
      <c r="AB403" s="160">
        <v>1</v>
      </c>
      <c r="AC403" s="160">
        <v>2</v>
      </c>
      <c r="AD403" s="160">
        <v>1</v>
      </c>
      <c r="AE403" s="160">
        <v>6</v>
      </c>
      <c r="AF403" s="160">
        <v>1</v>
      </c>
      <c r="AG403" s="160">
        <v>2</v>
      </c>
      <c r="AH403" s="160">
        <v>3</v>
      </c>
      <c r="AI403" s="160">
        <v>2</v>
      </c>
      <c r="AW403" s="991" t="s">
        <v>790</v>
      </c>
      <c r="AX403" s="992" t="s">
        <v>2041</v>
      </c>
      <c r="AY403" s="992" t="s">
        <v>2012</v>
      </c>
      <c r="AZ403" s="1008" t="s">
        <v>2042</v>
      </c>
      <c r="BA403" s="993" t="s">
        <v>481</v>
      </c>
      <c r="BC403" s="991" t="s">
        <v>790</v>
      </c>
      <c r="BD403" s="992" t="s">
        <v>1972</v>
      </c>
      <c r="BE403" s="992" t="s">
        <v>1973</v>
      </c>
      <c r="BF403" s="1008" t="s">
        <v>1974</v>
      </c>
      <c r="BG403" s="993" t="s">
        <v>506</v>
      </c>
      <c r="BH403" s="994">
        <v>69.055499999999995</v>
      </c>
      <c r="BI403" s="995">
        <v>33.377099999999999</v>
      </c>
      <c r="BQ403" s="1000">
        <f t="shared" si="548"/>
        <v>0</v>
      </c>
      <c r="BR403" s="1000">
        <f t="shared" si="549"/>
        <v>0</v>
      </c>
      <c r="BS403" s="1000">
        <f t="shared" si="550"/>
        <v>0</v>
      </c>
    </row>
    <row r="404" spans="1:71" x14ac:dyDescent="0.2">
      <c r="A404" s="109" t="s">
        <v>245</v>
      </c>
      <c r="B404" s="161" t="s">
        <v>34</v>
      </c>
      <c r="C404" s="162">
        <v>994.90000000000009</v>
      </c>
      <c r="D404" s="163">
        <v>983.8</v>
      </c>
      <c r="E404" s="163">
        <v>985.45</v>
      </c>
      <c r="F404" s="163">
        <v>987.65</v>
      </c>
      <c r="G404" s="163">
        <v>992.2</v>
      </c>
      <c r="H404" s="163">
        <v>998.95</v>
      </c>
      <c r="I404" s="163">
        <v>999.8</v>
      </c>
      <c r="J404" s="163">
        <v>1003.2</v>
      </c>
      <c r="K404" s="163">
        <v>1011.2</v>
      </c>
      <c r="L404" s="163">
        <v>1020.85</v>
      </c>
      <c r="M404" s="163">
        <v>1022.6</v>
      </c>
      <c r="N404" s="163">
        <v>1016.85</v>
      </c>
      <c r="O404" s="163">
        <v>1017</v>
      </c>
      <c r="P404" s="163">
        <v>1015.5</v>
      </c>
      <c r="Q404" s="163">
        <v>1018.1500000000001</v>
      </c>
      <c r="R404" s="163">
        <v>1020.95</v>
      </c>
      <c r="S404" s="163">
        <v>1023.9</v>
      </c>
      <c r="T404" s="163">
        <v>1026.75</v>
      </c>
      <c r="U404" s="163">
        <v>1032.0500000000002</v>
      </c>
      <c r="V404" s="164">
        <v>1038.45</v>
      </c>
      <c r="X404" s="109" t="s">
        <v>246</v>
      </c>
      <c r="Y404" s="507" t="s">
        <v>33</v>
      </c>
      <c r="Z404" s="166">
        <v>0</v>
      </c>
      <c r="AA404" s="166">
        <v>0</v>
      </c>
      <c r="AB404" s="166">
        <v>0</v>
      </c>
      <c r="AC404" s="166">
        <v>0</v>
      </c>
      <c r="AD404" s="166">
        <v>0</v>
      </c>
      <c r="AE404" s="166">
        <v>0</v>
      </c>
      <c r="AF404" s="166">
        <v>0</v>
      </c>
      <c r="AG404" s="166">
        <v>0</v>
      </c>
      <c r="AH404" s="166">
        <v>0</v>
      </c>
      <c r="AI404" s="166">
        <v>0</v>
      </c>
      <c r="AP404" s="1"/>
      <c r="AQ404" s="1"/>
      <c r="AR404" s="1"/>
      <c r="AS404" s="1"/>
      <c r="AT404" s="1"/>
      <c r="AW404" s="1018" t="s">
        <v>791</v>
      </c>
      <c r="AX404" s="1017" t="s">
        <v>764</v>
      </c>
      <c r="AY404" s="1017" t="s">
        <v>1410</v>
      </c>
      <c r="AZ404" s="1008" t="s">
        <v>2133</v>
      </c>
      <c r="BA404" s="1017" t="s">
        <v>764</v>
      </c>
      <c r="BC404" s="991" t="s">
        <v>790</v>
      </c>
      <c r="BD404" s="992" t="s">
        <v>2011</v>
      </c>
      <c r="BE404" s="992" t="s">
        <v>2012</v>
      </c>
      <c r="BF404" s="1008" t="s">
        <v>2013</v>
      </c>
      <c r="BG404" s="993" t="s">
        <v>506</v>
      </c>
      <c r="BH404" s="994">
        <v>68.819900000000004</v>
      </c>
      <c r="BI404" s="995">
        <v>32.817700000000002</v>
      </c>
      <c r="BQ404" s="1000">
        <f t="shared" si="548"/>
        <v>0</v>
      </c>
      <c r="BR404" s="1000">
        <f t="shared" si="549"/>
        <v>0</v>
      </c>
      <c r="BS404" s="1000">
        <f t="shared" si="550"/>
        <v>0</v>
      </c>
    </row>
    <row r="405" spans="1:71" x14ac:dyDescent="0.2">
      <c r="A405" s="109" t="s">
        <v>247</v>
      </c>
      <c r="B405" s="167" t="s">
        <v>32</v>
      </c>
      <c r="C405" s="168" t="s">
        <v>2288</v>
      </c>
      <c r="D405" s="169" t="s">
        <v>2239</v>
      </c>
      <c r="E405" s="169" t="s">
        <v>2</v>
      </c>
      <c r="F405" s="169" t="s">
        <v>4</v>
      </c>
      <c r="G405" s="169" t="s">
        <v>2229</v>
      </c>
      <c r="H405" s="169" t="s">
        <v>2239</v>
      </c>
      <c r="I405" s="169" t="s">
        <v>100</v>
      </c>
      <c r="J405" s="169" t="s">
        <v>1</v>
      </c>
      <c r="K405" s="169" t="s">
        <v>2223</v>
      </c>
      <c r="L405" s="169" t="s">
        <v>4</v>
      </c>
      <c r="M405" s="169" t="s">
        <v>2239</v>
      </c>
      <c r="N405" s="169" t="s">
        <v>2232</v>
      </c>
      <c r="O405" s="169" t="s">
        <v>983</v>
      </c>
      <c r="P405" s="169" t="s">
        <v>2239</v>
      </c>
      <c r="Q405" s="169" t="s">
        <v>820</v>
      </c>
      <c r="R405" s="169" t="s">
        <v>2</v>
      </c>
      <c r="S405" s="169" t="s">
        <v>273</v>
      </c>
      <c r="T405" s="169" t="s">
        <v>2234</v>
      </c>
      <c r="U405" s="169" t="s">
        <v>2237</v>
      </c>
      <c r="V405" s="170" t="s">
        <v>95</v>
      </c>
      <c r="X405" s="672" t="s">
        <v>226</v>
      </c>
      <c r="Y405" s="673" t="s">
        <v>807</v>
      </c>
      <c r="Z405" s="674">
        <v>0</v>
      </c>
      <c r="AA405" s="675">
        <v>0</v>
      </c>
      <c r="AB405" s="675">
        <v>0</v>
      </c>
      <c r="AC405" s="675">
        <v>0</v>
      </c>
      <c r="AD405" s="675">
        <v>0</v>
      </c>
      <c r="AE405" s="675">
        <v>0</v>
      </c>
      <c r="AF405" s="675">
        <v>0</v>
      </c>
      <c r="AG405" s="675">
        <v>0</v>
      </c>
      <c r="AH405" s="675">
        <v>0</v>
      </c>
      <c r="AI405" s="676">
        <v>0</v>
      </c>
      <c r="AW405" s="991" t="s">
        <v>789</v>
      </c>
      <c r="AX405" s="992" t="s">
        <v>1942</v>
      </c>
      <c r="AY405" s="992" t="s">
        <v>1943</v>
      </c>
      <c r="AZ405" s="1008" t="s">
        <v>1944</v>
      </c>
      <c r="BA405" s="993" t="s">
        <v>355</v>
      </c>
      <c r="BC405" s="991" t="s">
        <v>790</v>
      </c>
      <c r="BD405" s="992" t="s">
        <v>2049</v>
      </c>
      <c r="BE405" s="992" t="s">
        <v>2050</v>
      </c>
      <c r="BF405" s="1008" t="s">
        <v>2051</v>
      </c>
      <c r="BG405" s="993" t="s">
        <v>506</v>
      </c>
      <c r="BH405" s="994">
        <v>68.753299999999996</v>
      </c>
      <c r="BI405" s="995">
        <v>33.159999999999997</v>
      </c>
      <c r="BQ405" s="1000">
        <f t="shared" si="548"/>
        <v>0</v>
      </c>
      <c r="BR405" s="1000">
        <f t="shared" si="549"/>
        <v>0</v>
      </c>
      <c r="BS405" s="1000">
        <f t="shared" si="550"/>
        <v>0</v>
      </c>
    </row>
    <row r="406" spans="1:71" x14ac:dyDescent="0.2">
      <c r="A406" s="109" t="s">
        <v>248</v>
      </c>
      <c r="B406" s="171" t="s">
        <v>33</v>
      </c>
      <c r="C406" s="172">
        <v>0</v>
      </c>
      <c r="D406" s="173">
        <v>0</v>
      </c>
      <c r="E406" s="173">
        <v>0</v>
      </c>
      <c r="F406" s="173">
        <v>0</v>
      </c>
      <c r="G406" s="173">
        <v>0</v>
      </c>
      <c r="H406" s="173">
        <v>0</v>
      </c>
      <c r="I406" s="173">
        <v>0</v>
      </c>
      <c r="J406" s="173">
        <v>0</v>
      </c>
      <c r="K406" s="173">
        <v>0</v>
      </c>
      <c r="L406" s="173">
        <v>0</v>
      </c>
      <c r="M406" s="173">
        <v>0</v>
      </c>
      <c r="N406" s="173">
        <v>0</v>
      </c>
      <c r="O406" s="173">
        <v>0</v>
      </c>
      <c r="P406" s="173">
        <v>0</v>
      </c>
      <c r="Q406" s="173">
        <v>0</v>
      </c>
      <c r="R406" s="173">
        <v>0</v>
      </c>
      <c r="S406" s="173">
        <v>0</v>
      </c>
      <c r="T406" s="173">
        <v>0</v>
      </c>
      <c r="U406" s="173">
        <v>0</v>
      </c>
      <c r="V406" s="174">
        <v>0</v>
      </c>
      <c r="X406" s="672" t="s">
        <v>227</v>
      </c>
      <c r="Y406" s="677" t="s">
        <v>808</v>
      </c>
      <c r="Z406" s="678">
        <v>0</v>
      </c>
      <c r="AA406" s="679">
        <v>0</v>
      </c>
      <c r="AB406" s="679">
        <v>0</v>
      </c>
      <c r="AC406" s="679">
        <v>0</v>
      </c>
      <c r="AD406" s="679">
        <v>0</v>
      </c>
      <c r="AE406" s="679">
        <v>0</v>
      </c>
      <c r="AF406" s="679">
        <v>0</v>
      </c>
      <c r="AG406" s="679">
        <v>0</v>
      </c>
      <c r="AH406" s="679">
        <v>0</v>
      </c>
      <c r="AI406" s="680">
        <v>0</v>
      </c>
      <c r="AW406" s="956" t="s">
        <v>1350</v>
      </c>
      <c r="AX406" s="957" t="s">
        <v>1643</v>
      </c>
      <c r="AY406" s="957" t="s">
        <v>1644</v>
      </c>
      <c r="AZ406" s="1008" t="s">
        <v>2180</v>
      </c>
      <c r="BA406" s="958" t="s">
        <v>253</v>
      </c>
      <c r="BC406" s="991" t="s">
        <v>790</v>
      </c>
      <c r="BD406" s="992" t="s">
        <v>2029</v>
      </c>
      <c r="BE406" s="992" t="s">
        <v>2030</v>
      </c>
      <c r="BF406" s="1008" t="s">
        <v>2031</v>
      </c>
      <c r="BG406" s="993" t="s">
        <v>506</v>
      </c>
      <c r="BH406" s="994">
        <v>68.969200000000001</v>
      </c>
      <c r="BI406" s="995">
        <v>32.455100000000002</v>
      </c>
      <c r="BQ406" s="1000">
        <f t="shared" si="548"/>
        <v>0</v>
      </c>
      <c r="BR406" s="1000">
        <f t="shared" si="549"/>
        <v>0</v>
      </c>
      <c r="BS406" s="1000">
        <f t="shared" si="550"/>
        <v>0</v>
      </c>
    </row>
    <row r="407" spans="1:71" x14ac:dyDescent="0.2">
      <c r="A407" s="109" t="s">
        <v>249</v>
      </c>
      <c r="B407" s="171" t="s">
        <v>103</v>
      </c>
      <c r="C407" s="172">
        <v>0</v>
      </c>
      <c r="D407" s="173">
        <v>0</v>
      </c>
      <c r="E407" s="173">
        <v>0</v>
      </c>
      <c r="F407" s="173">
        <v>0</v>
      </c>
      <c r="G407" s="173">
        <v>0</v>
      </c>
      <c r="H407" s="173">
        <v>0</v>
      </c>
      <c r="I407" s="173">
        <v>0</v>
      </c>
      <c r="J407" s="173">
        <v>0</v>
      </c>
      <c r="K407" s="173">
        <v>0</v>
      </c>
      <c r="L407" s="173">
        <v>0</v>
      </c>
      <c r="M407" s="173">
        <v>0</v>
      </c>
      <c r="N407" s="173">
        <v>0</v>
      </c>
      <c r="O407" s="173">
        <v>0</v>
      </c>
      <c r="P407" s="173">
        <v>0</v>
      </c>
      <c r="Q407" s="173">
        <v>0</v>
      </c>
      <c r="R407" s="173">
        <v>0</v>
      </c>
      <c r="S407" s="173">
        <v>0</v>
      </c>
      <c r="T407" s="173">
        <v>0</v>
      </c>
      <c r="U407" s="173">
        <v>0</v>
      </c>
      <c r="V407" s="174">
        <v>0</v>
      </c>
      <c r="X407" s="672" t="s">
        <v>229</v>
      </c>
      <c r="Y407" s="677" t="s">
        <v>809</v>
      </c>
      <c r="Z407" s="678">
        <v>2</v>
      </c>
      <c r="AA407" s="679">
        <v>0</v>
      </c>
      <c r="AB407" s="679">
        <v>0</v>
      </c>
      <c r="AC407" s="679">
        <v>0</v>
      </c>
      <c r="AD407" s="679">
        <v>0</v>
      </c>
      <c r="AE407" s="679">
        <v>2</v>
      </c>
      <c r="AF407" s="679">
        <v>0</v>
      </c>
      <c r="AG407" s="679">
        <v>0</v>
      </c>
      <c r="AH407" s="679">
        <v>0</v>
      </c>
      <c r="AI407" s="680">
        <v>0</v>
      </c>
      <c r="AO407" s="2"/>
      <c r="AW407" s="961" t="s">
        <v>1662</v>
      </c>
      <c r="AX407" s="962" t="s">
        <v>1854</v>
      </c>
      <c r="AY407" s="975" t="s">
        <v>1855</v>
      </c>
      <c r="AZ407" s="1008" t="s">
        <v>1856</v>
      </c>
      <c r="BA407" s="962" t="s">
        <v>849</v>
      </c>
      <c r="BC407" s="991" t="s">
        <v>790</v>
      </c>
      <c r="BD407" s="992" t="s">
        <v>2006</v>
      </c>
      <c r="BE407" s="992" t="s">
        <v>2007</v>
      </c>
      <c r="BF407" s="1008" t="s">
        <v>2008</v>
      </c>
      <c r="BG407" s="993" t="s">
        <v>1256</v>
      </c>
      <c r="BH407" s="994">
        <v>68.636799999999994</v>
      </c>
      <c r="BI407" s="995">
        <v>33.218499999999999</v>
      </c>
      <c r="BQ407" s="1000">
        <f t="shared" si="548"/>
        <v>0</v>
      </c>
      <c r="BR407" s="1000">
        <f t="shared" si="549"/>
        <v>0</v>
      </c>
      <c r="BS407" s="1000">
        <f t="shared" si="550"/>
        <v>0</v>
      </c>
    </row>
    <row r="408" spans="1:71" x14ac:dyDescent="0.2">
      <c r="A408" s="109" t="s">
        <v>250</v>
      </c>
      <c r="B408" s="171" t="s">
        <v>148</v>
      </c>
      <c r="C408" s="172">
        <v>-5.7</v>
      </c>
      <c r="D408" s="173">
        <v>-1.2</v>
      </c>
      <c r="E408" s="173">
        <v>-5.2</v>
      </c>
      <c r="F408" s="173">
        <v>-8.6999999999999993</v>
      </c>
      <c r="G408" s="173">
        <v>-8.6999999999999993</v>
      </c>
      <c r="H408" s="173">
        <v>-8.6</v>
      </c>
      <c r="I408" s="173">
        <v>-9.8000000000000007</v>
      </c>
      <c r="J408" s="173">
        <v>-10</v>
      </c>
      <c r="K408" s="173">
        <v>-9.6999999999999993</v>
      </c>
      <c r="L408" s="173">
        <v>-7.8</v>
      </c>
      <c r="M408" s="173">
        <v>-5.3</v>
      </c>
      <c r="N408" s="173">
        <v>3.4</v>
      </c>
      <c r="O408" s="173">
        <v>8.6</v>
      </c>
      <c r="P408" s="173">
        <v>1</v>
      </c>
      <c r="Q408" s="173">
        <v>-1.6</v>
      </c>
      <c r="R408" s="173">
        <v>-2.1</v>
      </c>
      <c r="S408" s="173">
        <v>-3.4</v>
      </c>
      <c r="T408" s="173">
        <v>-4</v>
      </c>
      <c r="U408" s="173">
        <v>-4.7</v>
      </c>
      <c r="V408" s="174">
        <v>-4.3</v>
      </c>
      <c r="X408" s="672" t="s">
        <v>231</v>
      </c>
      <c r="Y408" s="699" t="s">
        <v>810</v>
      </c>
      <c r="Z408" s="700">
        <v>0</v>
      </c>
      <c r="AA408" s="701">
        <v>0</v>
      </c>
      <c r="AB408" s="701">
        <v>0</v>
      </c>
      <c r="AC408" s="701">
        <v>0</v>
      </c>
      <c r="AD408" s="701">
        <v>0</v>
      </c>
      <c r="AE408" s="701">
        <v>0</v>
      </c>
      <c r="AF408" s="701">
        <v>0</v>
      </c>
      <c r="AG408" s="701">
        <v>0</v>
      </c>
      <c r="AH408" s="701">
        <v>0</v>
      </c>
      <c r="AI408" s="702">
        <v>0</v>
      </c>
      <c r="AO408" s="3"/>
      <c r="AW408" s="981" t="s">
        <v>1662</v>
      </c>
      <c r="AX408" s="982" t="s">
        <v>886</v>
      </c>
      <c r="AY408" s="982" t="s">
        <v>1398</v>
      </c>
      <c r="AZ408" s="1008" t="s">
        <v>1857</v>
      </c>
      <c r="BA408" s="983" t="s">
        <v>712</v>
      </c>
      <c r="BC408" s="991" t="s">
        <v>790</v>
      </c>
      <c r="BD408" s="992" t="s">
        <v>2049</v>
      </c>
      <c r="BE408" s="992" t="s">
        <v>2050</v>
      </c>
      <c r="BF408" s="1008" t="s">
        <v>2051</v>
      </c>
      <c r="BG408" s="993" t="s">
        <v>1256</v>
      </c>
      <c r="BH408" s="994">
        <v>68.753299999999996</v>
      </c>
      <c r="BI408" s="995">
        <v>33.159999999999997</v>
      </c>
      <c r="BQ408" s="1000">
        <f t="shared" si="548"/>
        <v>0</v>
      </c>
      <c r="BR408" s="1000">
        <f t="shared" si="549"/>
        <v>0</v>
      </c>
      <c r="BS408" s="1000">
        <f t="shared" si="550"/>
        <v>0</v>
      </c>
    </row>
    <row r="409" spans="1:71" x14ac:dyDescent="0.2">
      <c r="A409" s="703" t="s">
        <v>971</v>
      </c>
      <c r="B409" s="704" t="s">
        <v>807</v>
      </c>
      <c r="C409" s="705">
        <v>0</v>
      </c>
      <c r="D409" s="705">
        <v>0</v>
      </c>
      <c r="E409" s="705">
        <v>0</v>
      </c>
      <c r="F409" s="705">
        <v>0</v>
      </c>
      <c r="G409" s="705">
        <v>0</v>
      </c>
      <c r="H409" s="705">
        <v>0</v>
      </c>
      <c r="I409" s="705">
        <v>0</v>
      </c>
      <c r="J409" s="705">
        <v>0</v>
      </c>
      <c r="K409" s="705">
        <v>0</v>
      </c>
      <c r="L409" s="705">
        <v>0</v>
      </c>
      <c r="M409" s="705">
        <v>0</v>
      </c>
      <c r="N409" s="705">
        <v>0</v>
      </c>
      <c r="O409" s="705">
        <v>0</v>
      </c>
      <c r="P409" s="705">
        <v>0</v>
      </c>
      <c r="Q409" s="705">
        <v>0</v>
      </c>
      <c r="R409" s="705">
        <v>0</v>
      </c>
      <c r="S409" s="705">
        <v>0</v>
      </c>
      <c r="T409" s="705">
        <v>0</v>
      </c>
      <c r="U409" s="705">
        <v>0</v>
      </c>
      <c r="V409" s="705">
        <v>0</v>
      </c>
      <c r="X409" s="672" t="s">
        <v>233</v>
      </c>
      <c r="Y409" s="685" t="s">
        <v>812</v>
      </c>
      <c r="Z409" s="686">
        <v>2</v>
      </c>
      <c r="AA409" s="687">
        <v>1</v>
      </c>
      <c r="AB409" s="687">
        <v>1</v>
      </c>
      <c r="AC409" s="687">
        <v>2</v>
      </c>
      <c r="AD409" s="687">
        <v>2</v>
      </c>
      <c r="AE409" s="687">
        <v>4</v>
      </c>
      <c r="AF409" s="687">
        <v>3</v>
      </c>
      <c r="AG409" s="687">
        <v>1</v>
      </c>
      <c r="AH409" s="687">
        <v>1</v>
      </c>
      <c r="AI409" s="688">
        <v>1</v>
      </c>
      <c r="AW409" s="1018" t="s">
        <v>1662</v>
      </c>
      <c r="AX409" s="1017" t="s">
        <v>886</v>
      </c>
      <c r="AY409" s="1017" t="s">
        <v>1398</v>
      </c>
      <c r="AZ409" s="1008" t="s">
        <v>1857</v>
      </c>
      <c r="BA409" s="1017" t="s">
        <v>886</v>
      </c>
      <c r="BC409" s="991" t="s">
        <v>790</v>
      </c>
      <c r="BD409" s="992" t="s">
        <v>1978</v>
      </c>
      <c r="BE409" s="992" t="s">
        <v>1979</v>
      </c>
      <c r="BF409" s="1008" t="s">
        <v>1980</v>
      </c>
      <c r="BG409" s="993" t="s">
        <v>1256</v>
      </c>
      <c r="BH409" s="994">
        <v>68.836699999999993</v>
      </c>
      <c r="BI409" s="995">
        <v>33.081400000000002</v>
      </c>
      <c r="BQ409" s="1000">
        <f t="shared" si="548"/>
        <v>0</v>
      </c>
      <c r="BR409" s="1000">
        <f t="shared" si="549"/>
        <v>0</v>
      </c>
      <c r="BS409" s="1000">
        <f t="shared" si="550"/>
        <v>0</v>
      </c>
    </row>
    <row r="410" spans="1:71" x14ac:dyDescent="0.2">
      <c r="A410" s="703" t="s">
        <v>972</v>
      </c>
      <c r="B410" s="704" t="s">
        <v>808</v>
      </c>
      <c r="C410" s="706">
        <v>0</v>
      </c>
      <c r="D410" s="706">
        <v>0</v>
      </c>
      <c r="E410" s="706">
        <v>0</v>
      </c>
      <c r="F410" s="706">
        <v>0</v>
      </c>
      <c r="G410" s="706">
        <v>0</v>
      </c>
      <c r="H410" s="706">
        <v>0</v>
      </c>
      <c r="I410" s="706">
        <v>0</v>
      </c>
      <c r="J410" s="706">
        <v>0</v>
      </c>
      <c r="K410" s="706">
        <v>0</v>
      </c>
      <c r="L410" s="706">
        <v>0</v>
      </c>
      <c r="M410" s="706">
        <v>0</v>
      </c>
      <c r="N410" s="706">
        <v>0</v>
      </c>
      <c r="O410" s="706">
        <v>0</v>
      </c>
      <c r="P410" s="706">
        <v>0</v>
      </c>
      <c r="Q410" s="706">
        <v>0</v>
      </c>
      <c r="R410" s="706">
        <v>0</v>
      </c>
      <c r="S410" s="706">
        <v>0</v>
      </c>
      <c r="T410" s="706">
        <v>0</v>
      </c>
      <c r="U410" s="706">
        <v>0</v>
      </c>
      <c r="V410" s="706">
        <v>0</v>
      </c>
      <c r="X410" s="672" t="s">
        <v>245</v>
      </c>
      <c r="Y410" s="459" t="s">
        <v>806</v>
      </c>
      <c r="Z410" s="691">
        <v>994.90000000000009</v>
      </c>
      <c r="AA410" s="691">
        <v>985.45</v>
      </c>
      <c r="AB410" s="691">
        <v>992.2</v>
      </c>
      <c r="AC410" s="691">
        <v>999.8</v>
      </c>
      <c r="AD410" s="691">
        <v>1011.2</v>
      </c>
      <c r="AE410" s="691">
        <v>1022.6</v>
      </c>
      <c r="AF410" s="691">
        <v>1017</v>
      </c>
      <c r="AG410" s="691">
        <v>1018.1500000000001</v>
      </c>
      <c r="AH410" s="691">
        <v>1023.9</v>
      </c>
      <c r="AI410" s="691">
        <v>1032.0500000000002</v>
      </c>
      <c r="AW410" s="991" t="s">
        <v>789</v>
      </c>
      <c r="AX410" s="992" t="s">
        <v>1945</v>
      </c>
      <c r="AY410" s="992" t="s">
        <v>1946</v>
      </c>
      <c r="AZ410" s="1008" t="s">
        <v>1947</v>
      </c>
      <c r="BA410" s="993" t="s">
        <v>380</v>
      </c>
      <c r="BC410" s="991" t="s">
        <v>790</v>
      </c>
      <c r="BD410" s="992" t="s">
        <v>1992</v>
      </c>
      <c r="BE410" s="992" t="s">
        <v>1993</v>
      </c>
      <c r="BF410" s="1008" t="s">
        <v>1994</v>
      </c>
      <c r="BG410" s="993" t="s">
        <v>1256</v>
      </c>
      <c r="BH410" s="994">
        <v>68.513099999999994</v>
      </c>
      <c r="BI410" s="995">
        <v>33.187100000000001</v>
      </c>
      <c r="BQ410" s="1000">
        <f t="shared" si="548"/>
        <v>0</v>
      </c>
      <c r="BR410" s="1000">
        <f t="shared" si="549"/>
        <v>0</v>
      </c>
      <c r="BS410" s="1000">
        <f t="shared" si="550"/>
        <v>0</v>
      </c>
    </row>
    <row r="411" spans="1:71" x14ac:dyDescent="0.2">
      <c r="A411" s="703" t="s">
        <v>973</v>
      </c>
      <c r="B411" s="707" t="s">
        <v>809</v>
      </c>
      <c r="C411" s="706">
        <v>2</v>
      </c>
      <c r="D411" s="706">
        <v>0</v>
      </c>
      <c r="E411" s="706">
        <v>0</v>
      </c>
      <c r="F411" s="706">
        <v>0</v>
      </c>
      <c r="G411" s="706">
        <v>0</v>
      </c>
      <c r="H411" s="706">
        <v>0</v>
      </c>
      <c r="I411" s="706">
        <v>0</v>
      </c>
      <c r="J411" s="706">
        <v>0</v>
      </c>
      <c r="K411" s="706">
        <v>0</v>
      </c>
      <c r="L411" s="706">
        <v>0</v>
      </c>
      <c r="M411" s="706">
        <v>0</v>
      </c>
      <c r="N411" s="706">
        <v>2</v>
      </c>
      <c r="O411" s="706">
        <v>0</v>
      </c>
      <c r="P411" s="706">
        <v>0</v>
      </c>
      <c r="Q411" s="706">
        <v>0</v>
      </c>
      <c r="R411" s="706">
        <v>0</v>
      </c>
      <c r="S411" s="706">
        <v>0</v>
      </c>
      <c r="T411" s="706">
        <v>0</v>
      </c>
      <c r="U411" s="706">
        <v>0</v>
      </c>
      <c r="V411" s="706">
        <v>0</v>
      </c>
      <c r="X411" s="672" t="s">
        <v>247</v>
      </c>
      <c r="Y411" s="693" t="s">
        <v>32</v>
      </c>
      <c r="Z411" s="694" t="s">
        <v>824</v>
      </c>
      <c r="AA411" s="694" t="s">
        <v>816</v>
      </c>
      <c r="AB411" s="694" t="s">
        <v>837</v>
      </c>
      <c r="AC411" s="694" t="s">
        <v>967</v>
      </c>
      <c r="AD411" s="694" t="s">
        <v>967</v>
      </c>
      <c r="AE411" s="694" t="s">
        <v>816</v>
      </c>
      <c r="AF411" s="694" t="s">
        <v>816</v>
      </c>
      <c r="AG411" s="694" t="s">
        <v>816</v>
      </c>
      <c r="AH411" s="694" t="s">
        <v>824</v>
      </c>
      <c r="AI411" s="694" t="s">
        <v>2217</v>
      </c>
      <c r="AP411" s="2"/>
      <c r="AQ411" s="2"/>
      <c r="AR411" s="2"/>
      <c r="AS411" s="2"/>
      <c r="AT411" s="2"/>
      <c r="AW411" s="991" t="s">
        <v>789</v>
      </c>
      <c r="AX411" s="992" t="s">
        <v>1948</v>
      </c>
      <c r="AY411" s="992" t="s">
        <v>1949</v>
      </c>
      <c r="AZ411" s="1008" t="s">
        <v>1950</v>
      </c>
      <c r="BA411" s="993" t="s">
        <v>738</v>
      </c>
      <c r="BC411" s="991" t="s">
        <v>790</v>
      </c>
      <c r="BD411" s="992" t="s">
        <v>2011</v>
      </c>
      <c r="BE411" s="992" t="s">
        <v>2012</v>
      </c>
      <c r="BF411" s="1008" t="s">
        <v>2013</v>
      </c>
      <c r="BG411" s="993" t="s">
        <v>1256</v>
      </c>
      <c r="BH411" s="994">
        <v>68.819900000000004</v>
      </c>
      <c r="BI411" s="995">
        <v>32.817700000000002</v>
      </c>
      <c r="BQ411" s="1000">
        <f t="shared" si="548"/>
        <v>0</v>
      </c>
      <c r="BR411" s="1000">
        <f t="shared" si="549"/>
        <v>0</v>
      </c>
      <c r="BS411" s="1000">
        <f t="shared" si="550"/>
        <v>0</v>
      </c>
    </row>
    <row r="412" spans="1:71" x14ac:dyDescent="0.2">
      <c r="A412" s="703" t="s">
        <v>974</v>
      </c>
      <c r="B412" s="707" t="s">
        <v>810</v>
      </c>
      <c r="C412" s="706">
        <v>0</v>
      </c>
      <c r="D412" s="706">
        <v>0</v>
      </c>
      <c r="E412" s="706">
        <v>0</v>
      </c>
      <c r="F412" s="706">
        <v>0</v>
      </c>
      <c r="G412" s="706">
        <v>0</v>
      </c>
      <c r="H412" s="706">
        <v>0</v>
      </c>
      <c r="I412" s="706">
        <v>0</v>
      </c>
      <c r="J412" s="706">
        <v>0</v>
      </c>
      <c r="K412" s="706">
        <v>0</v>
      </c>
      <c r="L412" s="706">
        <v>0</v>
      </c>
      <c r="M412" s="706">
        <v>0</v>
      </c>
      <c r="N412" s="706">
        <v>0</v>
      </c>
      <c r="O412" s="706">
        <v>0</v>
      </c>
      <c r="P412" s="706">
        <v>0</v>
      </c>
      <c r="Q412" s="706">
        <v>0</v>
      </c>
      <c r="R412" s="706">
        <v>0</v>
      </c>
      <c r="S412" s="706">
        <v>0</v>
      </c>
      <c r="T412" s="706">
        <v>0</v>
      </c>
      <c r="U412" s="706">
        <v>0</v>
      </c>
      <c r="V412" s="706">
        <v>0</v>
      </c>
      <c r="AP412" s="3"/>
      <c r="AQ412" s="3"/>
      <c r="AR412" s="3"/>
      <c r="AS412" s="3"/>
      <c r="AT412" s="3"/>
      <c r="AW412" s="981" t="s">
        <v>1662</v>
      </c>
      <c r="AX412" s="982" t="s">
        <v>1858</v>
      </c>
      <c r="AY412" s="982" t="s">
        <v>1777</v>
      </c>
      <c r="AZ412" s="1008" t="s">
        <v>1859</v>
      </c>
      <c r="BA412" s="983" t="s">
        <v>917</v>
      </c>
      <c r="BC412" s="991" t="s">
        <v>790</v>
      </c>
      <c r="BD412" s="992" t="s">
        <v>1995</v>
      </c>
      <c r="BE412" s="992" t="s">
        <v>1996</v>
      </c>
      <c r="BF412" s="1008" t="s">
        <v>1997</v>
      </c>
      <c r="BG412" s="993" t="s">
        <v>1256</v>
      </c>
      <c r="BH412" s="994">
        <v>68.89</v>
      </c>
      <c r="BI412" s="995">
        <v>33.053400000000003</v>
      </c>
      <c r="BQ412" s="1000">
        <f t="shared" si="548"/>
        <v>0</v>
      </c>
      <c r="BR412" s="1000">
        <f t="shared" si="549"/>
        <v>0</v>
      </c>
      <c r="BS412" s="1000">
        <f t="shared" si="550"/>
        <v>0</v>
      </c>
    </row>
    <row r="413" spans="1:71" x14ac:dyDescent="0.2">
      <c r="A413" s="681" t="s">
        <v>975</v>
      </c>
      <c r="B413" s="695" t="s">
        <v>812</v>
      </c>
      <c r="C413" s="696">
        <v>1</v>
      </c>
      <c r="D413" s="696">
        <v>2</v>
      </c>
      <c r="E413" s="696">
        <v>1</v>
      </c>
      <c r="F413" s="696">
        <v>1</v>
      </c>
      <c r="G413" s="696">
        <v>1</v>
      </c>
      <c r="H413" s="696">
        <v>1</v>
      </c>
      <c r="I413" s="696">
        <v>2</v>
      </c>
      <c r="J413" s="696">
        <v>2</v>
      </c>
      <c r="K413" s="696">
        <v>2</v>
      </c>
      <c r="L413" s="696">
        <v>2</v>
      </c>
      <c r="M413" s="696">
        <v>2</v>
      </c>
      <c r="N413" s="696">
        <v>4</v>
      </c>
      <c r="O413" s="696">
        <v>3</v>
      </c>
      <c r="P413" s="696">
        <v>2</v>
      </c>
      <c r="Q413" s="696">
        <v>1</v>
      </c>
      <c r="R413" s="696">
        <v>1</v>
      </c>
      <c r="S413" s="696">
        <v>1</v>
      </c>
      <c r="T413" s="696">
        <v>1</v>
      </c>
      <c r="U413" s="696">
        <v>1</v>
      </c>
      <c r="V413" s="696">
        <v>1</v>
      </c>
      <c r="AW413" s="1012" t="s">
        <v>1350</v>
      </c>
      <c r="AX413" s="1013" t="s">
        <v>998</v>
      </c>
      <c r="AY413" s="1013" t="s">
        <v>1408</v>
      </c>
      <c r="AZ413" s="1008" t="s">
        <v>2131</v>
      </c>
      <c r="BA413" s="1013" t="s">
        <v>998</v>
      </c>
      <c r="BC413" s="991" t="s">
        <v>790</v>
      </c>
      <c r="BD413" s="992" t="s">
        <v>2038</v>
      </c>
      <c r="BE413" s="992" t="s">
        <v>2039</v>
      </c>
      <c r="BF413" s="1008" t="s">
        <v>2040</v>
      </c>
      <c r="BG413" s="993" t="s">
        <v>1256</v>
      </c>
      <c r="BH413" s="994">
        <v>68.435699999999997</v>
      </c>
      <c r="BI413" s="995">
        <v>33.3474</v>
      </c>
      <c r="BQ413" s="1000">
        <f t="shared" si="548"/>
        <v>0</v>
      </c>
      <c r="BR413" s="1000">
        <f t="shared" si="549"/>
        <v>0</v>
      </c>
      <c r="BS413" s="1000">
        <f t="shared" si="550"/>
        <v>0</v>
      </c>
    </row>
    <row r="414" spans="1:71" x14ac:dyDescent="0.2">
      <c r="A414" s="681" t="s">
        <v>976</v>
      </c>
      <c r="B414" s="697" t="s">
        <v>32</v>
      </c>
      <c r="C414" s="698" t="s">
        <v>824</v>
      </c>
      <c r="D414" s="698" t="e">
        <v>#N/A</v>
      </c>
      <c r="E414" s="698" t="s">
        <v>816</v>
      </c>
      <c r="F414" s="698" t="e">
        <v>#N/A</v>
      </c>
      <c r="G414" s="698" t="s">
        <v>837</v>
      </c>
      <c r="H414" s="698" t="e">
        <v>#N/A</v>
      </c>
      <c r="I414" s="698" t="s">
        <v>967</v>
      </c>
      <c r="J414" s="698" t="e">
        <v>#N/A</v>
      </c>
      <c r="K414" s="698" t="s">
        <v>967</v>
      </c>
      <c r="L414" s="698" t="e">
        <v>#N/A</v>
      </c>
      <c r="M414" s="698" t="s">
        <v>816</v>
      </c>
      <c r="N414" s="698" t="e">
        <v>#N/A</v>
      </c>
      <c r="O414" s="698" t="s">
        <v>816</v>
      </c>
      <c r="P414" s="698" t="e">
        <v>#N/A</v>
      </c>
      <c r="Q414" s="698" t="s">
        <v>816</v>
      </c>
      <c r="R414" s="698" t="e">
        <v>#N/A</v>
      </c>
      <c r="S414" s="698" t="s">
        <v>824</v>
      </c>
      <c r="T414" s="698" t="e">
        <v>#N/A</v>
      </c>
      <c r="U414" s="698" t="s">
        <v>2217</v>
      </c>
      <c r="V414" s="698" t="e">
        <v>#N/A</v>
      </c>
      <c r="AW414" s="1023" t="s">
        <v>1662</v>
      </c>
      <c r="AX414" s="1023" t="s">
        <v>1860</v>
      </c>
      <c r="AY414" s="1023" t="s">
        <v>1861</v>
      </c>
      <c r="AZ414" s="1008" t="s">
        <v>1862</v>
      </c>
      <c r="BA414" s="1024" t="s">
        <v>886</v>
      </c>
      <c r="BC414" s="1015" t="s">
        <v>790</v>
      </c>
      <c r="BD414" s="1013" t="s">
        <v>456</v>
      </c>
      <c r="BE414" s="1013" t="s">
        <v>1421</v>
      </c>
      <c r="BF414" s="1008" t="s">
        <v>1438</v>
      </c>
      <c r="BG414" s="1013" t="s">
        <v>456</v>
      </c>
      <c r="BH414" s="1014">
        <v>67.159000000000006</v>
      </c>
      <c r="BI414" s="1014">
        <v>32.420938999999997</v>
      </c>
      <c r="BQ414" s="1000">
        <f t="shared" si="548"/>
        <v>0</v>
      </c>
      <c r="BR414" s="1000">
        <f t="shared" si="549"/>
        <v>0</v>
      </c>
      <c r="BS414" s="1000">
        <f t="shared" si="550"/>
        <v>0</v>
      </c>
    </row>
    <row r="415" spans="1:71" x14ac:dyDescent="0.2">
      <c r="AW415" s="1019" t="s">
        <v>1350</v>
      </c>
      <c r="AX415" s="1019" t="s">
        <v>1645</v>
      </c>
      <c r="AY415" s="1019" t="s">
        <v>1646</v>
      </c>
      <c r="AZ415" s="1008" t="s">
        <v>2186</v>
      </c>
      <c r="BA415" s="1020" t="s">
        <v>634</v>
      </c>
      <c r="BC415" s="1015" t="s">
        <v>790</v>
      </c>
      <c r="BD415" s="1013" t="s">
        <v>481</v>
      </c>
      <c r="BE415" s="1013" t="s">
        <v>1422</v>
      </c>
      <c r="BF415" s="1008" t="s">
        <v>1439</v>
      </c>
      <c r="BG415" s="1013" t="s">
        <v>481</v>
      </c>
      <c r="BH415" s="1014">
        <v>67.566000000000003</v>
      </c>
      <c r="BI415" s="1014">
        <v>33.366824999999999</v>
      </c>
      <c r="BQ415" s="1000">
        <f t="shared" si="548"/>
        <v>0</v>
      </c>
      <c r="BR415" s="1000">
        <f t="shared" si="549"/>
        <v>0</v>
      </c>
      <c r="BS415" s="1000">
        <f t="shared" si="550"/>
        <v>0</v>
      </c>
    </row>
    <row r="416" spans="1:71" x14ac:dyDescent="0.2">
      <c r="AN416" s="1"/>
      <c r="AW416" s="1021" t="s">
        <v>791</v>
      </c>
      <c r="AX416" s="1021" t="s">
        <v>2112</v>
      </c>
      <c r="AY416" s="1021" t="s">
        <v>2113</v>
      </c>
      <c r="AZ416" s="1008" t="s">
        <v>2114</v>
      </c>
      <c r="BA416" s="1022" t="s">
        <v>380</v>
      </c>
      <c r="BC416" s="1015" t="s">
        <v>790</v>
      </c>
      <c r="BD416" s="1013" t="s">
        <v>1188</v>
      </c>
      <c r="BE416" s="1013" t="s">
        <v>1423</v>
      </c>
      <c r="BF416" s="1008" t="s">
        <v>1440</v>
      </c>
      <c r="BG416" s="1013" t="s">
        <v>1188</v>
      </c>
      <c r="BH416" s="1014">
        <v>68.13</v>
      </c>
      <c r="BI416" s="1014">
        <v>33.31</v>
      </c>
      <c r="BQ416" s="1000">
        <f t="shared" si="548"/>
        <v>0</v>
      </c>
      <c r="BR416" s="1000">
        <f t="shared" si="549"/>
        <v>0</v>
      </c>
      <c r="BS416" s="1000">
        <f t="shared" si="550"/>
        <v>0</v>
      </c>
    </row>
    <row r="417" spans="1:106" x14ac:dyDescent="0.2">
      <c r="AW417" s="1015" t="s">
        <v>791</v>
      </c>
      <c r="AX417" s="1013" t="s">
        <v>556</v>
      </c>
      <c r="AY417" s="1013" t="s">
        <v>1413</v>
      </c>
      <c r="AZ417" s="1008" t="s">
        <v>2135</v>
      </c>
      <c r="BA417" s="1013" t="s">
        <v>556</v>
      </c>
      <c r="BC417" s="1015" t="s">
        <v>790</v>
      </c>
      <c r="BD417" s="1013" t="s">
        <v>1219</v>
      </c>
      <c r="BE417" s="1013" t="s">
        <v>1424</v>
      </c>
      <c r="BF417" s="1008" t="s">
        <v>1441</v>
      </c>
      <c r="BG417" s="1013" t="s">
        <v>1219</v>
      </c>
      <c r="BH417" s="1014">
        <v>66.430000000000007</v>
      </c>
      <c r="BI417" s="1014">
        <v>32.85</v>
      </c>
      <c r="BQ417" s="1000">
        <f t="shared" si="548"/>
        <v>0</v>
      </c>
      <c r="BR417" s="1000">
        <f t="shared" si="549"/>
        <v>0</v>
      </c>
      <c r="BS417" s="1000">
        <f t="shared" si="550"/>
        <v>0</v>
      </c>
    </row>
    <row r="418" spans="1:106" x14ac:dyDescent="0.2">
      <c r="AW418" s="1021" t="s">
        <v>789</v>
      </c>
      <c r="AX418" s="1021" t="s">
        <v>1951</v>
      </c>
      <c r="AY418" s="1021" t="s">
        <v>1952</v>
      </c>
      <c r="AZ418" s="1008" t="s">
        <v>1953</v>
      </c>
      <c r="BA418" s="1022" t="s">
        <v>380</v>
      </c>
      <c r="BC418" s="1015" t="s">
        <v>790</v>
      </c>
      <c r="BD418" s="1013" t="s">
        <v>506</v>
      </c>
      <c r="BE418" s="1013" t="s">
        <v>1425</v>
      </c>
      <c r="BF418" s="1008" t="s">
        <v>2137</v>
      </c>
      <c r="BG418" s="1013" t="s">
        <v>506</v>
      </c>
      <c r="BH418" s="1014">
        <v>68.968999999999994</v>
      </c>
      <c r="BI418" s="1014">
        <v>33.074558000000003</v>
      </c>
      <c r="BQ418" s="1000">
        <f t="shared" si="548"/>
        <v>0</v>
      </c>
      <c r="BR418" s="1000">
        <f t="shared" si="549"/>
        <v>0</v>
      </c>
      <c r="BS418" s="1000">
        <f t="shared" si="550"/>
        <v>0</v>
      </c>
    </row>
    <row r="419" spans="1:106" x14ac:dyDescent="0.2">
      <c r="AW419" s="991" t="s">
        <v>790</v>
      </c>
      <c r="AX419" s="992" t="s">
        <v>2043</v>
      </c>
      <c r="AY419" s="992" t="s">
        <v>2044</v>
      </c>
      <c r="AZ419" s="1008" t="s">
        <v>2045</v>
      </c>
      <c r="BA419" s="993" t="s">
        <v>481</v>
      </c>
      <c r="BC419" s="1015" t="s">
        <v>790</v>
      </c>
      <c r="BD419" s="1013" t="s">
        <v>1256</v>
      </c>
      <c r="BE419" s="1013" t="s">
        <v>1426</v>
      </c>
      <c r="BF419" s="1008" t="s">
        <v>2138</v>
      </c>
      <c r="BG419" s="1013" t="s">
        <v>1256</v>
      </c>
      <c r="BH419" s="1014">
        <v>68.680000000000007</v>
      </c>
      <c r="BI419" s="1014">
        <v>33.119999999999997</v>
      </c>
      <c r="BQ419" s="1000">
        <f t="shared" si="548"/>
        <v>0</v>
      </c>
      <c r="BR419" s="1000">
        <f t="shared" si="549"/>
        <v>0</v>
      </c>
      <c r="BS419" s="1000">
        <f t="shared" si="550"/>
        <v>0</v>
      </c>
    </row>
    <row r="420" spans="1:106" s="1" customFormat="1" ht="30" customHeight="1" x14ac:dyDescent="0.2">
      <c r="A420"/>
      <c r="B420"/>
      <c r="C420"/>
      <c r="D420"/>
      <c r="E420"/>
      <c r="F420"/>
      <c r="G420"/>
      <c r="H420"/>
      <c r="I420"/>
      <c r="J420"/>
      <c r="K420"/>
      <c r="L420"/>
      <c r="M420"/>
      <c r="N420"/>
      <c r="O420"/>
      <c r="P420"/>
      <c r="Q420"/>
      <c r="R420"/>
      <c r="S420"/>
      <c r="T420"/>
      <c r="U420"/>
      <c r="V420"/>
      <c r="X420"/>
      <c r="Y420"/>
      <c r="Z420"/>
      <c r="AA420"/>
      <c r="AB420"/>
      <c r="AC420"/>
      <c r="AD420"/>
      <c r="AE420"/>
      <c r="AF420"/>
      <c r="AG420"/>
      <c r="AH420"/>
      <c r="AI420"/>
      <c r="AJ420" s="515"/>
      <c r="AK420" s="5"/>
      <c r="AL420" s="5"/>
      <c r="AM420" s="5"/>
      <c r="AN420"/>
      <c r="AO420"/>
      <c r="AP420"/>
      <c r="AQ420"/>
      <c r="AR420"/>
      <c r="AS420"/>
      <c r="AT420"/>
      <c r="AW420" s="961" t="s">
        <v>788</v>
      </c>
      <c r="AX420" s="962" t="s">
        <v>1523</v>
      </c>
      <c r="AY420" s="962" t="s">
        <v>1524</v>
      </c>
      <c r="AZ420" s="1008" t="s">
        <v>1525</v>
      </c>
      <c r="BA420" s="962" t="s">
        <v>125</v>
      </c>
      <c r="BC420" s="956" t="s">
        <v>791</v>
      </c>
      <c r="BD420" s="957" t="s">
        <v>2058</v>
      </c>
      <c r="BE420" s="957" t="s">
        <v>1759</v>
      </c>
      <c r="BF420" s="1008" t="s">
        <v>2059</v>
      </c>
      <c r="BG420" s="958" t="s">
        <v>1029</v>
      </c>
      <c r="BH420" s="959">
        <v>59.917099999999998</v>
      </c>
      <c r="BI420" s="960">
        <v>32.3551</v>
      </c>
      <c r="BQ420" s="1000">
        <f t="shared" si="548"/>
        <v>0</v>
      </c>
      <c r="BR420" s="1000">
        <f t="shared" si="549"/>
        <v>0</v>
      </c>
      <c r="BS420" s="1000">
        <f t="shared" si="550"/>
        <v>0</v>
      </c>
      <c r="CH420"/>
      <c r="CI420"/>
      <c r="CJ420"/>
      <c r="CK420"/>
      <c r="CL420"/>
      <c r="CM420"/>
      <c r="CN420"/>
      <c r="CO420"/>
      <c r="CP420"/>
      <c r="CQ420"/>
      <c r="CR420"/>
      <c r="CS420"/>
      <c r="CT420"/>
      <c r="CU420"/>
      <c r="CV420"/>
      <c r="CW420"/>
      <c r="CX420"/>
      <c r="CY420"/>
      <c r="CZ420"/>
      <c r="DA420"/>
      <c r="DB420"/>
    </row>
    <row r="421" spans="1:106" x14ac:dyDescent="0.2">
      <c r="AW421" s="956" t="s">
        <v>788</v>
      </c>
      <c r="AX421" s="957" t="s">
        <v>1526</v>
      </c>
      <c r="AY421" s="957" t="s">
        <v>1527</v>
      </c>
      <c r="AZ421" s="1008" t="s">
        <v>1528</v>
      </c>
      <c r="BA421" s="958" t="s">
        <v>125</v>
      </c>
      <c r="BC421" s="956" t="s">
        <v>791</v>
      </c>
      <c r="BD421" s="957" t="s">
        <v>2087</v>
      </c>
      <c r="BE421" s="957" t="s">
        <v>2088</v>
      </c>
      <c r="BF421" s="1008" t="s">
        <v>2089</v>
      </c>
      <c r="BG421" s="958" t="s">
        <v>1029</v>
      </c>
      <c r="BH421" s="959">
        <v>59.936</v>
      </c>
      <c r="BI421" s="960">
        <v>32.380200000000002</v>
      </c>
      <c r="BQ421" s="1000">
        <f t="shared" si="548"/>
        <v>0</v>
      </c>
      <c r="BR421" s="1000">
        <f t="shared" si="549"/>
        <v>0</v>
      </c>
      <c r="BS421" s="1000">
        <f t="shared" si="550"/>
        <v>0</v>
      </c>
      <c r="CH421" s="1"/>
      <c r="CI421" s="1"/>
      <c r="CJ421" s="1"/>
      <c r="CK421" s="1"/>
      <c r="CL421" s="1"/>
      <c r="CM421" s="1"/>
      <c r="CN421" s="1"/>
      <c r="CO421" s="1"/>
      <c r="CP421" s="1"/>
      <c r="CQ421" s="1"/>
      <c r="CR421" s="1"/>
      <c r="CS421" s="1"/>
      <c r="CT421" s="1"/>
      <c r="CU421" s="1"/>
      <c r="CV421" s="1"/>
      <c r="CW421" s="1"/>
      <c r="CX421" s="1"/>
      <c r="CY421" s="1"/>
      <c r="CZ421" s="1"/>
      <c r="DA421" s="1"/>
      <c r="DB421" s="1"/>
    </row>
    <row r="422" spans="1:106" ht="15.75" customHeight="1" x14ac:dyDescent="0.2">
      <c r="AW422" s="956" t="s">
        <v>1350</v>
      </c>
      <c r="AX422" s="957" t="s">
        <v>1647</v>
      </c>
      <c r="AY422" s="957" t="s">
        <v>1648</v>
      </c>
      <c r="AZ422" s="1008" t="s">
        <v>2202</v>
      </c>
      <c r="BA422" s="958" t="s">
        <v>634</v>
      </c>
      <c r="BC422" s="956" t="s">
        <v>791</v>
      </c>
      <c r="BD422" s="957" t="s">
        <v>2100</v>
      </c>
      <c r="BE422" s="957" t="s">
        <v>2101</v>
      </c>
      <c r="BF422" s="1008" t="s">
        <v>2102</v>
      </c>
      <c r="BG422" s="958" t="s">
        <v>1029</v>
      </c>
      <c r="BH422" s="959">
        <v>59.8765</v>
      </c>
      <c r="BI422" s="960">
        <v>32.3185</v>
      </c>
      <c r="BQ422" s="1000">
        <f t="shared" si="548"/>
        <v>0</v>
      </c>
      <c r="BR422" s="1000">
        <f t="shared" si="549"/>
        <v>0</v>
      </c>
      <c r="BS422" s="1000">
        <f t="shared" si="550"/>
        <v>0</v>
      </c>
    </row>
    <row r="423" spans="1:106" ht="69.75" customHeight="1" x14ac:dyDescent="0.2">
      <c r="A423" s="98"/>
      <c r="B423" s="98"/>
      <c r="C423" s="98"/>
      <c r="D423" s="98"/>
      <c r="E423" s="98"/>
      <c r="F423" s="98"/>
      <c r="G423" s="98"/>
      <c r="H423" s="98"/>
      <c r="I423" s="98"/>
      <c r="J423" s="98"/>
      <c r="K423" s="98"/>
      <c r="L423" s="98"/>
      <c r="M423" s="98"/>
      <c r="N423" s="98"/>
      <c r="O423" s="98"/>
      <c r="P423" s="98"/>
      <c r="Q423" s="98"/>
      <c r="R423" s="98"/>
      <c r="S423" s="98"/>
      <c r="T423" s="98"/>
      <c r="U423" s="98"/>
      <c r="V423" s="98"/>
      <c r="W423" s="98"/>
      <c r="X423" s="98"/>
      <c r="Y423" s="98"/>
      <c r="Z423" s="98"/>
      <c r="AA423" s="98"/>
      <c r="AB423" s="98"/>
      <c r="AC423" s="98"/>
      <c r="AD423" s="98"/>
      <c r="AE423" s="98"/>
      <c r="AF423" s="98"/>
      <c r="AG423" s="98"/>
      <c r="AH423" s="98"/>
      <c r="AI423" s="98"/>
      <c r="AL423" s="232"/>
      <c r="AM423" s="232"/>
      <c r="AN423" s="2"/>
      <c r="AW423" s="981" t="s">
        <v>1350</v>
      </c>
      <c r="AX423" s="982" t="s">
        <v>1649</v>
      </c>
      <c r="AY423" s="982" t="s">
        <v>1650</v>
      </c>
      <c r="AZ423" s="1008" t="s">
        <v>2147</v>
      </c>
      <c r="BA423" s="983" t="s">
        <v>917</v>
      </c>
      <c r="BC423" s="956" t="s">
        <v>791</v>
      </c>
      <c r="BD423" s="957" t="s">
        <v>2103</v>
      </c>
      <c r="BE423" s="957" t="s">
        <v>2104</v>
      </c>
      <c r="BF423" s="1008" t="s">
        <v>2105</v>
      </c>
      <c r="BG423" s="958" t="s">
        <v>1029</v>
      </c>
      <c r="BH423" s="959">
        <v>59.904499999999999</v>
      </c>
      <c r="BI423" s="960">
        <v>32.103700000000003</v>
      </c>
      <c r="BQ423" s="1000">
        <f t="shared" si="548"/>
        <v>0</v>
      </c>
      <c r="BR423" s="1000">
        <f t="shared" si="549"/>
        <v>0</v>
      </c>
      <c r="BS423" s="1000">
        <f t="shared" si="550"/>
        <v>0</v>
      </c>
    </row>
    <row r="424" spans="1:106" x14ac:dyDescent="0.2">
      <c r="A424" s="99" t="s">
        <v>277</v>
      </c>
      <c r="B424" s="100" t="s">
        <v>78</v>
      </c>
      <c r="C424" s="101" t="s">
        <v>2262</v>
      </c>
      <c r="D424" s="102" t="s">
        <v>79</v>
      </c>
      <c r="E424" s="102" t="s">
        <v>2263</v>
      </c>
      <c r="F424" s="102" t="s">
        <v>79</v>
      </c>
      <c r="G424" s="102" t="s">
        <v>2264</v>
      </c>
      <c r="H424" s="102" t="s">
        <v>79</v>
      </c>
      <c r="I424" s="102" t="s">
        <v>2265</v>
      </c>
      <c r="J424" s="102" t="s">
        <v>79</v>
      </c>
      <c r="K424" s="102" t="s">
        <v>2266</v>
      </c>
      <c r="L424" s="102" t="s">
        <v>79</v>
      </c>
      <c r="M424" s="102" t="s">
        <v>2267</v>
      </c>
      <c r="N424" s="102" t="s">
        <v>79</v>
      </c>
      <c r="O424" s="102" t="s">
        <v>2268</v>
      </c>
      <c r="P424" s="102" t="s">
        <v>79</v>
      </c>
      <c r="Q424" s="102" t="s">
        <v>2269</v>
      </c>
      <c r="R424" s="102" t="s">
        <v>79</v>
      </c>
      <c r="S424" s="102" t="s">
        <v>2270</v>
      </c>
      <c r="T424" s="102" t="s">
        <v>79</v>
      </c>
      <c r="U424" s="102" t="s">
        <v>2271</v>
      </c>
      <c r="V424" s="103" t="s">
        <v>79</v>
      </c>
      <c r="X424" s="104"/>
      <c r="Y424" s="105" t="s">
        <v>80</v>
      </c>
      <c r="Z424" s="106" t="s">
        <v>83</v>
      </c>
      <c r="AA424" s="107" t="s">
        <v>84</v>
      </c>
      <c r="AB424" s="107" t="s">
        <v>85</v>
      </c>
      <c r="AC424" s="107" t="s">
        <v>86</v>
      </c>
      <c r="AD424" s="107" t="s">
        <v>87</v>
      </c>
      <c r="AE424" s="107" t="s">
        <v>81</v>
      </c>
      <c r="AF424" s="107" t="s">
        <v>82</v>
      </c>
      <c r="AG424" s="107" t="s">
        <v>83</v>
      </c>
      <c r="AH424" s="107" t="s">
        <v>84</v>
      </c>
      <c r="AI424" s="108" t="s">
        <v>85</v>
      </c>
      <c r="AL424" s="233"/>
      <c r="AM424" s="233"/>
      <c r="AN424" s="3"/>
      <c r="AW424" s="991" t="s">
        <v>791</v>
      </c>
      <c r="AX424" s="992" t="s">
        <v>2115</v>
      </c>
      <c r="AY424" s="992" t="s">
        <v>2116</v>
      </c>
      <c r="AZ424" s="1008" t="s">
        <v>2117</v>
      </c>
      <c r="BA424" s="993" t="s">
        <v>764</v>
      </c>
      <c r="BC424" s="956" t="s">
        <v>791</v>
      </c>
      <c r="BD424" s="957" t="s">
        <v>2078</v>
      </c>
      <c r="BE424" s="957" t="s">
        <v>2079</v>
      </c>
      <c r="BF424" s="1008" t="s">
        <v>2080</v>
      </c>
      <c r="BG424" s="958" t="s">
        <v>1029</v>
      </c>
      <c r="BH424" s="959">
        <v>59.8767</v>
      </c>
      <c r="BI424" s="960">
        <v>32.495699999999999</v>
      </c>
      <c r="BQ424" s="1000">
        <f t="shared" si="548"/>
        <v>0</v>
      </c>
      <c r="BR424" s="1000">
        <f t="shared" si="549"/>
        <v>0</v>
      </c>
      <c r="BS424" s="1000">
        <f t="shared" si="550"/>
        <v>0</v>
      </c>
    </row>
    <row r="425" spans="1:106" x14ac:dyDescent="0.2">
      <c r="A425" s="109" t="s">
        <v>278</v>
      </c>
      <c r="B425" s="110" t="s">
        <v>279</v>
      </c>
      <c r="C425" s="111" t="s">
        <v>59</v>
      </c>
      <c r="D425" s="111" t="s">
        <v>60</v>
      </c>
      <c r="E425" s="111" t="s">
        <v>59</v>
      </c>
      <c r="F425" s="111" t="s">
        <v>60</v>
      </c>
      <c r="G425" s="111" t="s">
        <v>59</v>
      </c>
      <c r="H425" s="111" t="s">
        <v>60</v>
      </c>
      <c r="I425" s="111" t="s">
        <v>59</v>
      </c>
      <c r="J425" s="111" t="s">
        <v>60</v>
      </c>
      <c r="K425" s="111" t="s">
        <v>59</v>
      </c>
      <c r="L425" s="111" t="s">
        <v>60</v>
      </c>
      <c r="M425" s="111" t="s">
        <v>59</v>
      </c>
      <c r="N425" s="111" t="s">
        <v>60</v>
      </c>
      <c r="O425" s="111" t="s">
        <v>59</v>
      </c>
      <c r="P425" s="111" t="s">
        <v>60</v>
      </c>
      <c r="Q425" s="111" t="s">
        <v>59</v>
      </c>
      <c r="R425" s="111" t="s">
        <v>60</v>
      </c>
      <c r="S425" s="111" t="s">
        <v>59</v>
      </c>
      <c r="T425" s="111" t="s">
        <v>60</v>
      </c>
      <c r="U425" s="111" t="s">
        <v>59</v>
      </c>
      <c r="V425" s="112" t="s">
        <v>60</v>
      </c>
      <c r="X425" s="113"/>
      <c r="Y425" s="105" t="s">
        <v>279</v>
      </c>
      <c r="Z425" s="114" t="s">
        <v>2272</v>
      </c>
      <c r="AA425" s="115" t="s">
        <v>2273</v>
      </c>
      <c r="AB425" s="115" t="s">
        <v>2274</v>
      </c>
      <c r="AC425" s="115" t="s">
        <v>2275</v>
      </c>
      <c r="AD425" s="115" t="s">
        <v>2276</v>
      </c>
      <c r="AE425" s="115" t="s">
        <v>2277</v>
      </c>
      <c r="AF425" s="115" t="s">
        <v>2278</v>
      </c>
      <c r="AG425" s="115" t="s">
        <v>2279</v>
      </c>
      <c r="AH425" s="115" t="s">
        <v>2280</v>
      </c>
      <c r="AI425" s="116" t="s">
        <v>2281</v>
      </c>
      <c r="AW425" s="991" t="s">
        <v>789</v>
      </c>
      <c r="AX425" s="992" t="s">
        <v>1954</v>
      </c>
      <c r="AY425" s="992" t="s">
        <v>1955</v>
      </c>
      <c r="AZ425" s="1008" t="s">
        <v>1956</v>
      </c>
      <c r="BA425" s="993" t="s">
        <v>355</v>
      </c>
      <c r="BC425" s="956" t="s">
        <v>791</v>
      </c>
      <c r="BD425" s="957" t="s">
        <v>2090</v>
      </c>
      <c r="BE425" s="957" t="s">
        <v>2091</v>
      </c>
      <c r="BF425" s="1008" t="s">
        <v>2092</v>
      </c>
      <c r="BG425" s="958" t="s">
        <v>1029</v>
      </c>
      <c r="BH425" s="959">
        <v>59.845700000000001</v>
      </c>
      <c r="BI425" s="960">
        <v>32.590400000000002</v>
      </c>
      <c r="BQ425" s="1000">
        <f t="shared" si="548"/>
        <v>0</v>
      </c>
      <c r="BR425" s="1000">
        <f t="shared" si="549"/>
        <v>0</v>
      </c>
      <c r="BS425" s="1000">
        <f t="shared" si="550"/>
        <v>0</v>
      </c>
    </row>
    <row r="426" spans="1:106" x14ac:dyDescent="0.2">
      <c r="A426" s="109" t="s">
        <v>280</v>
      </c>
      <c r="B426" s="117" t="s">
        <v>88</v>
      </c>
      <c r="C426" s="118">
        <v>45616.375</v>
      </c>
      <c r="D426" s="119">
        <v>45616.875</v>
      </c>
      <c r="E426" s="120">
        <v>45617.375</v>
      </c>
      <c r="F426" s="119">
        <v>45617.875</v>
      </c>
      <c r="G426" s="120">
        <v>45618.375</v>
      </c>
      <c r="H426" s="119">
        <v>45618.875</v>
      </c>
      <c r="I426" s="121">
        <v>45619.375</v>
      </c>
      <c r="J426" s="119">
        <v>45619.875</v>
      </c>
      <c r="K426" s="120">
        <v>45620.375</v>
      </c>
      <c r="L426" s="119">
        <v>45620.875</v>
      </c>
      <c r="M426" s="120">
        <v>45621.375</v>
      </c>
      <c r="N426" s="119">
        <v>45621.875</v>
      </c>
      <c r="O426" s="121">
        <v>45622.375</v>
      </c>
      <c r="P426" s="119">
        <v>45622.875</v>
      </c>
      <c r="Q426" s="120">
        <v>45623.375</v>
      </c>
      <c r="R426" s="119">
        <v>45623.875</v>
      </c>
      <c r="S426" s="120">
        <v>45624.375</v>
      </c>
      <c r="T426" s="119">
        <v>45624.875</v>
      </c>
      <c r="U426" s="120">
        <v>45625.375</v>
      </c>
      <c r="V426" s="122">
        <v>45625.875</v>
      </c>
      <c r="X426" s="109" t="s">
        <v>281</v>
      </c>
      <c r="Y426" s="123"/>
      <c r="Z426" s="124">
        <v>45616.875</v>
      </c>
      <c r="AA426" s="125">
        <v>45617.875</v>
      </c>
      <c r="AB426" s="125">
        <v>45618.875</v>
      </c>
      <c r="AC426" s="125">
        <v>45619.875</v>
      </c>
      <c r="AD426" s="125">
        <v>45620.875</v>
      </c>
      <c r="AE426" s="125">
        <v>45621.875</v>
      </c>
      <c r="AF426" s="125">
        <v>45622.875</v>
      </c>
      <c r="AG426" s="125">
        <v>45623.875</v>
      </c>
      <c r="AH426" s="125">
        <v>45624.875</v>
      </c>
      <c r="AI426" s="125">
        <v>45625.875</v>
      </c>
      <c r="AW426" s="956" t="s">
        <v>1350</v>
      </c>
      <c r="AX426" s="957" t="s">
        <v>1651</v>
      </c>
      <c r="AY426" s="957" t="s">
        <v>1652</v>
      </c>
      <c r="AZ426" s="1008" t="s">
        <v>2176</v>
      </c>
      <c r="BA426" s="958" t="s">
        <v>253</v>
      </c>
      <c r="BC426" s="956" t="s">
        <v>791</v>
      </c>
      <c r="BD426" s="957" t="s">
        <v>2094</v>
      </c>
      <c r="BE426" s="957" t="s">
        <v>2095</v>
      </c>
      <c r="BF426" s="1008" t="s">
        <v>2096</v>
      </c>
      <c r="BG426" s="958" t="s">
        <v>1029</v>
      </c>
      <c r="BH426" s="959">
        <v>59.8917</v>
      </c>
      <c r="BI426" s="960">
        <v>31.924900000000001</v>
      </c>
      <c r="BQ426" s="1000">
        <f t="shared" si="548"/>
        <v>0</v>
      </c>
      <c r="BR426" s="1000">
        <f t="shared" si="549"/>
        <v>0</v>
      </c>
      <c r="BS426" s="1000">
        <f t="shared" si="550"/>
        <v>0</v>
      </c>
    </row>
    <row r="427" spans="1:106" s="2" customFormat="1" x14ac:dyDescent="0.2">
      <c r="A427" s="109" t="s">
        <v>282</v>
      </c>
      <c r="B427" s="126" t="s">
        <v>89</v>
      </c>
      <c r="C427" s="127" t="e">
        <v>#N/A</v>
      </c>
      <c r="D427" s="128">
        <v>6.5</v>
      </c>
      <c r="E427" s="128" t="e">
        <v>#N/A</v>
      </c>
      <c r="F427" s="128">
        <v>3</v>
      </c>
      <c r="G427" s="128" t="e">
        <v>#N/A</v>
      </c>
      <c r="H427" s="128">
        <v>1.1000000000000001</v>
      </c>
      <c r="I427" s="128" t="e">
        <v>#N/A</v>
      </c>
      <c r="J427" s="128">
        <v>-0.4</v>
      </c>
      <c r="K427" s="128" t="e">
        <v>#N/A</v>
      </c>
      <c r="L427" s="128">
        <v>0.6</v>
      </c>
      <c r="M427" s="128" t="e">
        <v>#N/A</v>
      </c>
      <c r="N427" s="128">
        <v>1.2</v>
      </c>
      <c r="O427" s="128" t="e">
        <v>#N/A</v>
      </c>
      <c r="P427" s="128">
        <v>2.8</v>
      </c>
      <c r="Q427" s="128" t="e">
        <v>#N/A</v>
      </c>
      <c r="R427" s="128">
        <v>2.2000000000000002</v>
      </c>
      <c r="S427" s="128" t="e">
        <v>#N/A</v>
      </c>
      <c r="T427" s="128">
        <v>1.9</v>
      </c>
      <c r="U427" s="128" t="e">
        <v>#N/A</v>
      </c>
      <c r="V427" s="129">
        <v>1.5</v>
      </c>
      <c r="W427" s="1"/>
      <c r="X427" s="109" t="s">
        <v>283</v>
      </c>
      <c r="Y427" s="489" t="s">
        <v>89</v>
      </c>
      <c r="Z427" s="131">
        <v>6.5</v>
      </c>
      <c r="AA427" s="131">
        <v>3</v>
      </c>
      <c r="AB427" s="131">
        <v>1.1000000000000001</v>
      </c>
      <c r="AC427" s="131">
        <v>-0.4</v>
      </c>
      <c r="AD427" s="131">
        <v>0.6</v>
      </c>
      <c r="AE427" s="131">
        <v>1.2</v>
      </c>
      <c r="AF427" s="131">
        <v>2.8</v>
      </c>
      <c r="AG427" s="131">
        <v>2.2000000000000002</v>
      </c>
      <c r="AH427" s="131">
        <v>1.9</v>
      </c>
      <c r="AI427" s="131">
        <v>1.5</v>
      </c>
      <c r="AJ427" s="516"/>
      <c r="AK427" s="232"/>
      <c r="AL427" s="5"/>
      <c r="AM427" s="5"/>
      <c r="AN427"/>
      <c r="AO427"/>
      <c r="AP427"/>
      <c r="AQ427"/>
      <c r="AR427"/>
      <c r="AS427"/>
      <c r="AT427"/>
      <c r="AW427" s="956" t="s">
        <v>1350</v>
      </c>
      <c r="AX427" s="957" t="s">
        <v>1653</v>
      </c>
      <c r="AY427" s="957" t="s">
        <v>1654</v>
      </c>
      <c r="AZ427" s="1008" t="s">
        <v>2177</v>
      </c>
      <c r="BA427" s="958" t="s">
        <v>253</v>
      </c>
      <c r="BC427" s="991" t="s">
        <v>791</v>
      </c>
      <c r="BD427" s="992" t="s">
        <v>2069</v>
      </c>
      <c r="BE427" s="992" t="s">
        <v>2070</v>
      </c>
      <c r="BF427" s="1008" t="s">
        <v>2071</v>
      </c>
      <c r="BG427" s="993" t="s">
        <v>1029</v>
      </c>
      <c r="BH427" s="994">
        <v>60.044199999999996</v>
      </c>
      <c r="BI427" s="995">
        <v>32.600499999999997</v>
      </c>
      <c r="BQ427" s="1000">
        <f t="shared" si="548"/>
        <v>0</v>
      </c>
      <c r="BR427" s="1000">
        <f t="shared" si="549"/>
        <v>0</v>
      </c>
      <c r="BS427" s="1000">
        <f t="shared" si="550"/>
        <v>0</v>
      </c>
      <c r="CH427"/>
      <c r="CI427"/>
      <c r="CJ427"/>
      <c r="CK427"/>
      <c r="CL427"/>
      <c r="CM427"/>
      <c r="CN427"/>
      <c r="CO427"/>
      <c r="CP427"/>
      <c r="CQ427"/>
      <c r="CR427"/>
      <c r="CS427"/>
      <c r="CT427"/>
      <c r="CU427"/>
      <c r="CV427"/>
      <c r="CW427"/>
      <c r="CX427"/>
      <c r="CY427"/>
      <c r="CZ427"/>
      <c r="DA427"/>
      <c r="DB427"/>
    </row>
    <row r="428" spans="1:106" s="3" customFormat="1" x14ac:dyDescent="0.2">
      <c r="A428" s="109" t="s">
        <v>284</v>
      </c>
      <c r="B428" s="132" t="s">
        <v>90</v>
      </c>
      <c r="C428" s="133">
        <v>-0.5</v>
      </c>
      <c r="D428" s="134" t="e">
        <v>#N/A</v>
      </c>
      <c r="E428" s="133">
        <v>-0.89999999999999991</v>
      </c>
      <c r="F428" s="134" t="e">
        <v>#N/A</v>
      </c>
      <c r="G428" s="133">
        <v>-2.8</v>
      </c>
      <c r="H428" s="134" t="e">
        <v>#N/A</v>
      </c>
      <c r="I428" s="133">
        <v>-2.8</v>
      </c>
      <c r="J428" s="134" t="e">
        <v>#N/A</v>
      </c>
      <c r="K428" s="133">
        <v>-4.2</v>
      </c>
      <c r="L428" s="134" t="e">
        <v>#N/A</v>
      </c>
      <c r="M428" s="133">
        <v>-4.8</v>
      </c>
      <c r="N428" s="134" t="e">
        <v>#N/A</v>
      </c>
      <c r="O428" s="133">
        <v>-0.8</v>
      </c>
      <c r="P428" s="134" t="e">
        <v>#N/A</v>
      </c>
      <c r="Q428" s="133">
        <v>-0.89999999999999991</v>
      </c>
      <c r="R428" s="134" t="e">
        <v>#N/A</v>
      </c>
      <c r="S428" s="133">
        <v>-0.10000000000000009</v>
      </c>
      <c r="T428" s="134" t="e">
        <v>#N/A</v>
      </c>
      <c r="U428" s="133">
        <v>-3.8</v>
      </c>
      <c r="V428" s="135" t="e">
        <v>#N/A</v>
      </c>
      <c r="W428" s="1"/>
      <c r="X428" s="109" t="s">
        <v>285</v>
      </c>
      <c r="Y428" s="490" t="s">
        <v>90</v>
      </c>
      <c r="Z428" s="137">
        <v>1.5</v>
      </c>
      <c r="AA428" s="137">
        <v>1.1000000000000001</v>
      </c>
      <c r="AB428" s="137">
        <v>-0.8</v>
      </c>
      <c r="AC428" s="137">
        <v>-0.8</v>
      </c>
      <c r="AD428" s="137">
        <v>-2.2000000000000002</v>
      </c>
      <c r="AE428" s="137">
        <v>-2.8</v>
      </c>
      <c r="AF428" s="137">
        <v>1.2</v>
      </c>
      <c r="AG428" s="137">
        <v>1.1000000000000001</v>
      </c>
      <c r="AH428" s="137">
        <v>1.1000000000000001</v>
      </c>
      <c r="AI428" s="137">
        <v>-1.8</v>
      </c>
      <c r="AJ428" s="517"/>
      <c r="AK428" s="233"/>
      <c r="AL428" s="5"/>
      <c r="AM428" s="5"/>
      <c r="AN428"/>
      <c r="AO428"/>
      <c r="AP428"/>
      <c r="AQ428"/>
      <c r="AR428"/>
      <c r="AS428"/>
      <c r="AT428"/>
      <c r="AW428" s="956" t="s">
        <v>1350</v>
      </c>
      <c r="AX428" s="957" t="s">
        <v>1655</v>
      </c>
      <c r="AY428" s="957" t="s">
        <v>1656</v>
      </c>
      <c r="AZ428" s="1008" t="s">
        <v>2183</v>
      </c>
      <c r="BA428" s="958" t="s">
        <v>253</v>
      </c>
      <c r="BC428" s="991" t="s">
        <v>791</v>
      </c>
      <c r="BD428" s="992" t="s">
        <v>2115</v>
      </c>
      <c r="BE428" s="992" t="s">
        <v>2116</v>
      </c>
      <c r="BF428" s="1008" t="s">
        <v>2117</v>
      </c>
      <c r="BG428" s="993" t="s">
        <v>764</v>
      </c>
      <c r="BH428" s="994">
        <v>59.645899999999997</v>
      </c>
      <c r="BI428" s="995">
        <v>33.214599999999997</v>
      </c>
      <c r="CH428" s="2"/>
      <c r="CI428" s="2"/>
      <c r="CJ428" s="2"/>
      <c r="CK428" s="2"/>
      <c r="CL428" s="2"/>
      <c r="CM428" s="2"/>
      <c r="CN428" s="2"/>
      <c r="CO428" s="2"/>
      <c r="CP428" s="2"/>
      <c r="CQ428" s="2"/>
      <c r="CR428" s="2"/>
      <c r="CS428" s="2"/>
      <c r="CT428" s="2"/>
      <c r="CU428" s="2"/>
      <c r="CV428" s="2"/>
      <c r="CW428" s="2"/>
      <c r="CX428" s="2"/>
      <c r="CY428" s="2"/>
      <c r="CZ428" s="2"/>
      <c r="DA428" s="2"/>
      <c r="DB428" s="2"/>
    </row>
    <row r="429" spans="1:106" x14ac:dyDescent="0.2">
      <c r="A429" s="109" t="s">
        <v>286</v>
      </c>
      <c r="B429" s="491" t="s">
        <v>91</v>
      </c>
      <c r="C429" s="492" t="e">
        <v>#N/A</v>
      </c>
      <c r="D429" s="493">
        <v>15.1</v>
      </c>
      <c r="E429" s="493" t="e">
        <v>#N/A</v>
      </c>
      <c r="F429" s="493">
        <v>11.9</v>
      </c>
      <c r="G429" s="493" t="e">
        <v>#N/A</v>
      </c>
      <c r="H429" s="493">
        <v>9.8000000000000007</v>
      </c>
      <c r="I429" s="493" t="e">
        <v>#N/A</v>
      </c>
      <c r="J429" s="493">
        <v>14.6</v>
      </c>
      <c r="K429" s="493" t="e">
        <v>#N/A</v>
      </c>
      <c r="L429" s="493">
        <v>17.600000000000001</v>
      </c>
      <c r="M429" s="493" t="e">
        <v>#N/A</v>
      </c>
      <c r="N429" s="493">
        <v>6</v>
      </c>
      <c r="O429" s="493" t="e">
        <v>#N/A</v>
      </c>
      <c r="P429" s="493">
        <v>11.8</v>
      </c>
      <c r="Q429" s="493" t="e">
        <v>#N/A</v>
      </c>
      <c r="R429" s="493">
        <v>11.2</v>
      </c>
      <c r="S429" s="493" t="e">
        <v>#N/A</v>
      </c>
      <c r="T429" s="493">
        <v>7.4</v>
      </c>
      <c r="U429" s="493" t="e">
        <v>#N/A</v>
      </c>
      <c r="V429" s="494">
        <v>9.6999999999999993</v>
      </c>
      <c r="X429" s="109" t="s">
        <v>287</v>
      </c>
      <c r="Y429" s="495" t="s">
        <v>91</v>
      </c>
      <c r="Z429" s="511">
        <v>15.1</v>
      </c>
      <c r="AA429" s="512">
        <v>11.9</v>
      </c>
      <c r="AB429" s="512">
        <v>9.8000000000000007</v>
      </c>
      <c r="AC429" s="512">
        <v>14.6</v>
      </c>
      <c r="AD429" s="512">
        <v>17.600000000000001</v>
      </c>
      <c r="AE429" s="512">
        <v>6</v>
      </c>
      <c r="AF429" s="512">
        <v>11.8</v>
      </c>
      <c r="AG429" s="512">
        <v>11.2</v>
      </c>
      <c r="AH429" s="512">
        <v>7.4</v>
      </c>
      <c r="AI429" s="513">
        <v>9.6999999999999993</v>
      </c>
      <c r="AW429" s="965" t="s">
        <v>788</v>
      </c>
      <c r="AX429" s="969" t="s">
        <v>1529</v>
      </c>
      <c r="AY429" s="962" t="s">
        <v>1530</v>
      </c>
      <c r="AZ429" s="1008" t="s">
        <v>1531</v>
      </c>
      <c r="BA429" s="969" t="s">
        <v>177</v>
      </c>
      <c r="BC429" s="991" t="s">
        <v>791</v>
      </c>
      <c r="BD429" s="992" t="s">
        <v>2055</v>
      </c>
      <c r="BE429" s="992" t="s">
        <v>2056</v>
      </c>
      <c r="BF429" s="1008" t="s">
        <v>2057</v>
      </c>
      <c r="BG429" s="993" t="s">
        <v>764</v>
      </c>
      <c r="BH429" s="994">
        <v>59.603200000000001</v>
      </c>
      <c r="BI429" s="995">
        <v>33.951000000000001</v>
      </c>
      <c r="CH429" s="3"/>
      <c r="CI429" s="3"/>
      <c r="CJ429" s="3"/>
      <c r="CK429" s="3"/>
      <c r="CL429" s="3"/>
      <c r="CM429" s="3"/>
      <c r="CN429" s="3"/>
      <c r="CO429" s="3"/>
      <c r="CP429" s="3"/>
      <c r="CQ429" s="3"/>
      <c r="CR429" s="3"/>
      <c r="CS429" s="3"/>
      <c r="CT429" s="3"/>
      <c r="CU429" s="3"/>
      <c r="CV429" s="3"/>
      <c r="CW429" s="3"/>
      <c r="CX429" s="3"/>
      <c r="CY429" s="3"/>
      <c r="CZ429" s="3"/>
      <c r="DA429" s="3"/>
      <c r="DB429" s="3"/>
    </row>
    <row r="430" spans="1:106" x14ac:dyDescent="0.2">
      <c r="A430" s="109" t="s">
        <v>288</v>
      </c>
      <c r="B430" s="139" t="s">
        <v>92</v>
      </c>
      <c r="C430" s="140">
        <v>15</v>
      </c>
      <c r="D430" s="141">
        <v>14</v>
      </c>
      <c r="E430" s="141">
        <v>6</v>
      </c>
      <c r="F430" s="141">
        <v>7</v>
      </c>
      <c r="G430" s="141">
        <v>13</v>
      </c>
      <c r="H430" s="141">
        <v>12</v>
      </c>
      <c r="I430" s="141">
        <v>8</v>
      </c>
      <c r="J430" s="141">
        <v>10</v>
      </c>
      <c r="K430" s="141">
        <v>9</v>
      </c>
      <c r="L430" s="141">
        <v>7</v>
      </c>
      <c r="M430" s="141">
        <v>14</v>
      </c>
      <c r="N430" s="141">
        <v>14</v>
      </c>
      <c r="O430" s="141">
        <v>14</v>
      </c>
      <c r="P430" s="141">
        <v>13</v>
      </c>
      <c r="Q430" s="141">
        <v>10</v>
      </c>
      <c r="R430" s="141">
        <v>6</v>
      </c>
      <c r="S430" s="141">
        <v>2</v>
      </c>
      <c r="T430" s="141">
        <v>2</v>
      </c>
      <c r="U430" s="141">
        <v>4</v>
      </c>
      <c r="V430" s="142">
        <v>7</v>
      </c>
      <c r="X430" s="109" t="s">
        <v>289</v>
      </c>
      <c r="Y430" s="496" t="s">
        <v>92</v>
      </c>
      <c r="Z430" s="144">
        <v>15</v>
      </c>
      <c r="AA430" s="144">
        <v>7</v>
      </c>
      <c r="AB430" s="144">
        <v>13</v>
      </c>
      <c r="AC430" s="144">
        <v>10</v>
      </c>
      <c r="AD430" s="144">
        <v>9</v>
      </c>
      <c r="AE430" s="144">
        <v>14</v>
      </c>
      <c r="AF430" s="144">
        <v>14</v>
      </c>
      <c r="AG430" s="144">
        <v>10</v>
      </c>
      <c r="AH430" s="144">
        <v>2</v>
      </c>
      <c r="AI430" s="144">
        <v>7</v>
      </c>
      <c r="AO430" s="1"/>
      <c r="AW430" s="1018" t="s">
        <v>1662</v>
      </c>
      <c r="AX430" s="1017" t="s">
        <v>849</v>
      </c>
      <c r="AY430" s="1017" t="s">
        <v>1396</v>
      </c>
      <c r="AZ430" s="1008" t="s">
        <v>2207</v>
      </c>
      <c r="BA430" s="1017" t="s">
        <v>849</v>
      </c>
      <c r="BC430" s="991" t="s">
        <v>791</v>
      </c>
      <c r="BD430" s="992" t="s">
        <v>2066</v>
      </c>
      <c r="BE430" s="992" t="s">
        <v>2067</v>
      </c>
      <c r="BF430" s="1008" t="s">
        <v>2068</v>
      </c>
      <c r="BG430" s="993" t="s">
        <v>582</v>
      </c>
      <c r="BH430" s="994">
        <v>59.412700000000001</v>
      </c>
      <c r="BI430" s="995">
        <v>35.8249</v>
      </c>
    </row>
    <row r="431" spans="1:106" x14ac:dyDescent="0.2">
      <c r="A431" s="109" t="s">
        <v>290</v>
      </c>
      <c r="B431" s="145" t="s">
        <v>93</v>
      </c>
      <c r="C431" s="146">
        <v>15</v>
      </c>
      <c r="D431" s="147" t="s">
        <v>79</v>
      </c>
      <c r="E431" s="147" t="s">
        <v>79</v>
      </c>
      <c r="F431" s="147" t="s">
        <v>79</v>
      </c>
      <c r="G431" s="147" t="s">
        <v>79</v>
      </c>
      <c r="H431" s="147" t="s">
        <v>79</v>
      </c>
      <c r="I431" s="147" t="s">
        <v>79</v>
      </c>
      <c r="J431" s="147" t="s">
        <v>79</v>
      </c>
      <c r="K431" s="147" t="s">
        <v>79</v>
      </c>
      <c r="L431" s="147" t="s">
        <v>79</v>
      </c>
      <c r="M431" s="147" t="s">
        <v>79</v>
      </c>
      <c r="N431" s="147" t="s">
        <v>79</v>
      </c>
      <c r="O431" s="147" t="s">
        <v>79</v>
      </c>
      <c r="P431" s="147" t="s">
        <v>79</v>
      </c>
      <c r="Q431" s="147" t="s">
        <v>79</v>
      </c>
      <c r="R431" s="147" t="s">
        <v>79</v>
      </c>
      <c r="S431" s="147" t="s">
        <v>79</v>
      </c>
      <c r="T431" s="147" t="s">
        <v>79</v>
      </c>
      <c r="U431" s="147" t="s">
        <v>79</v>
      </c>
      <c r="V431" s="148" t="s">
        <v>79</v>
      </c>
      <c r="X431" s="109" t="s">
        <v>291</v>
      </c>
      <c r="Y431" s="496" t="s">
        <v>103</v>
      </c>
      <c r="Z431" s="150">
        <v>0</v>
      </c>
      <c r="AA431" s="150">
        <v>0</v>
      </c>
      <c r="AB431" s="150">
        <v>0</v>
      </c>
      <c r="AC431" s="150">
        <v>0</v>
      </c>
      <c r="AD431" s="150">
        <v>0</v>
      </c>
      <c r="AE431" s="150">
        <v>0</v>
      </c>
      <c r="AF431" s="150">
        <v>0</v>
      </c>
      <c r="AG431" s="150">
        <v>0</v>
      </c>
      <c r="AH431" s="150">
        <v>0</v>
      </c>
      <c r="AI431" s="150">
        <v>0</v>
      </c>
      <c r="AW431" s="965" t="s">
        <v>1662</v>
      </c>
      <c r="AX431" s="966" t="s">
        <v>1863</v>
      </c>
      <c r="AY431" s="962" t="s">
        <v>1864</v>
      </c>
      <c r="AZ431" s="1008" t="s">
        <v>1865</v>
      </c>
      <c r="BA431" s="966" t="s">
        <v>849</v>
      </c>
      <c r="BC431" s="991" t="s">
        <v>791</v>
      </c>
      <c r="BD431" s="992" t="s">
        <v>2109</v>
      </c>
      <c r="BE431" s="992" t="s">
        <v>2110</v>
      </c>
      <c r="BF431" s="1008" t="s">
        <v>2111</v>
      </c>
      <c r="BG431" s="993" t="s">
        <v>582</v>
      </c>
      <c r="BH431" s="994">
        <v>59.383000000000003</v>
      </c>
      <c r="BI431" s="995">
        <v>36.151600000000002</v>
      </c>
    </row>
    <row r="432" spans="1:106" ht="15.75" x14ac:dyDescent="0.25">
      <c r="A432" s="109" t="s">
        <v>292</v>
      </c>
      <c r="B432" s="151" t="s">
        <v>31</v>
      </c>
      <c r="C432" s="152" t="s">
        <v>2250</v>
      </c>
      <c r="D432" s="153" t="s">
        <v>2238</v>
      </c>
      <c r="E432" s="153" t="s">
        <v>2250</v>
      </c>
      <c r="F432" s="153" t="s">
        <v>79</v>
      </c>
      <c r="G432" s="153" t="s">
        <v>79</v>
      </c>
      <c r="H432" s="153" t="s">
        <v>79</v>
      </c>
      <c r="I432" s="153" t="s">
        <v>2250</v>
      </c>
      <c r="J432" s="153" t="s">
        <v>79</v>
      </c>
      <c r="K432" s="153" t="s">
        <v>79</v>
      </c>
      <c r="L432" s="153" t="s">
        <v>79</v>
      </c>
      <c r="M432" s="153" t="s">
        <v>79</v>
      </c>
      <c r="N432" s="153" t="s">
        <v>2250</v>
      </c>
      <c r="O432" s="153" t="s">
        <v>79</v>
      </c>
      <c r="P432" s="153" t="s">
        <v>2250</v>
      </c>
      <c r="Q432" s="153" t="s">
        <v>2250</v>
      </c>
      <c r="R432" s="153" t="s">
        <v>79</v>
      </c>
      <c r="S432" s="153" t="s">
        <v>2250</v>
      </c>
      <c r="T432" s="153" t="s">
        <v>2250</v>
      </c>
      <c r="U432" s="153" t="s">
        <v>79</v>
      </c>
      <c r="V432" s="154" t="s">
        <v>79</v>
      </c>
      <c r="X432" s="109" t="s">
        <v>293</v>
      </c>
      <c r="Y432" s="500" t="s">
        <v>31</v>
      </c>
      <c r="Z432" s="156" t="s">
        <v>2238</v>
      </c>
      <c r="AA432" s="156" t="s">
        <v>2250</v>
      </c>
      <c r="AB432" s="156" t="s">
        <v>79</v>
      </c>
      <c r="AC432" s="156" t="s">
        <v>2250</v>
      </c>
      <c r="AD432" s="156" t="s">
        <v>79</v>
      </c>
      <c r="AE432" s="156" t="s">
        <v>2250</v>
      </c>
      <c r="AF432" s="156" t="s">
        <v>2250</v>
      </c>
      <c r="AG432" s="156" t="s">
        <v>2250</v>
      </c>
      <c r="AH432" s="156" t="s">
        <v>2250</v>
      </c>
      <c r="AI432" s="156" t="s">
        <v>79</v>
      </c>
      <c r="AW432" s="961" t="s">
        <v>1662</v>
      </c>
      <c r="AX432" s="962" t="s">
        <v>1866</v>
      </c>
      <c r="AY432" s="975" t="s">
        <v>1867</v>
      </c>
      <c r="AZ432" s="1008" t="s">
        <v>1868</v>
      </c>
      <c r="BA432" s="962" t="s">
        <v>849</v>
      </c>
      <c r="BC432" s="991" t="s">
        <v>791</v>
      </c>
      <c r="BD432" s="992" t="s">
        <v>2106</v>
      </c>
      <c r="BE432" s="992" t="s">
        <v>2107</v>
      </c>
      <c r="BF432" s="1008" t="s">
        <v>2108</v>
      </c>
      <c r="BG432" s="993" t="s">
        <v>582</v>
      </c>
      <c r="BH432" s="994">
        <v>59.482399999999998</v>
      </c>
      <c r="BI432" s="995">
        <v>35.630800000000001</v>
      </c>
    </row>
    <row r="433" spans="1:61" x14ac:dyDescent="0.2">
      <c r="A433" s="109" t="s">
        <v>294</v>
      </c>
      <c r="B433" s="151" t="s">
        <v>94</v>
      </c>
      <c r="C433" s="157">
        <v>4</v>
      </c>
      <c r="D433" s="158">
        <v>2</v>
      </c>
      <c r="E433" s="158">
        <v>10</v>
      </c>
      <c r="F433" s="158">
        <v>0</v>
      </c>
      <c r="G433" s="158">
        <v>0</v>
      </c>
      <c r="H433" s="158">
        <v>0</v>
      </c>
      <c r="I433" s="158">
        <v>2</v>
      </c>
      <c r="J433" s="158">
        <v>0</v>
      </c>
      <c r="K433" s="158">
        <v>0</v>
      </c>
      <c r="L433" s="158">
        <v>0</v>
      </c>
      <c r="M433" s="158">
        <v>0</v>
      </c>
      <c r="N433" s="158">
        <v>2</v>
      </c>
      <c r="O433" s="158">
        <v>0</v>
      </c>
      <c r="P433" s="158">
        <v>1</v>
      </c>
      <c r="Q433" s="158">
        <v>1</v>
      </c>
      <c r="R433" s="158">
        <v>0</v>
      </c>
      <c r="S433" s="158">
        <v>2</v>
      </c>
      <c r="T433" s="158">
        <v>4</v>
      </c>
      <c r="U433" s="158">
        <v>0</v>
      </c>
      <c r="V433" s="159">
        <v>0</v>
      </c>
      <c r="X433" s="109" t="s">
        <v>295</v>
      </c>
      <c r="Y433" s="500" t="s">
        <v>94</v>
      </c>
      <c r="Z433" s="160">
        <v>6</v>
      </c>
      <c r="AA433" s="160">
        <v>10</v>
      </c>
      <c r="AB433" s="160">
        <v>0</v>
      </c>
      <c r="AC433" s="160">
        <v>2</v>
      </c>
      <c r="AD433" s="160">
        <v>0</v>
      </c>
      <c r="AE433" s="160">
        <v>2</v>
      </c>
      <c r="AF433" s="160">
        <v>1</v>
      </c>
      <c r="AG433" s="160">
        <v>1</v>
      </c>
      <c r="AH433" s="160">
        <v>6</v>
      </c>
      <c r="AI433" s="160">
        <v>0</v>
      </c>
      <c r="AW433" s="991" t="s">
        <v>790</v>
      </c>
      <c r="AX433" s="992" t="s">
        <v>2046</v>
      </c>
      <c r="AY433" s="992" t="s">
        <v>2047</v>
      </c>
      <c r="AZ433" s="1008" t="s">
        <v>2048</v>
      </c>
      <c r="BA433" s="993" t="s">
        <v>1219</v>
      </c>
      <c r="BC433" s="991" t="s">
        <v>791</v>
      </c>
      <c r="BD433" s="992" t="s">
        <v>1072</v>
      </c>
      <c r="BE433" s="992" t="s">
        <v>1412</v>
      </c>
      <c r="BF433" s="1008" t="s">
        <v>2093</v>
      </c>
      <c r="BG433" s="993" t="s">
        <v>1072</v>
      </c>
      <c r="BH433" s="994">
        <v>59.143099999999997</v>
      </c>
      <c r="BI433" s="995">
        <v>37.7318</v>
      </c>
    </row>
    <row r="434" spans="1:61" x14ac:dyDescent="0.2">
      <c r="A434" s="109" t="s">
        <v>296</v>
      </c>
      <c r="B434" s="161" t="s">
        <v>34</v>
      </c>
      <c r="C434" s="162">
        <v>995.95</v>
      </c>
      <c r="D434" s="163">
        <v>986.25</v>
      </c>
      <c r="E434" s="163">
        <v>988.05</v>
      </c>
      <c r="F434" s="163">
        <v>989.7</v>
      </c>
      <c r="G434" s="163">
        <v>997.05</v>
      </c>
      <c r="H434" s="163">
        <v>1001.95</v>
      </c>
      <c r="I434" s="163">
        <v>1000.2</v>
      </c>
      <c r="J434" s="163">
        <v>1006.05</v>
      </c>
      <c r="K434" s="163">
        <v>1014.3</v>
      </c>
      <c r="L434" s="163">
        <v>1023.2</v>
      </c>
      <c r="M434" s="163">
        <v>1025.8499999999999</v>
      </c>
      <c r="N434" s="163">
        <v>1021.9000000000001</v>
      </c>
      <c r="O434" s="163">
        <v>1021.8</v>
      </c>
      <c r="P434" s="163">
        <v>1019.6</v>
      </c>
      <c r="Q434" s="163">
        <v>1020.9000000000001</v>
      </c>
      <c r="R434" s="163">
        <v>1022.6500000000001</v>
      </c>
      <c r="S434" s="163">
        <v>1024.0500000000002</v>
      </c>
      <c r="T434" s="163">
        <v>1026.4000000000001</v>
      </c>
      <c r="U434" s="163">
        <v>1030.75</v>
      </c>
      <c r="V434" s="164">
        <v>1036.3</v>
      </c>
      <c r="X434" s="109" t="s">
        <v>297</v>
      </c>
      <c r="Y434" s="507" t="s">
        <v>33</v>
      </c>
      <c r="Z434" s="166">
        <v>0</v>
      </c>
      <c r="AA434" s="166">
        <v>0</v>
      </c>
      <c r="AB434" s="166">
        <v>0</v>
      </c>
      <c r="AC434" s="166">
        <v>0</v>
      </c>
      <c r="AD434" s="166">
        <v>0</v>
      </c>
      <c r="AE434" s="166">
        <v>0</v>
      </c>
      <c r="AF434" s="166">
        <v>0</v>
      </c>
      <c r="AG434" s="166">
        <v>0</v>
      </c>
      <c r="AH434" s="166">
        <v>0</v>
      </c>
      <c r="AI434" s="166">
        <v>0</v>
      </c>
      <c r="AP434" s="1"/>
      <c r="AQ434" s="1"/>
      <c r="AR434" s="1"/>
      <c r="AS434" s="1"/>
      <c r="AT434" s="1"/>
      <c r="AW434" s="981" t="s">
        <v>1662</v>
      </c>
      <c r="AX434" s="982" t="s">
        <v>1869</v>
      </c>
      <c r="AY434" s="982" t="s">
        <v>1870</v>
      </c>
      <c r="AZ434" s="1008" t="s">
        <v>1871</v>
      </c>
      <c r="BA434" s="983" t="s">
        <v>886</v>
      </c>
      <c r="BC434" s="991" t="s">
        <v>791</v>
      </c>
      <c r="BD434" s="992" t="s">
        <v>2075</v>
      </c>
      <c r="BE434" s="992" t="s">
        <v>2076</v>
      </c>
      <c r="BF434" s="1008" t="s">
        <v>2077</v>
      </c>
      <c r="BG434" s="993" t="s">
        <v>1072</v>
      </c>
      <c r="BH434" s="994">
        <v>59.141500000000001</v>
      </c>
      <c r="BI434" s="995">
        <v>37.754399999999997</v>
      </c>
    </row>
    <row r="435" spans="1:61" x14ac:dyDescent="0.2">
      <c r="A435" s="109" t="s">
        <v>298</v>
      </c>
      <c r="B435" s="167" t="s">
        <v>32</v>
      </c>
      <c r="C435" s="168" t="s">
        <v>2288</v>
      </c>
      <c r="D435" s="169" t="s">
        <v>2232</v>
      </c>
      <c r="E435" s="169" t="s">
        <v>4</v>
      </c>
      <c r="F435" s="169" t="s">
        <v>1</v>
      </c>
      <c r="G435" s="169" t="s">
        <v>2232</v>
      </c>
      <c r="H435" s="169" t="s">
        <v>2239</v>
      </c>
      <c r="I435" s="169" t="s">
        <v>2226</v>
      </c>
      <c r="J435" s="169" t="s">
        <v>1</v>
      </c>
      <c r="K435" s="169" t="s">
        <v>2223</v>
      </c>
      <c r="L435" s="169" t="s">
        <v>2</v>
      </c>
      <c r="M435" s="169" t="s">
        <v>2239</v>
      </c>
      <c r="N435" s="169" t="s">
        <v>2232</v>
      </c>
      <c r="O435" s="169" t="s">
        <v>983</v>
      </c>
      <c r="P435" s="169" t="s">
        <v>2239</v>
      </c>
      <c r="Q435" s="169" t="s">
        <v>820</v>
      </c>
      <c r="R435" s="169" t="s">
        <v>2</v>
      </c>
      <c r="S435" s="169" t="s">
        <v>273</v>
      </c>
      <c r="T435" s="169" t="s">
        <v>273</v>
      </c>
      <c r="U435" s="169" t="s">
        <v>2237</v>
      </c>
      <c r="V435" s="170" t="s">
        <v>2257</v>
      </c>
      <c r="X435" s="672" t="s">
        <v>277</v>
      </c>
      <c r="Y435" s="673" t="s">
        <v>807</v>
      </c>
      <c r="Z435" s="674">
        <v>0</v>
      </c>
      <c r="AA435" s="675">
        <v>0</v>
      </c>
      <c r="AB435" s="675">
        <v>0</v>
      </c>
      <c r="AC435" s="675">
        <v>0</v>
      </c>
      <c r="AD435" s="675">
        <v>0</v>
      </c>
      <c r="AE435" s="675">
        <v>1</v>
      </c>
      <c r="AF435" s="675">
        <v>0</v>
      </c>
      <c r="AG435" s="675">
        <v>0</v>
      </c>
      <c r="AH435" s="675">
        <v>0</v>
      </c>
      <c r="AI435" s="676">
        <v>0</v>
      </c>
      <c r="AW435" s="981" t="s">
        <v>1662</v>
      </c>
      <c r="AX435" s="982" t="s">
        <v>1869</v>
      </c>
      <c r="AY435" s="982" t="s">
        <v>1870</v>
      </c>
      <c r="AZ435" s="1008" t="s">
        <v>1871</v>
      </c>
      <c r="BA435" s="983" t="s">
        <v>712</v>
      </c>
      <c r="BC435" s="991" t="s">
        <v>791</v>
      </c>
      <c r="BD435" s="992" t="s">
        <v>2072</v>
      </c>
      <c r="BE435" s="992" t="s">
        <v>2073</v>
      </c>
      <c r="BF435" s="1008" t="s">
        <v>2074</v>
      </c>
      <c r="BG435" s="993" t="s">
        <v>1072</v>
      </c>
      <c r="BH435" s="994">
        <v>59.168700000000001</v>
      </c>
      <c r="BI435" s="995">
        <v>37.363799999999998</v>
      </c>
    </row>
    <row r="436" spans="1:61" x14ac:dyDescent="0.2">
      <c r="A436" s="109" t="s">
        <v>299</v>
      </c>
      <c r="B436" s="171" t="s">
        <v>33</v>
      </c>
      <c r="C436" s="172">
        <v>0</v>
      </c>
      <c r="D436" s="173">
        <v>0</v>
      </c>
      <c r="E436" s="173">
        <v>0</v>
      </c>
      <c r="F436" s="173">
        <v>0</v>
      </c>
      <c r="G436" s="173">
        <v>0</v>
      </c>
      <c r="H436" s="173">
        <v>0</v>
      </c>
      <c r="I436" s="173">
        <v>0</v>
      </c>
      <c r="J436" s="173">
        <v>0</v>
      </c>
      <c r="K436" s="173">
        <v>0</v>
      </c>
      <c r="L436" s="173">
        <v>0</v>
      </c>
      <c r="M436" s="173">
        <v>0</v>
      </c>
      <c r="N436" s="173">
        <v>0</v>
      </c>
      <c r="O436" s="173">
        <v>0</v>
      </c>
      <c r="P436" s="173">
        <v>0</v>
      </c>
      <c r="Q436" s="173">
        <v>0</v>
      </c>
      <c r="R436" s="173">
        <v>0</v>
      </c>
      <c r="S436" s="173">
        <v>0</v>
      </c>
      <c r="T436" s="173">
        <v>0</v>
      </c>
      <c r="U436" s="173">
        <v>0</v>
      </c>
      <c r="V436" s="174">
        <v>0</v>
      </c>
      <c r="X436" s="672" t="s">
        <v>278</v>
      </c>
      <c r="Y436" s="677" t="s">
        <v>808</v>
      </c>
      <c r="Z436" s="678">
        <v>0</v>
      </c>
      <c r="AA436" s="679">
        <v>0</v>
      </c>
      <c r="AB436" s="679">
        <v>0</v>
      </c>
      <c r="AC436" s="679">
        <v>0</v>
      </c>
      <c r="AD436" s="679">
        <v>0</v>
      </c>
      <c r="AE436" s="679">
        <v>0</v>
      </c>
      <c r="AF436" s="679">
        <v>0</v>
      </c>
      <c r="AG436" s="679">
        <v>0</v>
      </c>
      <c r="AH436" s="679">
        <v>0</v>
      </c>
      <c r="AI436" s="680">
        <v>0</v>
      </c>
      <c r="AW436" s="991" t="s">
        <v>790</v>
      </c>
      <c r="AX436" s="992" t="s">
        <v>2049</v>
      </c>
      <c r="AY436" s="992" t="s">
        <v>2050</v>
      </c>
      <c r="AZ436" s="1008" t="s">
        <v>2051</v>
      </c>
      <c r="BA436" s="993" t="s">
        <v>506</v>
      </c>
      <c r="BC436" s="991" t="s">
        <v>791</v>
      </c>
      <c r="BD436" s="992" t="s">
        <v>2063</v>
      </c>
      <c r="BE436" s="992" t="s">
        <v>2064</v>
      </c>
      <c r="BF436" s="1008" t="s">
        <v>2065</v>
      </c>
      <c r="BG436" s="993" t="s">
        <v>1072</v>
      </c>
      <c r="BH436" s="994">
        <v>59.196300000000001</v>
      </c>
      <c r="BI436" s="995">
        <v>37.150500000000001</v>
      </c>
    </row>
    <row r="437" spans="1:61" x14ac:dyDescent="0.2">
      <c r="A437" s="109" t="s">
        <v>300</v>
      </c>
      <c r="B437" s="171" t="s">
        <v>103</v>
      </c>
      <c r="C437" s="172">
        <v>0</v>
      </c>
      <c r="D437" s="173">
        <v>0</v>
      </c>
      <c r="E437" s="173">
        <v>0</v>
      </c>
      <c r="F437" s="173">
        <v>0</v>
      </c>
      <c r="G437" s="173">
        <v>0</v>
      </c>
      <c r="H437" s="173">
        <v>0</v>
      </c>
      <c r="I437" s="173">
        <v>0</v>
      </c>
      <c r="J437" s="173">
        <v>0</v>
      </c>
      <c r="K437" s="173">
        <v>0</v>
      </c>
      <c r="L437" s="173">
        <v>0</v>
      </c>
      <c r="M437" s="173">
        <v>0</v>
      </c>
      <c r="N437" s="173">
        <v>0</v>
      </c>
      <c r="O437" s="173">
        <v>0</v>
      </c>
      <c r="P437" s="173">
        <v>0</v>
      </c>
      <c r="Q437" s="173">
        <v>0</v>
      </c>
      <c r="R437" s="173">
        <v>0</v>
      </c>
      <c r="S437" s="173">
        <v>0</v>
      </c>
      <c r="T437" s="173">
        <v>0</v>
      </c>
      <c r="U437" s="173">
        <v>0</v>
      </c>
      <c r="V437" s="174">
        <v>0</v>
      </c>
      <c r="X437" s="672" t="s">
        <v>280</v>
      </c>
      <c r="Y437" s="677" t="s">
        <v>809</v>
      </c>
      <c r="Z437" s="678">
        <v>2</v>
      </c>
      <c r="AA437" s="679">
        <v>0</v>
      </c>
      <c r="AB437" s="679">
        <v>0</v>
      </c>
      <c r="AC437" s="679">
        <v>0</v>
      </c>
      <c r="AD437" s="679">
        <v>0</v>
      </c>
      <c r="AE437" s="679">
        <v>0</v>
      </c>
      <c r="AF437" s="679">
        <v>0</v>
      </c>
      <c r="AG437" s="679">
        <v>0</v>
      </c>
      <c r="AH437" s="679">
        <v>0</v>
      </c>
      <c r="AI437" s="680">
        <v>0</v>
      </c>
      <c r="AO437" s="2"/>
      <c r="AW437" s="991" t="s">
        <v>790</v>
      </c>
      <c r="AX437" s="992" t="s">
        <v>2049</v>
      </c>
      <c r="AY437" s="992" t="s">
        <v>2050</v>
      </c>
      <c r="AZ437" s="1008" t="s">
        <v>2051</v>
      </c>
      <c r="BA437" s="993" t="s">
        <v>1256</v>
      </c>
      <c r="BC437" s="991" t="s">
        <v>791</v>
      </c>
      <c r="BD437" s="992" t="s">
        <v>2097</v>
      </c>
      <c r="BE437" s="992" t="s">
        <v>2098</v>
      </c>
      <c r="BF437" s="1008" t="s">
        <v>2099</v>
      </c>
      <c r="BG437" s="993" t="s">
        <v>556</v>
      </c>
      <c r="BH437" s="994">
        <v>58.9084</v>
      </c>
      <c r="BI437" s="995">
        <v>34.342300000000002</v>
      </c>
    </row>
    <row r="438" spans="1:61" x14ac:dyDescent="0.2">
      <c r="A438" s="109" t="s">
        <v>301</v>
      </c>
      <c r="B438" s="171" t="s">
        <v>148</v>
      </c>
      <c r="C438" s="172">
        <v>-6.5</v>
      </c>
      <c r="D438" s="173">
        <v>-0.6</v>
      </c>
      <c r="E438" s="173">
        <v>-5.3</v>
      </c>
      <c r="F438" s="173">
        <v>-8.9</v>
      </c>
      <c r="G438" s="173">
        <v>-8.1999999999999993</v>
      </c>
      <c r="H438" s="173">
        <v>-7.5</v>
      </c>
      <c r="I438" s="173">
        <v>-8.6</v>
      </c>
      <c r="J438" s="173">
        <v>-9.1</v>
      </c>
      <c r="K438" s="173">
        <v>-9.3000000000000007</v>
      </c>
      <c r="L438" s="173">
        <v>-8.1</v>
      </c>
      <c r="M438" s="173">
        <v>-5.5</v>
      </c>
      <c r="N438" s="173">
        <v>2.2999999999999998</v>
      </c>
      <c r="O438" s="173">
        <v>7.4</v>
      </c>
      <c r="P438" s="173">
        <v>2.5</v>
      </c>
      <c r="Q438" s="173">
        <v>-0.8</v>
      </c>
      <c r="R438" s="173">
        <v>-2.4</v>
      </c>
      <c r="S438" s="173">
        <v>-3.3</v>
      </c>
      <c r="T438" s="173">
        <v>-5</v>
      </c>
      <c r="U438" s="173">
        <v>-5.7</v>
      </c>
      <c r="V438" s="174">
        <v>-4.9000000000000004</v>
      </c>
      <c r="X438" s="672" t="s">
        <v>282</v>
      </c>
      <c r="Y438" s="699" t="s">
        <v>810</v>
      </c>
      <c r="Z438" s="700">
        <v>0</v>
      </c>
      <c r="AA438" s="701">
        <v>0</v>
      </c>
      <c r="AB438" s="701">
        <v>0</v>
      </c>
      <c r="AC438" s="701">
        <v>0</v>
      </c>
      <c r="AD438" s="701">
        <v>0</v>
      </c>
      <c r="AE438" s="701">
        <v>0</v>
      </c>
      <c r="AF438" s="701">
        <v>0</v>
      </c>
      <c r="AG438" s="701">
        <v>0</v>
      </c>
      <c r="AH438" s="701">
        <v>0</v>
      </c>
      <c r="AI438" s="702">
        <v>0</v>
      </c>
      <c r="AO438" s="3"/>
      <c r="AW438" s="981" t="s">
        <v>1350</v>
      </c>
      <c r="AX438" s="982" t="s">
        <v>1657</v>
      </c>
      <c r="AY438" s="982" t="s">
        <v>1658</v>
      </c>
      <c r="AZ438" s="1008" t="s">
        <v>2155</v>
      </c>
      <c r="BA438" s="983" t="s">
        <v>917</v>
      </c>
      <c r="BC438" s="991" t="s">
        <v>791</v>
      </c>
      <c r="BD438" s="992" t="s">
        <v>2081</v>
      </c>
      <c r="BE438" s="992" t="s">
        <v>2082</v>
      </c>
      <c r="BF438" s="1008" t="s">
        <v>2083</v>
      </c>
      <c r="BG438" s="993" t="s">
        <v>556</v>
      </c>
      <c r="BH438" s="994">
        <v>58.868200000000002</v>
      </c>
      <c r="BI438" s="995">
        <v>34.665799999999997</v>
      </c>
    </row>
    <row r="439" spans="1:61" x14ac:dyDescent="0.2">
      <c r="A439" s="703" t="s">
        <v>977</v>
      </c>
      <c r="B439" s="704" t="s">
        <v>807</v>
      </c>
      <c r="C439" s="705">
        <v>0</v>
      </c>
      <c r="D439" s="705">
        <v>0</v>
      </c>
      <c r="E439" s="705">
        <v>0</v>
      </c>
      <c r="F439" s="705">
        <v>0</v>
      </c>
      <c r="G439" s="705">
        <v>0</v>
      </c>
      <c r="H439" s="705">
        <v>0</v>
      </c>
      <c r="I439" s="705">
        <v>0</v>
      </c>
      <c r="J439" s="705">
        <v>0</v>
      </c>
      <c r="K439" s="705">
        <v>0</v>
      </c>
      <c r="L439" s="705">
        <v>0</v>
      </c>
      <c r="M439" s="705">
        <v>0</v>
      </c>
      <c r="N439" s="705">
        <v>1</v>
      </c>
      <c r="O439" s="705">
        <v>0</v>
      </c>
      <c r="P439" s="705">
        <v>0</v>
      </c>
      <c r="Q439" s="705">
        <v>0</v>
      </c>
      <c r="R439" s="705">
        <v>0</v>
      </c>
      <c r="S439" s="705">
        <v>0</v>
      </c>
      <c r="T439" s="705">
        <v>0</v>
      </c>
      <c r="U439" s="705">
        <v>0</v>
      </c>
      <c r="V439" s="705">
        <v>0</v>
      </c>
      <c r="X439" s="672" t="s">
        <v>284</v>
      </c>
      <c r="Y439" s="685" t="s">
        <v>812</v>
      </c>
      <c r="Z439" s="686">
        <v>1</v>
      </c>
      <c r="AA439" s="687">
        <v>1</v>
      </c>
      <c r="AB439" s="687">
        <v>1</v>
      </c>
      <c r="AC439" s="687">
        <v>2</v>
      </c>
      <c r="AD439" s="687">
        <v>1</v>
      </c>
      <c r="AE439" s="687">
        <v>2</v>
      </c>
      <c r="AF439" s="687">
        <v>1</v>
      </c>
      <c r="AG439" s="687">
        <v>1</v>
      </c>
      <c r="AH439" s="687">
        <v>0</v>
      </c>
      <c r="AI439" s="688">
        <v>0</v>
      </c>
      <c r="AW439" s="956" t="s">
        <v>1350</v>
      </c>
      <c r="AX439" s="957" t="s">
        <v>1659</v>
      </c>
      <c r="AY439" s="957" t="s">
        <v>1660</v>
      </c>
      <c r="AZ439" s="1008" t="s">
        <v>2166</v>
      </c>
      <c r="BA439" s="958" t="s">
        <v>279</v>
      </c>
      <c r="BC439" s="991" t="s">
        <v>791</v>
      </c>
      <c r="BD439" s="992" t="s">
        <v>2121</v>
      </c>
      <c r="BE439" s="992" t="s">
        <v>2122</v>
      </c>
      <c r="BF439" s="1008" t="s">
        <v>2123</v>
      </c>
      <c r="BG439" s="993" t="s">
        <v>531</v>
      </c>
      <c r="BH439" s="994">
        <v>60.749699999999997</v>
      </c>
      <c r="BI439" s="995">
        <v>33.712699999999998</v>
      </c>
    </row>
    <row r="440" spans="1:61" x14ac:dyDescent="0.2">
      <c r="A440" s="703" t="s">
        <v>978</v>
      </c>
      <c r="B440" s="704" t="s">
        <v>808</v>
      </c>
      <c r="C440" s="706">
        <v>0</v>
      </c>
      <c r="D440" s="706">
        <v>0</v>
      </c>
      <c r="E440" s="706">
        <v>0</v>
      </c>
      <c r="F440" s="706">
        <v>0</v>
      </c>
      <c r="G440" s="706">
        <v>0</v>
      </c>
      <c r="H440" s="706">
        <v>0</v>
      </c>
      <c r="I440" s="706">
        <v>0</v>
      </c>
      <c r="J440" s="706">
        <v>0</v>
      </c>
      <c r="K440" s="706">
        <v>0</v>
      </c>
      <c r="L440" s="706">
        <v>0</v>
      </c>
      <c r="M440" s="706">
        <v>0</v>
      </c>
      <c r="N440" s="706">
        <v>0</v>
      </c>
      <c r="O440" s="706">
        <v>0</v>
      </c>
      <c r="P440" s="706">
        <v>0</v>
      </c>
      <c r="Q440" s="706">
        <v>0</v>
      </c>
      <c r="R440" s="706">
        <v>0</v>
      </c>
      <c r="S440" s="706">
        <v>0</v>
      </c>
      <c r="T440" s="706">
        <v>0</v>
      </c>
      <c r="U440" s="706">
        <v>0</v>
      </c>
      <c r="V440" s="706">
        <v>0</v>
      </c>
      <c r="X440" s="672" t="s">
        <v>296</v>
      </c>
      <c r="Y440" s="459" t="s">
        <v>806</v>
      </c>
      <c r="Z440" s="691">
        <v>995.95</v>
      </c>
      <c r="AA440" s="691">
        <v>988.05</v>
      </c>
      <c r="AB440" s="691">
        <v>997.05</v>
      </c>
      <c r="AC440" s="691">
        <v>1000.2</v>
      </c>
      <c r="AD440" s="691">
        <v>1014.3</v>
      </c>
      <c r="AE440" s="691">
        <v>1025.8499999999999</v>
      </c>
      <c r="AF440" s="691">
        <v>1021.8</v>
      </c>
      <c r="AG440" s="691">
        <v>1020.9000000000001</v>
      </c>
      <c r="AH440" s="691">
        <v>1024.0500000000002</v>
      </c>
      <c r="AI440" s="691">
        <v>1030.75</v>
      </c>
      <c r="AW440" s="981" t="s">
        <v>1662</v>
      </c>
      <c r="AX440" s="982" t="s">
        <v>1872</v>
      </c>
      <c r="AY440" s="982" t="s">
        <v>1873</v>
      </c>
      <c r="AZ440" s="1008" t="s">
        <v>1874</v>
      </c>
      <c r="BA440" s="983" t="s">
        <v>917</v>
      </c>
      <c r="BC440" s="991" t="s">
        <v>791</v>
      </c>
      <c r="BD440" s="992" t="s">
        <v>2060</v>
      </c>
      <c r="BE440" s="992" t="s">
        <v>2061</v>
      </c>
      <c r="BF440" s="1008" t="s">
        <v>2062</v>
      </c>
      <c r="BG440" s="993" t="s">
        <v>531</v>
      </c>
      <c r="BH440" s="994">
        <v>60.623199999999997</v>
      </c>
      <c r="BI440" s="995">
        <v>33.315600000000003</v>
      </c>
    </row>
    <row r="441" spans="1:61" x14ac:dyDescent="0.2">
      <c r="A441" s="703" t="s">
        <v>979</v>
      </c>
      <c r="B441" s="707" t="s">
        <v>809</v>
      </c>
      <c r="C441" s="706">
        <v>2</v>
      </c>
      <c r="D441" s="706">
        <v>0</v>
      </c>
      <c r="E441" s="706">
        <v>0</v>
      </c>
      <c r="F441" s="706">
        <v>0</v>
      </c>
      <c r="G441" s="706">
        <v>0</v>
      </c>
      <c r="H441" s="706">
        <v>0</v>
      </c>
      <c r="I441" s="706">
        <v>0</v>
      </c>
      <c r="J441" s="706">
        <v>0</v>
      </c>
      <c r="K441" s="706">
        <v>0</v>
      </c>
      <c r="L441" s="706">
        <v>0</v>
      </c>
      <c r="M441" s="706">
        <v>0</v>
      </c>
      <c r="N441" s="706">
        <v>0</v>
      </c>
      <c r="O441" s="706">
        <v>0</v>
      </c>
      <c r="P441" s="706">
        <v>0</v>
      </c>
      <c r="Q441" s="706">
        <v>0</v>
      </c>
      <c r="R441" s="706">
        <v>0</v>
      </c>
      <c r="S441" s="706">
        <v>0</v>
      </c>
      <c r="T441" s="706">
        <v>0</v>
      </c>
      <c r="U441" s="706">
        <v>0</v>
      </c>
      <c r="V441" s="706">
        <v>0</v>
      </c>
      <c r="X441" s="672" t="s">
        <v>298</v>
      </c>
      <c r="Y441" s="693" t="s">
        <v>32</v>
      </c>
      <c r="Z441" s="694" t="s">
        <v>824</v>
      </c>
      <c r="AA441" s="694" t="s">
        <v>837</v>
      </c>
      <c r="AB441" s="694" t="s">
        <v>816</v>
      </c>
      <c r="AC441" s="694" t="s">
        <v>2216</v>
      </c>
      <c r="AD441" s="694" t="s">
        <v>967</v>
      </c>
      <c r="AE441" s="694" t="s">
        <v>816</v>
      </c>
      <c r="AF441" s="694" t="s">
        <v>816</v>
      </c>
      <c r="AG441" s="694" t="s">
        <v>816</v>
      </c>
      <c r="AH441" s="694" t="s">
        <v>824</v>
      </c>
      <c r="AI441" s="694" t="s">
        <v>2217</v>
      </c>
      <c r="AP441" s="2"/>
      <c r="AQ441" s="2"/>
      <c r="AR441" s="2"/>
      <c r="AS441" s="2"/>
      <c r="AT441" s="2"/>
      <c r="AW441" s="991" t="s">
        <v>789</v>
      </c>
      <c r="AX441" s="992" t="s">
        <v>1957</v>
      </c>
      <c r="AY441" s="992" t="s">
        <v>1958</v>
      </c>
      <c r="AZ441" s="1008" t="s">
        <v>1959</v>
      </c>
      <c r="BA441" s="993" t="s">
        <v>738</v>
      </c>
      <c r="BC441" s="991" t="s">
        <v>791</v>
      </c>
      <c r="BD441" s="992" t="s">
        <v>2118</v>
      </c>
      <c r="BE441" s="992" t="s">
        <v>2119</v>
      </c>
      <c r="BF441" s="1008" t="s">
        <v>2120</v>
      </c>
      <c r="BG441" s="993" t="s">
        <v>531</v>
      </c>
      <c r="BH441" s="994">
        <v>60.837499999999999</v>
      </c>
      <c r="BI441" s="995">
        <v>33.987900000000003</v>
      </c>
    </row>
    <row r="442" spans="1:61" x14ac:dyDescent="0.2">
      <c r="A442" s="703" t="s">
        <v>980</v>
      </c>
      <c r="B442" s="707" t="s">
        <v>810</v>
      </c>
      <c r="C442" s="706">
        <v>0</v>
      </c>
      <c r="D442" s="706">
        <v>0</v>
      </c>
      <c r="E442" s="706">
        <v>0</v>
      </c>
      <c r="F442" s="706">
        <v>0</v>
      </c>
      <c r="G442" s="706">
        <v>0</v>
      </c>
      <c r="H442" s="706">
        <v>0</v>
      </c>
      <c r="I442" s="706">
        <v>0</v>
      </c>
      <c r="J442" s="706">
        <v>0</v>
      </c>
      <c r="K442" s="706">
        <v>0</v>
      </c>
      <c r="L442" s="706">
        <v>0</v>
      </c>
      <c r="M442" s="706">
        <v>0</v>
      </c>
      <c r="N442" s="706">
        <v>0</v>
      </c>
      <c r="O442" s="706">
        <v>0</v>
      </c>
      <c r="P442" s="706">
        <v>0</v>
      </c>
      <c r="Q442" s="706">
        <v>0</v>
      </c>
      <c r="R442" s="706">
        <v>0</v>
      </c>
      <c r="S442" s="706">
        <v>0</v>
      </c>
      <c r="T442" s="706">
        <v>0</v>
      </c>
      <c r="U442" s="706">
        <v>0</v>
      </c>
      <c r="V442" s="706">
        <v>0</v>
      </c>
      <c r="AP442" s="3"/>
      <c r="AQ442" s="3"/>
      <c r="AR442" s="3"/>
      <c r="AS442" s="3"/>
      <c r="AT442" s="3"/>
      <c r="AW442" s="991" t="s">
        <v>789</v>
      </c>
      <c r="AX442" s="992" t="s">
        <v>1957</v>
      </c>
      <c r="AY442" s="992" t="s">
        <v>1958</v>
      </c>
      <c r="AZ442" s="1008" t="s">
        <v>1959</v>
      </c>
      <c r="BA442" s="993" t="s">
        <v>406</v>
      </c>
      <c r="BC442" s="991" t="s">
        <v>791</v>
      </c>
      <c r="BD442" s="992" t="s">
        <v>2084</v>
      </c>
      <c r="BE442" s="992" t="s">
        <v>2085</v>
      </c>
      <c r="BF442" s="1008" t="s">
        <v>2086</v>
      </c>
      <c r="BG442" s="993" t="s">
        <v>380</v>
      </c>
      <c r="BH442" s="994">
        <v>61.760599999999997</v>
      </c>
      <c r="BI442" s="995">
        <v>30.9893</v>
      </c>
    </row>
    <row r="443" spans="1:61" x14ac:dyDescent="0.2">
      <c r="A443" s="681" t="s">
        <v>981</v>
      </c>
      <c r="B443" s="695" t="s">
        <v>812</v>
      </c>
      <c r="C443" s="696">
        <v>1</v>
      </c>
      <c r="D443" s="696">
        <v>1</v>
      </c>
      <c r="E443" s="696">
        <v>1</v>
      </c>
      <c r="F443" s="696">
        <v>1</v>
      </c>
      <c r="G443" s="696">
        <v>1</v>
      </c>
      <c r="H443" s="696">
        <v>0</v>
      </c>
      <c r="I443" s="696">
        <v>2</v>
      </c>
      <c r="J443" s="696">
        <v>1</v>
      </c>
      <c r="K443" s="696">
        <v>1</v>
      </c>
      <c r="L443" s="696">
        <v>1</v>
      </c>
      <c r="M443" s="696">
        <v>1</v>
      </c>
      <c r="N443" s="696">
        <v>2</v>
      </c>
      <c r="O443" s="696">
        <v>1</v>
      </c>
      <c r="P443" s="696">
        <v>1</v>
      </c>
      <c r="Q443" s="696">
        <v>1</v>
      </c>
      <c r="R443" s="696">
        <v>0</v>
      </c>
      <c r="S443" s="696">
        <v>0</v>
      </c>
      <c r="T443" s="696">
        <v>0</v>
      </c>
      <c r="U443" s="696">
        <v>0</v>
      </c>
      <c r="V443" s="696">
        <v>0</v>
      </c>
      <c r="AW443" s="1021" t="s">
        <v>789</v>
      </c>
      <c r="AX443" s="1021" t="s">
        <v>1960</v>
      </c>
      <c r="AY443" s="1021" t="s">
        <v>1961</v>
      </c>
      <c r="AZ443" s="1008" t="s">
        <v>1962</v>
      </c>
      <c r="BA443" s="1022" t="s">
        <v>355</v>
      </c>
      <c r="BC443" s="991" t="s">
        <v>791</v>
      </c>
      <c r="BD443" s="992" t="s">
        <v>2112</v>
      </c>
      <c r="BE443" s="992" t="s">
        <v>2113</v>
      </c>
      <c r="BF443" s="1008" t="s">
        <v>2114</v>
      </c>
      <c r="BG443" s="993" t="s">
        <v>380</v>
      </c>
      <c r="BH443" s="994">
        <v>61.816899999999997</v>
      </c>
      <c r="BI443" s="995">
        <v>30.932400000000001</v>
      </c>
    </row>
    <row r="444" spans="1:61" x14ac:dyDescent="0.2">
      <c r="A444" s="681" t="s">
        <v>982</v>
      </c>
      <c r="B444" s="697" t="s">
        <v>32</v>
      </c>
      <c r="C444" s="698" t="s">
        <v>824</v>
      </c>
      <c r="D444" s="698" t="e">
        <v>#N/A</v>
      </c>
      <c r="E444" s="698" t="s">
        <v>837</v>
      </c>
      <c r="F444" s="698" t="e">
        <v>#N/A</v>
      </c>
      <c r="G444" s="698" t="s">
        <v>816</v>
      </c>
      <c r="H444" s="698" t="e">
        <v>#N/A</v>
      </c>
      <c r="I444" s="698" t="s">
        <v>2216</v>
      </c>
      <c r="J444" s="698" t="e">
        <v>#N/A</v>
      </c>
      <c r="K444" s="698" t="s">
        <v>967</v>
      </c>
      <c r="L444" s="698" t="e">
        <v>#N/A</v>
      </c>
      <c r="M444" s="698" t="s">
        <v>816</v>
      </c>
      <c r="N444" s="698" t="e">
        <v>#N/A</v>
      </c>
      <c r="O444" s="698" t="s">
        <v>816</v>
      </c>
      <c r="P444" s="698" t="e">
        <v>#N/A</v>
      </c>
      <c r="Q444" s="698" t="s">
        <v>816</v>
      </c>
      <c r="R444" s="698" t="e">
        <v>#N/A</v>
      </c>
      <c r="S444" s="698" t="s">
        <v>824</v>
      </c>
      <c r="T444" s="698" t="e">
        <v>#N/A</v>
      </c>
      <c r="U444" s="698" t="s">
        <v>2217</v>
      </c>
      <c r="V444" s="698" t="e">
        <v>#N/A</v>
      </c>
      <c r="AW444" s="1023" t="s">
        <v>1350</v>
      </c>
      <c r="AX444" s="1023" t="s">
        <v>1661</v>
      </c>
      <c r="AY444" s="1023" t="s">
        <v>1607</v>
      </c>
      <c r="AZ444" s="1008" t="s">
        <v>2156</v>
      </c>
      <c r="BA444" s="1024" t="s">
        <v>917</v>
      </c>
      <c r="BC444" s="1012" t="s">
        <v>791</v>
      </c>
      <c r="BD444" s="1013" t="s">
        <v>1029</v>
      </c>
      <c r="BE444" s="1013" t="s">
        <v>1409</v>
      </c>
      <c r="BF444" s="1008" t="s">
        <v>2132</v>
      </c>
      <c r="BG444" s="1013" t="s">
        <v>1029</v>
      </c>
      <c r="BH444" s="1014">
        <v>59.92</v>
      </c>
      <c r="BI444" s="1014">
        <v>32.298088999999997</v>
      </c>
    </row>
    <row r="445" spans="1:61" x14ac:dyDescent="0.2">
      <c r="AW445" s="1021" t="s">
        <v>790</v>
      </c>
      <c r="AX445" s="1021" t="s">
        <v>2052</v>
      </c>
      <c r="AY445" s="1021" t="s">
        <v>2053</v>
      </c>
      <c r="AZ445" s="1008" t="s">
        <v>2054</v>
      </c>
      <c r="BA445" s="1022" t="s">
        <v>1188</v>
      </c>
      <c r="BC445" s="1012" t="s">
        <v>791</v>
      </c>
      <c r="BD445" s="1013" t="s">
        <v>764</v>
      </c>
      <c r="BE445" s="1013" t="s">
        <v>1410</v>
      </c>
      <c r="BF445" s="1008" t="s">
        <v>2133</v>
      </c>
      <c r="BG445" s="1013" t="s">
        <v>764</v>
      </c>
      <c r="BH445" s="1014">
        <v>59.636000000000003</v>
      </c>
      <c r="BI445" s="1014">
        <v>33.503729</v>
      </c>
    </row>
    <row r="446" spans="1:61" x14ac:dyDescent="0.2">
      <c r="AN446" s="1"/>
      <c r="AW446" s="1021" t="s">
        <v>791</v>
      </c>
      <c r="AX446" s="1021" t="s">
        <v>2118</v>
      </c>
      <c r="AY446" s="1021" t="s">
        <v>2119</v>
      </c>
      <c r="AZ446" s="1008" t="s">
        <v>2120</v>
      </c>
      <c r="BA446" s="1022" t="s">
        <v>531</v>
      </c>
      <c r="BC446" s="1012" t="s">
        <v>791</v>
      </c>
      <c r="BD446" s="1013" t="s">
        <v>582</v>
      </c>
      <c r="BE446" s="1013" t="s">
        <v>1411</v>
      </c>
      <c r="BF446" s="1008" t="s">
        <v>2134</v>
      </c>
      <c r="BG446" s="1013" t="s">
        <v>582</v>
      </c>
      <c r="BH446" s="1014">
        <v>59.384999999999998</v>
      </c>
      <c r="BI446" s="1014">
        <v>35.948574000000001</v>
      </c>
    </row>
    <row r="447" spans="1:61" x14ac:dyDescent="0.2">
      <c r="AW447" s="1021" t="s">
        <v>791</v>
      </c>
      <c r="AX447" s="1021" t="s">
        <v>2121</v>
      </c>
      <c r="AY447" s="1021" t="s">
        <v>2122</v>
      </c>
      <c r="AZ447" s="1008" t="s">
        <v>2123</v>
      </c>
      <c r="BA447" s="1022" t="s">
        <v>531</v>
      </c>
      <c r="BC447" s="1015" t="s">
        <v>791</v>
      </c>
      <c r="BD447" s="1013" t="s">
        <v>1072</v>
      </c>
      <c r="BE447" s="1013" t="s">
        <v>1412</v>
      </c>
      <c r="BF447" s="1008" t="s">
        <v>2093</v>
      </c>
      <c r="BG447" s="1013" t="s">
        <v>1072</v>
      </c>
      <c r="BH447" s="1014">
        <v>59.15</v>
      </c>
      <c r="BI447" s="1014">
        <v>37.64</v>
      </c>
    </row>
    <row r="448" spans="1:61" x14ac:dyDescent="0.2">
      <c r="AW448" s="1021" t="s">
        <v>789</v>
      </c>
      <c r="AX448" s="1021" t="s">
        <v>1963</v>
      </c>
      <c r="AY448" s="1021" t="s">
        <v>1964</v>
      </c>
      <c r="AZ448" s="1008" t="s">
        <v>1965</v>
      </c>
      <c r="BA448" s="1022" t="s">
        <v>380</v>
      </c>
      <c r="BC448" s="1015" t="s">
        <v>791</v>
      </c>
      <c r="BD448" s="1013" t="s">
        <v>556</v>
      </c>
      <c r="BE448" s="1013" t="s">
        <v>1413</v>
      </c>
      <c r="BF448" s="1008" t="s">
        <v>2135</v>
      </c>
      <c r="BG448" s="1013" t="s">
        <v>556</v>
      </c>
      <c r="BH448" s="1014">
        <v>58.893000000000001</v>
      </c>
      <c r="BI448" s="1014">
        <v>34.499650000000003</v>
      </c>
    </row>
    <row r="449" spans="1:106" x14ac:dyDescent="0.2">
      <c r="BC449" s="1015" t="s">
        <v>791</v>
      </c>
      <c r="BD449" s="1013" t="s">
        <v>531</v>
      </c>
      <c r="BE449" s="1013" t="s">
        <v>1414</v>
      </c>
      <c r="BF449" s="1008" t="s">
        <v>2136</v>
      </c>
      <c r="BG449" s="1013" t="s">
        <v>531</v>
      </c>
      <c r="BH449" s="1014">
        <v>60.726999999999997</v>
      </c>
      <c r="BI449" s="1014">
        <v>33.555959000000001</v>
      </c>
    </row>
    <row r="450" spans="1:106" s="1" customFormat="1" ht="30" customHeight="1" x14ac:dyDescent="0.2">
      <c r="A450"/>
      <c r="B450"/>
      <c r="C450"/>
      <c r="D450"/>
      <c r="E450"/>
      <c r="F450"/>
      <c r="G450"/>
      <c r="H450"/>
      <c r="I450"/>
      <c r="J450"/>
      <c r="K450"/>
      <c r="L450"/>
      <c r="M450"/>
      <c r="N450"/>
      <c r="O450"/>
      <c r="P450"/>
      <c r="Q450"/>
      <c r="R450"/>
      <c r="S450"/>
      <c r="T450"/>
      <c r="U450"/>
      <c r="V450"/>
      <c r="X450"/>
      <c r="Y450"/>
      <c r="Z450"/>
      <c r="AA450"/>
      <c r="AB450"/>
      <c r="AC450"/>
      <c r="AD450"/>
      <c r="AE450"/>
      <c r="AF450"/>
      <c r="AG450"/>
      <c r="AH450"/>
      <c r="AI450"/>
      <c r="AJ450" s="515"/>
      <c r="AK450" s="5"/>
      <c r="AL450" s="5"/>
      <c r="AM450" s="5"/>
      <c r="AN450"/>
      <c r="AO450"/>
      <c r="AP450"/>
      <c r="AQ450"/>
      <c r="AR450"/>
      <c r="AS450"/>
      <c r="AT450"/>
      <c r="CH450"/>
      <c r="CI450"/>
      <c r="CJ450"/>
      <c r="CK450"/>
      <c r="CL450"/>
      <c r="CM450"/>
      <c r="CN450"/>
      <c r="CO450"/>
      <c r="CP450"/>
      <c r="CQ450"/>
      <c r="CR450"/>
      <c r="CS450"/>
      <c r="CT450"/>
      <c r="CU450"/>
      <c r="CV450"/>
      <c r="CW450"/>
      <c r="CX450"/>
      <c r="CY450"/>
      <c r="CZ450"/>
      <c r="DA450"/>
      <c r="DB450"/>
    </row>
    <row r="451" spans="1:106" x14ac:dyDescent="0.2">
      <c r="CH451" s="1"/>
      <c r="CI451" s="1"/>
      <c r="CJ451" s="1"/>
      <c r="CK451" s="1"/>
      <c r="CL451" s="1"/>
      <c r="CM451" s="1"/>
      <c r="CN451" s="1"/>
      <c r="CO451" s="1"/>
      <c r="CP451" s="1"/>
      <c r="CQ451" s="1"/>
      <c r="CR451" s="1"/>
      <c r="CS451" s="1"/>
      <c r="CT451" s="1"/>
      <c r="CU451" s="1"/>
      <c r="CV451" s="1"/>
      <c r="CW451" s="1"/>
      <c r="CX451" s="1"/>
      <c r="CY451" s="1"/>
      <c r="CZ451" s="1"/>
      <c r="DA451" s="1"/>
      <c r="DB451" s="1"/>
    </row>
    <row r="452" spans="1:106" ht="15.75" customHeight="1" x14ac:dyDescent="0.2"/>
    <row r="453" spans="1:106" ht="69.75" customHeight="1" x14ac:dyDescent="0.2">
      <c r="A453" s="98"/>
      <c r="B453" s="98"/>
      <c r="C453" s="98"/>
      <c r="D453" s="98"/>
      <c r="E453" s="98"/>
      <c r="F453" s="98"/>
      <c r="G453" s="98"/>
      <c r="H453" s="98"/>
      <c r="I453" s="98"/>
      <c r="J453" s="98"/>
      <c r="K453" s="98"/>
      <c r="L453" s="98"/>
      <c r="M453" s="98"/>
      <c r="N453" s="98"/>
      <c r="O453" s="98"/>
      <c r="P453" s="98"/>
      <c r="Q453" s="98"/>
      <c r="R453" s="98"/>
      <c r="S453" s="98"/>
      <c r="T453" s="98"/>
      <c r="U453" s="98"/>
      <c r="V453" s="98"/>
      <c r="W453" s="98"/>
      <c r="X453" s="98"/>
      <c r="Y453" s="98"/>
      <c r="Z453" s="98"/>
      <c r="AA453" s="98"/>
      <c r="AB453" s="98"/>
      <c r="AC453" s="98"/>
      <c r="AD453" s="98"/>
      <c r="AE453" s="98"/>
      <c r="AF453" s="98"/>
      <c r="AG453" s="98"/>
      <c r="AH453" s="98"/>
      <c r="AI453" s="98"/>
      <c r="AL453" s="232"/>
      <c r="AM453" s="232"/>
      <c r="AN453" s="2"/>
    </row>
    <row r="454" spans="1:106" x14ac:dyDescent="0.2">
      <c r="A454" s="99" t="s">
        <v>251</v>
      </c>
      <c r="B454" s="100" t="s">
        <v>78</v>
      </c>
      <c r="C454" s="101" t="s">
        <v>2262</v>
      </c>
      <c r="D454" s="102" t="s">
        <v>79</v>
      </c>
      <c r="E454" s="102" t="s">
        <v>2263</v>
      </c>
      <c r="F454" s="102" t="s">
        <v>79</v>
      </c>
      <c r="G454" s="102" t="s">
        <v>2264</v>
      </c>
      <c r="H454" s="102" t="s">
        <v>79</v>
      </c>
      <c r="I454" s="102" t="s">
        <v>2265</v>
      </c>
      <c r="J454" s="102" t="s">
        <v>79</v>
      </c>
      <c r="K454" s="102" t="s">
        <v>2266</v>
      </c>
      <c r="L454" s="102" t="s">
        <v>79</v>
      </c>
      <c r="M454" s="102" t="s">
        <v>2267</v>
      </c>
      <c r="N454" s="102" t="s">
        <v>79</v>
      </c>
      <c r="O454" s="102" t="s">
        <v>2268</v>
      </c>
      <c r="P454" s="102" t="s">
        <v>79</v>
      </c>
      <c r="Q454" s="102" t="s">
        <v>2269</v>
      </c>
      <c r="R454" s="102" t="s">
        <v>79</v>
      </c>
      <c r="S454" s="102" t="s">
        <v>2270</v>
      </c>
      <c r="T454" s="102" t="s">
        <v>79</v>
      </c>
      <c r="U454" s="102" t="s">
        <v>2271</v>
      </c>
      <c r="V454" s="103" t="s">
        <v>79</v>
      </c>
      <c r="X454" s="104"/>
      <c r="Y454" s="105" t="s">
        <v>80</v>
      </c>
      <c r="Z454" s="106" t="s">
        <v>83</v>
      </c>
      <c r="AA454" s="107" t="s">
        <v>84</v>
      </c>
      <c r="AB454" s="107" t="s">
        <v>85</v>
      </c>
      <c r="AC454" s="107" t="s">
        <v>86</v>
      </c>
      <c r="AD454" s="107" t="s">
        <v>87</v>
      </c>
      <c r="AE454" s="107" t="s">
        <v>81</v>
      </c>
      <c r="AF454" s="107" t="s">
        <v>82</v>
      </c>
      <c r="AG454" s="107" t="s">
        <v>83</v>
      </c>
      <c r="AH454" s="107" t="s">
        <v>84</v>
      </c>
      <c r="AI454" s="108" t="s">
        <v>85</v>
      </c>
      <c r="AL454" s="233"/>
      <c r="AM454" s="233"/>
      <c r="AN454" s="3"/>
    </row>
    <row r="455" spans="1:106" x14ac:dyDescent="0.2">
      <c r="A455" s="109" t="s">
        <v>252</v>
      </c>
      <c r="B455" s="110" t="s">
        <v>253</v>
      </c>
      <c r="C455" s="111" t="s">
        <v>59</v>
      </c>
      <c r="D455" s="111" t="s">
        <v>60</v>
      </c>
      <c r="E455" s="111" t="s">
        <v>59</v>
      </c>
      <c r="F455" s="111" t="s">
        <v>60</v>
      </c>
      <c r="G455" s="111" t="s">
        <v>59</v>
      </c>
      <c r="H455" s="111" t="s">
        <v>60</v>
      </c>
      <c r="I455" s="111" t="s">
        <v>59</v>
      </c>
      <c r="J455" s="111" t="s">
        <v>60</v>
      </c>
      <c r="K455" s="111" t="s">
        <v>59</v>
      </c>
      <c r="L455" s="111" t="s">
        <v>60</v>
      </c>
      <c r="M455" s="111" t="s">
        <v>59</v>
      </c>
      <c r="N455" s="111" t="s">
        <v>60</v>
      </c>
      <c r="O455" s="111" t="s">
        <v>59</v>
      </c>
      <c r="P455" s="111" t="s">
        <v>60</v>
      </c>
      <c r="Q455" s="111" t="s">
        <v>59</v>
      </c>
      <c r="R455" s="111" t="s">
        <v>60</v>
      </c>
      <c r="S455" s="111" t="s">
        <v>59</v>
      </c>
      <c r="T455" s="111" t="s">
        <v>60</v>
      </c>
      <c r="U455" s="111" t="s">
        <v>59</v>
      </c>
      <c r="V455" s="112" t="s">
        <v>60</v>
      </c>
      <c r="X455" s="113"/>
      <c r="Y455" s="105" t="s">
        <v>253</v>
      </c>
      <c r="Z455" s="114" t="s">
        <v>2272</v>
      </c>
      <c r="AA455" s="115" t="s">
        <v>2273</v>
      </c>
      <c r="AB455" s="115" t="s">
        <v>2274</v>
      </c>
      <c r="AC455" s="115" t="s">
        <v>2275</v>
      </c>
      <c r="AD455" s="115" t="s">
        <v>2276</v>
      </c>
      <c r="AE455" s="115" t="s">
        <v>2277</v>
      </c>
      <c r="AF455" s="115" t="s">
        <v>2278</v>
      </c>
      <c r="AG455" s="115" t="s">
        <v>2279</v>
      </c>
      <c r="AH455" s="115" t="s">
        <v>2280</v>
      </c>
      <c r="AI455" s="116" t="s">
        <v>2281</v>
      </c>
    </row>
    <row r="456" spans="1:106" x14ac:dyDescent="0.2">
      <c r="A456" s="109" t="s">
        <v>254</v>
      </c>
      <c r="B456" s="117" t="s">
        <v>88</v>
      </c>
      <c r="C456" s="118">
        <v>45616.375</v>
      </c>
      <c r="D456" s="119">
        <v>45616.875</v>
      </c>
      <c r="E456" s="120">
        <v>45617.375</v>
      </c>
      <c r="F456" s="119">
        <v>45617.875</v>
      </c>
      <c r="G456" s="120">
        <v>45618.375</v>
      </c>
      <c r="H456" s="119">
        <v>45618.875</v>
      </c>
      <c r="I456" s="121">
        <v>45619.375</v>
      </c>
      <c r="J456" s="119">
        <v>45619.875</v>
      </c>
      <c r="K456" s="120">
        <v>45620.375</v>
      </c>
      <c r="L456" s="119">
        <v>45620.875</v>
      </c>
      <c r="M456" s="120">
        <v>45621.375</v>
      </c>
      <c r="N456" s="119">
        <v>45621.875</v>
      </c>
      <c r="O456" s="121">
        <v>45622.375</v>
      </c>
      <c r="P456" s="119">
        <v>45622.875</v>
      </c>
      <c r="Q456" s="120">
        <v>45623.375</v>
      </c>
      <c r="R456" s="119">
        <v>45623.875</v>
      </c>
      <c r="S456" s="120">
        <v>45624.375</v>
      </c>
      <c r="T456" s="119">
        <v>45624.875</v>
      </c>
      <c r="U456" s="120">
        <v>45625.375</v>
      </c>
      <c r="V456" s="122">
        <v>45625.875</v>
      </c>
      <c r="X456" s="109" t="s">
        <v>255</v>
      </c>
      <c r="Y456" s="123"/>
      <c r="Z456" s="124">
        <v>45616.875</v>
      </c>
      <c r="AA456" s="125">
        <v>45617.875</v>
      </c>
      <c r="AB456" s="125">
        <v>45618.875</v>
      </c>
      <c r="AC456" s="125">
        <v>45619.875</v>
      </c>
      <c r="AD456" s="125">
        <v>45620.875</v>
      </c>
      <c r="AE456" s="125">
        <v>45621.875</v>
      </c>
      <c r="AF456" s="125">
        <v>45622.875</v>
      </c>
      <c r="AG456" s="125">
        <v>45623.875</v>
      </c>
      <c r="AH456" s="125">
        <v>45624.875</v>
      </c>
      <c r="AI456" s="125">
        <v>45625.875</v>
      </c>
    </row>
    <row r="457" spans="1:106" s="2" customFormat="1" x14ac:dyDescent="0.2">
      <c r="A457" s="109" t="s">
        <v>256</v>
      </c>
      <c r="B457" s="126" t="s">
        <v>89</v>
      </c>
      <c r="C457" s="127" t="e">
        <v>#N/A</v>
      </c>
      <c r="D457" s="128">
        <v>6.5</v>
      </c>
      <c r="E457" s="128" t="e">
        <v>#N/A</v>
      </c>
      <c r="F457" s="128">
        <v>2.5</v>
      </c>
      <c r="G457" s="128" t="e">
        <v>#N/A</v>
      </c>
      <c r="H457" s="128">
        <v>0.6</v>
      </c>
      <c r="I457" s="128" t="e">
        <v>#N/A</v>
      </c>
      <c r="J457" s="128">
        <v>-0.4</v>
      </c>
      <c r="K457" s="128" t="e">
        <v>#N/A</v>
      </c>
      <c r="L457" s="128">
        <v>0.7</v>
      </c>
      <c r="M457" s="128" t="e">
        <v>#N/A</v>
      </c>
      <c r="N457" s="128">
        <v>2.9</v>
      </c>
      <c r="O457" s="128" t="e">
        <v>#N/A</v>
      </c>
      <c r="P457" s="128">
        <v>4.7</v>
      </c>
      <c r="Q457" s="128" t="e">
        <v>#N/A</v>
      </c>
      <c r="R457" s="128">
        <v>4.0999999999999996</v>
      </c>
      <c r="S457" s="128" t="e">
        <v>#N/A</v>
      </c>
      <c r="T457" s="128">
        <v>3.6</v>
      </c>
      <c r="U457" s="128" t="e">
        <v>#N/A</v>
      </c>
      <c r="V457" s="129">
        <v>2.1</v>
      </c>
      <c r="W457" s="1"/>
      <c r="X457" s="109" t="s">
        <v>257</v>
      </c>
      <c r="Y457" s="489" t="s">
        <v>89</v>
      </c>
      <c r="Z457" s="131">
        <v>6.5</v>
      </c>
      <c r="AA457" s="131">
        <v>2.5</v>
      </c>
      <c r="AB457" s="131">
        <v>0.6</v>
      </c>
      <c r="AC457" s="131">
        <v>-0.4</v>
      </c>
      <c r="AD457" s="131">
        <v>0.7</v>
      </c>
      <c r="AE457" s="131">
        <v>2.9</v>
      </c>
      <c r="AF457" s="131">
        <v>4.7</v>
      </c>
      <c r="AG457" s="131">
        <v>4.0999999999999996</v>
      </c>
      <c r="AH457" s="131">
        <v>3.6</v>
      </c>
      <c r="AI457" s="131">
        <v>2.1</v>
      </c>
      <c r="AJ457" s="516"/>
      <c r="AK457" s="232"/>
      <c r="AL457" s="5"/>
      <c r="AM457" s="5"/>
      <c r="AN457"/>
      <c r="AO457"/>
      <c r="AP457"/>
      <c r="AQ457"/>
      <c r="AR457"/>
      <c r="AS457"/>
      <c r="AT457"/>
      <c r="CH457"/>
      <c r="CI457"/>
      <c r="CJ457"/>
      <c r="CK457"/>
      <c r="CL457"/>
      <c r="CM457"/>
      <c r="CN457"/>
      <c r="CO457"/>
      <c r="CP457"/>
      <c r="CQ457"/>
      <c r="CR457"/>
      <c r="CS457"/>
      <c r="CT457"/>
      <c r="CU457"/>
      <c r="CV457"/>
      <c r="CW457"/>
      <c r="CX457"/>
      <c r="CY457"/>
      <c r="CZ457"/>
      <c r="DA457"/>
      <c r="DB457"/>
    </row>
    <row r="458" spans="1:106" s="3" customFormat="1" x14ac:dyDescent="0.2">
      <c r="A458" s="109" t="s">
        <v>258</v>
      </c>
      <c r="B458" s="132" t="s">
        <v>90</v>
      </c>
      <c r="C458" s="133">
        <v>-0.39999999999999991</v>
      </c>
      <c r="D458" s="134" t="e">
        <v>#N/A</v>
      </c>
      <c r="E458" s="133">
        <v>0.39999999999999991</v>
      </c>
      <c r="F458" s="134" t="e">
        <v>#N/A</v>
      </c>
      <c r="G458" s="133">
        <v>-3.2</v>
      </c>
      <c r="H458" s="134" t="e">
        <v>#N/A</v>
      </c>
      <c r="I458" s="133">
        <v>-3</v>
      </c>
      <c r="J458" s="134" t="e">
        <v>#N/A</v>
      </c>
      <c r="K458" s="133">
        <v>-4</v>
      </c>
      <c r="L458" s="134" t="e">
        <v>#N/A</v>
      </c>
      <c r="M458" s="133">
        <v>-4.7</v>
      </c>
      <c r="N458" s="134" t="e">
        <v>#N/A</v>
      </c>
      <c r="O458" s="133">
        <v>0.89999999999999991</v>
      </c>
      <c r="P458" s="134" t="e">
        <v>#N/A</v>
      </c>
      <c r="Q458" s="133">
        <v>1</v>
      </c>
      <c r="R458" s="134" t="e">
        <v>#N/A</v>
      </c>
      <c r="S458" s="133">
        <v>1.2999999999999998</v>
      </c>
      <c r="T458" s="134" t="e">
        <v>#N/A</v>
      </c>
      <c r="U458" s="133">
        <v>0</v>
      </c>
      <c r="V458" s="135" t="e">
        <v>#N/A</v>
      </c>
      <c r="W458" s="1"/>
      <c r="X458" s="109" t="s">
        <v>259</v>
      </c>
      <c r="Y458" s="490" t="s">
        <v>90</v>
      </c>
      <c r="Z458" s="137">
        <v>1.6</v>
      </c>
      <c r="AA458" s="137">
        <v>1</v>
      </c>
      <c r="AB458" s="137">
        <v>-1.2</v>
      </c>
      <c r="AC458" s="137">
        <v>-1</v>
      </c>
      <c r="AD458" s="137">
        <v>-2</v>
      </c>
      <c r="AE458" s="137">
        <v>-2.7</v>
      </c>
      <c r="AF458" s="137">
        <v>2.9</v>
      </c>
      <c r="AG458" s="137">
        <v>3</v>
      </c>
      <c r="AH458" s="137">
        <v>3.3</v>
      </c>
      <c r="AI458" s="137">
        <v>2</v>
      </c>
      <c r="AJ458" s="517"/>
      <c r="AK458" s="233"/>
      <c r="AL458" s="5"/>
      <c r="AM458" s="5"/>
      <c r="AN458"/>
      <c r="AO458"/>
      <c r="AP458"/>
      <c r="AQ458"/>
      <c r="AR458"/>
      <c r="AS458"/>
      <c r="AT458"/>
      <c r="CH458" s="2"/>
      <c r="CI458" s="2"/>
      <c r="CJ458" s="2"/>
      <c r="CK458" s="2"/>
      <c r="CL458" s="2"/>
      <c r="CM458" s="2"/>
      <c r="CN458" s="2"/>
      <c r="CO458" s="2"/>
      <c r="CP458" s="2"/>
      <c r="CQ458" s="2"/>
      <c r="CR458" s="2"/>
      <c r="CS458" s="2"/>
      <c r="CT458" s="2"/>
      <c r="CU458" s="2"/>
      <c r="CV458" s="2"/>
      <c r="CW458" s="2"/>
      <c r="CX458" s="2"/>
      <c r="CY458" s="2"/>
      <c r="CZ458" s="2"/>
      <c r="DA458" s="2"/>
      <c r="DB458" s="2"/>
    </row>
    <row r="459" spans="1:106" x14ac:dyDescent="0.2">
      <c r="A459" s="109" t="s">
        <v>260</v>
      </c>
      <c r="B459" s="491" t="s">
        <v>91</v>
      </c>
      <c r="C459" s="492" t="e">
        <v>#N/A</v>
      </c>
      <c r="D459" s="493">
        <v>12</v>
      </c>
      <c r="E459" s="493" t="e">
        <v>#N/A</v>
      </c>
      <c r="F459" s="493">
        <v>10.6</v>
      </c>
      <c r="G459" s="493" t="e">
        <v>#N/A</v>
      </c>
      <c r="H459" s="493">
        <v>9.6</v>
      </c>
      <c r="I459" s="493" t="e">
        <v>#N/A</v>
      </c>
      <c r="J459" s="493">
        <v>14.6</v>
      </c>
      <c r="K459" s="493" t="e">
        <v>#N/A</v>
      </c>
      <c r="L459" s="493">
        <v>17.7</v>
      </c>
      <c r="M459" s="493" t="e">
        <v>#N/A</v>
      </c>
      <c r="N459" s="493">
        <v>7</v>
      </c>
      <c r="O459" s="493" t="e">
        <v>#N/A</v>
      </c>
      <c r="P459" s="493">
        <v>13.7</v>
      </c>
      <c r="Q459" s="493" t="e">
        <v>#N/A</v>
      </c>
      <c r="R459" s="493">
        <v>13.1</v>
      </c>
      <c r="S459" s="493" t="e">
        <v>#N/A</v>
      </c>
      <c r="T459" s="493">
        <v>12.6</v>
      </c>
      <c r="U459" s="493" t="e">
        <v>#N/A</v>
      </c>
      <c r="V459" s="494">
        <v>11.1</v>
      </c>
      <c r="X459" s="109" t="s">
        <v>261</v>
      </c>
      <c r="Y459" s="495" t="s">
        <v>91</v>
      </c>
      <c r="Z459" s="511">
        <v>12</v>
      </c>
      <c r="AA459" s="512">
        <v>10.6</v>
      </c>
      <c r="AB459" s="512">
        <v>9.6</v>
      </c>
      <c r="AC459" s="512">
        <v>14.6</v>
      </c>
      <c r="AD459" s="512">
        <v>17.7</v>
      </c>
      <c r="AE459" s="512">
        <v>7</v>
      </c>
      <c r="AF459" s="512">
        <v>13.7</v>
      </c>
      <c r="AG459" s="512">
        <v>13.1</v>
      </c>
      <c r="AH459" s="512">
        <v>12.6</v>
      </c>
      <c r="AI459" s="513">
        <v>11.1</v>
      </c>
      <c r="CH459" s="3"/>
      <c r="CI459" s="3"/>
      <c r="CJ459" s="3"/>
      <c r="CK459" s="3"/>
      <c r="CL459" s="3"/>
      <c r="CM459" s="3"/>
      <c r="CN459" s="3"/>
      <c r="CO459" s="3"/>
      <c r="CP459" s="3"/>
      <c r="CQ459" s="3"/>
      <c r="CR459" s="3"/>
      <c r="CS459" s="3"/>
      <c r="CT459" s="3"/>
      <c r="CU459" s="3"/>
      <c r="CV459" s="3"/>
      <c r="CW459" s="3"/>
      <c r="CX459" s="3"/>
      <c r="CY459" s="3"/>
      <c r="CZ459" s="3"/>
      <c r="DA459" s="3"/>
      <c r="DB459" s="3"/>
    </row>
    <row r="460" spans="1:106" x14ac:dyDescent="0.2">
      <c r="A460" s="109" t="s">
        <v>262</v>
      </c>
      <c r="B460" s="139" t="s">
        <v>92</v>
      </c>
      <c r="C460" s="140">
        <v>14</v>
      </c>
      <c r="D460" s="141">
        <v>14</v>
      </c>
      <c r="E460" s="141">
        <v>10</v>
      </c>
      <c r="F460" s="141">
        <v>7</v>
      </c>
      <c r="G460" s="141">
        <v>13</v>
      </c>
      <c r="H460" s="141">
        <v>13</v>
      </c>
      <c r="I460" s="141">
        <v>6</v>
      </c>
      <c r="J460" s="141">
        <v>9</v>
      </c>
      <c r="K460" s="141">
        <v>10</v>
      </c>
      <c r="L460" s="141">
        <v>7</v>
      </c>
      <c r="M460" s="141">
        <v>15</v>
      </c>
      <c r="N460" s="141">
        <v>14</v>
      </c>
      <c r="O460" s="141">
        <v>14</v>
      </c>
      <c r="P460" s="141">
        <v>15</v>
      </c>
      <c r="Q460" s="141">
        <v>9</v>
      </c>
      <c r="R460" s="141">
        <v>6</v>
      </c>
      <c r="S460" s="141">
        <v>3</v>
      </c>
      <c r="T460" s="141">
        <v>4</v>
      </c>
      <c r="U460" s="141">
        <v>4</v>
      </c>
      <c r="V460" s="142">
        <v>7</v>
      </c>
      <c r="X460" s="109" t="s">
        <v>263</v>
      </c>
      <c r="Y460" s="496" t="s">
        <v>92</v>
      </c>
      <c r="Z460" s="144">
        <v>14</v>
      </c>
      <c r="AA460" s="144">
        <v>10</v>
      </c>
      <c r="AB460" s="144">
        <v>13</v>
      </c>
      <c r="AC460" s="144">
        <v>9</v>
      </c>
      <c r="AD460" s="144">
        <v>10</v>
      </c>
      <c r="AE460" s="144">
        <v>15</v>
      </c>
      <c r="AF460" s="144">
        <v>15</v>
      </c>
      <c r="AG460" s="144">
        <v>9</v>
      </c>
      <c r="AH460" s="144">
        <v>4</v>
      </c>
      <c r="AI460" s="144">
        <v>7</v>
      </c>
      <c r="AO460" s="1"/>
    </row>
    <row r="461" spans="1:106" x14ac:dyDescent="0.2">
      <c r="A461" s="109" t="s">
        <v>264</v>
      </c>
      <c r="B461" s="145" t="s">
        <v>93</v>
      </c>
      <c r="C461" s="146" t="s">
        <v>79</v>
      </c>
      <c r="D461" s="147" t="s">
        <v>79</v>
      </c>
      <c r="E461" s="147" t="s">
        <v>79</v>
      </c>
      <c r="F461" s="147" t="s">
        <v>79</v>
      </c>
      <c r="G461" s="147" t="s">
        <v>79</v>
      </c>
      <c r="H461" s="147" t="s">
        <v>79</v>
      </c>
      <c r="I461" s="147" t="s">
        <v>79</v>
      </c>
      <c r="J461" s="147" t="s">
        <v>79</v>
      </c>
      <c r="K461" s="147" t="s">
        <v>79</v>
      </c>
      <c r="L461" s="147" t="s">
        <v>79</v>
      </c>
      <c r="M461" s="147">
        <v>15</v>
      </c>
      <c r="N461" s="147" t="s">
        <v>79</v>
      </c>
      <c r="O461" s="147" t="s">
        <v>79</v>
      </c>
      <c r="P461" s="147">
        <v>15</v>
      </c>
      <c r="Q461" s="147" t="s">
        <v>79</v>
      </c>
      <c r="R461" s="147" t="s">
        <v>79</v>
      </c>
      <c r="S461" s="147" t="s">
        <v>79</v>
      </c>
      <c r="T461" s="147" t="s">
        <v>79</v>
      </c>
      <c r="U461" s="147" t="s">
        <v>79</v>
      </c>
      <c r="V461" s="148" t="s">
        <v>79</v>
      </c>
      <c r="X461" s="109" t="s">
        <v>265</v>
      </c>
      <c r="Y461" s="496" t="s">
        <v>103</v>
      </c>
      <c r="Z461" s="150">
        <v>0</v>
      </c>
      <c r="AA461" s="150">
        <v>0</v>
      </c>
      <c r="AB461" s="150">
        <v>0</v>
      </c>
      <c r="AC461" s="150">
        <v>0</v>
      </c>
      <c r="AD461" s="150">
        <v>0</v>
      </c>
      <c r="AE461" s="150">
        <v>0</v>
      </c>
      <c r="AF461" s="150">
        <v>0</v>
      </c>
      <c r="AG461" s="150">
        <v>0</v>
      </c>
      <c r="AH461" s="150">
        <v>0</v>
      </c>
      <c r="AI461" s="150">
        <v>0</v>
      </c>
    </row>
    <row r="462" spans="1:106" ht="15.75" x14ac:dyDescent="0.25">
      <c r="A462" s="109" t="s">
        <v>266</v>
      </c>
      <c r="B462" s="151" t="s">
        <v>31</v>
      </c>
      <c r="C462" s="152" t="s">
        <v>2250</v>
      </c>
      <c r="D462" s="153" t="s">
        <v>105</v>
      </c>
      <c r="E462" s="153" t="s">
        <v>2250</v>
      </c>
      <c r="F462" s="153" t="s">
        <v>79</v>
      </c>
      <c r="G462" s="153" t="s">
        <v>2253</v>
      </c>
      <c r="H462" s="153" t="s">
        <v>79</v>
      </c>
      <c r="I462" s="153" t="s">
        <v>2250</v>
      </c>
      <c r="J462" s="153" t="s">
        <v>79</v>
      </c>
      <c r="K462" s="153" t="s">
        <v>2253</v>
      </c>
      <c r="L462" s="153" t="s">
        <v>79</v>
      </c>
      <c r="M462" s="153" t="s">
        <v>79</v>
      </c>
      <c r="N462" s="153" t="s">
        <v>2250</v>
      </c>
      <c r="O462" s="153" t="s">
        <v>2238</v>
      </c>
      <c r="P462" s="153" t="s">
        <v>2238</v>
      </c>
      <c r="Q462" s="153" t="s">
        <v>2238</v>
      </c>
      <c r="R462" s="153" t="s">
        <v>79</v>
      </c>
      <c r="S462" s="153" t="s">
        <v>2250</v>
      </c>
      <c r="T462" s="153" t="s">
        <v>2250</v>
      </c>
      <c r="U462" s="153" t="s">
        <v>2250</v>
      </c>
      <c r="V462" s="154" t="s">
        <v>79</v>
      </c>
      <c r="X462" s="109" t="s">
        <v>267</v>
      </c>
      <c r="Y462" s="500" t="s">
        <v>31</v>
      </c>
      <c r="Z462" s="156" t="s">
        <v>2227</v>
      </c>
      <c r="AA462" s="156" t="s">
        <v>2250</v>
      </c>
      <c r="AB462" s="156" t="s">
        <v>2250</v>
      </c>
      <c r="AC462" s="156" t="s">
        <v>2250</v>
      </c>
      <c r="AD462" s="156" t="s">
        <v>2250</v>
      </c>
      <c r="AE462" s="156" t="s">
        <v>2250</v>
      </c>
      <c r="AF462" s="156" t="s">
        <v>2238</v>
      </c>
      <c r="AG462" s="156" t="s">
        <v>2238</v>
      </c>
      <c r="AH462" s="156" t="s">
        <v>2250</v>
      </c>
      <c r="AI462" s="156" t="s">
        <v>2250</v>
      </c>
    </row>
    <row r="463" spans="1:106" x14ac:dyDescent="0.2">
      <c r="A463" s="109" t="s">
        <v>268</v>
      </c>
      <c r="B463" s="151" t="s">
        <v>94</v>
      </c>
      <c r="C463" s="157">
        <v>6</v>
      </c>
      <c r="D463" s="158">
        <v>10</v>
      </c>
      <c r="E463" s="158">
        <v>1</v>
      </c>
      <c r="F463" s="158">
        <v>0</v>
      </c>
      <c r="G463" s="158">
        <v>1</v>
      </c>
      <c r="H463" s="158">
        <v>0</v>
      </c>
      <c r="I463" s="158">
        <v>1</v>
      </c>
      <c r="J463" s="158">
        <v>0</v>
      </c>
      <c r="K463" s="158">
        <v>1</v>
      </c>
      <c r="L463" s="158">
        <v>0</v>
      </c>
      <c r="M463" s="158">
        <v>0</v>
      </c>
      <c r="N463" s="158">
        <v>8</v>
      </c>
      <c r="O463" s="158">
        <v>1</v>
      </c>
      <c r="P463" s="158">
        <v>1</v>
      </c>
      <c r="Q463" s="158">
        <v>1</v>
      </c>
      <c r="R463" s="158">
        <v>0</v>
      </c>
      <c r="S463" s="158">
        <v>1</v>
      </c>
      <c r="T463" s="158">
        <v>2</v>
      </c>
      <c r="U463" s="158">
        <v>2</v>
      </c>
      <c r="V463" s="159">
        <v>0</v>
      </c>
      <c r="X463" s="109" t="s">
        <v>269</v>
      </c>
      <c r="Y463" s="500" t="s">
        <v>94</v>
      </c>
      <c r="Z463" s="160">
        <v>15</v>
      </c>
      <c r="AA463" s="160">
        <v>1</v>
      </c>
      <c r="AB463" s="160">
        <v>1</v>
      </c>
      <c r="AC463" s="160">
        <v>1</v>
      </c>
      <c r="AD463" s="160">
        <v>1</v>
      </c>
      <c r="AE463" s="160">
        <v>8</v>
      </c>
      <c r="AF463" s="160">
        <v>1</v>
      </c>
      <c r="AG463" s="160">
        <v>1</v>
      </c>
      <c r="AH463" s="160">
        <v>2</v>
      </c>
      <c r="AI463" s="160">
        <v>2</v>
      </c>
    </row>
    <row r="464" spans="1:106" x14ac:dyDescent="0.2">
      <c r="A464" s="109" t="s">
        <v>270</v>
      </c>
      <c r="B464" s="161" t="s">
        <v>34</v>
      </c>
      <c r="C464" s="162">
        <v>991.95</v>
      </c>
      <c r="D464" s="163">
        <v>981.8</v>
      </c>
      <c r="E464" s="163">
        <v>984.8</v>
      </c>
      <c r="F464" s="163">
        <v>987.15</v>
      </c>
      <c r="G464" s="163">
        <v>991</v>
      </c>
      <c r="H464" s="163">
        <v>997.55</v>
      </c>
      <c r="I464" s="163">
        <v>999.7</v>
      </c>
      <c r="J464" s="163">
        <v>1003.35</v>
      </c>
      <c r="K464" s="163">
        <v>1011.55</v>
      </c>
      <c r="L464" s="163">
        <v>1020.7</v>
      </c>
      <c r="M464" s="163">
        <v>1020.25</v>
      </c>
      <c r="N464" s="163">
        <v>1015.25</v>
      </c>
      <c r="O464" s="163">
        <v>1015.3</v>
      </c>
      <c r="P464" s="163">
        <v>1013.55</v>
      </c>
      <c r="Q464" s="163">
        <v>1017</v>
      </c>
      <c r="R464" s="163">
        <v>1020.15</v>
      </c>
      <c r="S464" s="163">
        <v>1023.3</v>
      </c>
      <c r="T464" s="163">
        <v>1026.55</v>
      </c>
      <c r="U464" s="163">
        <v>1031.6999999999998</v>
      </c>
      <c r="V464" s="164">
        <v>1038.0999999999999</v>
      </c>
      <c r="X464" s="109" t="s">
        <v>271</v>
      </c>
      <c r="Y464" s="507" t="s">
        <v>33</v>
      </c>
      <c r="Z464" s="166">
        <v>0</v>
      </c>
      <c r="AA464" s="166">
        <v>0</v>
      </c>
      <c r="AB464" s="166">
        <v>0</v>
      </c>
      <c r="AC464" s="166">
        <v>0</v>
      </c>
      <c r="AD464" s="166">
        <v>0</v>
      </c>
      <c r="AE464" s="166">
        <v>0</v>
      </c>
      <c r="AF464" s="166">
        <v>0</v>
      </c>
      <c r="AG464" s="166">
        <v>0</v>
      </c>
      <c r="AH464" s="166">
        <v>0</v>
      </c>
      <c r="AI464" s="166">
        <v>0</v>
      </c>
      <c r="AP464" s="1"/>
      <c r="AQ464" s="1"/>
      <c r="AR464" s="1"/>
      <c r="AS464" s="1"/>
      <c r="AT464" s="1"/>
    </row>
    <row r="465" spans="1:106" x14ac:dyDescent="0.2">
      <c r="A465" s="109" t="s">
        <v>272</v>
      </c>
      <c r="B465" s="167" t="s">
        <v>32</v>
      </c>
      <c r="C465" s="168" t="s">
        <v>2288</v>
      </c>
      <c r="D465" s="169" t="s">
        <v>2239</v>
      </c>
      <c r="E465" s="169" t="s">
        <v>1</v>
      </c>
      <c r="F465" s="169" t="s">
        <v>106</v>
      </c>
      <c r="G465" s="169" t="s">
        <v>2232</v>
      </c>
      <c r="H465" s="169" t="s">
        <v>2232</v>
      </c>
      <c r="I465" s="169" t="s">
        <v>0</v>
      </c>
      <c r="J465" s="169" t="s">
        <v>1</v>
      </c>
      <c r="K465" s="169" t="s">
        <v>1</v>
      </c>
      <c r="L465" s="169" t="s">
        <v>2</v>
      </c>
      <c r="M465" s="169" t="s">
        <v>2232</v>
      </c>
      <c r="N465" s="169" t="s">
        <v>2239</v>
      </c>
      <c r="O465" s="169" t="s">
        <v>983</v>
      </c>
      <c r="P465" s="169" t="s">
        <v>2232</v>
      </c>
      <c r="Q465" s="169" t="s">
        <v>820</v>
      </c>
      <c r="R465" s="169" t="s">
        <v>820</v>
      </c>
      <c r="S465" s="169" t="s">
        <v>273</v>
      </c>
      <c r="T465" s="169" t="s">
        <v>2237</v>
      </c>
      <c r="U465" s="169" t="s">
        <v>2237</v>
      </c>
      <c r="V465" s="170" t="s">
        <v>95</v>
      </c>
      <c r="X465" s="672" t="s">
        <v>251</v>
      </c>
      <c r="Y465" s="673" t="s">
        <v>807</v>
      </c>
      <c r="Z465" s="674">
        <v>0</v>
      </c>
      <c r="AA465" s="675">
        <v>0</v>
      </c>
      <c r="AB465" s="675">
        <v>0</v>
      </c>
      <c r="AC465" s="675">
        <v>0</v>
      </c>
      <c r="AD465" s="675">
        <v>0</v>
      </c>
      <c r="AE465" s="675">
        <v>0</v>
      </c>
      <c r="AF465" s="675">
        <v>0</v>
      </c>
      <c r="AG465" s="675">
        <v>0</v>
      </c>
      <c r="AH465" s="675">
        <v>0</v>
      </c>
      <c r="AI465" s="676">
        <v>0</v>
      </c>
    </row>
    <row r="466" spans="1:106" x14ac:dyDescent="0.2">
      <c r="A466" s="109" t="s">
        <v>274</v>
      </c>
      <c r="B466" s="171" t="s">
        <v>33</v>
      </c>
      <c r="C466" s="172">
        <v>0</v>
      </c>
      <c r="D466" s="173">
        <v>0</v>
      </c>
      <c r="E466" s="173">
        <v>0</v>
      </c>
      <c r="F466" s="173">
        <v>0</v>
      </c>
      <c r="G466" s="173">
        <v>0</v>
      </c>
      <c r="H466" s="173">
        <v>0</v>
      </c>
      <c r="I466" s="173">
        <v>0</v>
      </c>
      <c r="J466" s="173">
        <v>0</v>
      </c>
      <c r="K466" s="173">
        <v>0</v>
      </c>
      <c r="L466" s="173">
        <v>0</v>
      </c>
      <c r="M466" s="173">
        <v>0</v>
      </c>
      <c r="N466" s="173">
        <v>0</v>
      </c>
      <c r="O466" s="173">
        <v>0</v>
      </c>
      <c r="P466" s="173">
        <v>0</v>
      </c>
      <c r="Q466" s="173">
        <v>0</v>
      </c>
      <c r="R466" s="173">
        <v>0</v>
      </c>
      <c r="S466" s="173">
        <v>0</v>
      </c>
      <c r="T466" s="173">
        <v>0</v>
      </c>
      <c r="U466" s="173">
        <v>0</v>
      </c>
      <c r="V466" s="174">
        <v>0</v>
      </c>
      <c r="X466" s="672" t="s">
        <v>252</v>
      </c>
      <c r="Y466" s="677" t="s">
        <v>808</v>
      </c>
      <c r="Z466" s="678">
        <v>0</v>
      </c>
      <c r="AA466" s="679">
        <v>0</v>
      </c>
      <c r="AB466" s="679">
        <v>0</v>
      </c>
      <c r="AC466" s="679">
        <v>0</v>
      </c>
      <c r="AD466" s="679">
        <v>0</v>
      </c>
      <c r="AE466" s="679">
        <v>0</v>
      </c>
      <c r="AF466" s="679">
        <v>0</v>
      </c>
      <c r="AG466" s="679">
        <v>0</v>
      </c>
      <c r="AH466" s="679">
        <v>0</v>
      </c>
      <c r="AI466" s="680">
        <v>0</v>
      </c>
    </row>
    <row r="467" spans="1:106" x14ac:dyDescent="0.2">
      <c r="A467" s="109" t="s">
        <v>275</v>
      </c>
      <c r="B467" s="171" t="s">
        <v>103</v>
      </c>
      <c r="C467" s="172">
        <v>0</v>
      </c>
      <c r="D467" s="173">
        <v>0</v>
      </c>
      <c r="E467" s="173">
        <v>0</v>
      </c>
      <c r="F467" s="173">
        <v>0</v>
      </c>
      <c r="G467" s="173">
        <v>0</v>
      </c>
      <c r="H467" s="173">
        <v>0</v>
      </c>
      <c r="I467" s="173">
        <v>0</v>
      </c>
      <c r="J467" s="173">
        <v>0</v>
      </c>
      <c r="K467" s="173">
        <v>0</v>
      </c>
      <c r="L467" s="173">
        <v>0</v>
      </c>
      <c r="M467" s="173">
        <v>0</v>
      </c>
      <c r="N467" s="173">
        <v>0</v>
      </c>
      <c r="O467" s="173">
        <v>0</v>
      </c>
      <c r="P467" s="173">
        <v>0</v>
      </c>
      <c r="Q467" s="173">
        <v>0</v>
      </c>
      <c r="R467" s="173">
        <v>0</v>
      </c>
      <c r="S467" s="173">
        <v>0</v>
      </c>
      <c r="T467" s="173">
        <v>0</v>
      </c>
      <c r="U467" s="173">
        <v>0</v>
      </c>
      <c r="V467" s="174">
        <v>0</v>
      </c>
      <c r="X467" s="672" t="s">
        <v>254</v>
      </c>
      <c r="Y467" s="677" t="s">
        <v>809</v>
      </c>
      <c r="Z467" s="678">
        <v>2</v>
      </c>
      <c r="AA467" s="679">
        <v>0</v>
      </c>
      <c r="AB467" s="679">
        <v>0</v>
      </c>
      <c r="AC467" s="679">
        <v>0</v>
      </c>
      <c r="AD467" s="679">
        <v>0</v>
      </c>
      <c r="AE467" s="679">
        <v>2</v>
      </c>
      <c r="AF467" s="679">
        <v>0</v>
      </c>
      <c r="AG467" s="679">
        <v>0</v>
      </c>
      <c r="AH467" s="679">
        <v>0</v>
      </c>
      <c r="AI467" s="680">
        <v>0</v>
      </c>
      <c r="AO467" s="2"/>
    </row>
    <row r="468" spans="1:106" x14ac:dyDescent="0.2">
      <c r="A468" s="109" t="s">
        <v>276</v>
      </c>
      <c r="B468" s="171" t="s">
        <v>148</v>
      </c>
      <c r="C468" s="172">
        <v>-5.7</v>
      </c>
      <c r="D468" s="173">
        <v>-3.9</v>
      </c>
      <c r="E468" s="173">
        <v>-5.6</v>
      </c>
      <c r="F468" s="173">
        <v>-8.3000000000000007</v>
      </c>
      <c r="G468" s="173">
        <v>-8.1</v>
      </c>
      <c r="H468" s="173">
        <v>-9.1999999999999993</v>
      </c>
      <c r="I468" s="173">
        <v>-10.199999999999999</v>
      </c>
      <c r="J468" s="173">
        <v>-9.5</v>
      </c>
      <c r="K468" s="173">
        <v>-9.4</v>
      </c>
      <c r="L468" s="173">
        <v>-7.4</v>
      </c>
      <c r="M468" s="173">
        <v>-5</v>
      </c>
      <c r="N468" s="173">
        <v>5.8</v>
      </c>
      <c r="O468" s="173">
        <v>8.6</v>
      </c>
      <c r="P468" s="173">
        <v>0.3</v>
      </c>
      <c r="Q468" s="173">
        <v>-1.8</v>
      </c>
      <c r="R468" s="173">
        <v>-2.4</v>
      </c>
      <c r="S468" s="173">
        <v>-4.0999999999999996</v>
      </c>
      <c r="T468" s="173">
        <v>-4.0999999999999996</v>
      </c>
      <c r="U468" s="173">
        <v>-4.9000000000000004</v>
      </c>
      <c r="V468" s="174">
        <v>-4.5</v>
      </c>
      <c r="X468" s="672" t="s">
        <v>256</v>
      </c>
      <c r="Y468" s="699" t="s">
        <v>810</v>
      </c>
      <c r="Z468" s="700">
        <v>0</v>
      </c>
      <c r="AA468" s="701">
        <v>0</v>
      </c>
      <c r="AB468" s="701">
        <v>0</v>
      </c>
      <c r="AC468" s="701">
        <v>0</v>
      </c>
      <c r="AD468" s="701">
        <v>0</v>
      </c>
      <c r="AE468" s="701">
        <v>0</v>
      </c>
      <c r="AF468" s="701">
        <v>0</v>
      </c>
      <c r="AG468" s="701">
        <v>0</v>
      </c>
      <c r="AH468" s="701">
        <v>0</v>
      </c>
      <c r="AI468" s="702">
        <v>0</v>
      </c>
      <c r="AO468" s="3"/>
    </row>
    <row r="469" spans="1:106" x14ac:dyDescent="0.2">
      <c r="A469" s="703" t="s">
        <v>984</v>
      </c>
      <c r="B469" s="704" t="s">
        <v>807</v>
      </c>
      <c r="C469" s="705">
        <v>0</v>
      </c>
      <c r="D469" s="705">
        <v>0</v>
      </c>
      <c r="E469" s="705">
        <v>0</v>
      </c>
      <c r="F469" s="705">
        <v>0</v>
      </c>
      <c r="G469" s="705">
        <v>0</v>
      </c>
      <c r="H469" s="705">
        <v>0</v>
      </c>
      <c r="I469" s="705">
        <v>0</v>
      </c>
      <c r="J469" s="705">
        <v>0</v>
      </c>
      <c r="K469" s="705">
        <v>0</v>
      </c>
      <c r="L469" s="705">
        <v>0</v>
      </c>
      <c r="M469" s="705">
        <v>0</v>
      </c>
      <c r="N469" s="705">
        <v>0</v>
      </c>
      <c r="O469" s="705">
        <v>0</v>
      </c>
      <c r="P469" s="705">
        <v>0</v>
      </c>
      <c r="Q469" s="705">
        <v>0</v>
      </c>
      <c r="R469" s="705">
        <v>0</v>
      </c>
      <c r="S469" s="705">
        <v>0</v>
      </c>
      <c r="T469" s="705">
        <v>0</v>
      </c>
      <c r="U469" s="705">
        <v>0</v>
      </c>
      <c r="V469" s="705">
        <v>0</v>
      </c>
      <c r="X469" s="672" t="s">
        <v>258</v>
      </c>
      <c r="Y469" s="685" t="s">
        <v>812</v>
      </c>
      <c r="Z469" s="686">
        <v>3</v>
      </c>
      <c r="AA469" s="687">
        <v>2</v>
      </c>
      <c r="AB469" s="687">
        <v>1</v>
      </c>
      <c r="AC469" s="687">
        <v>2</v>
      </c>
      <c r="AD469" s="687">
        <v>2</v>
      </c>
      <c r="AE469" s="687">
        <v>5</v>
      </c>
      <c r="AF469" s="687">
        <v>3</v>
      </c>
      <c r="AG469" s="687">
        <v>21</v>
      </c>
      <c r="AH469" s="687">
        <v>20</v>
      </c>
      <c r="AI469" s="688">
        <v>20</v>
      </c>
    </row>
    <row r="470" spans="1:106" x14ac:dyDescent="0.2">
      <c r="A470" s="703" t="s">
        <v>985</v>
      </c>
      <c r="B470" s="704" t="s">
        <v>808</v>
      </c>
      <c r="C470" s="706">
        <v>0</v>
      </c>
      <c r="D470" s="706">
        <v>0</v>
      </c>
      <c r="E470" s="706">
        <v>0</v>
      </c>
      <c r="F470" s="706">
        <v>0</v>
      </c>
      <c r="G470" s="706">
        <v>0</v>
      </c>
      <c r="H470" s="706">
        <v>0</v>
      </c>
      <c r="I470" s="706">
        <v>0</v>
      </c>
      <c r="J470" s="706">
        <v>0</v>
      </c>
      <c r="K470" s="706">
        <v>0</v>
      </c>
      <c r="L470" s="706">
        <v>0</v>
      </c>
      <c r="M470" s="706">
        <v>0</v>
      </c>
      <c r="N470" s="706">
        <v>0</v>
      </c>
      <c r="O470" s="706">
        <v>0</v>
      </c>
      <c r="P470" s="706">
        <v>0</v>
      </c>
      <c r="Q470" s="706">
        <v>0</v>
      </c>
      <c r="R470" s="706">
        <v>0</v>
      </c>
      <c r="S470" s="706">
        <v>0</v>
      </c>
      <c r="T470" s="706">
        <v>0</v>
      </c>
      <c r="U470" s="706">
        <v>0</v>
      </c>
      <c r="V470" s="706">
        <v>0</v>
      </c>
      <c r="X470" s="672" t="s">
        <v>270</v>
      </c>
      <c r="Y470" s="459" t="s">
        <v>806</v>
      </c>
      <c r="Z470" s="691">
        <v>991.95</v>
      </c>
      <c r="AA470" s="691">
        <v>984.8</v>
      </c>
      <c r="AB470" s="691">
        <v>991</v>
      </c>
      <c r="AC470" s="691">
        <v>999.7</v>
      </c>
      <c r="AD470" s="691">
        <v>1011.55</v>
      </c>
      <c r="AE470" s="691">
        <v>1020.25</v>
      </c>
      <c r="AF470" s="691">
        <v>1015.3</v>
      </c>
      <c r="AG470" s="691">
        <v>1017</v>
      </c>
      <c r="AH470" s="691">
        <v>1023.3</v>
      </c>
      <c r="AI470" s="691">
        <v>1031.6999999999998</v>
      </c>
    </row>
    <row r="471" spans="1:106" x14ac:dyDescent="0.2">
      <c r="A471" s="703" t="s">
        <v>986</v>
      </c>
      <c r="B471" s="707" t="s">
        <v>809</v>
      </c>
      <c r="C471" s="706">
        <v>2</v>
      </c>
      <c r="D471" s="706">
        <v>0</v>
      </c>
      <c r="E471" s="706">
        <v>0</v>
      </c>
      <c r="F471" s="706">
        <v>0</v>
      </c>
      <c r="G471" s="706">
        <v>0</v>
      </c>
      <c r="H471" s="706">
        <v>0</v>
      </c>
      <c r="I471" s="706">
        <v>0</v>
      </c>
      <c r="J471" s="706">
        <v>0</v>
      </c>
      <c r="K471" s="706">
        <v>0</v>
      </c>
      <c r="L471" s="706">
        <v>0</v>
      </c>
      <c r="M471" s="706">
        <v>0</v>
      </c>
      <c r="N471" s="706">
        <v>2</v>
      </c>
      <c r="O471" s="706">
        <v>0</v>
      </c>
      <c r="P471" s="706">
        <v>0</v>
      </c>
      <c r="Q471" s="706">
        <v>0</v>
      </c>
      <c r="R471" s="706">
        <v>0</v>
      </c>
      <c r="S471" s="706">
        <v>0</v>
      </c>
      <c r="T471" s="706">
        <v>0</v>
      </c>
      <c r="U471" s="706">
        <v>0</v>
      </c>
      <c r="V471" s="706">
        <v>0</v>
      </c>
      <c r="X471" s="672" t="s">
        <v>272</v>
      </c>
      <c r="Y471" s="693" t="s">
        <v>32</v>
      </c>
      <c r="Z471" s="694" t="s">
        <v>824</v>
      </c>
      <c r="AA471" s="694" t="s">
        <v>837</v>
      </c>
      <c r="AB471" s="694" t="s">
        <v>816</v>
      </c>
      <c r="AC471" s="694" t="s">
        <v>837</v>
      </c>
      <c r="AD471" s="694" t="s">
        <v>837</v>
      </c>
      <c r="AE471" s="694" t="s">
        <v>816</v>
      </c>
      <c r="AF471" s="694" t="s">
        <v>816</v>
      </c>
      <c r="AG471" s="694" t="s">
        <v>816</v>
      </c>
      <c r="AH471" s="694" t="s">
        <v>824</v>
      </c>
      <c r="AI471" s="694" t="s">
        <v>2217</v>
      </c>
      <c r="AP471" s="2"/>
      <c r="AQ471" s="2"/>
      <c r="AR471" s="2"/>
      <c r="AS471" s="2"/>
      <c r="AT471" s="2"/>
    </row>
    <row r="472" spans="1:106" x14ac:dyDescent="0.2">
      <c r="A472" s="703" t="s">
        <v>987</v>
      </c>
      <c r="B472" s="707" t="s">
        <v>810</v>
      </c>
      <c r="C472" s="706">
        <v>0</v>
      </c>
      <c r="D472" s="706">
        <v>0</v>
      </c>
      <c r="E472" s="706">
        <v>0</v>
      </c>
      <c r="F472" s="706">
        <v>0</v>
      </c>
      <c r="G472" s="706">
        <v>0</v>
      </c>
      <c r="H472" s="706">
        <v>0</v>
      </c>
      <c r="I472" s="706">
        <v>0</v>
      </c>
      <c r="J472" s="706">
        <v>0</v>
      </c>
      <c r="K472" s="706">
        <v>0</v>
      </c>
      <c r="L472" s="706">
        <v>0</v>
      </c>
      <c r="M472" s="706">
        <v>0</v>
      </c>
      <c r="N472" s="706">
        <v>0</v>
      </c>
      <c r="O472" s="706">
        <v>0</v>
      </c>
      <c r="P472" s="706">
        <v>0</v>
      </c>
      <c r="Q472" s="706">
        <v>0</v>
      </c>
      <c r="R472" s="706">
        <v>0</v>
      </c>
      <c r="S472" s="706">
        <v>0</v>
      </c>
      <c r="T472" s="706">
        <v>0</v>
      </c>
      <c r="U472" s="706">
        <v>0</v>
      </c>
      <c r="V472" s="706">
        <v>0</v>
      </c>
      <c r="AN472" s="5"/>
      <c r="AP472" s="3"/>
      <c r="AQ472" s="3"/>
      <c r="AR472" s="3"/>
      <c r="AS472" s="3"/>
      <c r="AT472" s="3"/>
    </row>
    <row r="473" spans="1:106" x14ac:dyDescent="0.2">
      <c r="A473" s="681" t="s">
        <v>988</v>
      </c>
      <c r="B473" s="695" t="s">
        <v>812</v>
      </c>
      <c r="C473" s="696">
        <v>2</v>
      </c>
      <c r="D473" s="696">
        <v>3</v>
      </c>
      <c r="E473" s="696">
        <v>2</v>
      </c>
      <c r="F473" s="696">
        <v>1</v>
      </c>
      <c r="G473" s="696">
        <v>1</v>
      </c>
      <c r="H473" s="696">
        <v>1</v>
      </c>
      <c r="I473" s="696">
        <v>2</v>
      </c>
      <c r="J473" s="696">
        <v>2</v>
      </c>
      <c r="K473" s="696">
        <v>2</v>
      </c>
      <c r="L473" s="696">
        <v>2</v>
      </c>
      <c r="M473" s="696">
        <v>2</v>
      </c>
      <c r="N473" s="696">
        <v>5</v>
      </c>
      <c r="O473" s="696">
        <v>3</v>
      </c>
      <c r="P473" s="696">
        <v>2</v>
      </c>
      <c r="Q473" s="696">
        <v>21</v>
      </c>
      <c r="R473" s="696">
        <v>20</v>
      </c>
      <c r="S473" s="696">
        <v>20</v>
      </c>
      <c r="T473" s="696">
        <v>20</v>
      </c>
      <c r="U473" s="696">
        <v>20</v>
      </c>
      <c r="V473" s="696">
        <v>20</v>
      </c>
    </row>
    <row r="474" spans="1:106" x14ac:dyDescent="0.2">
      <c r="A474" s="681" t="s">
        <v>989</v>
      </c>
      <c r="B474" s="697" t="s">
        <v>32</v>
      </c>
      <c r="C474" s="698" t="s">
        <v>824</v>
      </c>
      <c r="D474" s="698" t="e">
        <v>#N/A</v>
      </c>
      <c r="E474" s="698" t="s">
        <v>837</v>
      </c>
      <c r="F474" s="698" t="e">
        <v>#N/A</v>
      </c>
      <c r="G474" s="698" t="s">
        <v>816</v>
      </c>
      <c r="H474" s="698" t="e">
        <v>#N/A</v>
      </c>
      <c r="I474" s="698" t="s">
        <v>837</v>
      </c>
      <c r="J474" s="698" t="e">
        <v>#N/A</v>
      </c>
      <c r="K474" s="698" t="s">
        <v>837</v>
      </c>
      <c r="L474" s="698" t="e">
        <v>#N/A</v>
      </c>
      <c r="M474" s="698" t="s">
        <v>816</v>
      </c>
      <c r="N474" s="698" t="e">
        <v>#N/A</v>
      </c>
      <c r="O474" s="698" t="s">
        <v>816</v>
      </c>
      <c r="P474" s="698" t="e">
        <v>#N/A</v>
      </c>
      <c r="Q474" s="698" t="s">
        <v>816</v>
      </c>
      <c r="R474" s="698" t="e">
        <v>#N/A</v>
      </c>
      <c r="S474" s="698" t="s">
        <v>824</v>
      </c>
      <c r="T474" s="698" t="e">
        <v>#N/A</v>
      </c>
      <c r="U474" s="698" t="s">
        <v>2217</v>
      </c>
      <c r="V474" s="698" t="e">
        <v>#N/A</v>
      </c>
    </row>
    <row r="476" spans="1:106" s="5" customFormat="1" x14ac:dyDescent="0.2">
      <c r="A476"/>
      <c r="B476"/>
      <c r="C476"/>
      <c r="D476"/>
      <c r="E476"/>
      <c r="F476"/>
      <c r="G476"/>
      <c r="H476"/>
      <c r="I476"/>
      <c r="J476"/>
      <c r="K476"/>
      <c r="L476"/>
      <c r="M476"/>
      <c r="N476"/>
      <c r="O476"/>
      <c r="P476"/>
      <c r="Q476"/>
      <c r="R476"/>
      <c r="S476"/>
      <c r="T476"/>
      <c r="U476"/>
      <c r="V476"/>
      <c r="W476" s="1"/>
      <c r="X476"/>
      <c r="Y476"/>
      <c r="Z476"/>
      <c r="AA476"/>
      <c r="AB476"/>
      <c r="AC476"/>
      <c r="AD476"/>
      <c r="AE476"/>
      <c r="AF476"/>
      <c r="AG476"/>
      <c r="AH476"/>
      <c r="AI476"/>
      <c r="AJ476" s="515"/>
      <c r="AN476" s="1"/>
      <c r="AO476"/>
      <c r="AP476"/>
      <c r="AQ476"/>
      <c r="AR476"/>
      <c r="AS476"/>
      <c r="AT476"/>
      <c r="CH476"/>
      <c r="CI476"/>
      <c r="CJ476"/>
      <c r="CK476"/>
      <c r="CL476"/>
      <c r="CM476"/>
      <c r="CN476"/>
      <c r="CO476"/>
      <c r="CP476"/>
      <c r="CQ476"/>
      <c r="CR476"/>
      <c r="CS476"/>
      <c r="CT476"/>
      <c r="CU476"/>
      <c r="CV476"/>
      <c r="CW476"/>
      <c r="CX476"/>
      <c r="CY476"/>
      <c r="CZ476"/>
      <c r="DA476"/>
      <c r="DB476"/>
    </row>
    <row r="477" spans="1:106" x14ac:dyDescent="0.2">
      <c r="CH477" s="5"/>
      <c r="CI477" s="5"/>
      <c r="CJ477" s="5"/>
      <c r="CK477" s="5"/>
      <c r="CL477" s="5"/>
      <c r="CM477" s="5"/>
      <c r="CN477" s="5"/>
      <c r="CO477" s="5"/>
      <c r="CP477" s="5"/>
      <c r="CQ477" s="5"/>
      <c r="CR477" s="5"/>
      <c r="CS477" s="5"/>
      <c r="CT477" s="5"/>
      <c r="CU477" s="5"/>
      <c r="CV477" s="5"/>
      <c r="CW477" s="5"/>
      <c r="CX477" s="5"/>
      <c r="CY477" s="5"/>
      <c r="CZ477" s="5"/>
      <c r="DA477" s="5"/>
      <c r="DB477" s="5"/>
    </row>
    <row r="480" spans="1:106" s="1" customFormat="1" ht="30" customHeight="1" x14ac:dyDescent="0.2">
      <c r="A480"/>
      <c r="B480"/>
      <c r="C480"/>
      <c r="D480"/>
      <c r="E480"/>
      <c r="F480"/>
      <c r="G480"/>
      <c r="H480"/>
      <c r="I480"/>
      <c r="J480"/>
      <c r="K480"/>
      <c r="L480"/>
      <c r="M480"/>
      <c r="N480"/>
      <c r="O480"/>
      <c r="P480"/>
      <c r="Q480"/>
      <c r="R480"/>
      <c r="S480"/>
      <c r="T480"/>
      <c r="U480"/>
      <c r="V480"/>
      <c r="X480"/>
      <c r="Y480"/>
      <c r="Z480"/>
      <c r="AA480"/>
      <c r="AB480"/>
      <c r="AC480"/>
      <c r="AD480"/>
      <c r="AE480"/>
      <c r="AF480"/>
      <c r="AG480"/>
      <c r="AH480"/>
      <c r="AI480"/>
      <c r="AJ480" s="515"/>
      <c r="AK480" s="5"/>
      <c r="AL480" s="5"/>
      <c r="AM480" s="5"/>
      <c r="AN480"/>
      <c r="AO480"/>
      <c r="AP480"/>
      <c r="AQ480"/>
      <c r="AR480"/>
      <c r="AS480"/>
      <c r="AT480"/>
      <c r="CH480"/>
      <c r="CI480"/>
      <c r="CJ480"/>
      <c r="CK480"/>
      <c r="CL480"/>
      <c r="CM480"/>
      <c r="CN480"/>
      <c r="CO480"/>
      <c r="CP480"/>
      <c r="CQ480"/>
      <c r="CR480"/>
      <c r="CS480"/>
      <c r="CT480"/>
      <c r="CU480"/>
      <c r="CV480"/>
      <c r="CW480"/>
      <c r="CX480"/>
      <c r="CY480"/>
      <c r="CZ480"/>
      <c r="DA480"/>
      <c r="DB480"/>
    </row>
    <row r="481" spans="1:106" x14ac:dyDescent="0.2">
      <c r="CH481" s="1"/>
      <c r="CI481" s="1"/>
      <c r="CJ481" s="1"/>
      <c r="CK481" s="1"/>
      <c r="CL481" s="1"/>
      <c r="CM481" s="1"/>
      <c r="CN481" s="1"/>
      <c r="CO481" s="1"/>
      <c r="CP481" s="1"/>
      <c r="CQ481" s="1"/>
      <c r="CR481" s="1"/>
      <c r="CS481" s="1"/>
      <c r="CT481" s="1"/>
      <c r="CU481" s="1"/>
      <c r="CV481" s="1"/>
      <c r="CW481" s="1"/>
      <c r="CX481" s="1"/>
      <c r="CY481" s="1"/>
      <c r="CZ481" s="1"/>
      <c r="DA481" s="1"/>
      <c r="DB481" s="1"/>
    </row>
    <row r="482" spans="1:106" ht="15.75" customHeight="1" x14ac:dyDescent="0.2"/>
    <row r="483" spans="1:106" ht="69.75" customHeight="1" x14ac:dyDescent="0.2">
      <c r="A483" s="98">
        <v>513</v>
      </c>
      <c r="B483" s="98"/>
      <c r="C483" s="98"/>
      <c r="D483" s="98"/>
      <c r="E483" s="98"/>
      <c r="F483" s="98"/>
      <c r="G483" s="98"/>
      <c r="H483" s="98"/>
      <c r="I483" s="98"/>
      <c r="J483" s="98"/>
      <c r="K483" s="98"/>
      <c r="L483" s="98"/>
      <c r="M483" s="98"/>
      <c r="N483" s="98"/>
      <c r="O483" s="98"/>
      <c r="P483" s="98"/>
      <c r="Q483" s="98"/>
      <c r="R483" s="98"/>
      <c r="S483" s="98"/>
      <c r="T483" s="98"/>
      <c r="U483" s="98"/>
      <c r="V483" s="98"/>
      <c r="W483" s="98"/>
      <c r="X483" s="98"/>
      <c r="Y483" s="98"/>
      <c r="Z483" s="98"/>
      <c r="AA483" s="98"/>
      <c r="AB483" s="98"/>
      <c r="AC483" s="98"/>
      <c r="AD483" s="98"/>
      <c r="AE483" s="98"/>
      <c r="AF483" s="98"/>
      <c r="AG483" s="98"/>
      <c r="AH483" s="98"/>
      <c r="AI483" s="98"/>
      <c r="AL483" s="232"/>
      <c r="AM483" s="232"/>
      <c r="AN483" s="2"/>
    </row>
    <row r="484" spans="1:106" x14ac:dyDescent="0.2">
      <c r="A484" s="99" t="s">
        <v>632</v>
      </c>
      <c r="B484" s="100" t="s">
        <v>78</v>
      </c>
      <c r="C484" s="101" t="s">
        <v>2262</v>
      </c>
      <c r="D484" s="102" t="s">
        <v>79</v>
      </c>
      <c r="E484" s="102" t="s">
        <v>2263</v>
      </c>
      <c r="F484" s="102" t="s">
        <v>79</v>
      </c>
      <c r="G484" s="102" t="s">
        <v>2264</v>
      </c>
      <c r="H484" s="102" t="s">
        <v>79</v>
      </c>
      <c r="I484" s="102" t="s">
        <v>2265</v>
      </c>
      <c r="J484" s="102" t="s">
        <v>79</v>
      </c>
      <c r="K484" s="102" t="s">
        <v>2266</v>
      </c>
      <c r="L484" s="102" t="s">
        <v>79</v>
      </c>
      <c r="M484" s="102" t="s">
        <v>2267</v>
      </c>
      <c r="N484" s="102" t="s">
        <v>79</v>
      </c>
      <c r="O484" s="102" t="s">
        <v>2268</v>
      </c>
      <c r="P484" s="102" t="s">
        <v>79</v>
      </c>
      <c r="Q484" s="102" t="s">
        <v>2269</v>
      </c>
      <c r="R484" s="102" t="s">
        <v>79</v>
      </c>
      <c r="S484" s="102" t="s">
        <v>2270</v>
      </c>
      <c r="T484" s="102" t="s">
        <v>79</v>
      </c>
      <c r="U484" s="102" t="s">
        <v>2271</v>
      </c>
      <c r="V484" s="103" t="s">
        <v>79</v>
      </c>
      <c r="X484" s="104"/>
      <c r="Y484" s="105" t="s">
        <v>80</v>
      </c>
      <c r="Z484" s="106" t="s">
        <v>83</v>
      </c>
      <c r="AA484" s="107" t="s">
        <v>84</v>
      </c>
      <c r="AB484" s="107" t="s">
        <v>85</v>
      </c>
      <c r="AC484" s="107" t="s">
        <v>86</v>
      </c>
      <c r="AD484" s="107" t="s">
        <v>87</v>
      </c>
      <c r="AE484" s="107" t="s">
        <v>81</v>
      </c>
      <c r="AF484" s="107" t="s">
        <v>82</v>
      </c>
      <c r="AG484" s="107" t="s">
        <v>83</v>
      </c>
      <c r="AH484" s="107" t="s">
        <v>84</v>
      </c>
      <c r="AI484" s="108" t="s">
        <v>85</v>
      </c>
      <c r="AL484" s="233"/>
      <c r="AM484" s="233"/>
      <c r="AN484" s="3"/>
    </row>
    <row r="485" spans="1:106" x14ac:dyDescent="0.2">
      <c r="A485" s="109" t="s">
        <v>633</v>
      </c>
      <c r="B485" s="110" t="s">
        <v>634</v>
      </c>
      <c r="C485" s="111" t="s">
        <v>59</v>
      </c>
      <c r="D485" s="111" t="s">
        <v>60</v>
      </c>
      <c r="E485" s="111" t="s">
        <v>59</v>
      </c>
      <c r="F485" s="111" t="s">
        <v>60</v>
      </c>
      <c r="G485" s="111" t="s">
        <v>59</v>
      </c>
      <c r="H485" s="111" t="s">
        <v>60</v>
      </c>
      <c r="I485" s="111" t="s">
        <v>59</v>
      </c>
      <c r="J485" s="111" t="s">
        <v>60</v>
      </c>
      <c r="K485" s="111" t="s">
        <v>59</v>
      </c>
      <c r="L485" s="111" t="s">
        <v>60</v>
      </c>
      <c r="M485" s="111" t="s">
        <v>59</v>
      </c>
      <c r="N485" s="111" t="s">
        <v>60</v>
      </c>
      <c r="O485" s="111" t="s">
        <v>59</v>
      </c>
      <c r="P485" s="111" t="s">
        <v>60</v>
      </c>
      <c r="Q485" s="111" t="s">
        <v>59</v>
      </c>
      <c r="R485" s="111" t="s">
        <v>60</v>
      </c>
      <c r="S485" s="111" t="s">
        <v>59</v>
      </c>
      <c r="T485" s="111" t="s">
        <v>60</v>
      </c>
      <c r="U485" s="111" t="s">
        <v>59</v>
      </c>
      <c r="V485" s="112" t="s">
        <v>60</v>
      </c>
      <c r="X485" s="113"/>
      <c r="Y485" s="105" t="s">
        <v>634</v>
      </c>
      <c r="Z485" s="114" t="s">
        <v>2272</v>
      </c>
      <c r="AA485" s="115" t="s">
        <v>2273</v>
      </c>
      <c r="AB485" s="115" t="s">
        <v>2274</v>
      </c>
      <c r="AC485" s="115" t="s">
        <v>2275</v>
      </c>
      <c r="AD485" s="115" t="s">
        <v>2276</v>
      </c>
      <c r="AE485" s="115" t="s">
        <v>2277</v>
      </c>
      <c r="AF485" s="115" t="s">
        <v>2278</v>
      </c>
      <c r="AG485" s="115" t="s">
        <v>2279</v>
      </c>
      <c r="AH485" s="115" t="s">
        <v>2280</v>
      </c>
      <c r="AI485" s="116" t="s">
        <v>2281</v>
      </c>
    </row>
    <row r="486" spans="1:106" x14ac:dyDescent="0.2">
      <c r="A486" s="109" t="s">
        <v>635</v>
      </c>
      <c r="B486" s="117" t="s">
        <v>88</v>
      </c>
      <c r="C486" s="118">
        <v>45616.375</v>
      </c>
      <c r="D486" s="119">
        <v>45616.875</v>
      </c>
      <c r="E486" s="120">
        <v>45617.375</v>
      </c>
      <c r="F486" s="119">
        <v>45617.875</v>
      </c>
      <c r="G486" s="120">
        <v>45618.375</v>
      </c>
      <c r="H486" s="119">
        <v>45618.875</v>
      </c>
      <c r="I486" s="121">
        <v>45619.375</v>
      </c>
      <c r="J486" s="119">
        <v>45619.875</v>
      </c>
      <c r="K486" s="120">
        <v>45620.375</v>
      </c>
      <c r="L486" s="119">
        <v>45620.875</v>
      </c>
      <c r="M486" s="120">
        <v>45621.375</v>
      </c>
      <c r="N486" s="119">
        <v>45621.875</v>
      </c>
      <c r="O486" s="121">
        <v>45622.375</v>
      </c>
      <c r="P486" s="119">
        <v>45622.875</v>
      </c>
      <c r="Q486" s="120">
        <v>45623.375</v>
      </c>
      <c r="R486" s="119">
        <v>45623.875</v>
      </c>
      <c r="S486" s="120">
        <v>45624.375</v>
      </c>
      <c r="T486" s="119">
        <v>45624.875</v>
      </c>
      <c r="U486" s="120">
        <v>45625.375</v>
      </c>
      <c r="V486" s="122">
        <v>45625.875</v>
      </c>
      <c r="X486" s="109" t="s">
        <v>636</v>
      </c>
      <c r="Y486" s="123"/>
      <c r="Z486" s="124">
        <v>45616.875</v>
      </c>
      <c r="AA486" s="125">
        <v>45617.875</v>
      </c>
      <c r="AB486" s="125">
        <v>45618.875</v>
      </c>
      <c r="AC486" s="125">
        <v>45619.875</v>
      </c>
      <c r="AD486" s="125">
        <v>45620.875</v>
      </c>
      <c r="AE486" s="125">
        <v>45621.875</v>
      </c>
      <c r="AF486" s="125">
        <v>45622.875</v>
      </c>
      <c r="AG486" s="125">
        <v>45623.875</v>
      </c>
      <c r="AH486" s="125">
        <v>45624.875</v>
      </c>
      <c r="AI486" s="125">
        <v>45625.875</v>
      </c>
      <c r="AO486" s="5"/>
    </row>
    <row r="487" spans="1:106" s="2" customFormat="1" x14ac:dyDescent="0.2">
      <c r="A487" s="109" t="s">
        <v>637</v>
      </c>
      <c r="B487" s="126" t="s">
        <v>89</v>
      </c>
      <c r="C487" s="127" t="e">
        <v>#N/A</v>
      </c>
      <c r="D487" s="128">
        <v>4</v>
      </c>
      <c r="E487" s="128" t="e">
        <v>#N/A</v>
      </c>
      <c r="F487" s="128">
        <v>2.1</v>
      </c>
      <c r="G487" s="128" t="e">
        <v>#N/A</v>
      </c>
      <c r="H487" s="128">
        <v>0</v>
      </c>
      <c r="I487" s="128" t="e">
        <v>#N/A</v>
      </c>
      <c r="J487" s="128">
        <v>-0.7</v>
      </c>
      <c r="K487" s="128" t="e">
        <v>#N/A</v>
      </c>
      <c r="L487" s="128">
        <v>-0.2</v>
      </c>
      <c r="M487" s="128" t="e">
        <v>#N/A</v>
      </c>
      <c r="N487" s="128">
        <v>2.6</v>
      </c>
      <c r="O487" s="128" t="e">
        <v>#N/A</v>
      </c>
      <c r="P487" s="128">
        <v>4.9000000000000004</v>
      </c>
      <c r="Q487" s="128" t="e">
        <v>#N/A</v>
      </c>
      <c r="R487" s="128">
        <v>3.7</v>
      </c>
      <c r="S487" s="128" t="e">
        <v>#N/A</v>
      </c>
      <c r="T487" s="128">
        <v>3.5</v>
      </c>
      <c r="U487" s="128" t="e">
        <v>#N/A</v>
      </c>
      <c r="V487" s="129">
        <v>2.5</v>
      </c>
      <c r="W487" s="1"/>
      <c r="X487" s="109" t="s">
        <v>638</v>
      </c>
      <c r="Y487" s="130" t="s">
        <v>89</v>
      </c>
      <c r="Z487" s="131">
        <v>4</v>
      </c>
      <c r="AA487" s="131">
        <v>2.1</v>
      </c>
      <c r="AB487" s="131">
        <v>0</v>
      </c>
      <c r="AC487" s="131">
        <v>-0.7</v>
      </c>
      <c r="AD487" s="131">
        <v>-0.2</v>
      </c>
      <c r="AE487" s="131">
        <v>2.6</v>
      </c>
      <c r="AF487" s="131">
        <v>4.9000000000000004</v>
      </c>
      <c r="AG487" s="131">
        <v>3.7</v>
      </c>
      <c r="AH487" s="131">
        <v>3.5</v>
      </c>
      <c r="AI487" s="131">
        <v>2.5</v>
      </c>
      <c r="AJ487" s="516"/>
      <c r="AK487" s="232"/>
      <c r="AL487" s="5"/>
      <c r="AM487" s="5"/>
      <c r="AN487"/>
      <c r="AO487"/>
      <c r="AP487"/>
      <c r="AQ487"/>
      <c r="AR487"/>
      <c r="AS487"/>
      <c r="AT487"/>
      <c r="CH487"/>
      <c r="CI487"/>
      <c r="CJ487"/>
      <c r="CK487"/>
      <c r="CL487"/>
      <c r="CM487"/>
      <c r="CN487"/>
      <c r="CO487"/>
      <c r="CP487"/>
      <c r="CQ487"/>
      <c r="CR487"/>
      <c r="CS487"/>
      <c r="CT487"/>
      <c r="CU487"/>
      <c r="CV487"/>
      <c r="CW487"/>
      <c r="CX487"/>
      <c r="CY487"/>
      <c r="CZ487"/>
      <c r="DA487"/>
      <c r="DB487"/>
    </row>
    <row r="488" spans="1:106" s="3" customFormat="1" x14ac:dyDescent="0.2">
      <c r="A488" s="109" t="s">
        <v>639</v>
      </c>
      <c r="B488" s="132" t="s">
        <v>90</v>
      </c>
      <c r="C488" s="133">
        <v>-1.4</v>
      </c>
      <c r="D488" s="134" t="e">
        <v>#N/A</v>
      </c>
      <c r="E488" s="133">
        <v>0</v>
      </c>
      <c r="F488" s="134" t="e">
        <v>#N/A</v>
      </c>
      <c r="G488" s="133">
        <v>-3.5</v>
      </c>
      <c r="H488" s="134" t="e">
        <v>#N/A</v>
      </c>
      <c r="I488" s="133">
        <v>-2.9</v>
      </c>
      <c r="J488" s="134" t="e">
        <v>#N/A</v>
      </c>
      <c r="K488" s="133">
        <v>-5.2</v>
      </c>
      <c r="L488" s="134" t="e">
        <v>#N/A</v>
      </c>
      <c r="M488" s="133">
        <v>-5.8</v>
      </c>
      <c r="N488" s="134" t="e">
        <v>#N/A</v>
      </c>
      <c r="O488" s="133">
        <v>0.60000000000000009</v>
      </c>
      <c r="P488" s="134" t="e">
        <v>#N/A</v>
      </c>
      <c r="Q488" s="133">
        <v>1</v>
      </c>
      <c r="R488" s="134" t="e">
        <v>#N/A</v>
      </c>
      <c r="S488" s="133">
        <v>-0.30000000000000004</v>
      </c>
      <c r="T488" s="134" t="e">
        <v>#N/A</v>
      </c>
      <c r="U488" s="133">
        <v>-0.39999999999999991</v>
      </c>
      <c r="V488" s="135" t="e">
        <v>#N/A</v>
      </c>
      <c r="W488" s="1"/>
      <c r="X488" s="109" t="s">
        <v>640</v>
      </c>
      <c r="Y488" s="136" t="s">
        <v>90</v>
      </c>
      <c r="Z488" s="137">
        <v>0.6</v>
      </c>
      <c r="AA488" s="137">
        <v>0.5</v>
      </c>
      <c r="AB488" s="137">
        <v>-1.5</v>
      </c>
      <c r="AC488" s="137">
        <v>-2.4</v>
      </c>
      <c r="AD488" s="137">
        <v>-3.2</v>
      </c>
      <c r="AE488" s="137">
        <v>-3.8</v>
      </c>
      <c r="AF488" s="137">
        <v>2.6</v>
      </c>
      <c r="AG488" s="137">
        <v>3</v>
      </c>
      <c r="AH488" s="137">
        <v>1.7</v>
      </c>
      <c r="AI488" s="137">
        <v>1.6</v>
      </c>
      <c r="AJ488" s="517"/>
      <c r="AK488" s="233"/>
      <c r="AL488" s="5"/>
      <c r="AM488" s="5"/>
      <c r="AN488"/>
      <c r="AO488"/>
      <c r="AP488"/>
      <c r="AQ488"/>
      <c r="AR488"/>
      <c r="AS488"/>
      <c r="AT488"/>
      <c r="CH488" s="2"/>
      <c r="CI488" s="2"/>
      <c r="CJ488" s="2"/>
      <c r="CK488" s="2"/>
      <c r="CL488" s="2"/>
      <c r="CM488" s="2"/>
      <c r="CN488" s="2"/>
      <c r="CO488" s="2"/>
      <c r="CP488" s="2"/>
      <c r="CQ488" s="2"/>
      <c r="CR488" s="2"/>
      <c r="CS488" s="2"/>
      <c r="CT488" s="2"/>
      <c r="CU488" s="2"/>
      <c r="CV488" s="2"/>
      <c r="CW488" s="2"/>
      <c r="CX488" s="2"/>
      <c r="CY488" s="2"/>
      <c r="CZ488" s="2"/>
      <c r="DA488" s="2"/>
      <c r="DB488" s="2"/>
    </row>
    <row r="489" spans="1:106" x14ac:dyDescent="0.2">
      <c r="A489" s="109" t="s">
        <v>641</v>
      </c>
      <c r="B489" s="491" t="s">
        <v>91</v>
      </c>
      <c r="C489" s="492" t="e">
        <v>#N/A</v>
      </c>
      <c r="D489" s="493">
        <v>6.8</v>
      </c>
      <c r="E489" s="493" t="e">
        <v>#N/A</v>
      </c>
      <c r="F489" s="493">
        <v>10</v>
      </c>
      <c r="G489" s="493" t="e">
        <v>#N/A</v>
      </c>
      <c r="H489" s="493">
        <v>6</v>
      </c>
      <c r="I489" s="493" t="e">
        <v>#N/A</v>
      </c>
      <c r="J489" s="493">
        <v>15</v>
      </c>
      <c r="K489" s="493" t="e">
        <v>#N/A</v>
      </c>
      <c r="L489" s="493">
        <v>16.8</v>
      </c>
      <c r="M489" s="493" t="e">
        <v>#N/A</v>
      </c>
      <c r="N489" s="493">
        <v>5.8</v>
      </c>
      <c r="O489" s="493" t="e">
        <v>#N/A</v>
      </c>
      <c r="P489" s="493">
        <v>13.9</v>
      </c>
      <c r="Q489" s="493" t="e">
        <v>#N/A</v>
      </c>
      <c r="R489" s="493">
        <v>12.7</v>
      </c>
      <c r="S489" s="493" t="e">
        <v>#N/A</v>
      </c>
      <c r="T489" s="493">
        <v>12.5</v>
      </c>
      <c r="U489" s="493" t="e">
        <v>#N/A</v>
      </c>
      <c r="V489" s="494">
        <v>11.3</v>
      </c>
      <c r="X489" s="109" t="s">
        <v>642</v>
      </c>
      <c r="Y489" s="514" t="s">
        <v>91</v>
      </c>
      <c r="Z489" s="511">
        <v>6.8</v>
      </c>
      <c r="AA489" s="512">
        <v>10</v>
      </c>
      <c r="AB489" s="512">
        <v>6</v>
      </c>
      <c r="AC489" s="512">
        <v>15</v>
      </c>
      <c r="AD489" s="512">
        <v>16.8</v>
      </c>
      <c r="AE489" s="512">
        <v>5.8</v>
      </c>
      <c r="AF489" s="512">
        <v>13.9</v>
      </c>
      <c r="AG489" s="512">
        <v>12.7</v>
      </c>
      <c r="AH489" s="512">
        <v>12.5</v>
      </c>
      <c r="AI489" s="513">
        <v>11.3</v>
      </c>
      <c r="CH489" s="3"/>
      <c r="CI489" s="3"/>
      <c r="CJ489" s="3"/>
      <c r="CK489" s="3"/>
      <c r="CL489" s="3"/>
      <c r="CM489" s="3"/>
      <c r="CN489" s="3"/>
      <c r="CO489" s="3"/>
      <c r="CP489" s="3"/>
      <c r="CQ489" s="3"/>
      <c r="CR489" s="3"/>
      <c r="CS489" s="3"/>
      <c r="CT489" s="3"/>
      <c r="CU489" s="3"/>
      <c r="CV489" s="3"/>
      <c r="CW489" s="3"/>
      <c r="CX489" s="3"/>
      <c r="CY489" s="3"/>
      <c r="CZ489" s="3"/>
      <c r="DA489" s="3"/>
      <c r="DB489" s="3"/>
    </row>
    <row r="490" spans="1:106" x14ac:dyDescent="0.2">
      <c r="A490" s="109" t="s">
        <v>643</v>
      </c>
      <c r="B490" s="139" t="s">
        <v>92</v>
      </c>
      <c r="C490" s="140">
        <v>11</v>
      </c>
      <c r="D490" s="141">
        <v>13</v>
      </c>
      <c r="E490" s="141">
        <v>10</v>
      </c>
      <c r="F490" s="141">
        <v>8</v>
      </c>
      <c r="G490" s="141">
        <v>12</v>
      </c>
      <c r="H490" s="141">
        <v>14</v>
      </c>
      <c r="I490" s="141">
        <v>8</v>
      </c>
      <c r="J490" s="141">
        <v>9</v>
      </c>
      <c r="K490" s="141">
        <v>10</v>
      </c>
      <c r="L490" s="141">
        <v>9</v>
      </c>
      <c r="M490" s="141">
        <v>15</v>
      </c>
      <c r="N490" s="141">
        <v>16</v>
      </c>
      <c r="O490" s="141">
        <v>16</v>
      </c>
      <c r="P490" s="141">
        <v>17</v>
      </c>
      <c r="Q490" s="141">
        <v>11</v>
      </c>
      <c r="R490" s="141">
        <v>7</v>
      </c>
      <c r="S490" s="141">
        <v>5</v>
      </c>
      <c r="T490" s="141">
        <v>2</v>
      </c>
      <c r="U490" s="141">
        <v>6</v>
      </c>
      <c r="V490" s="142">
        <v>6</v>
      </c>
      <c r="X490" s="109" t="s">
        <v>644</v>
      </c>
      <c r="Y490" s="143" t="s">
        <v>92</v>
      </c>
      <c r="Z490" s="144">
        <v>13</v>
      </c>
      <c r="AA490" s="144">
        <v>10</v>
      </c>
      <c r="AB490" s="144">
        <v>14</v>
      </c>
      <c r="AC490" s="144">
        <v>9</v>
      </c>
      <c r="AD490" s="144">
        <v>10</v>
      </c>
      <c r="AE490" s="144">
        <v>16</v>
      </c>
      <c r="AF490" s="144">
        <v>17</v>
      </c>
      <c r="AG490" s="144">
        <v>11</v>
      </c>
      <c r="AH490" s="144">
        <v>5</v>
      </c>
      <c r="AI490" s="144">
        <v>6</v>
      </c>
      <c r="AO490" s="1"/>
      <c r="AP490" s="5"/>
      <c r="AQ490" s="5"/>
      <c r="AR490" s="5"/>
      <c r="AS490" s="5"/>
      <c r="AT490" s="5"/>
    </row>
    <row r="491" spans="1:106" x14ac:dyDescent="0.2">
      <c r="A491" s="109" t="s">
        <v>645</v>
      </c>
      <c r="B491" s="145" t="s">
        <v>93</v>
      </c>
      <c r="C491" s="146" t="s">
        <v>79</v>
      </c>
      <c r="D491" s="147" t="s">
        <v>79</v>
      </c>
      <c r="E491" s="147" t="s">
        <v>79</v>
      </c>
      <c r="F491" s="147" t="s">
        <v>79</v>
      </c>
      <c r="G491" s="147" t="s">
        <v>79</v>
      </c>
      <c r="H491" s="147" t="s">
        <v>79</v>
      </c>
      <c r="I491" s="147" t="s">
        <v>79</v>
      </c>
      <c r="J491" s="147" t="s">
        <v>79</v>
      </c>
      <c r="K491" s="147" t="s">
        <v>79</v>
      </c>
      <c r="L491" s="147" t="s">
        <v>79</v>
      </c>
      <c r="M491" s="147">
        <v>15</v>
      </c>
      <c r="N491" s="147">
        <v>16</v>
      </c>
      <c r="O491" s="147">
        <v>16</v>
      </c>
      <c r="P491" s="147">
        <v>17</v>
      </c>
      <c r="Q491" s="147" t="s">
        <v>79</v>
      </c>
      <c r="R491" s="147" t="s">
        <v>79</v>
      </c>
      <c r="S491" s="147" t="s">
        <v>79</v>
      </c>
      <c r="T491" s="147" t="s">
        <v>79</v>
      </c>
      <c r="U491" s="147" t="s">
        <v>79</v>
      </c>
      <c r="V491" s="148" t="s">
        <v>79</v>
      </c>
      <c r="X491" s="109" t="s">
        <v>646</v>
      </c>
      <c r="Y491" s="149" t="s">
        <v>103</v>
      </c>
      <c r="Z491" s="150">
        <v>0</v>
      </c>
      <c r="AA491" s="150">
        <v>0</v>
      </c>
      <c r="AB491" s="150">
        <v>0</v>
      </c>
      <c r="AC491" s="150">
        <v>0</v>
      </c>
      <c r="AD491" s="150">
        <v>0</v>
      </c>
      <c r="AE491" s="150">
        <v>0</v>
      </c>
      <c r="AF491" s="150">
        <v>0</v>
      </c>
      <c r="AG491" s="150">
        <v>0</v>
      </c>
      <c r="AH491" s="150">
        <v>0</v>
      </c>
      <c r="AI491" s="150">
        <v>0</v>
      </c>
    </row>
    <row r="492" spans="1:106" ht="15.75" x14ac:dyDescent="0.25">
      <c r="A492" s="109" t="s">
        <v>647</v>
      </c>
      <c r="B492" s="151" t="s">
        <v>31</v>
      </c>
      <c r="C492" s="152" t="s">
        <v>2250</v>
      </c>
      <c r="D492" s="153" t="s">
        <v>2250</v>
      </c>
      <c r="E492" s="153" t="s">
        <v>2250</v>
      </c>
      <c r="F492" s="153" t="s">
        <v>79</v>
      </c>
      <c r="G492" s="153" t="s">
        <v>79</v>
      </c>
      <c r="H492" s="153" t="s">
        <v>2250</v>
      </c>
      <c r="I492" s="153" t="s">
        <v>2250</v>
      </c>
      <c r="J492" s="153" t="s">
        <v>79</v>
      </c>
      <c r="K492" s="153" t="s">
        <v>2253</v>
      </c>
      <c r="L492" s="153" t="s">
        <v>79</v>
      </c>
      <c r="M492" s="153" t="s">
        <v>79</v>
      </c>
      <c r="N492" s="153" t="s">
        <v>2250</v>
      </c>
      <c r="O492" s="153" t="s">
        <v>79</v>
      </c>
      <c r="P492" s="153" t="s">
        <v>2238</v>
      </c>
      <c r="Q492" s="153" t="s">
        <v>2250</v>
      </c>
      <c r="R492" s="153" t="s">
        <v>79</v>
      </c>
      <c r="S492" s="153" t="s">
        <v>79</v>
      </c>
      <c r="T492" s="153" t="s">
        <v>79</v>
      </c>
      <c r="U492" s="153" t="s">
        <v>79</v>
      </c>
      <c r="V492" s="154" t="s">
        <v>79</v>
      </c>
      <c r="X492" s="109" t="s">
        <v>648</v>
      </c>
      <c r="Y492" s="155" t="s">
        <v>31</v>
      </c>
      <c r="Z492" s="156" t="s">
        <v>2250</v>
      </c>
      <c r="AA492" s="156" t="s">
        <v>2250</v>
      </c>
      <c r="AB492" s="156" t="s">
        <v>2250</v>
      </c>
      <c r="AC492" s="156" t="s">
        <v>2253</v>
      </c>
      <c r="AD492" s="156" t="s">
        <v>2250</v>
      </c>
      <c r="AE492" s="156" t="s">
        <v>2250</v>
      </c>
      <c r="AF492" s="156" t="s">
        <v>2238</v>
      </c>
      <c r="AG492" s="156" t="s">
        <v>2250</v>
      </c>
      <c r="AH492" s="156" t="s">
        <v>79</v>
      </c>
      <c r="AI492" s="156" t="s">
        <v>79</v>
      </c>
    </row>
    <row r="493" spans="1:106" x14ac:dyDescent="0.2">
      <c r="A493" s="109" t="s">
        <v>649</v>
      </c>
      <c r="B493" s="151" t="s">
        <v>94</v>
      </c>
      <c r="C493" s="157">
        <v>1</v>
      </c>
      <c r="D493" s="158">
        <v>12</v>
      </c>
      <c r="E493" s="158">
        <v>3</v>
      </c>
      <c r="F493" s="158">
        <v>0</v>
      </c>
      <c r="G493" s="158">
        <v>0</v>
      </c>
      <c r="H493" s="158">
        <v>1</v>
      </c>
      <c r="I493" s="158">
        <v>1</v>
      </c>
      <c r="J493" s="158">
        <v>0</v>
      </c>
      <c r="K493" s="158">
        <v>1</v>
      </c>
      <c r="L493" s="158">
        <v>0</v>
      </c>
      <c r="M493" s="158">
        <v>0</v>
      </c>
      <c r="N493" s="158">
        <v>4</v>
      </c>
      <c r="O493" s="158">
        <v>0</v>
      </c>
      <c r="P493" s="158">
        <v>1</v>
      </c>
      <c r="Q493" s="158">
        <v>1</v>
      </c>
      <c r="R493" s="158">
        <v>0</v>
      </c>
      <c r="S493" s="158">
        <v>0</v>
      </c>
      <c r="T493" s="158">
        <v>0</v>
      </c>
      <c r="U493" s="158">
        <v>0</v>
      </c>
      <c r="V493" s="159">
        <v>0</v>
      </c>
      <c r="X493" s="109" t="s">
        <v>650</v>
      </c>
      <c r="Y493" s="23" t="s">
        <v>94</v>
      </c>
      <c r="Z493" s="160">
        <v>12</v>
      </c>
      <c r="AA493" s="160">
        <v>3</v>
      </c>
      <c r="AB493" s="160">
        <v>1</v>
      </c>
      <c r="AC493" s="160">
        <v>1</v>
      </c>
      <c r="AD493" s="160">
        <v>1</v>
      </c>
      <c r="AE493" s="160">
        <v>4</v>
      </c>
      <c r="AF493" s="160">
        <v>1</v>
      </c>
      <c r="AG493" s="160">
        <v>1</v>
      </c>
      <c r="AH493" s="160">
        <v>0</v>
      </c>
      <c r="AI493" s="160">
        <v>0</v>
      </c>
    </row>
    <row r="494" spans="1:106" x14ac:dyDescent="0.2">
      <c r="A494" s="109" t="s">
        <v>651</v>
      </c>
      <c r="B494" s="161" t="s">
        <v>34</v>
      </c>
      <c r="C494" s="162">
        <v>996.85</v>
      </c>
      <c r="D494" s="163">
        <v>984.05</v>
      </c>
      <c r="E494" s="163">
        <v>982.95</v>
      </c>
      <c r="F494" s="163">
        <v>985.6</v>
      </c>
      <c r="G494" s="163">
        <v>987.95</v>
      </c>
      <c r="H494" s="163">
        <v>995.3</v>
      </c>
      <c r="I494" s="163">
        <v>998.1</v>
      </c>
      <c r="J494" s="163">
        <v>999.95</v>
      </c>
      <c r="K494" s="163">
        <v>1007.5</v>
      </c>
      <c r="L494" s="163">
        <v>1017.8</v>
      </c>
      <c r="M494" s="163">
        <v>1020</v>
      </c>
      <c r="N494" s="163">
        <v>1012</v>
      </c>
      <c r="O494" s="163">
        <v>1012.05</v>
      </c>
      <c r="P494" s="163">
        <v>1011.3499999999999</v>
      </c>
      <c r="Q494" s="163">
        <v>1015.4</v>
      </c>
      <c r="R494" s="163">
        <v>1019.15</v>
      </c>
      <c r="S494" s="163">
        <v>1023.6</v>
      </c>
      <c r="T494" s="163">
        <v>1028</v>
      </c>
      <c r="U494" s="163">
        <v>1033.5500000000002</v>
      </c>
      <c r="V494" s="164">
        <v>1040.5500000000002</v>
      </c>
      <c r="X494" s="109" t="s">
        <v>652</v>
      </c>
      <c r="Y494" s="165" t="s">
        <v>33</v>
      </c>
      <c r="Z494" s="166">
        <v>0</v>
      </c>
      <c r="AA494" s="166">
        <v>0</v>
      </c>
      <c r="AB494" s="166">
        <v>0</v>
      </c>
      <c r="AC494" s="166">
        <v>0</v>
      </c>
      <c r="AD494" s="166">
        <v>0</v>
      </c>
      <c r="AE494" s="166">
        <v>0</v>
      </c>
      <c r="AF494" s="166">
        <v>0</v>
      </c>
      <c r="AG494" s="166">
        <v>0</v>
      </c>
      <c r="AH494" s="166">
        <v>0</v>
      </c>
      <c r="AI494" s="166">
        <v>0</v>
      </c>
      <c r="AP494" s="1"/>
      <c r="AQ494" s="1"/>
      <c r="AR494" s="1"/>
      <c r="AS494" s="1"/>
      <c r="AT494" s="1"/>
    </row>
    <row r="495" spans="1:106" x14ac:dyDescent="0.2">
      <c r="A495" s="109" t="s">
        <v>653</v>
      </c>
      <c r="B495" s="167" t="s">
        <v>32</v>
      </c>
      <c r="C495" s="168" t="s">
        <v>2289</v>
      </c>
      <c r="D495" s="169" t="s">
        <v>2288</v>
      </c>
      <c r="E495" s="169" t="s">
        <v>820</v>
      </c>
      <c r="F495" s="169" t="s">
        <v>4</v>
      </c>
      <c r="G495" s="169" t="s">
        <v>2239</v>
      </c>
      <c r="H495" s="169" t="s">
        <v>2232</v>
      </c>
      <c r="I495" s="169" t="s">
        <v>820</v>
      </c>
      <c r="J495" s="169" t="s">
        <v>4</v>
      </c>
      <c r="K495" s="169" t="s">
        <v>1</v>
      </c>
      <c r="L495" s="169" t="s">
        <v>1</v>
      </c>
      <c r="M495" s="169" t="s">
        <v>2239</v>
      </c>
      <c r="N495" s="169" t="s">
        <v>2232</v>
      </c>
      <c r="O495" s="169" t="s">
        <v>2239</v>
      </c>
      <c r="P495" s="169" t="s">
        <v>2239</v>
      </c>
      <c r="Q495" s="169" t="s">
        <v>820</v>
      </c>
      <c r="R495" s="169" t="s">
        <v>820</v>
      </c>
      <c r="S495" s="169" t="s">
        <v>97</v>
      </c>
      <c r="T495" s="169" t="s">
        <v>2213</v>
      </c>
      <c r="U495" s="169" t="s">
        <v>2237</v>
      </c>
      <c r="V495" s="170" t="s">
        <v>98</v>
      </c>
      <c r="X495" s="672" t="s">
        <v>632</v>
      </c>
      <c r="Y495" s="673" t="s">
        <v>807</v>
      </c>
      <c r="Z495" s="674">
        <v>0</v>
      </c>
      <c r="AA495" s="675">
        <v>0</v>
      </c>
      <c r="AB495" s="675">
        <v>0</v>
      </c>
      <c r="AC495" s="675">
        <v>0</v>
      </c>
      <c r="AD495" s="675">
        <v>0</v>
      </c>
      <c r="AE495" s="675">
        <v>1</v>
      </c>
      <c r="AF495" s="675">
        <v>0</v>
      </c>
      <c r="AG495" s="675">
        <v>0</v>
      </c>
      <c r="AH495" s="675">
        <v>0</v>
      </c>
      <c r="AI495" s="676">
        <v>0</v>
      </c>
    </row>
    <row r="496" spans="1:106" x14ac:dyDescent="0.2">
      <c r="A496" s="109" t="s">
        <v>654</v>
      </c>
      <c r="B496" s="171" t="s">
        <v>33</v>
      </c>
      <c r="C496" s="172">
        <v>0</v>
      </c>
      <c r="D496" s="173">
        <v>0</v>
      </c>
      <c r="E496" s="173">
        <v>0</v>
      </c>
      <c r="F496" s="173">
        <v>0</v>
      </c>
      <c r="G496" s="173">
        <v>0</v>
      </c>
      <c r="H496" s="173">
        <v>0</v>
      </c>
      <c r="I496" s="173">
        <v>0</v>
      </c>
      <c r="J496" s="173">
        <v>0</v>
      </c>
      <c r="K496" s="173">
        <v>0</v>
      </c>
      <c r="L496" s="173">
        <v>0</v>
      </c>
      <c r="M496" s="173">
        <v>0</v>
      </c>
      <c r="N496" s="173">
        <v>0</v>
      </c>
      <c r="O496" s="173">
        <v>0</v>
      </c>
      <c r="P496" s="173">
        <v>0</v>
      </c>
      <c r="Q496" s="173">
        <v>0</v>
      </c>
      <c r="R496" s="173">
        <v>0</v>
      </c>
      <c r="S496" s="173">
        <v>0</v>
      </c>
      <c r="T496" s="173">
        <v>0</v>
      </c>
      <c r="U496" s="173">
        <v>0</v>
      </c>
      <c r="V496" s="174">
        <v>0</v>
      </c>
      <c r="X496" s="672" t="s">
        <v>633</v>
      </c>
      <c r="Y496" s="677" t="s">
        <v>808</v>
      </c>
      <c r="Z496" s="678">
        <v>0</v>
      </c>
      <c r="AA496" s="679">
        <v>0</v>
      </c>
      <c r="AB496" s="679">
        <v>0</v>
      </c>
      <c r="AC496" s="679">
        <v>0</v>
      </c>
      <c r="AD496" s="679">
        <v>0</v>
      </c>
      <c r="AE496" s="679">
        <v>0</v>
      </c>
      <c r="AF496" s="679">
        <v>0</v>
      </c>
      <c r="AG496" s="679">
        <v>0</v>
      </c>
      <c r="AH496" s="679">
        <v>0</v>
      </c>
      <c r="AI496" s="680">
        <v>0</v>
      </c>
    </row>
    <row r="497" spans="1:106" x14ac:dyDescent="0.2">
      <c r="A497" s="109" t="s">
        <v>655</v>
      </c>
      <c r="B497" s="171" t="s">
        <v>103</v>
      </c>
      <c r="C497" s="172">
        <v>0</v>
      </c>
      <c r="D497" s="173">
        <v>0</v>
      </c>
      <c r="E497" s="173">
        <v>0</v>
      </c>
      <c r="F497" s="173">
        <v>0</v>
      </c>
      <c r="G497" s="173">
        <v>0</v>
      </c>
      <c r="H497" s="173">
        <v>0</v>
      </c>
      <c r="I497" s="173">
        <v>0</v>
      </c>
      <c r="J497" s="173">
        <v>0</v>
      </c>
      <c r="K497" s="173">
        <v>0</v>
      </c>
      <c r="L497" s="173">
        <v>0</v>
      </c>
      <c r="M497" s="173">
        <v>0</v>
      </c>
      <c r="N497" s="173">
        <v>0</v>
      </c>
      <c r="O497" s="173">
        <v>0</v>
      </c>
      <c r="P497" s="173">
        <v>0</v>
      </c>
      <c r="Q497" s="173">
        <v>0</v>
      </c>
      <c r="R497" s="173">
        <v>0</v>
      </c>
      <c r="S497" s="173">
        <v>0</v>
      </c>
      <c r="T497" s="173">
        <v>0</v>
      </c>
      <c r="U497" s="173">
        <v>0</v>
      </c>
      <c r="V497" s="174">
        <v>0</v>
      </c>
      <c r="X497" s="672" t="s">
        <v>635</v>
      </c>
      <c r="Y497" s="677" t="s">
        <v>809</v>
      </c>
      <c r="Z497" s="678">
        <v>2</v>
      </c>
      <c r="AA497" s="679">
        <v>2</v>
      </c>
      <c r="AB497" s="679">
        <v>0</v>
      </c>
      <c r="AC497" s="679">
        <v>0</v>
      </c>
      <c r="AD497" s="679">
        <v>0</v>
      </c>
      <c r="AE497" s="679">
        <v>2</v>
      </c>
      <c r="AF497" s="679">
        <v>0</v>
      </c>
      <c r="AG497" s="679">
        <v>0</v>
      </c>
      <c r="AH497" s="679">
        <v>0</v>
      </c>
      <c r="AI497" s="680">
        <v>0</v>
      </c>
      <c r="AO497" s="2"/>
    </row>
    <row r="498" spans="1:106" x14ac:dyDescent="0.2">
      <c r="A498" s="109" t="s">
        <v>656</v>
      </c>
      <c r="B498" s="171" t="s">
        <v>148</v>
      </c>
      <c r="C498" s="172">
        <v>-6.3</v>
      </c>
      <c r="D498" s="173">
        <v>-3.7</v>
      </c>
      <c r="E498" s="173">
        <v>-4.8</v>
      </c>
      <c r="F498" s="173">
        <v>-8.1999999999999993</v>
      </c>
      <c r="G498" s="173">
        <v>-8.5</v>
      </c>
      <c r="H498" s="173">
        <v>-9.1999999999999993</v>
      </c>
      <c r="I498" s="173">
        <v>-10.1</v>
      </c>
      <c r="J498" s="173">
        <v>-10.1</v>
      </c>
      <c r="K498" s="173">
        <v>-9.9</v>
      </c>
      <c r="L498" s="173">
        <v>-8.1999999999999993</v>
      </c>
      <c r="M498" s="173">
        <v>-5.7</v>
      </c>
      <c r="N498" s="173">
        <v>1.6</v>
      </c>
      <c r="O498" s="173">
        <v>8.9</v>
      </c>
      <c r="P498" s="173">
        <v>0.4</v>
      </c>
      <c r="Q498" s="173">
        <v>-1.7</v>
      </c>
      <c r="R498" s="173">
        <v>-3</v>
      </c>
      <c r="S498" s="173">
        <v>-3.5</v>
      </c>
      <c r="T498" s="173">
        <v>-4.9000000000000004</v>
      </c>
      <c r="U498" s="173">
        <v>-5.2</v>
      </c>
      <c r="V498" s="174">
        <v>-6.3</v>
      </c>
      <c r="X498" s="672" t="s">
        <v>637</v>
      </c>
      <c r="Y498" s="699" t="s">
        <v>810</v>
      </c>
      <c r="Z498" s="700">
        <v>0</v>
      </c>
      <c r="AA498" s="701">
        <v>0</v>
      </c>
      <c r="AB498" s="701">
        <v>0</v>
      </c>
      <c r="AC498" s="701">
        <v>0</v>
      </c>
      <c r="AD498" s="701">
        <v>0</v>
      </c>
      <c r="AE498" s="701">
        <v>0</v>
      </c>
      <c r="AF498" s="701">
        <v>0</v>
      </c>
      <c r="AG498" s="701">
        <v>0</v>
      </c>
      <c r="AH498" s="701">
        <v>0</v>
      </c>
      <c r="AI498" s="702">
        <v>0</v>
      </c>
      <c r="AO498" s="3"/>
    </row>
    <row r="499" spans="1:106" x14ac:dyDescent="0.2">
      <c r="A499" s="703" t="s">
        <v>990</v>
      </c>
      <c r="B499" s="704" t="s">
        <v>807</v>
      </c>
      <c r="C499" s="705">
        <v>0</v>
      </c>
      <c r="D499" s="705">
        <v>0</v>
      </c>
      <c r="E499" s="705">
        <v>0</v>
      </c>
      <c r="F499" s="705">
        <v>0</v>
      </c>
      <c r="G499" s="705">
        <v>0</v>
      </c>
      <c r="H499" s="705">
        <v>0</v>
      </c>
      <c r="I499" s="705">
        <v>0</v>
      </c>
      <c r="J499" s="705">
        <v>0</v>
      </c>
      <c r="K499" s="705">
        <v>0</v>
      </c>
      <c r="L499" s="705">
        <v>0</v>
      </c>
      <c r="M499" s="705">
        <v>0</v>
      </c>
      <c r="N499" s="705">
        <v>1</v>
      </c>
      <c r="O499" s="705">
        <v>0</v>
      </c>
      <c r="P499" s="705">
        <v>0</v>
      </c>
      <c r="Q499" s="705">
        <v>0</v>
      </c>
      <c r="R499" s="705">
        <v>0</v>
      </c>
      <c r="S499" s="705">
        <v>0</v>
      </c>
      <c r="T499" s="705">
        <v>0</v>
      </c>
      <c r="U499" s="705">
        <v>0</v>
      </c>
      <c r="V499" s="705">
        <v>0</v>
      </c>
      <c r="X499" s="672" t="s">
        <v>639</v>
      </c>
      <c r="Y499" s="685" t="s">
        <v>812</v>
      </c>
      <c r="Z499" s="686">
        <v>5</v>
      </c>
      <c r="AA499" s="687">
        <v>4</v>
      </c>
      <c r="AB499" s="687">
        <v>3</v>
      </c>
      <c r="AC499" s="687">
        <v>4</v>
      </c>
      <c r="AD499" s="687">
        <v>4</v>
      </c>
      <c r="AE499" s="687">
        <v>6</v>
      </c>
      <c r="AF499" s="687">
        <v>4</v>
      </c>
      <c r="AG499" s="687">
        <v>2</v>
      </c>
      <c r="AH499" s="687">
        <v>1</v>
      </c>
      <c r="AI499" s="688">
        <v>1</v>
      </c>
    </row>
    <row r="500" spans="1:106" x14ac:dyDescent="0.2">
      <c r="A500" s="703" t="s">
        <v>991</v>
      </c>
      <c r="B500" s="704" t="s">
        <v>808</v>
      </c>
      <c r="C500" s="706">
        <v>0</v>
      </c>
      <c r="D500" s="706">
        <v>0</v>
      </c>
      <c r="E500" s="706">
        <v>0</v>
      </c>
      <c r="F500" s="706">
        <v>0</v>
      </c>
      <c r="G500" s="706">
        <v>0</v>
      </c>
      <c r="H500" s="706">
        <v>0</v>
      </c>
      <c r="I500" s="706">
        <v>0</v>
      </c>
      <c r="J500" s="706">
        <v>0</v>
      </c>
      <c r="K500" s="706">
        <v>0</v>
      </c>
      <c r="L500" s="706">
        <v>0</v>
      </c>
      <c r="M500" s="706">
        <v>0</v>
      </c>
      <c r="N500" s="706">
        <v>0</v>
      </c>
      <c r="O500" s="706">
        <v>0</v>
      </c>
      <c r="P500" s="706">
        <v>0</v>
      </c>
      <c r="Q500" s="706">
        <v>0</v>
      </c>
      <c r="R500" s="706">
        <v>0</v>
      </c>
      <c r="S500" s="706">
        <v>0</v>
      </c>
      <c r="T500" s="706">
        <v>0</v>
      </c>
      <c r="U500" s="706">
        <v>0</v>
      </c>
      <c r="V500" s="706">
        <v>0</v>
      </c>
      <c r="X500" s="672" t="s">
        <v>651</v>
      </c>
      <c r="Y500" s="459" t="s">
        <v>806</v>
      </c>
      <c r="Z500" s="691">
        <v>996.85</v>
      </c>
      <c r="AA500" s="691">
        <v>982.95</v>
      </c>
      <c r="AB500" s="691">
        <v>987.95</v>
      </c>
      <c r="AC500" s="691">
        <v>998.1</v>
      </c>
      <c r="AD500" s="691">
        <v>1007.5</v>
      </c>
      <c r="AE500" s="691">
        <v>1020</v>
      </c>
      <c r="AF500" s="691">
        <v>1012.05</v>
      </c>
      <c r="AG500" s="691">
        <v>1015.4</v>
      </c>
      <c r="AH500" s="691">
        <v>1023.6</v>
      </c>
      <c r="AI500" s="691">
        <v>1033.5500000000002</v>
      </c>
    </row>
    <row r="501" spans="1:106" x14ac:dyDescent="0.2">
      <c r="A501" s="703" t="s">
        <v>992</v>
      </c>
      <c r="B501" s="707" t="s">
        <v>809</v>
      </c>
      <c r="C501" s="706">
        <v>0</v>
      </c>
      <c r="D501" s="706">
        <v>2</v>
      </c>
      <c r="E501" s="706">
        <v>0</v>
      </c>
      <c r="F501" s="706">
        <v>0</v>
      </c>
      <c r="G501" s="706">
        <v>0</v>
      </c>
      <c r="H501" s="706">
        <v>0</v>
      </c>
      <c r="I501" s="706">
        <v>0</v>
      </c>
      <c r="J501" s="706">
        <v>0</v>
      </c>
      <c r="K501" s="706">
        <v>0</v>
      </c>
      <c r="L501" s="706">
        <v>0</v>
      </c>
      <c r="M501" s="706">
        <v>0</v>
      </c>
      <c r="N501" s="706">
        <v>2</v>
      </c>
      <c r="O501" s="706">
        <v>0</v>
      </c>
      <c r="P501" s="706">
        <v>0</v>
      </c>
      <c r="Q501" s="706">
        <v>0</v>
      </c>
      <c r="R501" s="706">
        <v>0</v>
      </c>
      <c r="S501" s="706">
        <v>0</v>
      </c>
      <c r="T501" s="706">
        <v>0</v>
      </c>
      <c r="U501" s="706">
        <v>0</v>
      </c>
      <c r="V501" s="706">
        <v>0</v>
      </c>
      <c r="X501" s="672" t="s">
        <v>653</v>
      </c>
      <c r="Y501" s="693" t="s">
        <v>32</v>
      </c>
      <c r="Z501" s="694" t="s">
        <v>815</v>
      </c>
      <c r="AA501" s="694" t="s">
        <v>816</v>
      </c>
      <c r="AB501" s="694" t="s">
        <v>816</v>
      </c>
      <c r="AC501" s="694" t="s">
        <v>816</v>
      </c>
      <c r="AD501" s="694" t="s">
        <v>837</v>
      </c>
      <c r="AE501" s="694" t="s">
        <v>816</v>
      </c>
      <c r="AF501" s="694" t="s">
        <v>816</v>
      </c>
      <c r="AG501" s="694" t="s">
        <v>816</v>
      </c>
      <c r="AH501" s="694" t="s">
        <v>816</v>
      </c>
      <c r="AI501" s="694" t="s">
        <v>2217</v>
      </c>
      <c r="AP501" s="2"/>
      <c r="AQ501" s="2"/>
      <c r="AR501" s="2"/>
      <c r="AS501" s="2"/>
      <c r="AT501" s="2"/>
    </row>
    <row r="502" spans="1:106" x14ac:dyDescent="0.2">
      <c r="A502" s="703" t="s">
        <v>993</v>
      </c>
      <c r="B502" s="707" t="s">
        <v>810</v>
      </c>
      <c r="C502" s="706">
        <v>0</v>
      </c>
      <c r="D502" s="706">
        <v>0</v>
      </c>
      <c r="E502" s="706">
        <v>0</v>
      </c>
      <c r="F502" s="706">
        <v>0</v>
      </c>
      <c r="G502" s="706">
        <v>0</v>
      </c>
      <c r="H502" s="706">
        <v>0</v>
      </c>
      <c r="I502" s="706">
        <v>0</v>
      </c>
      <c r="J502" s="706">
        <v>0</v>
      </c>
      <c r="K502" s="706">
        <v>0</v>
      </c>
      <c r="L502" s="706">
        <v>0</v>
      </c>
      <c r="M502" s="706">
        <v>0</v>
      </c>
      <c r="N502" s="706">
        <v>0</v>
      </c>
      <c r="O502" s="706">
        <v>0</v>
      </c>
      <c r="P502" s="706">
        <v>0</v>
      </c>
      <c r="Q502" s="706">
        <v>0</v>
      </c>
      <c r="R502" s="706">
        <v>0</v>
      </c>
      <c r="S502" s="706">
        <v>0</v>
      </c>
      <c r="T502" s="706">
        <v>0</v>
      </c>
      <c r="U502" s="706">
        <v>0</v>
      </c>
      <c r="V502" s="706">
        <v>0</v>
      </c>
      <c r="AN502" s="5"/>
      <c r="AP502" s="3"/>
      <c r="AQ502" s="3"/>
      <c r="AR502" s="3"/>
      <c r="AS502" s="3"/>
      <c r="AT502" s="3"/>
    </row>
    <row r="503" spans="1:106" x14ac:dyDescent="0.2">
      <c r="A503" s="681" t="s">
        <v>994</v>
      </c>
      <c r="B503" s="695" t="s">
        <v>812</v>
      </c>
      <c r="C503" s="696">
        <v>0</v>
      </c>
      <c r="D503" s="696">
        <v>5</v>
      </c>
      <c r="E503" s="696">
        <v>4</v>
      </c>
      <c r="F503" s="696">
        <v>3</v>
      </c>
      <c r="G503" s="696">
        <v>3</v>
      </c>
      <c r="H503" s="696">
        <v>3</v>
      </c>
      <c r="I503" s="696">
        <v>4</v>
      </c>
      <c r="J503" s="696">
        <v>4</v>
      </c>
      <c r="K503" s="696">
        <v>4</v>
      </c>
      <c r="L503" s="696">
        <v>4</v>
      </c>
      <c r="M503" s="696">
        <v>4</v>
      </c>
      <c r="N503" s="696">
        <v>6</v>
      </c>
      <c r="O503" s="696">
        <v>4</v>
      </c>
      <c r="P503" s="696">
        <v>2</v>
      </c>
      <c r="Q503" s="696">
        <v>2</v>
      </c>
      <c r="R503" s="696">
        <v>1</v>
      </c>
      <c r="S503" s="696">
        <v>1</v>
      </c>
      <c r="T503" s="696">
        <v>1</v>
      </c>
      <c r="U503" s="696">
        <v>1</v>
      </c>
      <c r="V503" s="696">
        <v>1</v>
      </c>
    </row>
    <row r="504" spans="1:106" x14ac:dyDescent="0.2">
      <c r="A504" s="681" t="s">
        <v>995</v>
      </c>
      <c r="B504" s="697" t="s">
        <v>32</v>
      </c>
      <c r="C504" s="698" t="s">
        <v>815</v>
      </c>
      <c r="D504" s="698" t="e">
        <v>#N/A</v>
      </c>
      <c r="E504" s="698" t="s">
        <v>816</v>
      </c>
      <c r="F504" s="698" t="e">
        <v>#N/A</v>
      </c>
      <c r="G504" s="698" t="s">
        <v>816</v>
      </c>
      <c r="H504" s="698" t="e">
        <v>#N/A</v>
      </c>
      <c r="I504" s="698" t="s">
        <v>816</v>
      </c>
      <c r="J504" s="698" t="e">
        <v>#N/A</v>
      </c>
      <c r="K504" s="698" t="s">
        <v>837</v>
      </c>
      <c r="L504" s="698" t="e">
        <v>#N/A</v>
      </c>
      <c r="M504" s="698" t="s">
        <v>816</v>
      </c>
      <c r="N504" s="698" t="e">
        <v>#N/A</v>
      </c>
      <c r="O504" s="698" t="s">
        <v>816</v>
      </c>
      <c r="P504" s="698" t="e">
        <v>#N/A</v>
      </c>
      <c r="Q504" s="698" t="s">
        <v>816</v>
      </c>
      <c r="R504" s="698" t="e">
        <v>#N/A</v>
      </c>
      <c r="S504" s="698" t="s">
        <v>816</v>
      </c>
      <c r="T504" s="698" t="e">
        <v>#N/A</v>
      </c>
      <c r="U504" s="698" t="s">
        <v>2217</v>
      </c>
      <c r="V504" s="698" t="e">
        <v>#N/A</v>
      </c>
    </row>
    <row r="506" spans="1:106" s="5" customFormat="1" x14ac:dyDescent="0.2">
      <c r="A506"/>
      <c r="B506"/>
      <c r="C506"/>
      <c r="D506"/>
      <c r="E506"/>
      <c r="F506"/>
      <c r="G506"/>
      <c r="H506"/>
      <c r="I506"/>
      <c r="J506"/>
      <c r="K506"/>
      <c r="L506"/>
      <c r="M506"/>
      <c r="N506"/>
      <c r="O506"/>
      <c r="P506"/>
      <c r="Q506"/>
      <c r="R506"/>
      <c r="S506"/>
      <c r="T506"/>
      <c r="U506"/>
      <c r="V506"/>
      <c r="W506" s="1"/>
      <c r="X506"/>
      <c r="Y506"/>
      <c r="Z506"/>
      <c r="AA506"/>
      <c r="AB506"/>
      <c r="AC506"/>
      <c r="AD506"/>
      <c r="AE506"/>
      <c r="AF506"/>
      <c r="AG506"/>
      <c r="AH506"/>
      <c r="AI506"/>
      <c r="AJ506" s="515"/>
      <c r="AN506" s="1"/>
      <c r="AO506"/>
      <c r="AP506"/>
      <c r="AQ506"/>
      <c r="AR506"/>
      <c r="AS506"/>
      <c r="AT506"/>
      <c r="CH506"/>
      <c r="CI506"/>
      <c r="CJ506"/>
      <c r="CK506"/>
      <c r="CL506"/>
      <c r="CM506"/>
      <c r="CN506"/>
      <c r="CO506"/>
      <c r="CP506"/>
      <c r="CQ506"/>
      <c r="CR506"/>
      <c r="CS506"/>
      <c r="CT506"/>
      <c r="CU506"/>
      <c r="CV506"/>
      <c r="CW506"/>
      <c r="CX506"/>
      <c r="CY506"/>
      <c r="CZ506"/>
      <c r="DA506"/>
      <c r="DB506"/>
    </row>
    <row r="507" spans="1:106" x14ac:dyDescent="0.2">
      <c r="CH507" s="5"/>
      <c r="CI507" s="5"/>
      <c r="CJ507" s="5"/>
      <c r="CK507" s="5"/>
      <c r="CL507" s="5"/>
      <c r="CM507" s="5"/>
      <c r="CN507" s="5"/>
      <c r="CO507" s="5"/>
      <c r="CP507" s="5"/>
      <c r="CQ507" s="5"/>
      <c r="CR507" s="5"/>
      <c r="CS507" s="5"/>
      <c r="CT507" s="5"/>
      <c r="CU507" s="5"/>
      <c r="CV507" s="5"/>
      <c r="CW507" s="5"/>
      <c r="CX507" s="5"/>
      <c r="CY507" s="5"/>
      <c r="CZ507" s="5"/>
      <c r="DA507" s="5"/>
      <c r="DB507" s="5"/>
    </row>
    <row r="510" spans="1:106" s="1" customFormat="1" ht="30" customHeight="1" x14ac:dyDescent="0.2">
      <c r="A510"/>
      <c r="B510"/>
      <c r="C510"/>
      <c r="D510"/>
      <c r="E510"/>
      <c r="F510"/>
      <c r="G510"/>
      <c r="H510"/>
      <c r="I510"/>
      <c r="J510"/>
      <c r="K510"/>
      <c r="L510"/>
      <c r="M510"/>
      <c r="N510"/>
      <c r="O510"/>
      <c r="P510"/>
      <c r="Q510"/>
      <c r="R510"/>
      <c r="S510"/>
      <c r="T510"/>
      <c r="U510"/>
      <c r="V510"/>
      <c r="X510"/>
      <c r="Y510"/>
      <c r="Z510"/>
      <c r="AA510"/>
      <c r="AB510"/>
      <c r="AC510"/>
      <c r="AD510"/>
      <c r="AE510"/>
      <c r="AF510"/>
      <c r="AG510"/>
      <c r="AH510"/>
      <c r="AI510"/>
      <c r="AJ510" s="515"/>
      <c r="AK510" s="5"/>
      <c r="AL510" s="5"/>
      <c r="AM510" s="5"/>
      <c r="AN510"/>
      <c r="AO510"/>
      <c r="AP510"/>
      <c r="AQ510"/>
      <c r="AR510"/>
      <c r="AS510"/>
      <c r="AT510"/>
      <c r="CH510"/>
      <c r="CI510"/>
      <c r="CJ510"/>
      <c r="CK510"/>
      <c r="CL510"/>
      <c r="CM510"/>
      <c r="CN510"/>
      <c r="CO510"/>
      <c r="CP510"/>
      <c r="CQ510"/>
      <c r="CR510"/>
      <c r="CS510"/>
      <c r="CT510"/>
      <c r="CU510"/>
      <c r="CV510"/>
      <c r="CW510"/>
      <c r="CX510"/>
      <c r="CY510"/>
      <c r="CZ510"/>
      <c r="DA510"/>
      <c r="DB510"/>
    </row>
    <row r="511" spans="1:106" x14ac:dyDescent="0.2">
      <c r="CH511" s="1"/>
      <c r="CI511" s="1"/>
      <c r="CJ511" s="1"/>
      <c r="CK511" s="1"/>
      <c r="CL511" s="1"/>
      <c r="CM511" s="1"/>
      <c r="CN511" s="1"/>
      <c r="CO511" s="1"/>
      <c r="CP511" s="1"/>
      <c r="CQ511" s="1"/>
      <c r="CR511" s="1"/>
      <c r="CS511" s="1"/>
      <c r="CT511" s="1"/>
      <c r="CU511" s="1"/>
      <c r="CV511" s="1"/>
      <c r="CW511" s="1"/>
      <c r="CX511" s="1"/>
      <c r="CY511" s="1"/>
      <c r="CZ511" s="1"/>
      <c r="DA511" s="1"/>
      <c r="DB511" s="1"/>
    </row>
    <row r="512" spans="1:106" ht="15.75" customHeight="1" x14ac:dyDescent="0.2"/>
    <row r="513" spans="1:106" ht="69.75" customHeight="1" x14ac:dyDescent="0.2">
      <c r="A513" s="98">
        <v>543</v>
      </c>
      <c r="B513" s="98"/>
      <c r="C513" s="98"/>
      <c r="D513" s="98"/>
      <c r="E513" s="98"/>
      <c r="F513" s="98"/>
      <c r="G513" s="98"/>
      <c r="H513" s="98"/>
      <c r="I513" s="98"/>
      <c r="J513" s="98"/>
      <c r="K513" s="98"/>
      <c r="L513" s="98"/>
      <c r="M513" s="98"/>
      <c r="N513" s="98"/>
      <c r="O513" s="98"/>
      <c r="P513" s="98"/>
      <c r="Q513" s="98"/>
      <c r="R513" s="98"/>
      <c r="S513" s="98"/>
      <c r="T513" s="98"/>
      <c r="U513" s="98"/>
      <c r="V513" s="98"/>
      <c r="W513" s="98"/>
      <c r="X513" s="98"/>
      <c r="Y513" s="98"/>
      <c r="Z513" s="98"/>
      <c r="AA513" s="98"/>
      <c r="AB513" s="98"/>
      <c r="AC513" s="98"/>
      <c r="AD513" s="98"/>
      <c r="AE513" s="98"/>
      <c r="AF513" s="98"/>
      <c r="AG513" s="98"/>
      <c r="AH513" s="98"/>
      <c r="AI513" s="98"/>
      <c r="AL513" s="232"/>
      <c r="AM513" s="232"/>
      <c r="AN513" s="2"/>
    </row>
    <row r="514" spans="1:106" x14ac:dyDescent="0.2">
      <c r="A514" s="99" t="s">
        <v>996</v>
      </c>
      <c r="B514" s="100" t="s">
        <v>78</v>
      </c>
      <c r="C514" s="101" t="s">
        <v>2262</v>
      </c>
      <c r="D514" s="102" t="s">
        <v>79</v>
      </c>
      <c r="E514" s="102" t="s">
        <v>2263</v>
      </c>
      <c r="F514" s="102" t="s">
        <v>79</v>
      </c>
      <c r="G514" s="102" t="s">
        <v>2264</v>
      </c>
      <c r="H514" s="102" t="s">
        <v>79</v>
      </c>
      <c r="I514" s="102" t="s">
        <v>2265</v>
      </c>
      <c r="J514" s="102" t="s">
        <v>79</v>
      </c>
      <c r="K514" s="102" t="s">
        <v>2266</v>
      </c>
      <c r="L514" s="102" t="s">
        <v>79</v>
      </c>
      <c r="M514" s="102" t="s">
        <v>2267</v>
      </c>
      <c r="N514" s="102" t="s">
        <v>79</v>
      </c>
      <c r="O514" s="102" t="s">
        <v>2268</v>
      </c>
      <c r="P514" s="102" t="s">
        <v>79</v>
      </c>
      <c r="Q514" s="102" t="s">
        <v>2269</v>
      </c>
      <c r="R514" s="102" t="s">
        <v>79</v>
      </c>
      <c r="S514" s="102" t="s">
        <v>2270</v>
      </c>
      <c r="T514" s="102" t="s">
        <v>79</v>
      </c>
      <c r="U514" s="102" t="s">
        <v>2271</v>
      </c>
      <c r="V514" s="103" t="s">
        <v>79</v>
      </c>
      <c r="X514" s="104"/>
      <c r="Y514" s="105" t="s">
        <v>80</v>
      </c>
      <c r="Z514" s="106" t="s">
        <v>83</v>
      </c>
      <c r="AA514" s="107" t="s">
        <v>84</v>
      </c>
      <c r="AB514" s="107" t="s">
        <v>85</v>
      </c>
      <c r="AC514" s="107" t="s">
        <v>86</v>
      </c>
      <c r="AD514" s="107" t="s">
        <v>87</v>
      </c>
      <c r="AE514" s="107" t="s">
        <v>81</v>
      </c>
      <c r="AF514" s="107" t="s">
        <v>82</v>
      </c>
      <c r="AG514" s="107" t="s">
        <v>83</v>
      </c>
      <c r="AH514" s="107" t="s">
        <v>84</v>
      </c>
      <c r="AI514" s="108" t="s">
        <v>85</v>
      </c>
      <c r="AL514" s="233"/>
      <c r="AM514" s="233"/>
      <c r="AN514" s="3"/>
    </row>
    <row r="515" spans="1:106" x14ac:dyDescent="0.2">
      <c r="A515" s="109" t="s">
        <v>997</v>
      </c>
      <c r="B515" s="110" t="s">
        <v>998</v>
      </c>
      <c r="C515" s="111" t="s">
        <v>59</v>
      </c>
      <c r="D515" s="111" t="s">
        <v>60</v>
      </c>
      <c r="E515" s="111" t="s">
        <v>59</v>
      </c>
      <c r="F515" s="111" t="s">
        <v>60</v>
      </c>
      <c r="G515" s="111" t="s">
        <v>59</v>
      </c>
      <c r="H515" s="111" t="s">
        <v>60</v>
      </c>
      <c r="I515" s="111" t="s">
        <v>59</v>
      </c>
      <c r="J515" s="111" t="s">
        <v>60</v>
      </c>
      <c r="K515" s="111" t="s">
        <v>59</v>
      </c>
      <c r="L515" s="111" t="s">
        <v>60</v>
      </c>
      <c r="M515" s="111" t="s">
        <v>59</v>
      </c>
      <c r="N515" s="111" t="s">
        <v>60</v>
      </c>
      <c r="O515" s="111" t="s">
        <v>59</v>
      </c>
      <c r="P515" s="111" t="s">
        <v>60</v>
      </c>
      <c r="Q515" s="111" t="s">
        <v>59</v>
      </c>
      <c r="R515" s="111" t="s">
        <v>60</v>
      </c>
      <c r="S515" s="111" t="s">
        <v>59</v>
      </c>
      <c r="T515" s="111" t="s">
        <v>60</v>
      </c>
      <c r="U515" s="111" t="s">
        <v>59</v>
      </c>
      <c r="V515" s="112" t="s">
        <v>60</v>
      </c>
      <c r="X515" s="113"/>
      <c r="Y515" s="105" t="s">
        <v>998</v>
      </c>
      <c r="Z515" s="114" t="s">
        <v>2272</v>
      </c>
      <c r="AA515" s="115" t="s">
        <v>2273</v>
      </c>
      <c r="AB515" s="115" t="s">
        <v>2274</v>
      </c>
      <c r="AC515" s="115" t="s">
        <v>2275</v>
      </c>
      <c r="AD515" s="115" t="s">
        <v>2276</v>
      </c>
      <c r="AE515" s="115" t="s">
        <v>2277</v>
      </c>
      <c r="AF515" s="115" t="s">
        <v>2278</v>
      </c>
      <c r="AG515" s="115" t="s">
        <v>2279</v>
      </c>
      <c r="AH515" s="115" t="s">
        <v>2280</v>
      </c>
      <c r="AI515" s="116" t="s">
        <v>2281</v>
      </c>
    </row>
    <row r="516" spans="1:106" x14ac:dyDescent="0.2">
      <c r="A516" s="109" t="s">
        <v>999</v>
      </c>
      <c r="B516" s="117" t="s">
        <v>88</v>
      </c>
      <c r="C516" s="118">
        <v>45616.375</v>
      </c>
      <c r="D516" s="119">
        <v>45616.875</v>
      </c>
      <c r="E516" s="120">
        <v>45617.375</v>
      </c>
      <c r="F516" s="119">
        <v>45617.875</v>
      </c>
      <c r="G516" s="120">
        <v>45618.375</v>
      </c>
      <c r="H516" s="119">
        <v>45618.875</v>
      </c>
      <c r="I516" s="121">
        <v>45619.375</v>
      </c>
      <c r="J516" s="119">
        <v>45619.875</v>
      </c>
      <c r="K516" s="120">
        <v>45620.375</v>
      </c>
      <c r="L516" s="119">
        <v>45620.875</v>
      </c>
      <c r="M516" s="120">
        <v>45621.375</v>
      </c>
      <c r="N516" s="119">
        <v>45621.875</v>
      </c>
      <c r="O516" s="121">
        <v>45622.375</v>
      </c>
      <c r="P516" s="119">
        <v>45622.875</v>
      </c>
      <c r="Q516" s="120">
        <v>45623.375</v>
      </c>
      <c r="R516" s="119">
        <v>45623.875</v>
      </c>
      <c r="S516" s="120">
        <v>45624.375</v>
      </c>
      <c r="T516" s="119">
        <v>45624.875</v>
      </c>
      <c r="U516" s="120">
        <v>45625.375</v>
      </c>
      <c r="V516" s="122">
        <v>45625.875</v>
      </c>
      <c r="X516" s="109" t="s">
        <v>1000</v>
      </c>
      <c r="Y516" s="123"/>
      <c r="Z516" s="124">
        <v>45616.875</v>
      </c>
      <c r="AA516" s="125">
        <v>45617.875</v>
      </c>
      <c r="AB516" s="125">
        <v>45618.875</v>
      </c>
      <c r="AC516" s="125">
        <v>45619.875</v>
      </c>
      <c r="AD516" s="125">
        <v>45620.875</v>
      </c>
      <c r="AE516" s="125">
        <v>45621.875</v>
      </c>
      <c r="AF516" s="125">
        <v>45622.875</v>
      </c>
      <c r="AG516" s="125">
        <v>45623.875</v>
      </c>
      <c r="AH516" s="125">
        <v>45624.875</v>
      </c>
      <c r="AI516" s="125">
        <v>45625.875</v>
      </c>
      <c r="AO516" s="5"/>
    </row>
    <row r="517" spans="1:106" s="2" customFormat="1" x14ac:dyDescent="0.2">
      <c r="A517" s="109" t="s">
        <v>1001</v>
      </c>
      <c r="B517" s="126" t="s">
        <v>89</v>
      </c>
      <c r="C517" s="127" t="e">
        <v>#N/A</v>
      </c>
      <c r="D517" s="128">
        <v>5.7</v>
      </c>
      <c r="E517" s="128" t="e">
        <v>#N/A</v>
      </c>
      <c r="F517" s="128">
        <v>3.6</v>
      </c>
      <c r="G517" s="128" t="e">
        <v>#N/A</v>
      </c>
      <c r="H517" s="128">
        <v>1.6</v>
      </c>
      <c r="I517" s="128" t="e">
        <v>#N/A</v>
      </c>
      <c r="J517" s="128">
        <v>0.2</v>
      </c>
      <c r="K517" s="128" t="e">
        <v>#N/A</v>
      </c>
      <c r="L517" s="128">
        <v>1.9</v>
      </c>
      <c r="M517" s="128" t="e">
        <v>#N/A</v>
      </c>
      <c r="N517" s="128">
        <v>4.8</v>
      </c>
      <c r="O517" s="128" t="e">
        <v>#N/A</v>
      </c>
      <c r="P517" s="128">
        <v>6.7</v>
      </c>
      <c r="Q517" s="128" t="e">
        <v>#N/A</v>
      </c>
      <c r="R517" s="128">
        <v>5.7</v>
      </c>
      <c r="S517" s="128" t="e">
        <v>#N/A</v>
      </c>
      <c r="T517" s="128">
        <v>4.9000000000000004</v>
      </c>
      <c r="U517" s="128" t="e">
        <v>#N/A</v>
      </c>
      <c r="V517" s="129">
        <v>3.9</v>
      </c>
      <c r="W517" s="1"/>
      <c r="X517" s="109" t="s">
        <v>1002</v>
      </c>
      <c r="Y517" s="130" t="s">
        <v>89</v>
      </c>
      <c r="Z517" s="131">
        <v>5.7</v>
      </c>
      <c r="AA517" s="131">
        <v>3.6</v>
      </c>
      <c r="AB517" s="131">
        <v>1.6</v>
      </c>
      <c r="AC517" s="131">
        <v>0.2</v>
      </c>
      <c r="AD517" s="131">
        <v>1.9</v>
      </c>
      <c r="AE517" s="131">
        <v>4.8</v>
      </c>
      <c r="AF517" s="131">
        <v>6.7</v>
      </c>
      <c r="AG517" s="131">
        <v>5.7</v>
      </c>
      <c r="AH517" s="131">
        <v>4.9000000000000004</v>
      </c>
      <c r="AI517" s="131">
        <v>3.9</v>
      </c>
      <c r="AJ517" s="516"/>
      <c r="AK517" s="232"/>
      <c r="AL517" s="5"/>
      <c r="AM517" s="5"/>
      <c r="AN517"/>
      <c r="AO517"/>
      <c r="AP517"/>
      <c r="AQ517"/>
      <c r="AR517"/>
      <c r="AS517"/>
      <c r="AT517"/>
      <c r="CH517"/>
      <c r="CI517"/>
      <c r="CJ517"/>
      <c r="CK517"/>
      <c r="CL517"/>
      <c r="CM517"/>
      <c r="CN517"/>
      <c r="CO517"/>
      <c r="CP517"/>
      <c r="CQ517"/>
      <c r="CR517"/>
      <c r="CS517"/>
      <c r="CT517"/>
      <c r="CU517"/>
      <c r="CV517"/>
      <c r="CW517"/>
      <c r="CX517"/>
      <c r="CY517"/>
      <c r="CZ517"/>
      <c r="DA517"/>
      <c r="DB517"/>
    </row>
    <row r="518" spans="1:106" s="3" customFormat="1" x14ac:dyDescent="0.2">
      <c r="A518" s="109" t="s">
        <v>1003</v>
      </c>
      <c r="B518" s="132" t="s">
        <v>90</v>
      </c>
      <c r="C518" s="133">
        <v>-0.30000000000000004</v>
      </c>
      <c r="D518" s="134" t="e">
        <v>#N/A</v>
      </c>
      <c r="E518" s="133">
        <v>1.2999999999999998</v>
      </c>
      <c r="F518" s="134" t="e">
        <v>#N/A</v>
      </c>
      <c r="G518" s="133">
        <v>-1.4</v>
      </c>
      <c r="H518" s="134" t="e">
        <v>#N/A</v>
      </c>
      <c r="I518" s="133">
        <v>-2</v>
      </c>
      <c r="J518" s="134" t="e">
        <v>#N/A</v>
      </c>
      <c r="K518" s="133">
        <v>-3.2</v>
      </c>
      <c r="L518" s="134" t="e">
        <v>#N/A</v>
      </c>
      <c r="M518" s="133">
        <v>-2.7</v>
      </c>
      <c r="N518" s="134" t="e">
        <v>#N/A</v>
      </c>
      <c r="O518" s="133">
        <v>2.8</v>
      </c>
      <c r="P518" s="134" t="e">
        <v>#N/A</v>
      </c>
      <c r="Q518" s="133">
        <v>3.3</v>
      </c>
      <c r="R518" s="134" t="e">
        <v>#N/A</v>
      </c>
      <c r="S518" s="133">
        <v>2.2999999999999998</v>
      </c>
      <c r="T518" s="134" t="e">
        <v>#N/A</v>
      </c>
      <c r="U518" s="133">
        <v>1.9</v>
      </c>
      <c r="V518" s="135" t="e">
        <v>#N/A</v>
      </c>
      <c r="W518" s="1"/>
      <c r="X518" s="109" t="s">
        <v>1004</v>
      </c>
      <c r="Y518" s="136" t="s">
        <v>90</v>
      </c>
      <c r="Z518" s="137">
        <v>1.7</v>
      </c>
      <c r="AA518" s="137">
        <v>2.7</v>
      </c>
      <c r="AB518" s="137">
        <v>0.6</v>
      </c>
      <c r="AC518" s="137">
        <v>-0.2</v>
      </c>
      <c r="AD518" s="137">
        <v>-1.2</v>
      </c>
      <c r="AE518" s="137">
        <v>-0.7</v>
      </c>
      <c r="AF518" s="137">
        <v>4.8</v>
      </c>
      <c r="AG518" s="137">
        <v>5.0999999999999996</v>
      </c>
      <c r="AH518" s="137">
        <v>4.3</v>
      </c>
      <c r="AI518" s="137">
        <v>3.8</v>
      </c>
      <c r="AJ518" s="517"/>
      <c r="AK518" s="233"/>
      <c r="AL518" s="5"/>
      <c r="AM518" s="5"/>
      <c r="AN518"/>
      <c r="AO518"/>
      <c r="AP518"/>
      <c r="AQ518"/>
      <c r="AR518"/>
      <c r="AS518"/>
      <c r="AT518"/>
      <c r="CH518" s="2"/>
      <c r="CI518" s="2"/>
      <c r="CJ518" s="2"/>
      <c r="CK518" s="2"/>
      <c r="CL518" s="2"/>
      <c r="CM518" s="2"/>
      <c r="CN518" s="2"/>
      <c r="CO518" s="2"/>
      <c r="CP518" s="2"/>
      <c r="CQ518" s="2"/>
      <c r="CR518" s="2"/>
      <c r="CS518" s="2"/>
      <c r="CT518" s="2"/>
      <c r="CU518" s="2"/>
      <c r="CV518" s="2"/>
      <c r="CW518" s="2"/>
      <c r="CX518" s="2"/>
      <c r="CY518" s="2"/>
      <c r="CZ518" s="2"/>
      <c r="DA518" s="2"/>
      <c r="DB518" s="2"/>
    </row>
    <row r="519" spans="1:106" x14ac:dyDescent="0.2">
      <c r="A519" s="109" t="s">
        <v>1005</v>
      </c>
      <c r="B519" s="491" t="s">
        <v>91</v>
      </c>
      <c r="C519" s="492" t="e">
        <v>#N/A</v>
      </c>
      <c r="D519" s="493">
        <v>7.9</v>
      </c>
      <c r="E519" s="493" t="e">
        <v>#N/A</v>
      </c>
      <c r="F519" s="493">
        <v>12.3</v>
      </c>
      <c r="G519" s="493" t="e">
        <v>#N/A</v>
      </c>
      <c r="H519" s="493">
        <v>7.6</v>
      </c>
      <c r="I519" s="493" t="e">
        <v>#N/A</v>
      </c>
      <c r="J519" s="493">
        <v>14.8</v>
      </c>
      <c r="K519" s="493" t="e">
        <v>#N/A</v>
      </c>
      <c r="L519" s="493">
        <v>17.7</v>
      </c>
      <c r="M519" s="493" t="e">
        <v>#N/A</v>
      </c>
      <c r="N519" s="493">
        <v>8.1</v>
      </c>
      <c r="O519" s="493" t="e">
        <v>#N/A</v>
      </c>
      <c r="P519" s="493">
        <v>15.7</v>
      </c>
      <c r="Q519" s="493" t="e">
        <v>#N/A</v>
      </c>
      <c r="R519" s="493">
        <v>14.1</v>
      </c>
      <c r="S519" s="493" t="e">
        <v>#N/A</v>
      </c>
      <c r="T519" s="493">
        <v>13.9</v>
      </c>
      <c r="U519" s="493" t="e">
        <v>#N/A</v>
      </c>
      <c r="V519" s="494">
        <v>14.8</v>
      </c>
      <c r="X519" s="109" t="s">
        <v>1006</v>
      </c>
      <c r="Y519" s="514" t="s">
        <v>91</v>
      </c>
      <c r="Z519" s="511">
        <v>7.9</v>
      </c>
      <c r="AA519" s="512">
        <v>12.3</v>
      </c>
      <c r="AB519" s="512">
        <v>7.6</v>
      </c>
      <c r="AC519" s="512">
        <v>14.8</v>
      </c>
      <c r="AD519" s="512">
        <v>17.7</v>
      </c>
      <c r="AE519" s="512">
        <v>8.1</v>
      </c>
      <c r="AF519" s="512">
        <v>15.7</v>
      </c>
      <c r="AG519" s="512">
        <v>14.1</v>
      </c>
      <c r="AH519" s="512">
        <v>13.9</v>
      </c>
      <c r="AI519" s="513">
        <v>14.8</v>
      </c>
      <c r="CH519" s="3"/>
      <c r="CI519" s="3"/>
      <c r="CJ519" s="3"/>
      <c r="CK519" s="3"/>
      <c r="CL519" s="3"/>
      <c r="CM519" s="3"/>
      <c r="CN519" s="3"/>
      <c r="CO519" s="3"/>
      <c r="CP519" s="3"/>
      <c r="CQ519" s="3"/>
      <c r="CR519" s="3"/>
      <c r="CS519" s="3"/>
      <c r="CT519" s="3"/>
      <c r="CU519" s="3"/>
      <c r="CV519" s="3"/>
      <c r="CW519" s="3"/>
      <c r="CX519" s="3"/>
      <c r="CY519" s="3"/>
      <c r="CZ519" s="3"/>
      <c r="DA519" s="3"/>
      <c r="DB519" s="3"/>
    </row>
    <row r="520" spans="1:106" x14ac:dyDescent="0.2">
      <c r="A520" s="109" t="s">
        <v>1007</v>
      </c>
      <c r="B520" s="139" t="s">
        <v>92</v>
      </c>
      <c r="C520" s="140">
        <v>12</v>
      </c>
      <c r="D520" s="141">
        <v>15</v>
      </c>
      <c r="E520" s="141">
        <v>12</v>
      </c>
      <c r="F520" s="141">
        <v>10</v>
      </c>
      <c r="G520" s="141">
        <v>13</v>
      </c>
      <c r="H520" s="141">
        <v>13</v>
      </c>
      <c r="I520" s="141">
        <v>10</v>
      </c>
      <c r="J520" s="141">
        <v>7</v>
      </c>
      <c r="K520" s="141">
        <v>8</v>
      </c>
      <c r="L520" s="141">
        <v>7</v>
      </c>
      <c r="M520" s="141">
        <v>17</v>
      </c>
      <c r="N520" s="141">
        <v>15</v>
      </c>
      <c r="O520" s="141">
        <v>18</v>
      </c>
      <c r="P520" s="141">
        <v>17</v>
      </c>
      <c r="Q520" s="141">
        <v>11</v>
      </c>
      <c r="R520" s="141">
        <v>9</v>
      </c>
      <c r="S520" s="141">
        <v>4</v>
      </c>
      <c r="T520" s="141">
        <v>2</v>
      </c>
      <c r="U520" s="141">
        <v>8</v>
      </c>
      <c r="V520" s="142">
        <v>7</v>
      </c>
      <c r="X520" s="109" t="s">
        <v>1008</v>
      </c>
      <c r="Y520" s="143" t="s">
        <v>92</v>
      </c>
      <c r="Z520" s="144">
        <v>15</v>
      </c>
      <c r="AA520" s="144">
        <v>12</v>
      </c>
      <c r="AB520" s="144">
        <v>13</v>
      </c>
      <c r="AC520" s="144">
        <v>10</v>
      </c>
      <c r="AD520" s="144">
        <v>8</v>
      </c>
      <c r="AE520" s="144">
        <v>17</v>
      </c>
      <c r="AF520" s="144">
        <v>18</v>
      </c>
      <c r="AG520" s="144">
        <v>11</v>
      </c>
      <c r="AH520" s="144">
        <v>4</v>
      </c>
      <c r="AI520" s="144">
        <v>8</v>
      </c>
      <c r="AO520" s="1"/>
      <c r="AP520" s="5"/>
      <c r="AQ520" s="5"/>
      <c r="AR520" s="5"/>
      <c r="AS520" s="5"/>
      <c r="AT520" s="5"/>
    </row>
    <row r="521" spans="1:106" x14ac:dyDescent="0.2">
      <c r="A521" s="109" t="s">
        <v>1009</v>
      </c>
      <c r="B521" s="145" t="s">
        <v>93</v>
      </c>
      <c r="C521" s="146" t="s">
        <v>79</v>
      </c>
      <c r="D521" s="147">
        <v>15</v>
      </c>
      <c r="E521" s="147" t="s">
        <v>79</v>
      </c>
      <c r="F521" s="147" t="s">
        <v>79</v>
      </c>
      <c r="G521" s="147" t="s">
        <v>79</v>
      </c>
      <c r="H521" s="147" t="s">
        <v>79</v>
      </c>
      <c r="I521" s="147" t="s">
        <v>79</v>
      </c>
      <c r="J521" s="147" t="s">
        <v>79</v>
      </c>
      <c r="K521" s="147" t="s">
        <v>79</v>
      </c>
      <c r="L521" s="147" t="s">
        <v>79</v>
      </c>
      <c r="M521" s="147">
        <v>17</v>
      </c>
      <c r="N521" s="147">
        <v>15</v>
      </c>
      <c r="O521" s="147">
        <v>18</v>
      </c>
      <c r="P521" s="147">
        <v>17</v>
      </c>
      <c r="Q521" s="147" t="s">
        <v>79</v>
      </c>
      <c r="R521" s="147" t="s">
        <v>79</v>
      </c>
      <c r="S521" s="147" t="s">
        <v>79</v>
      </c>
      <c r="T521" s="147" t="s">
        <v>79</v>
      </c>
      <c r="U521" s="147" t="s">
        <v>79</v>
      </c>
      <c r="V521" s="148" t="s">
        <v>79</v>
      </c>
      <c r="X521" s="109" t="s">
        <v>1010</v>
      </c>
      <c r="Y521" s="149" t="s">
        <v>103</v>
      </c>
      <c r="Z521" s="150">
        <v>0</v>
      </c>
      <c r="AA521" s="150">
        <v>0</v>
      </c>
      <c r="AB521" s="150">
        <v>0</v>
      </c>
      <c r="AC521" s="150">
        <v>0</v>
      </c>
      <c r="AD521" s="150">
        <v>0</v>
      </c>
      <c r="AE521" s="150">
        <v>0</v>
      </c>
      <c r="AF521" s="150">
        <v>0</v>
      </c>
      <c r="AG521" s="150">
        <v>0</v>
      </c>
      <c r="AH521" s="150">
        <v>0</v>
      </c>
      <c r="AI521" s="150">
        <v>0</v>
      </c>
    </row>
    <row r="522" spans="1:106" ht="15.75" x14ac:dyDescent="0.25">
      <c r="A522" s="109" t="s">
        <v>1011</v>
      </c>
      <c r="B522" s="151" t="s">
        <v>31</v>
      </c>
      <c r="C522" s="152" t="s">
        <v>2250</v>
      </c>
      <c r="D522" s="153" t="s">
        <v>105</v>
      </c>
      <c r="E522" s="153" t="s">
        <v>2250</v>
      </c>
      <c r="F522" s="153" t="s">
        <v>79</v>
      </c>
      <c r="G522" s="153" t="s">
        <v>2250</v>
      </c>
      <c r="H522" s="153" t="s">
        <v>2250</v>
      </c>
      <c r="I522" s="153" t="s">
        <v>2250</v>
      </c>
      <c r="J522" s="153" t="s">
        <v>2250</v>
      </c>
      <c r="K522" s="153" t="s">
        <v>2254</v>
      </c>
      <c r="L522" s="153" t="s">
        <v>2250</v>
      </c>
      <c r="M522" s="153" t="s">
        <v>79</v>
      </c>
      <c r="N522" s="153" t="s">
        <v>2227</v>
      </c>
      <c r="O522" s="153" t="s">
        <v>79</v>
      </c>
      <c r="P522" s="153" t="s">
        <v>2238</v>
      </c>
      <c r="Q522" s="153" t="s">
        <v>79</v>
      </c>
      <c r="R522" s="153" t="s">
        <v>79</v>
      </c>
      <c r="S522" s="153" t="s">
        <v>79</v>
      </c>
      <c r="T522" s="153" t="s">
        <v>79</v>
      </c>
      <c r="U522" s="153" t="s">
        <v>79</v>
      </c>
      <c r="V522" s="154" t="s">
        <v>79</v>
      </c>
      <c r="X522" s="109" t="s">
        <v>1012</v>
      </c>
      <c r="Y522" s="155" t="s">
        <v>31</v>
      </c>
      <c r="Z522" s="156" t="s">
        <v>2227</v>
      </c>
      <c r="AA522" s="156" t="s">
        <v>2250</v>
      </c>
      <c r="AB522" s="156" t="s">
        <v>2250</v>
      </c>
      <c r="AC522" s="156" t="s">
        <v>2250</v>
      </c>
      <c r="AD522" s="156" t="s">
        <v>2250</v>
      </c>
      <c r="AE522" s="156" t="s">
        <v>2238</v>
      </c>
      <c r="AF522" s="156" t="s">
        <v>2238</v>
      </c>
      <c r="AG522" s="156" t="s">
        <v>79</v>
      </c>
      <c r="AH522" s="156" t="s">
        <v>79</v>
      </c>
      <c r="AI522" s="156" t="s">
        <v>79</v>
      </c>
    </row>
    <row r="523" spans="1:106" x14ac:dyDescent="0.2">
      <c r="A523" s="109" t="s">
        <v>1013</v>
      </c>
      <c r="B523" s="151" t="s">
        <v>94</v>
      </c>
      <c r="C523" s="157">
        <v>1</v>
      </c>
      <c r="D523" s="158">
        <v>12</v>
      </c>
      <c r="E523" s="158">
        <v>1</v>
      </c>
      <c r="F523" s="158">
        <v>0</v>
      </c>
      <c r="G523" s="158">
        <v>1</v>
      </c>
      <c r="H523" s="158">
        <v>4</v>
      </c>
      <c r="I523" s="158">
        <v>2</v>
      </c>
      <c r="J523" s="158">
        <v>2</v>
      </c>
      <c r="K523" s="158">
        <v>2</v>
      </c>
      <c r="L523" s="158">
        <v>1</v>
      </c>
      <c r="M523" s="158">
        <v>0</v>
      </c>
      <c r="N523" s="158">
        <v>6</v>
      </c>
      <c r="O523" s="158">
        <v>0</v>
      </c>
      <c r="P523" s="158">
        <v>1</v>
      </c>
      <c r="Q523" s="158">
        <v>0</v>
      </c>
      <c r="R523" s="158">
        <v>0</v>
      </c>
      <c r="S523" s="158">
        <v>0</v>
      </c>
      <c r="T523" s="158">
        <v>0</v>
      </c>
      <c r="U523" s="158">
        <v>0</v>
      </c>
      <c r="V523" s="159">
        <v>0</v>
      </c>
      <c r="X523" s="109" t="s">
        <v>1014</v>
      </c>
      <c r="Y523" s="23" t="s">
        <v>94</v>
      </c>
      <c r="Z523" s="160">
        <v>12</v>
      </c>
      <c r="AA523" s="160">
        <v>1</v>
      </c>
      <c r="AB523" s="160">
        <v>6</v>
      </c>
      <c r="AC523" s="160">
        <v>3</v>
      </c>
      <c r="AD523" s="160">
        <v>2</v>
      </c>
      <c r="AE523" s="160">
        <v>6</v>
      </c>
      <c r="AF523" s="160">
        <v>1</v>
      </c>
      <c r="AG523" s="160">
        <v>0</v>
      </c>
      <c r="AH523" s="160">
        <v>0</v>
      </c>
      <c r="AI523" s="160">
        <v>0</v>
      </c>
    </row>
    <row r="524" spans="1:106" x14ac:dyDescent="0.2">
      <c r="A524" s="109" t="s">
        <v>1015</v>
      </c>
      <c r="B524" s="161" t="s">
        <v>34</v>
      </c>
      <c r="C524" s="162">
        <v>994.65000000000009</v>
      </c>
      <c r="D524" s="163">
        <v>981.25</v>
      </c>
      <c r="E524" s="163">
        <v>980.9</v>
      </c>
      <c r="F524" s="163">
        <v>983.90000000000009</v>
      </c>
      <c r="G524" s="163">
        <v>985.9</v>
      </c>
      <c r="H524" s="163">
        <v>992.85</v>
      </c>
      <c r="I524" s="163">
        <v>996.9</v>
      </c>
      <c r="J524" s="163">
        <v>999.25</v>
      </c>
      <c r="K524" s="163">
        <v>1007.55</v>
      </c>
      <c r="L524" s="163">
        <v>1017.3</v>
      </c>
      <c r="M524" s="163">
        <v>1017.1</v>
      </c>
      <c r="N524" s="163">
        <v>1009.35</v>
      </c>
      <c r="O524" s="163">
        <v>1009.35</v>
      </c>
      <c r="P524" s="163">
        <v>1008.8499999999999</v>
      </c>
      <c r="Q524" s="163">
        <v>1013.7</v>
      </c>
      <c r="R524" s="163">
        <v>1017.75</v>
      </c>
      <c r="S524" s="163">
        <v>1022.75</v>
      </c>
      <c r="T524" s="163">
        <v>1027.8</v>
      </c>
      <c r="U524" s="163">
        <v>1033.5999999999999</v>
      </c>
      <c r="V524" s="164">
        <v>1040.55</v>
      </c>
      <c r="X524" s="109" t="s">
        <v>1016</v>
      </c>
      <c r="Y524" s="165" t="s">
        <v>33</v>
      </c>
      <c r="Z524" s="166">
        <v>0</v>
      </c>
      <c r="AA524" s="166">
        <v>0</v>
      </c>
      <c r="AB524" s="166">
        <v>0</v>
      </c>
      <c r="AC524" s="166">
        <v>0</v>
      </c>
      <c r="AD524" s="166">
        <v>0</v>
      </c>
      <c r="AE524" s="166">
        <v>0</v>
      </c>
      <c r="AF524" s="166">
        <v>0</v>
      </c>
      <c r="AG524" s="166">
        <v>0</v>
      </c>
      <c r="AH524" s="166">
        <v>0</v>
      </c>
      <c r="AI524" s="166">
        <v>0</v>
      </c>
      <c r="AP524" s="1"/>
      <c r="AQ524" s="1"/>
      <c r="AR524" s="1"/>
      <c r="AS524" s="1"/>
      <c r="AT524" s="1"/>
    </row>
    <row r="525" spans="1:106" x14ac:dyDescent="0.2">
      <c r="A525" s="109" t="s">
        <v>1017</v>
      </c>
      <c r="B525" s="167" t="s">
        <v>32</v>
      </c>
      <c r="C525" s="168" t="s">
        <v>2298</v>
      </c>
      <c r="D525" s="169" t="s">
        <v>2295</v>
      </c>
      <c r="E525" s="169" t="s">
        <v>2282</v>
      </c>
      <c r="F525" s="169" t="s">
        <v>2232</v>
      </c>
      <c r="G525" s="169" t="s">
        <v>2249</v>
      </c>
      <c r="H525" s="169" t="s">
        <v>2249</v>
      </c>
      <c r="I525" s="169" t="s">
        <v>2229</v>
      </c>
      <c r="J525" s="169" t="s">
        <v>1</v>
      </c>
      <c r="K525" s="169" t="s">
        <v>106</v>
      </c>
      <c r="L525" s="169" t="s">
        <v>1</v>
      </c>
      <c r="M525" s="169" t="s">
        <v>2282</v>
      </c>
      <c r="N525" s="169" t="s">
        <v>2282</v>
      </c>
      <c r="O525" s="169" t="s">
        <v>2282</v>
      </c>
      <c r="P525" s="169" t="s">
        <v>2282</v>
      </c>
      <c r="Q525" s="169" t="s">
        <v>2239</v>
      </c>
      <c r="R525" s="169" t="s">
        <v>2239</v>
      </c>
      <c r="S525" s="169" t="s">
        <v>2</v>
      </c>
      <c r="T525" s="169" t="s">
        <v>98</v>
      </c>
      <c r="U525" s="169" t="s">
        <v>2233</v>
      </c>
      <c r="V525" s="170" t="s">
        <v>2233</v>
      </c>
      <c r="X525" s="672" t="s">
        <v>996</v>
      </c>
      <c r="Y525" s="673" t="s">
        <v>807</v>
      </c>
      <c r="Z525" s="674">
        <v>0</v>
      </c>
      <c r="AA525" s="675">
        <v>0</v>
      </c>
      <c r="AB525" s="675">
        <v>0</v>
      </c>
      <c r="AC525" s="675">
        <v>0</v>
      </c>
      <c r="AD525" s="675">
        <v>0</v>
      </c>
      <c r="AE525" s="675">
        <v>0</v>
      </c>
      <c r="AF525" s="675">
        <v>0</v>
      </c>
      <c r="AG525" s="675">
        <v>0</v>
      </c>
      <c r="AH525" s="675">
        <v>0</v>
      </c>
      <c r="AI525" s="676">
        <v>0</v>
      </c>
    </row>
    <row r="526" spans="1:106" x14ac:dyDescent="0.2">
      <c r="A526" s="109" t="s">
        <v>1018</v>
      </c>
      <c r="B526" s="171" t="s">
        <v>33</v>
      </c>
      <c r="C526" s="172">
        <v>0</v>
      </c>
      <c r="D526" s="173">
        <v>0</v>
      </c>
      <c r="E526" s="173">
        <v>0</v>
      </c>
      <c r="F526" s="173">
        <v>0</v>
      </c>
      <c r="G526" s="173">
        <v>0</v>
      </c>
      <c r="H526" s="173">
        <v>0</v>
      </c>
      <c r="I526" s="173">
        <v>0</v>
      </c>
      <c r="J526" s="173">
        <v>0</v>
      </c>
      <c r="K526" s="173">
        <v>0</v>
      </c>
      <c r="L526" s="173">
        <v>0</v>
      </c>
      <c r="M526" s="173">
        <v>0</v>
      </c>
      <c r="N526" s="173">
        <v>0</v>
      </c>
      <c r="O526" s="173">
        <v>0</v>
      </c>
      <c r="P526" s="173">
        <v>0</v>
      </c>
      <c r="Q526" s="173">
        <v>0</v>
      </c>
      <c r="R526" s="173">
        <v>0</v>
      </c>
      <c r="S526" s="173">
        <v>0</v>
      </c>
      <c r="T526" s="173">
        <v>0</v>
      </c>
      <c r="U526" s="173">
        <v>0</v>
      </c>
      <c r="V526" s="174">
        <v>0</v>
      </c>
      <c r="X526" s="672" t="s">
        <v>997</v>
      </c>
      <c r="Y526" s="677" t="s">
        <v>808</v>
      </c>
      <c r="Z526" s="678">
        <v>0</v>
      </c>
      <c r="AA526" s="679">
        <v>0</v>
      </c>
      <c r="AB526" s="679">
        <v>0</v>
      </c>
      <c r="AC526" s="679">
        <v>0</v>
      </c>
      <c r="AD526" s="679">
        <v>0</v>
      </c>
      <c r="AE526" s="679">
        <v>0</v>
      </c>
      <c r="AF526" s="679">
        <v>0</v>
      </c>
      <c r="AG526" s="679">
        <v>0</v>
      </c>
      <c r="AH526" s="679">
        <v>0</v>
      </c>
      <c r="AI526" s="680">
        <v>0</v>
      </c>
    </row>
    <row r="527" spans="1:106" x14ac:dyDescent="0.2">
      <c r="A527" s="109" t="s">
        <v>1019</v>
      </c>
      <c r="B527" s="171" t="s">
        <v>103</v>
      </c>
      <c r="C527" s="172">
        <v>0</v>
      </c>
      <c r="D527" s="173">
        <v>0</v>
      </c>
      <c r="E527" s="173">
        <v>0</v>
      </c>
      <c r="F527" s="173">
        <v>0</v>
      </c>
      <c r="G527" s="173">
        <v>0</v>
      </c>
      <c r="H527" s="173">
        <v>0</v>
      </c>
      <c r="I527" s="173">
        <v>0</v>
      </c>
      <c r="J527" s="173">
        <v>0</v>
      </c>
      <c r="K527" s="173">
        <v>0</v>
      </c>
      <c r="L527" s="173">
        <v>0</v>
      </c>
      <c r="M527" s="173">
        <v>0</v>
      </c>
      <c r="N527" s="173">
        <v>0</v>
      </c>
      <c r="O527" s="173">
        <v>0</v>
      </c>
      <c r="P527" s="173">
        <v>0</v>
      </c>
      <c r="Q527" s="173">
        <v>0</v>
      </c>
      <c r="R527" s="173">
        <v>0</v>
      </c>
      <c r="S527" s="173">
        <v>0</v>
      </c>
      <c r="T527" s="173">
        <v>0</v>
      </c>
      <c r="U527" s="173">
        <v>0</v>
      </c>
      <c r="V527" s="174">
        <v>0</v>
      </c>
      <c r="X527" s="672" t="s">
        <v>999</v>
      </c>
      <c r="Y527" s="677" t="s">
        <v>809</v>
      </c>
      <c r="Z527" s="678">
        <v>2</v>
      </c>
      <c r="AA527" s="679">
        <v>0</v>
      </c>
      <c r="AB527" s="679">
        <v>2</v>
      </c>
      <c r="AC527" s="679">
        <v>2</v>
      </c>
      <c r="AD527" s="679">
        <v>2</v>
      </c>
      <c r="AE527" s="679">
        <v>2</v>
      </c>
      <c r="AF527" s="679">
        <v>0</v>
      </c>
      <c r="AG527" s="679">
        <v>0</v>
      </c>
      <c r="AH527" s="679">
        <v>0</v>
      </c>
      <c r="AI527" s="680">
        <v>0</v>
      </c>
      <c r="AO527" s="2"/>
    </row>
    <row r="528" spans="1:106" x14ac:dyDescent="0.2">
      <c r="A528" s="109" t="s">
        <v>1020</v>
      </c>
      <c r="B528" s="171" t="s">
        <v>148</v>
      </c>
      <c r="C528" s="172">
        <v>-6.1</v>
      </c>
      <c r="D528" s="173">
        <v>-2.9</v>
      </c>
      <c r="E528" s="173">
        <v>-6.4</v>
      </c>
      <c r="F528" s="173">
        <v>-7.7</v>
      </c>
      <c r="G528" s="173">
        <v>-8.5</v>
      </c>
      <c r="H528" s="173">
        <v>-9.3000000000000007</v>
      </c>
      <c r="I528" s="173">
        <v>-10.7</v>
      </c>
      <c r="J528" s="173">
        <v>-9.6</v>
      </c>
      <c r="K528" s="173">
        <v>-9.8000000000000007</v>
      </c>
      <c r="L528" s="173">
        <v>-7.9</v>
      </c>
      <c r="M528" s="173">
        <v>-5</v>
      </c>
      <c r="N528" s="173">
        <v>4.5999999999999996</v>
      </c>
      <c r="O528" s="173">
        <v>8.8000000000000007</v>
      </c>
      <c r="P528" s="173">
        <v>0.2</v>
      </c>
      <c r="Q528" s="173">
        <v>-2.2999999999999998</v>
      </c>
      <c r="R528" s="173">
        <v>-2.4</v>
      </c>
      <c r="S528" s="173">
        <v>-3.7</v>
      </c>
      <c r="T528" s="173">
        <v>-4.7</v>
      </c>
      <c r="U528" s="173">
        <v>-5.3</v>
      </c>
      <c r="V528" s="174">
        <v>-6.7</v>
      </c>
      <c r="X528" s="672" t="s">
        <v>1001</v>
      </c>
      <c r="Y528" s="699" t="s">
        <v>810</v>
      </c>
      <c r="Z528" s="700">
        <v>0</v>
      </c>
      <c r="AA528" s="701">
        <v>0</v>
      </c>
      <c r="AB528" s="701">
        <v>0</v>
      </c>
      <c r="AC528" s="701">
        <v>0</v>
      </c>
      <c r="AD528" s="701">
        <v>0</v>
      </c>
      <c r="AE528" s="701">
        <v>0</v>
      </c>
      <c r="AF528" s="701">
        <v>0</v>
      </c>
      <c r="AG528" s="701">
        <v>0</v>
      </c>
      <c r="AH528" s="701">
        <v>0</v>
      </c>
      <c r="AI528" s="702">
        <v>0</v>
      </c>
      <c r="AO528" s="3"/>
    </row>
    <row r="529" spans="1:106" x14ac:dyDescent="0.2">
      <c r="A529" s="703" t="s">
        <v>1021</v>
      </c>
      <c r="B529" s="704" t="s">
        <v>807</v>
      </c>
      <c r="C529" s="705">
        <v>0</v>
      </c>
      <c r="D529" s="705">
        <v>0</v>
      </c>
      <c r="E529" s="705">
        <v>0</v>
      </c>
      <c r="F529" s="705">
        <v>0</v>
      </c>
      <c r="G529" s="705">
        <v>0</v>
      </c>
      <c r="H529" s="705">
        <v>0</v>
      </c>
      <c r="I529" s="705">
        <v>0</v>
      </c>
      <c r="J529" s="705">
        <v>0</v>
      </c>
      <c r="K529" s="705">
        <v>0</v>
      </c>
      <c r="L529" s="705">
        <v>0</v>
      </c>
      <c r="M529" s="705">
        <v>0</v>
      </c>
      <c r="N529" s="705">
        <v>0</v>
      </c>
      <c r="O529" s="705">
        <v>0</v>
      </c>
      <c r="P529" s="705">
        <v>0</v>
      </c>
      <c r="Q529" s="705">
        <v>0</v>
      </c>
      <c r="R529" s="705">
        <v>0</v>
      </c>
      <c r="S529" s="705">
        <v>0</v>
      </c>
      <c r="T529" s="705">
        <v>0</v>
      </c>
      <c r="U529" s="705">
        <v>0</v>
      </c>
      <c r="V529" s="705">
        <v>0</v>
      </c>
      <c r="X529" s="672" t="s">
        <v>1003</v>
      </c>
      <c r="Y529" s="685" t="s">
        <v>812</v>
      </c>
      <c r="Z529" s="686">
        <v>0</v>
      </c>
      <c r="AA529" s="687">
        <v>0</v>
      </c>
      <c r="AB529" s="687">
        <v>0</v>
      </c>
      <c r="AC529" s="687">
        <v>0</v>
      </c>
      <c r="AD529" s="687">
        <v>0</v>
      </c>
      <c r="AE529" s="687">
        <v>0</v>
      </c>
      <c r="AF529" s="687">
        <v>0</v>
      </c>
      <c r="AG529" s="687">
        <v>125</v>
      </c>
      <c r="AH529" s="687">
        <v>125</v>
      </c>
      <c r="AI529" s="688">
        <v>125</v>
      </c>
    </row>
    <row r="530" spans="1:106" x14ac:dyDescent="0.2">
      <c r="A530" s="703" t="s">
        <v>1022</v>
      </c>
      <c r="B530" s="704" t="s">
        <v>808</v>
      </c>
      <c r="C530" s="706">
        <v>0</v>
      </c>
      <c r="D530" s="706">
        <v>0</v>
      </c>
      <c r="E530" s="706">
        <v>0</v>
      </c>
      <c r="F530" s="706">
        <v>0</v>
      </c>
      <c r="G530" s="706">
        <v>0</v>
      </c>
      <c r="H530" s="706">
        <v>0</v>
      </c>
      <c r="I530" s="706">
        <v>0</v>
      </c>
      <c r="J530" s="706">
        <v>0</v>
      </c>
      <c r="K530" s="706">
        <v>0</v>
      </c>
      <c r="L530" s="706">
        <v>0</v>
      </c>
      <c r="M530" s="706">
        <v>0</v>
      </c>
      <c r="N530" s="706">
        <v>0</v>
      </c>
      <c r="O530" s="706">
        <v>0</v>
      </c>
      <c r="P530" s="706">
        <v>0</v>
      </c>
      <c r="Q530" s="706">
        <v>0</v>
      </c>
      <c r="R530" s="706">
        <v>0</v>
      </c>
      <c r="S530" s="706">
        <v>0</v>
      </c>
      <c r="T530" s="706">
        <v>0</v>
      </c>
      <c r="U530" s="706">
        <v>0</v>
      </c>
      <c r="V530" s="706">
        <v>0</v>
      </c>
      <c r="X530" s="672" t="s">
        <v>1015</v>
      </c>
      <c r="Y530" s="459" t="s">
        <v>806</v>
      </c>
      <c r="Z530" s="691">
        <v>994.65000000000009</v>
      </c>
      <c r="AA530" s="691">
        <v>980.9</v>
      </c>
      <c r="AB530" s="691">
        <v>985.9</v>
      </c>
      <c r="AC530" s="691">
        <v>996.9</v>
      </c>
      <c r="AD530" s="691">
        <v>1007.55</v>
      </c>
      <c r="AE530" s="691">
        <v>1017.1</v>
      </c>
      <c r="AF530" s="691">
        <v>1009.35</v>
      </c>
      <c r="AG530" s="691">
        <v>1013.7</v>
      </c>
      <c r="AH530" s="691">
        <v>1022.75</v>
      </c>
      <c r="AI530" s="691">
        <v>1033.5999999999999</v>
      </c>
    </row>
    <row r="531" spans="1:106" x14ac:dyDescent="0.2">
      <c r="A531" s="703" t="s">
        <v>1023</v>
      </c>
      <c r="B531" s="707" t="s">
        <v>809</v>
      </c>
      <c r="C531" s="706">
        <v>0</v>
      </c>
      <c r="D531" s="706">
        <v>2</v>
      </c>
      <c r="E531" s="706">
        <v>0</v>
      </c>
      <c r="F531" s="706">
        <v>0</v>
      </c>
      <c r="G531" s="706">
        <v>0</v>
      </c>
      <c r="H531" s="706">
        <v>2</v>
      </c>
      <c r="I531" s="706">
        <v>2</v>
      </c>
      <c r="J531" s="706">
        <v>0</v>
      </c>
      <c r="K531" s="706">
        <v>2</v>
      </c>
      <c r="L531" s="706">
        <v>0</v>
      </c>
      <c r="M531" s="706">
        <v>0</v>
      </c>
      <c r="N531" s="706">
        <v>2</v>
      </c>
      <c r="O531" s="706">
        <v>0</v>
      </c>
      <c r="P531" s="706">
        <v>0</v>
      </c>
      <c r="Q531" s="706">
        <v>0</v>
      </c>
      <c r="R531" s="706">
        <v>0</v>
      </c>
      <c r="S531" s="706">
        <v>0</v>
      </c>
      <c r="T531" s="706">
        <v>0</v>
      </c>
      <c r="U531" s="706">
        <v>0</v>
      </c>
      <c r="V531" s="706">
        <v>0</v>
      </c>
      <c r="X531" s="672" t="s">
        <v>1017</v>
      </c>
      <c r="Y531" s="693" t="s">
        <v>32</v>
      </c>
      <c r="Z531" s="694" t="s">
        <v>815</v>
      </c>
      <c r="AA531" s="694" t="s">
        <v>816</v>
      </c>
      <c r="AB531" s="694" t="s">
        <v>837</v>
      </c>
      <c r="AC531" s="694" t="s">
        <v>837</v>
      </c>
      <c r="AD531" s="694" t="s">
        <v>837</v>
      </c>
      <c r="AE531" s="694" t="s">
        <v>816</v>
      </c>
      <c r="AF531" s="694" t="s">
        <v>816</v>
      </c>
      <c r="AG531" s="694" t="s">
        <v>816</v>
      </c>
      <c r="AH531" s="694" t="s">
        <v>816</v>
      </c>
      <c r="AI531" s="694" t="s">
        <v>815</v>
      </c>
      <c r="AP531" s="2"/>
      <c r="AQ531" s="2"/>
      <c r="AR531" s="2"/>
      <c r="AS531" s="2"/>
      <c r="AT531" s="2"/>
    </row>
    <row r="532" spans="1:106" x14ac:dyDescent="0.2">
      <c r="A532" s="703" t="s">
        <v>1024</v>
      </c>
      <c r="B532" s="707" t="s">
        <v>810</v>
      </c>
      <c r="C532" s="706">
        <v>0</v>
      </c>
      <c r="D532" s="706">
        <v>0</v>
      </c>
      <c r="E532" s="706">
        <v>0</v>
      </c>
      <c r="F532" s="706">
        <v>0</v>
      </c>
      <c r="G532" s="706">
        <v>0</v>
      </c>
      <c r="H532" s="706">
        <v>0</v>
      </c>
      <c r="I532" s="706">
        <v>0</v>
      </c>
      <c r="J532" s="706">
        <v>0</v>
      </c>
      <c r="K532" s="706">
        <v>0</v>
      </c>
      <c r="L532" s="706">
        <v>0</v>
      </c>
      <c r="M532" s="706">
        <v>0</v>
      </c>
      <c r="N532" s="706">
        <v>0</v>
      </c>
      <c r="O532" s="706">
        <v>0</v>
      </c>
      <c r="P532" s="706">
        <v>0</v>
      </c>
      <c r="Q532" s="706">
        <v>0</v>
      </c>
      <c r="R532" s="706">
        <v>0</v>
      </c>
      <c r="S532" s="706">
        <v>0</v>
      </c>
      <c r="T532" s="706">
        <v>0</v>
      </c>
      <c r="U532" s="706">
        <v>0</v>
      </c>
      <c r="V532" s="706">
        <v>0</v>
      </c>
      <c r="AN532" s="5"/>
      <c r="AP532" s="3"/>
      <c r="AQ532" s="3"/>
      <c r="AR532" s="3"/>
      <c r="AS532" s="3"/>
      <c r="AT532" s="3"/>
    </row>
    <row r="533" spans="1:106" x14ac:dyDescent="0.2">
      <c r="A533" s="681" t="s">
        <v>1025</v>
      </c>
      <c r="B533" s="695" t="s">
        <v>812</v>
      </c>
      <c r="C533" s="696">
        <v>0</v>
      </c>
      <c r="D533" s="696">
        <v>0</v>
      </c>
      <c r="E533" s="696">
        <v>0</v>
      </c>
      <c r="F533" s="696">
        <v>0</v>
      </c>
      <c r="G533" s="696">
        <v>0</v>
      </c>
      <c r="H533" s="696">
        <v>0</v>
      </c>
      <c r="I533" s="696">
        <v>0</v>
      </c>
      <c r="J533" s="696">
        <v>0</v>
      </c>
      <c r="K533" s="696">
        <v>0</v>
      </c>
      <c r="L533" s="696">
        <v>0</v>
      </c>
      <c r="M533" s="696">
        <v>0</v>
      </c>
      <c r="N533" s="696">
        <v>0</v>
      </c>
      <c r="O533" s="696">
        <v>0</v>
      </c>
      <c r="P533" s="696">
        <v>0</v>
      </c>
      <c r="Q533" s="696">
        <v>125</v>
      </c>
      <c r="R533" s="696">
        <v>125</v>
      </c>
      <c r="S533" s="696">
        <v>125</v>
      </c>
      <c r="T533" s="696">
        <v>125</v>
      </c>
      <c r="U533" s="696">
        <v>125</v>
      </c>
      <c r="V533" s="696">
        <v>125</v>
      </c>
    </row>
    <row r="534" spans="1:106" x14ac:dyDescent="0.2">
      <c r="A534" s="681" t="s">
        <v>1026</v>
      </c>
      <c r="B534" s="697" t="s">
        <v>32</v>
      </c>
      <c r="C534" s="698" t="s">
        <v>815</v>
      </c>
      <c r="D534" s="698" t="e">
        <v>#N/A</v>
      </c>
      <c r="E534" s="698" t="s">
        <v>816</v>
      </c>
      <c r="F534" s="698" t="e">
        <v>#N/A</v>
      </c>
      <c r="G534" s="698" t="s">
        <v>837</v>
      </c>
      <c r="H534" s="698" t="e">
        <v>#N/A</v>
      </c>
      <c r="I534" s="698" t="s">
        <v>837</v>
      </c>
      <c r="J534" s="698" t="e">
        <v>#N/A</v>
      </c>
      <c r="K534" s="698" t="s">
        <v>837</v>
      </c>
      <c r="L534" s="698" t="e">
        <v>#N/A</v>
      </c>
      <c r="M534" s="698" t="s">
        <v>816</v>
      </c>
      <c r="N534" s="698" t="e">
        <v>#N/A</v>
      </c>
      <c r="O534" s="698" t="s">
        <v>816</v>
      </c>
      <c r="P534" s="698" t="e">
        <v>#N/A</v>
      </c>
      <c r="Q534" s="698" t="s">
        <v>816</v>
      </c>
      <c r="R534" s="698" t="e">
        <v>#N/A</v>
      </c>
      <c r="S534" s="698" t="s">
        <v>816</v>
      </c>
      <c r="T534" s="698" t="e">
        <v>#N/A</v>
      </c>
      <c r="U534" s="698" t="s">
        <v>815</v>
      </c>
      <c r="V534" s="698" t="e">
        <v>#N/A</v>
      </c>
    </row>
    <row r="536" spans="1:106" s="5" customFormat="1" x14ac:dyDescent="0.2">
      <c r="A536"/>
      <c r="B536"/>
      <c r="C536"/>
      <c r="D536"/>
      <c r="E536"/>
      <c r="F536"/>
      <c r="G536"/>
      <c r="H536"/>
      <c r="I536"/>
      <c r="J536"/>
      <c r="K536"/>
      <c r="L536"/>
      <c r="M536"/>
      <c r="N536"/>
      <c r="O536"/>
      <c r="P536"/>
      <c r="Q536"/>
      <c r="R536"/>
      <c r="S536"/>
      <c r="T536"/>
      <c r="U536"/>
      <c r="V536"/>
      <c r="W536" s="1"/>
      <c r="X536"/>
      <c r="Y536"/>
      <c r="Z536"/>
      <c r="AA536"/>
      <c r="AB536"/>
      <c r="AC536"/>
      <c r="AD536"/>
      <c r="AE536"/>
      <c r="AF536"/>
      <c r="AG536"/>
      <c r="AH536"/>
      <c r="AI536"/>
      <c r="AJ536" s="515"/>
      <c r="AN536" s="1"/>
      <c r="AO536"/>
      <c r="AP536"/>
      <c r="AQ536"/>
      <c r="AR536"/>
      <c r="AS536"/>
      <c r="AT536"/>
      <c r="CH536"/>
      <c r="CI536"/>
      <c r="CJ536"/>
      <c r="CK536"/>
      <c r="CL536"/>
      <c r="CM536"/>
      <c r="CN536"/>
      <c r="CO536"/>
      <c r="CP536"/>
      <c r="CQ536"/>
      <c r="CR536"/>
      <c r="CS536"/>
      <c r="CT536"/>
      <c r="CU536"/>
      <c r="CV536"/>
      <c r="CW536"/>
      <c r="CX536"/>
      <c r="CY536"/>
      <c r="CZ536"/>
      <c r="DA536"/>
      <c r="DB536"/>
    </row>
    <row r="537" spans="1:106" x14ac:dyDescent="0.2">
      <c r="CH537" s="5"/>
      <c r="CI537" s="5"/>
      <c r="CJ537" s="5"/>
      <c r="CK537" s="5"/>
      <c r="CL537" s="5"/>
      <c r="CM537" s="5"/>
      <c r="CN537" s="5"/>
      <c r="CO537" s="5"/>
      <c r="CP537" s="5"/>
      <c r="CQ537" s="5"/>
      <c r="CR537" s="5"/>
      <c r="CS537" s="5"/>
      <c r="CT537" s="5"/>
      <c r="CU537" s="5"/>
      <c r="CV537" s="5"/>
      <c r="CW537" s="5"/>
      <c r="CX537" s="5"/>
      <c r="CY537" s="5"/>
      <c r="CZ537" s="5"/>
      <c r="DA537" s="5"/>
      <c r="DB537" s="5"/>
    </row>
    <row r="540" spans="1:106" s="1" customFormat="1" ht="30" customHeight="1" x14ac:dyDescent="0.2">
      <c r="A540"/>
      <c r="B540"/>
      <c r="C540"/>
      <c r="D540"/>
      <c r="E540"/>
      <c r="F540"/>
      <c r="G540"/>
      <c r="H540"/>
      <c r="I540"/>
      <c r="J540"/>
      <c r="K540"/>
      <c r="L540"/>
      <c r="M540"/>
      <c r="N540"/>
      <c r="O540"/>
      <c r="P540"/>
      <c r="Q540"/>
      <c r="R540"/>
      <c r="S540"/>
      <c r="T540"/>
      <c r="U540"/>
      <c r="V540"/>
      <c r="X540"/>
      <c r="Y540"/>
      <c r="Z540"/>
      <c r="AA540"/>
      <c r="AB540"/>
      <c r="AC540"/>
      <c r="AD540"/>
      <c r="AE540"/>
      <c r="AF540"/>
      <c r="AG540"/>
      <c r="AH540"/>
      <c r="AI540"/>
      <c r="AJ540" s="515"/>
      <c r="AK540" s="5"/>
      <c r="AL540" s="5"/>
      <c r="AM540" s="5"/>
      <c r="AN540"/>
      <c r="AO540"/>
      <c r="AP540"/>
      <c r="AQ540"/>
      <c r="AR540"/>
      <c r="AS540"/>
      <c r="AT540"/>
      <c r="CH540"/>
      <c r="CI540"/>
      <c r="CJ540"/>
      <c r="CK540"/>
      <c r="CL540"/>
      <c r="CM540"/>
      <c r="CN540"/>
      <c r="CO540"/>
      <c r="CP540"/>
      <c r="CQ540"/>
      <c r="CR540"/>
      <c r="CS540"/>
      <c r="CT540"/>
      <c r="CU540"/>
      <c r="CV540"/>
      <c r="CW540"/>
      <c r="CX540"/>
      <c r="CY540"/>
      <c r="CZ540"/>
      <c r="DA540"/>
      <c r="DB540"/>
    </row>
    <row r="541" spans="1:106" x14ac:dyDescent="0.2">
      <c r="CH541" s="1"/>
      <c r="CI541" s="1"/>
      <c r="CJ541" s="1"/>
      <c r="CK541" s="1"/>
      <c r="CL541" s="1"/>
      <c r="CM541" s="1"/>
      <c r="CN541" s="1"/>
      <c r="CO541" s="1"/>
      <c r="CP541" s="1"/>
      <c r="CQ541" s="1"/>
      <c r="CR541" s="1"/>
      <c r="CS541" s="1"/>
      <c r="CT541" s="1"/>
      <c r="CU541" s="1"/>
      <c r="CV541" s="1"/>
      <c r="CW541" s="1"/>
      <c r="CX541" s="1"/>
      <c r="CY541" s="1"/>
      <c r="CZ541" s="1"/>
      <c r="DA541" s="1"/>
      <c r="DB541" s="1"/>
    </row>
    <row r="542" spans="1:106" ht="15.75" customHeight="1" x14ac:dyDescent="0.2"/>
    <row r="543" spans="1:106" ht="69.75" customHeight="1" x14ac:dyDescent="0.2">
      <c r="A543" s="98">
        <v>573</v>
      </c>
      <c r="B543" s="98"/>
      <c r="C543" s="98"/>
      <c r="D543" s="98"/>
      <c r="E543" s="98"/>
      <c r="F543" s="98"/>
      <c r="G543" s="98"/>
      <c r="H543" s="98"/>
      <c r="I543" s="98"/>
      <c r="J543" s="98"/>
      <c r="K543" s="98"/>
      <c r="L543" s="98"/>
      <c r="M543" s="98"/>
      <c r="N543" s="98"/>
      <c r="O543" s="98"/>
      <c r="P543" s="98"/>
      <c r="Q543" s="98"/>
      <c r="R543" s="98"/>
      <c r="S543" s="98"/>
      <c r="T543" s="98"/>
      <c r="U543" s="98"/>
      <c r="V543" s="98"/>
      <c r="W543" s="98"/>
      <c r="X543" s="98"/>
      <c r="Y543" s="98"/>
      <c r="Z543" s="98"/>
      <c r="AA543" s="98"/>
      <c r="AB543" s="98"/>
      <c r="AC543" s="98"/>
      <c r="AD543" s="98"/>
      <c r="AE543" s="98"/>
      <c r="AF543" s="98"/>
      <c r="AG543" s="98"/>
      <c r="AH543" s="98"/>
      <c r="AI543" s="98"/>
      <c r="AL543" s="232"/>
      <c r="AM543" s="232"/>
      <c r="AN543" s="2"/>
    </row>
    <row r="544" spans="1:106" x14ac:dyDescent="0.2">
      <c r="A544" s="99" t="s">
        <v>1027</v>
      </c>
      <c r="B544" s="100" t="s">
        <v>78</v>
      </c>
      <c r="C544" s="101" t="s">
        <v>2262</v>
      </c>
      <c r="D544" s="102" t="s">
        <v>79</v>
      </c>
      <c r="E544" s="102" t="s">
        <v>2263</v>
      </c>
      <c r="F544" s="102" t="s">
        <v>79</v>
      </c>
      <c r="G544" s="102" t="s">
        <v>2264</v>
      </c>
      <c r="H544" s="102" t="s">
        <v>79</v>
      </c>
      <c r="I544" s="102" t="s">
        <v>2265</v>
      </c>
      <c r="J544" s="102" t="s">
        <v>79</v>
      </c>
      <c r="K544" s="102" t="s">
        <v>2266</v>
      </c>
      <c r="L544" s="102" t="s">
        <v>79</v>
      </c>
      <c r="M544" s="102" t="s">
        <v>2267</v>
      </c>
      <c r="N544" s="102" t="s">
        <v>79</v>
      </c>
      <c r="O544" s="102" t="s">
        <v>2268</v>
      </c>
      <c r="P544" s="102" t="s">
        <v>79</v>
      </c>
      <c r="Q544" s="102" t="s">
        <v>2269</v>
      </c>
      <c r="R544" s="102" t="s">
        <v>79</v>
      </c>
      <c r="S544" s="102" t="s">
        <v>2270</v>
      </c>
      <c r="T544" s="102" t="s">
        <v>79</v>
      </c>
      <c r="U544" s="102" t="s">
        <v>2271</v>
      </c>
      <c r="V544" s="103" t="s">
        <v>79</v>
      </c>
      <c r="X544" s="104"/>
      <c r="Y544" s="105" t="s">
        <v>80</v>
      </c>
      <c r="Z544" s="106" t="s">
        <v>83</v>
      </c>
      <c r="AA544" s="107" t="s">
        <v>84</v>
      </c>
      <c r="AB544" s="107" t="s">
        <v>85</v>
      </c>
      <c r="AC544" s="107" t="s">
        <v>86</v>
      </c>
      <c r="AD544" s="107" t="s">
        <v>87</v>
      </c>
      <c r="AE544" s="107" t="s">
        <v>81</v>
      </c>
      <c r="AF544" s="107" t="s">
        <v>82</v>
      </c>
      <c r="AG544" s="107" t="s">
        <v>83</v>
      </c>
      <c r="AH544" s="107" t="s">
        <v>84</v>
      </c>
      <c r="AI544" s="108" t="s">
        <v>85</v>
      </c>
      <c r="AL544" s="233"/>
      <c r="AM544" s="233"/>
      <c r="AN544" s="3"/>
    </row>
    <row r="545" spans="1:106" x14ac:dyDescent="0.2">
      <c r="A545" s="109" t="s">
        <v>1028</v>
      </c>
      <c r="B545" s="110" t="s">
        <v>1029</v>
      </c>
      <c r="C545" s="111" t="s">
        <v>59</v>
      </c>
      <c r="D545" s="111" t="s">
        <v>60</v>
      </c>
      <c r="E545" s="111" t="s">
        <v>59</v>
      </c>
      <c r="F545" s="111" t="s">
        <v>60</v>
      </c>
      <c r="G545" s="111" t="s">
        <v>59</v>
      </c>
      <c r="H545" s="111" t="s">
        <v>60</v>
      </c>
      <c r="I545" s="111" t="s">
        <v>59</v>
      </c>
      <c r="J545" s="111" t="s">
        <v>60</v>
      </c>
      <c r="K545" s="111" t="s">
        <v>59</v>
      </c>
      <c r="L545" s="111" t="s">
        <v>60</v>
      </c>
      <c r="M545" s="111" t="s">
        <v>59</v>
      </c>
      <c r="N545" s="111" t="s">
        <v>60</v>
      </c>
      <c r="O545" s="111" t="s">
        <v>59</v>
      </c>
      <c r="P545" s="111" t="s">
        <v>60</v>
      </c>
      <c r="Q545" s="111" t="s">
        <v>59</v>
      </c>
      <c r="R545" s="111" t="s">
        <v>60</v>
      </c>
      <c r="S545" s="111" t="s">
        <v>59</v>
      </c>
      <c r="T545" s="111" t="s">
        <v>60</v>
      </c>
      <c r="U545" s="111" t="s">
        <v>59</v>
      </c>
      <c r="V545" s="112" t="s">
        <v>60</v>
      </c>
      <c r="X545" s="113"/>
      <c r="Y545" s="105" t="s">
        <v>1029</v>
      </c>
      <c r="Z545" s="114" t="s">
        <v>2272</v>
      </c>
      <c r="AA545" s="115" t="s">
        <v>2273</v>
      </c>
      <c r="AB545" s="115" t="s">
        <v>2274</v>
      </c>
      <c r="AC545" s="115" t="s">
        <v>2275</v>
      </c>
      <c r="AD545" s="115" t="s">
        <v>2276</v>
      </c>
      <c r="AE545" s="115" t="s">
        <v>2277</v>
      </c>
      <c r="AF545" s="115" t="s">
        <v>2278</v>
      </c>
      <c r="AG545" s="115" t="s">
        <v>2279</v>
      </c>
      <c r="AH545" s="115" t="s">
        <v>2280</v>
      </c>
      <c r="AI545" s="116" t="s">
        <v>2281</v>
      </c>
    </row>
    <row r="546" spans="1:106" x14ac:dyDescent="0.2">
      <c r="A546" s="109" t="s">
        <v>1030</v>
      </c>
      <c r="B546" s="117" t="s">
        <v>88</v>
      </c>
      <c r="C546" s="118">
        <v>45616.375</v>
      </c>
      <c r="D546" s="119">
        <v>45616.875</v>
      </c>
      <c r="E546" s="120">
        <v>45617.375</v>
      </c>
      <c r="F546" s="119">
        <v>45617.875</v>
      </c>
      <c r="G546" s="120">
        <v>45618.375</v>
      </c>
      <c r="H546" s="119">
        <v>45618.875</v>
      </c>
      <c r="I546" s="121">
        <v>45619.375</v>
      </c>
      <c r="J546" s="119">
        <v>45619.875</v>
      </c>
      <c r="K546" s="120">
        <v>45620.375</v>
      </c>
      <c r="L546" s="119">
        <v>45620.875</v>
      </c>
      <c r="M546" s="120">
        <v>45621.375</v>
      </c>
      <c r="N546" s="119">
        <v>45621.875</v>
      </c>
      <c r="O546" s="121">
        <v>45622.375</v>
      </c>
      <c r="P546" s="119">
        <v>45622.875</v>
      </c>
      <c r="Q546" s="120">
        <v>45623.375</v>
      </c>
      <c r="R546" s="119">
        <v>45623.875</v>
      </c>
      <c r="S546" s="120">
        <v>45624.375</v>
      </c>
      <c r="T546" s="119">
        <v>45624.875</v>
      </c>
      <c r="U546" s="120">
        <v>45625.375</v>
      </c>
      <c r="V546" s="122">
        <v>45625.875</v>
      </c>
      <c r="X546" s="109" t="s">
        <v>1031</v>
      </c>
      <c r="Y546" s="123"/>
      <c r="Z546" s="124">
        <v>45616.875</v>
      </c>
      <c r="AA546" s="125">
        <v>45617.875</v>
      </c>
      <c r="AB546" s="125">
        <v>45618.875</v>
      </c>
      <c r="AC546" s="125">
        <v>45619.875</v>
      </c>
      <c r="AD546" s="125">
        <v>45620.875</v>
      </c>
      <c r="AE546" s="125">
        <v>45621.875</v>
      </c>
      <c r="AF546" s="125">
        <v>45622.875</v>
      </c>
      <c r="AG546" s="125">
        <v>45623.875</v>
      </c>
      <c r="AH546" s="125">
        <v>45624.875</v>
      </c>
      <c r="AI546" s="125">
        <v>45625.875</v>
      </c>
      <c r="AO546" s="5"/>
    </row>
    <row r="547" spans="1:106" s="2" customFormat="1" x14ac:dyDescent="0.2">
      <c r="A547" s="109" t="s">
        <v>1032</v>
      </c>
      <c r="B547" s="126" t="s">
        <v>89</v>
      </c>
      <c r="C547" s="127" t="e">
        <v>#N/A</v>
      </c>
      <c r="D547" s="128">
        <v>1.7</v>
      </c>
      <c r="E547" s="128" t="e">
        <v>#N/A</v>
      </c>
      <c r="F547" s="128">
        <v>4.8</v>
      </c>
      <c r="G547" s="128" t="e">
        <v>#N/A</v>
      </c>
      <c r="H547" s="128">
        <v>0.6</v>
      </c>
      <c r="I547" s="128" t="e">
        <v>#N/A</v>
      </c>
      <c r="J547" s="128">
        <v>-0.1</v>
      </c>
      <c r="K547" s="128" t="e">
        <v>#N/A</v>
      </c>
      <c r="L547" s="128">
        <v>-0.8</v>
      </c>
      <c r="M547" s="128" t="e">
        <v>#N/A</v>
      </c>
      <c r="N547" s="128">
        <v>1.3</v>
      </c>
      <c r="O547" s="128" t="e">
        <v>#N/A</v>
      </c>
      <c r="P547" s="128">
        <v>4.8</v>
      </c>
      <c r="Q547" s="128" t="e">
        <v>#N/A</v>
      </c>
      <c r="R547" s="128">
        <v>3</v>
      </c>
      <c r="S547" s="128" t="e">
        <v>#N/A</v>
      </c>
      <c r="T547" s="128">
        <v>3.3</v>
      </c>
      <c r="U547" s="128" t="e">
        <v>#N/A</v>
      </c>
      <c r="V547" s="129">
        <v>2.9</v>
      </c>
      <c r="W547" s="1"/>
      <c r="X547" s="109" t="s">
        <v>1033</v>
      </c>
      <c r="Y547" s="130" t="s">
        <v>89</v>
      </c>
      <c r="Z547" s="131">
        <v>1.7</v>
      </c>
      <c r="AA547" s="131">
        <v>4.8</v>
      </c>
      <c r="AB547" s="131">
        <v>0.6</v>
      </c>
      <c r="AC547" s="131">
        <v>-0.1</v>
      </c>
      <c r="AD547" s="131">
        <v>-0.8</v>
      </c>
      <c r="AE547" s="131">
        <v>1.3</v>
      </c>
      <c r="AF547" s="131">
        <v>4.8</v>
      </c>
      <c r="AG547" s="131">
        <v>3</v>
      </c>
      <c r="AH547" s="131">
        <v>3.3</v>
      </c>
      <c r="AI547" s="131">
        <v>2.9</v>
      </c>
      <c r="AJ547" s="516"/>
      <c r="AK547" s="232"/>
      <c r="AL547" s="5"/>
      <c r="AM547" s="5"/>
      <c r="AN547"/>
      <c r="AO547"/>
      <c r="AP547"/>
      <c r="AQ547"/>
      <c r="AR547"/>
      <c r="AS547"/>
      <c r="AT547"/>
      <c r="CH547"/>
      <c r="CI547"/>
      <c r="CJ547"/>
      <c r="CK547"/>
      <c r="CL547"/>
      <c r="CM547"/>
      <c r="CN547"/>
      <c r="CO547"/>
      <c r="CP547"/>
      <c r="CQ547"/>
      <c r="CR547"/>
      <c r="CS547"/>
      <c r="CT547"/>
      <c r="CU547"/>
      <c r="CV547"/>
      <c r="CW547"/>
      <c r="CX547"/>
      <c r="CY547"/>
      <c r="CZ547"/>
      <c r="DA547"/>
      <c r="DB547"/>
    </row>
    <row r="548" spans="1:106" s="3" customFormat="1" x14ac:dyDescent="0.2">
      <c r="A548" s="109" t="s">
        <v>1034</v>
      </c>
      <c r="B548" s="132" t="s">
        <v>90</v>
      </c>
      <c r="C548" s="133">
        <v>-1.7</v>
      </c>
      <c r="D548" s="134" t="e">
        <v>#N/A</v>
      </c>
      <c r="E548" s="133">
        <v>-0.30000000000000004</v>
      </c>
      <c r="F548" s="134" t="e">
        <v>#N/A</v>
      </c>
      <c r="G548" s="133">
        <v>-2.7</v>
      </c>
      <c r="H548" s="134" t="e">
        <v>#N/A</v>
      </c>
      <c r="I548" s="133">
        <v>-2.2999999999999998</v>
      </c>
      <c r="J548" s="134" t="e">
        <v>#N/A</v>
      </c>
      <c r="K548" s="133">
        <v>-6.2</v>
      </c>
      <c r="L548" s="134" t="e">
        <v>#N/A</v>
      </c>
      <c r="M548" s="133">
        <v>-5</v>
      </c>
      <c r="N548" s="134" t="e">
        <v>#N/A</v>
      </c>
      <c r="O548" s="133">
        <v>-0.7</v>
      </c>
      <c r="P548" s="134" t="e">
        <v>#N/A</v>
      </c>
      <c r="Q548" s="133">
        <v>1</v>
      </c>
      <c r="R548" s="134" t="e">
        <v>#N/A</v>
      </c>
      <c r="S548" s="133">
        <v>0.39999999999999991</v>
      </c>
      <c r="T548" s="134" t="e">
        <v>#N/A</v>
      </c>
      <c r="U548" s="133">
        <v>-0.8</v>
      </c>
      <c r="V548" s="135" t="e">
        <v>#N/A</v>
      </c>
      <c r="W548" s="1"/>
      <c r="X548" s="109" t="s">
        <v>1035</v>
      </c>
      <c r="Y548" s="136" t="s">
        <v>90</v>
      </c>
      <c r="Z548" s="137">
        <v>0.3</v>
      </c>
      <c r="AA548" s="137">
        <v>1.7</v>
      </c>
      <c r="AB548" s="137">
        <v>-0.7</v>
      </c>
      <c r="AC548" s="137">
        <v>-1.2</v>
      </c>
      <c r="AD548" s="137">
        <v>-4.2</v>
      </c>
      <c r="AE548" s="137">
        <v>-3</v>
      </c>
      <c r="AF548" s="137">
        <v>1.3</v>
      </c>
      <c r="AG548" s="137">
        <v>2.8</v>
      </c>
      <c r="AH548" s="137">
        <v>2.4</v>
      </c>
      <c r="AI548" s="137">
        <v>1.2</v>
      </c>
      <c r="AJ548" s="517"/>
      <c r="AK548" s="233"/>
      <c r="AL548" s="5"/>
      <c r="AM548" s="5"/>
      <c r="AN548"/>
      <c r="AO548"/>
      <c r="AP548"/>
      <c r="AQ548"/>
      <c r="AR548"/>
      <c r="AS548"/>
      <c r="AT548"/>
      <c r="CH548" s="2"/>
      <c r="CI548" s="2"/>
      <c r="CJ548" s="2"/>
      <c r="CK548" s="2"/>
      <c r="CL548" s="2"/>
      <c r="CM548" s="2"/>
      <c r="CN548" s="2"/>
      <c r="CO548" s="2"/>
      <c r="CP548" s="2"/>
      <c r="CQ548" s="2"/>
      <c r="CR548" s="2"/>
      <c r="CS548" s="2"/>
      <c r="CT548" s="2"/>
      <c r="CU548" s="2"/>
      <c r="CV548" s="2"/>
      <c r="CW548" s="2"/>
      <c r="CX548" s="2"/>
      <c r="CY548" s="2"/>
      <c r="CZ548" s="2"/>
      <c r="DA548" s="2"/>
      <c r="DB548" s="2"/>
    </row>
    <row r="549" spans="1:106" x14ac:dyDescent="0.2">
      <c r="A549" s="109" t="s">
        <v>1036</v>
      </c>
      <c r="B549" s="491" t="s">
        <v>91</v>
      </c>
      <c r="C549" s="492" t="e">
        <v>#N/A</v>
      </c>
      <c r="D549" s="493">
        <v>7.5</v>
      </c>
      <c r="E549" s="493" t="e">
        <v>#N/A</v>
      </c>
      <c r="F549" s="493">
        <v>11.4</v>
      </c>
      <c r="G549" s="493" t="e">
        <v>#N/A</v>
      </c>
      <c r="H549" s="493">
        <v>6.6</v>
      </c>
      <c r="I549" s="493" t="e">
        <v>#N/A</v>
      </c>
      <c r="J549" s="493">
        <v>10.7</v>
      </c>
      <c r="K549" s="493" t="e">
        <v>#N/A</v>
      </c>
      <c r="L549" s="493">
        <v>13.2</v>
      </c>
      <c r="M549" s="493" t="e">
        <v>#N/A</v>
      </c>
      <c r="N549" s="493">
        <v>6.8</v>
      </c>
      <c r="O549" s="493" t="e">
        <v>#N/A</v>
      </c>
      <c r="P549" s="493">
        <v>10.4</v>
      </c>
      <c r="Q549" s="493" t="e">
        <v>#N/A</v>
      </c>
      <c r="R549" s="493">
        <v>11.9</v>
      </c>
      <c r="S549" s="493" t="e">
        <v>#N/A</v>
      </c>
      <c r="T549" s="493">
        <v>12.3</v>
      </c>
      <c r="U549" s="493" t="e">
        <v>#N/A</v>
      </c>
      <c r="V549" s="494">
        <v>11.8</v>
      </c>
      <c r="X549" s="109" t="s">
        <v>1037</v>
      </c>
      <c r="Y549" s="514" t="s">
        <v>91</v>
      </c>
      <c r="Z549" s="511">
        <v>7.5</v>
      </c>
      <c r="AA549" s="512">
        <v>11.4</v>
      </c>
      <c r="AB549" s="512">
        <v>6.6</v>
      </c>
      <c r="AC549" s="512">
        <v>10.7</v>
      </c>
      <c r="AD549" s="512">
        <v>13.2</v>
      </c>
      <c r="AE549" s="512">
        <v>6.8</v>
      </c>
      <c r="AF549" s="512">
        <v>10.4</v>
      </c>
      <c r="AG549" s="512">
        <v>11.9</v>
      </c>
      <c r="AH549" s="512">
        <v>12.3</v>
      </c>
      <c r="AI549" s="513">
        <v>11.8</v>
      </c>
      <c r="CH549" s="3"/>
      <c r="CI549" s="3"/>
      <c r="CJ549" s="3"/>
      <c r="CK549" s="3"/>
      <c r="CL549" s="3"/>
      <c r="CM549" s="3"/>
      <c r="CN549" s="3"/>
      <c r="CO549" s="3"/>
      <c r="CP549" s="3"/>
      <c r="CQ549" s="3"/>
      <c r="CR549" s="3"/>
      <c r="CS549" s="3"/>
      <c r="CT549" s="3"/>
      <c r="CU549" s="3"/>
      <c r="CV549" s="3"/>
      <c r="CW549" s="3"/>
      <c r="CX549" s="3"/>
      <c r="CY549" s="3"/>
      <c r="CZ549" s="3"/>
      <c r="DA549" s="3"/>
      <c r="DB549" s="3"/>
    </row>
    <row r="550" spans="1:106" x14ac:dyDescent="0.2">
      <c r="A550" s="109" t="s">
        <v>1038</v>
      </c>
      <c r="B550" s="139" t="s">
        <v>92</v>
      </c>
      <c r="C550" s="140">
        <v>9</v>
      </c>
      <c r="D550" s="141">
        <v>14</v>
      </c>
      <c r="E550" s="141">
        <v>11</v>
      </c>
      <c r="F550" s="141">
        <v>6</v>
      </c>
      <c r="G550" s="141">
        <v>11</v>
      </c>
      <c r="H550" s="141">
        <v>13</v>
      </c>
      <c r="I550" s="141">
        <v>10</v>
      </c>
      <c r="J550" s="141">
        <v>7</v>
      </c>
      <c r="K550" s="141">
        <v>10</v>
      </c>
      <c r="L550" s="141">
        <v>9</v>
      </c>
      <c r="M550" s="141">
        <v>14</v>
      </c>
      <c r="N550" s="141">
        <v>17</v>
      </c>
      <c r="O550" s="141">
        <v>16</v>
      </c>
      <c r="P550" s="141">
        <v>16</v>
      </c>
      <c r="Q550" s="141">
        <v>11</v>
      </c>
      <c r="R550" s="141">
        <v>8</v>
      </c>
      <c r="S550" s="141">
        <v>4</v>
      </c>
      <c r="T550" s="141">
        <v>1</v>
      </c>
      <c r="U550" s="141">
        <v>4</v>
      </c>
      <c r="V550" s="142">
        <v>4</v>
      </c>
      <c r="X550" s="109" t="s">
        <v>1039</v>
      </c>
      <c r="Y550" s="143" t="s">
        <v>92</v>
      </c>
      <c r="Z550" s="144">
        <v>14</v>
      </c>
      <c r="AA550" s="144">
        <v>11</v>
      </c>
      <c r="AB550" s="144">
        <v>13</v>
      </c>
      <c r="AC550" s="144">
        <v>10</v>
      </c>
      <c r="AD550" s="144">
        <v>10</v>
      </c>
      <c r="AE550" s="144">
        <v>17</v>
      </c>
      <c r="AF550" s="144">
        <v>16</v>
      </c>
      <c r="AG550" s="144">
        <v>11</v>
      </c>
      <c r="AH550" s="144">
        <v>4</v>
      </c>
      <c r="AI550" s="144">
        <v>4</v>
      </c>
      <c r="AO550" s="1"/>
      <c r="AP550" s="5"/>
      <c r="AQ550" s="5"/>
      <c r="AR550" s="5"/>
      <c r="AS550" s="5"/>
      <c r="AT550" s="5"/>
    </row>
    <row r="551" spans="1:106" x14ac:dyDescent="0.2">
      <c r="A551" s="109" t="s">
        <v>1040</v>
      </c>
      <c r="B551" s="145" t="s">
        <v>93</v>
      </c>
      <c r="C551" s="146" t="s">
        <v>79</v>
      </c>
      <c r="D551" s="147" t="s">
        <v>79</v>
      </c>
      <c r="E551" s="147" t="s">
        <v>79</v>
      </c>
      <c r="F551" s="147" t="s">
        <v>79</v>
      </c>
      <c r="G551" s="147" t="s">
        <v>79</v>
      </c>
      <c r="H551" s="147" t="s">
        <v>79</v>
      </c>
      <c r="I551" s="147" t="s">
        <v>79</v>
      </c>
      <c r="J551" s="147" t="s">
        <v>79</v>
      </c>
      <c r="K551" s="147" t="s">
        <v>79</v>
      </c>
      <c r="L551" s="147" t="s">
        <v>79</v>
      </c>
      <c r="M551" s="147" t="s">
        <v>79</v>
      </c>
      <c r="N551" s="147">
        <v>17</v>
      </c>
      <c r="O551" s="147">
        <v>16</v>
      </c>
      <c r="P551" s="147">
        <v>16</v>
      </c>
      <c r="Q551" s="147" t="s">
        <v>79</v>
      </c>
      <c r="R551" s="147" t="s">
        <v>79</v>
      </c>
      <c r="S551" s="147" t="s">
        <v>79</v>
      </c>
      <c r="T551" s="147" t="s">
        <v>79</v>
      </c>
      <c r="U551" s="147" t="s">
        <v>79</v>
      </c>
      <c r="V551" s="148" t="s">
        <v>79</v>
      </c>
      <c r="X551" s="109" t="s">
        <v>1041</v>
      </c>
      <c r="Y551" s="149" t="s">
        <v>103</v>
      </c>
      <c r="Z551" s="150">
        <v>0</v>
      </c>
      <c r="AA551" s="150">
        <v>0</v>
      </c>
      <c r="AB551" s="150">
        <v>0</v>
      </c>
      <c r="AC551" s="150">
        <v>0</v>
      </c>
      <c r="AD551" s="150">
        <v>0</v>
      </c>
      <c r="AE551" s="150">
        <v>0</v>
      </c>
      <c r="AF551" s="150">
        <v>0</v>
      </c>
      <c r="AG551" s="150">
        <v>0</v>
      </c>
      <c r="AH551" s="150">
        <v>0</v>
      </c>
      <c r="AI551" s="150">
        <v>0</v>
      </c>
    </row>
    <row r="552" spans="1:106" ht="15.75" x14ac:dyDescent="0.25">
      <c r="A552" s="109" t="s">
        <v>1042</v>
      </c>
      <c r="B552" s="151" t="s">
        <v>31</v>
      </c>
      <c r="C552" s="152" t="s">
        <v>79</v>
      </c>
      <c r="D552" s="153" t="s">
        <v>2250</v>
      </c>
      <c r="E552" s="153" t="s">
        <v>2250</v>
      </c>
      <c r="F552" s="153" t="s">
        <v>79</v>
      </c>
      <c r="G552" s="153" t="s">
        <v>79</v>
      </c>
      <c r="H552" s="153" t="s">
        <v>2250</v>
      </c>
      <c r="I552" s="153" t="s">
        <v>2250</v>
      </c>
      <c r="J552" s="153" t="s">
        <v>79</v>
      </c>
      <c r="K552" s="153" t="s">
        <v>2253</v>
      </c>
      <c r="L552" s="153" t="s">
        <v>79</v>
      </c>
      <c r="M552" s="153" t="s">
        <v>79</v>
      </c>
      <c r="N552" s="153" t="s">
        <v>2250</v>
      </c>
      <c r="O552" s="153" t="s">
        <v>2238</v>
      </c>
      <c r="P552" s="153" t="s">
        <v>2238</v>
      </c>
      <c r="Q552" s="153" t="s">
        <v>2250</v>
      </c>
      <c r="R552" s="153" t="s">
        <v>79</v>
      </c>
      <c r="S552" s="153" t="s">
        <v>79</v>
      </c>
      <c r="T552" s="153" t="s">
        <v>79</v>
      </c>
      <c r="U552" s="153" t="s">
        <v>79</v>
      </c>
      <c r="V552" s="154" t="s">
        <v>79</v>
      </c>
      <c r="X552" s="109" t="s">
        <v>1043</v>
      </c>
      <c r="Y552" s="155" t="s">
        <v>31</v>
      </c>
      <c r="Z552" s="156" t="s">
        <v>2250</v>
      </c>
      <c r="AA552" s="156" t="s">
        <v>2227</v>
      </c>
      <c r="AB552" s="156" t="s">
        <v>2250</v>
      </c>
      <c r="AC552" s="156" t="s">
        <v>2253</v>
      </c>
      <c r="AD552" s="156" t="s">
        <v>2250</v>
      </c>
      <c r="AE552" s="156" t="s">
        <v>2250</v>
      </c>
      <c r="AF552" s="156" t="s">
        <v>2238</v>
      </c>
      <c r="AG552" s="156" t="s">
        <v>2250</v>
      </c>
      <c r="AH552" s="156" t="s">
        <v>79</v>
      </c>
      <c r="AI552" s="156" t="s">
        <v>79</v>
      </c>
    </row>
    <row r="553" spans="1:106" x14ac:dyDescent="0.2">
      <c r="A553" s="109" t="s">
        <v>1044</v>
      </c>
      <c r="B553" s="151" t="s">
        <v>94</v>
      </c>
      <c r="C553" s="157">
        <v>0</v>
      </c>
      <c r="D553" s="158">
        <v>12</v>
      </c>
      <c r="E553" s="158">
        <v>12</v>
      </c>
      <c r="F553" s="158">
        <v>0</v>
      </c>
      <c r="G553" s="158">
        <v>0</v>
      </c>
      <c r="H553" s="158">
        <v>1</v>
      </c>
      <c r="I553" s="158">
        <v>1</v>
      </c>
      <c r="J553" s="158">
        <v>0</v>
      </c>
      <c r="K553" s="158">
        <v>1</v>
      </c>
      <c r="L553" s="158">
        <v>0</v>
      </c>
      <c r="M553" s="158">
        <v>0</v>
      </c>
      <c r="N553" s="158">
        <v>4</v>
      </c>
      <c r="O553" s="158">
        <v>1</v>
      </c>
      <c r="P553" s="158">
        <v>1</v>
      </c>
      <c r="Q553" s="158">
        <v>1</v>
      </c>
      <c r="R553" s="158">
        <v>0</v>
      </c>
      <c r="S553" s="158">
        <v>0</v>
      </c>
      <c r="T553" s="158">
        <v>0</v>
      </c>
      <c r="U553" s="158">
        <v>0</v>
      </c>
      <c r="V553" s="159">
        <v>0</v>
      </c>
      <c r="X553" s="109" t="s">
        <v>1045</v>
      </c>
      <c r="Y553" s="23" t="s">
        <v>94</v>
      </c>
      <c r="Z553" s="160">
        <v>12</v>
      </c>
      <c r="AA553" s="160">
        <v>12</v>
      </c>
      <c r="AB553" s="160">
        <v>1</v>
      </c>
      <c r="AC553" s="160">
        <v>1</v>
      </c>
      <c r="AD553" s="160">
        <v>1</v>
      </c>
      <c r="AE553" s="160">
        <v>4</v>
      </c>
      <c r="AF553" s="160">
        <v>2</v>
      </c>
      <c r="AG553" s="160">
        <v>1</v>
      </c>
      <c r="AH553" s="160">
        <v>0</v>
      </c>
      <c r="AI553" s="160">
        <v>0</v>
      </c>
    </row>
    <row r="554" spans="1:106" x14ac:dyDescent="0.2">
      <c r="A554" s="109" t="s">
        <v>1046</v>
      </c>
      <c r="B554" s="161" t="s">
        <v>34</v>
      </c>
      <c r="C554" s="162">
        <v>1000.45</v>
      </c>
      <c r="D554" s="163">
        <v>989.1</v>
      </c>
      <c r="E554" s="163">
        <v>984.05</v>
      </c>
      <c r="F554" s="163">
        <v>986.2</v>
      </c>
      <c r="G554" s="163">
        <v>988.65</v>
      </c>
      <c r="H554" s="163">
        <v>997.2</v>
      </c>
      <c r="I554" s="163">
        <v>999.05</v>
      </c>
      <c r="J554" s="163">
        <v>999.75</v>
      </c>
      <c r="K554" s="163">
        <v>1006.65</v>
      </c>
      <c r="L554" s="163">
        <v>1017.25</v>
      </c>
      <c r="M554" s="163">
        <v>1022.4</v>
      </c>
      <c r="N554" s="163">
        <v>1013.8</v>
      </c>
      <c r="O554" s="163">
        <v>1013.3</v>
      </c>
      <c r="P554" s="163">
        <v>1012.9</v>
      </c>
      <c r="Q554" s="163">
        <v>1016.3</v>
      </c>
      <c r="R554" s="163">
        <v>1020.25</v>
      </c>
      <c r="S554" s="163">
        <v>1024.5</v>
      </c>
      <c r="T554" s="163">
        <v>1028.5</v>
      </c>
      <c r="U554" s="163">
        <v>1033.8499999999999</v>
      </c>
      <c r="V554" s="164">
        <v>1041.0500000000002</v>
      </c>
      <c r="X554" s="109" t="s">
        <v>1047</v>
      </c>
      <c r="Y554" s="165" t="s">
        <v>33</v>
      </c>
      <c r="Z554" s="166">
        <v>0</v>
      </c>
      <c r="AA554" s="166">
        <v>0</v>
      </c>
      <c r="AB554" s="166">
        <v>0</v>
      </c>
      <c r="AC554" s="166">
        <v>0</v>
      </c>
      <c r="AD554" s="166">
        <v>0</v>
      </c>
      <c r="AE554" s="166">
        <v>0</v>
      </c>
      <c r="AF554" s="166">
        <v>0</v>
      </c>
      <c r="AG554" s="166">
        <v>0</v>
      </c>
      <c r="AH554" s="166">
        <v>0</v>
      </c>
      <c r="AI554" s="166">
        <v>0</v>
      </c>
      <c r="AP554" s="1"/>
      <c r="AQ554" s="1"/>
      <c r="AR554" s="1"/>
      <c r="AS554" s="1"/>
      <c r="AT554" s="1"/>
    </row>
    <row r="555" spans="1:106" x14ac:dyDescent="0.2">
      <c r="A555" s="109" t="s">
        <v>1048</v>
      </c>
      <c r="B555" s="167" t="s">
        <v>32</v>
      </c>
      <c r="C555" s="168" t="s">
        <v>2287</v>
      </c>
      <c r="D555" s="169" t="s">
        <v>2286</v>
      </c>
      <c r="E555" s="169" t="s">
        <v>106</v>
      </c>
      <c r="F555" s="169" t="s">
        <v>0</v>
      </c>
      <c r="G555" s="169" t="s">
        <v>2239</v>
      </c>
      <c r="H555" s="169" t="s">
        <v>2239</v>
      </c>
      <c r="I555" s="169" t="s">
        <v>820</v>
      </c>
      <c r="J555" s="169" t="s">
        <v>0</v>
      </c>
      <c r="K555" s="169" t="s">
        <v>2220</v>
      </c>
      <c r="L555" s="169" t="s">
        <v>4</v>
      </c>
      <c r="M555" s="169" t="s">
        <v>983</v>
      </c>
      <c r="N555" s="169" t="s">
        <v>2245</v>
      </c>
      <c r="O555" s="169" t="s">
        <v>2239</v>
      </c>
      <c r="P555" s="169" t="s">
        <v>2239</v>
      </c>
      <c r="Q555" s="169" t="s">
        <v>983</v>
      </c>
      <c r="R555" s="169" t="s">
        <v>2</v>
      </c>
      <c r="S555" s="169" t="s">
        <v>97</v>
      </c>
      <c r="T555" s="169" t="s">
        <v>2213</v>
      </c>
      <c r="U555" s="169" t="s">
        <v>2234</v>
      </c>
      <c r="V555" s="170" t="s">
        <v>2213</v>
      </c>
      <c r="X555" s="672" t="s">
        <v>1027</v>
      </c>
      <c r="Y555" s="673" t="s">
        <v>807</v>
      </c>
      <c r="Z555" s="674">
        <v>0</v>
      </c>
      <c r="AA555" s="675">
        <v>0</v>
      </c>
      <c r="AB555" s="675">
        <v>0</v>
      </c>
      <c r="AC555" s="675">
        <v>0</v>
      </c>
      <c r="AD555" s="675">
        <v>0</v>
      </c>
      <c r="AE555" s="675">
        <v>0</v>
      </c>
      <c r="AF555" s="675">
        <v>0</v>
      </c>
      <c r="AG555" s="675">
        <v>0</v>
      </c>
      <c r="AH555" s="675">
        <v>0</v>
      </c>
      <c r="AI555" s="676">
        <v>0</v>
      </c>
    </row>
    <row r="556" spans="1:106" x14ac:dyDescent="0.2">
      <c r="A556" s="109" t="s">
        <v>1049</v>
      </c>
      <c r="B556" s="171" t="s">
        <v>33</v>
      </c>
      <c r="C556" s="172">
        <v>0</v>
      </c>
      <c r="D556" s="173">
        <v>0</v>
      </c>
      <c r="E556" s="173">
        <v>0</v>
      </c>
      <c r="F556" s="173">
        <v>0</v>
      </c>
      <c r="G556" s="173">
        <v>0</v>
      </c>
      <c r="H556" s="173">
        <v>0</v>
      </c>
      <c r="I556" s="173">
        <v>0</v>
      </c>
      <c r="J556" s="173">
        <v>0</v>
      </c>
      <c r="K556" s="173">
        <v>0</v>
      </c>
      <c r="L556" s="173">
        <v>0</v>
      </c>
      <c r="M556" s="173">
        <v>0</v>
      </c>
      <c r="N556" s="173">
        <v>0</v>
      </c>
      <c r="O556" s="173">
        <v>0</v>
      </c>
      <c r="P556" s="173">
        <v>0</v>
      </c>
      <c r="Q556" s="173">
        <v>0</v>
      </c>
      <c r="R556" s="173">
        <v>0</v>
      </c>
      <c r="S556" s="173">
        <v>0</v>
      </c>
      <c r="T556" s="173">
        <v>0</v>
      </c>
      <c r="U556" s="173">
        <v>0</v>
      </c>
      <c r="V556" s="174">
        <v>0</v>
      </c>
      <c r="X556" s="672" t="s">
        <v>1028</v>
      </c>
      <c r="Y556" s="677" t="s">
        <v>808</v>
      </c>
      <c r="Z556" s="678">
        <v>0</v>
      </c>
      <c r="AA556" s="679">
        <v>0</v>
      </c>
      <c r="AB556" s="679">
        <v>0</v>
      </c>
      <c r="AC556" s="679">
        <v>0</v>
      </c>
      <c r="AD556" s="679">
        <v>0</v>
      </c>
      <c r="AE556" s="679">
        <v>0</v>
      </c>
      <c r="AF556" s="679">
        <v>0</v>
      </c>
      <c r="AG556" s="679">
        <v>0</v>
      </c>
      <c r="AH556" s="679">
        <v>0</v>
      </c>
      <c r="AI556" s="680">
        <v>0</v>
      </c>
    </row>
    <row r="557" spans="1:106" x14ac:dyDescent="0.2">
      <c r="A557" s="109" t="s">
        <v>1050</v>
      </c>
      <c r="B557" s="171" t="s">
        <v>103</v>
      </c>
      <c r="C557" s="172">
        <v>0</v>
      </c>
      <c r="D557" s="173">
        <v>0</v>
      </c>
      <c r="E557" s="173">
        <v>0</v>
      </c>
      <c r="F557" s="173">
        <v>0</v>
      </c>
      <c r="G557" s="173">
        <v>0</v>
      </c>
      <c r="H557" s="173">
        <v>0</v>
      </c>
      <c r="I557" s="173">
        <v>0</v>
      </c>
      <c r="J557" s="173">
        <v>0</v>
      </c>
      <c r="K557" s="173">
        <v>0</v>
      </c>
      <c r="L557" s="173">
        <v>0</v>
      </c>
      <c r="M557" s="173">
        <v>0</v>
      </c>
      <c r="N557" s="173">
        <v>0</v>
      </c>
      <c r="O557" s="173">
        <v>0</v>
      </c>
      <c r="P557" s="173">
        <v>0</v>
      </c>
      <c r="Q557" s="173">
        <v>0</v>
      </c>
      <c r="R557" s="173">
        <v>0</v>
      </c>
      <c r="S557" s="173">
        <v>0</v>
      </c>
      <c r="T557" s="173">
        <v>0</v>
      </c>
      <c r="U557" s="173">
        <v>0</v>
      </c>
      <c r="V557" s="174">
        <v>0</v>
      </c>
      <c r="X557" s="672" t="s">
        <v>1030</v>
      </c>
      <c r="Y557" s="677" t="s">
        <v>809</v>
      </c>
      <c r="Z557" s="678">
        <v>2</v>
      </c>
      <c r="AA557" s="679">
        <v>2</v>
      </c>
      <c r="AB557" s="679">
        <v>0</v>
      </c>
      <c r="AC557" s="679">
        <v>0</v>
      </c>
      <c r="AD557" s="679">
        <v>0</v>
      </c>
      <c r="AE557" s="679">
        <v>2</v>
      </c>
      <c r="AF557" s="679">
        <v>2</v>
      </c>
      <c r="AG557" s="679">
        <v>0</v>
      </c>
      <c r="AH557" s="679">
        <v>0</v>
      </c>
      <c r="AI557" s="680">
        <v>0</v>
      </c>
      <c r="AO557" s="2"/>
    </row>
    <row r="558" spans="1:106" x14ac:dyDescent="0.2">
      <c r="A558" s="109" t="s">
        <v>1051</v>
      </c>
      <c r="B558" s="171" t="s">
        <v>148</v>
      </c>
      <c r="C558" s="172">
        <v>-7</v>
      </c>
      <c r="D558" s="173">
        <v>-6.2</v>
      </c>
      <c r="E558" s="173">
        <v>-4.4000000000000004</v>
      </c>
      <c r="F558" s="173">
        <v>-6</v>
      </c>
      <c r="G558" s="173">
        <v>-8.6</v>
      </c>
      <c r="H558" s="173">
        <v>-9.4</v>
      </c>
      <c r="I558" s="173">
        <v>-8.8000000000000007</v>
      </c>
      <c r="J558" s="173">
        <v>-9.8000000000000007</v>
      </c>
      <c r="K558" s="173">
        <v>-10.5</v>
      </c>
      <c r="L558" s="173">
        <v>-8.9</v>
      </c>
      <c r="M558" s="173">
        <v>-7</v>
      </c>
      <c r="N558" s="173">
        <v>-1.7</v>
      </c>
      <c r="O558" s="173">
        <v>9.1</v>
      </c>
      <c r="P558" s="173">
        <v>3.3</v>
      </c>
      <c r="Q558" s="173">
        <v>-2.2999999999999998</v>
      </c>
      <c r="R558" s="173">
        <v>-2.2000000000000002</v>
      </c>
      <c r="S558" s="173">
        <v>-4.0999999999999996</v>
      </c>
      <c r="T558" s="173">
        <v>-4.9000000000000004</v>
      </c>
      <c r="U558" s="173">
        <v>-5.4</v>
      </c>
      <c r="V558" s="174">
        <v>-6.5</v>
      </c>
      <c r="X558" s="672" t="s">
        <v>1032</v>
      </c>
      <c r="Y558" s="699" t="s">
        <v>810</v>
      </c>
      <c r="Z558" s="700">
        <v>0</v>
      </c>
      <c r="AA558" s="701">
        <v>0</v>
      </c>
      <c r="AB558" s="701">
        <v>0</v>
      </c>
      <c r="AC558" s="701">
        <v>0</v>
      </c>
      <c r="AD558" s="701">
        <v>0</v>
      </c>
      <c r="AE558" s="701">
        <v>0</v>
      </c>
      <c r="AF558" s="701">
        <v>0</v>
      </c>
      <c r="AG558" s="701">
        <v>0</v>
      </c>
      <c r="AH558" s="701">
        <v>0</v>
      </c>
      <c r="AI558" s="702">
        <v>0</v>
      </c>
      <c r="AO558" s="3"/>
    </row>
    <row r="559" spans="1:106" x14ac:dyDescent="0.2">
      <c r="A559" s="703" t="s">
        <v>1052</v>
      </c>
      <c r="B559" s="704" t="s">
        <v>807</v>
      </c>
      <c r="C559" s="705">
        <v>0</v>
      </c>
      <c r="D559" s="705">
        <v>0</v>
      </c>
      <c r="E559" s="705">
        <v>0</v>
      </c>
      <c r="F559" s="705">
        <v>0</v>
      </c>
      <c r="G559" s="705">
        <v>0</v>
      </c>
      <c r="H559" s="705">
        <v>0</v>
      </c>
      <c r="I559" s="705">
        <v>0</v>
      </c>
      <c r="J559" s="705">
        <v>0</v>
      </c>
      <c r="K559" s="705">
        <v>0</v>
      </c>
      <c r="L559" s="705">
        <v>0</v>
      </c>
      <c r="M559" s="705">
        <v>0</v>
      </c>
      <c r="N559" s="705">
        <v>0</v>
      </c>
      <c r="O559" s="705">
        <v>0</v>
      </c>
      <c r="P559" s="705">
        <v>0</v>
      </c>
      <c r="Q559" s="705">
        <v>0</v>
      </c>
      <c r="R559" s="705">
        <v>0</v>
      </c>
      <c r="S559" s="705">
        <v>0</v>
      </c>
      <c r="T559" s="705">
        <v>0</v>
      </c>
      <c r="U559" s="705">
        <v>0</v>
      </c>
      <c r="V559" s="705">
        <v>0</v>
      </c>
      <c r="X559" s="672" t="s">
        <v>1034</v>
      </c>
      <c r="Y559" s="685" t="s">
        <v>812</v>
      </c>
      <c r="Z559" s="686">
        <v>4</v>
      </c>
      <c r="AA559" s="687">
        <v>3</v>
      </c>
      <c r="AB559" s="687">
        <v>2</v>
      </c>
      <c r="AC559" s="687">
        <v>3</v>
      </c>
      <c r="AD559" s="687">
        <v>3</v>
      </c>
      <c r="AE559" s="687">
        <v>4</v>
      </c>
      <c r="AF559" s="687">
        <v>3</v>
      </c>
      <c r="AG559" s="687">
        <v>1</v>
      </c>
      <c r="AH559" s="687">
        <v>1</v>
      </c>
      <c r="AI559" s="688">
        <v>1</v>
      </c>
    </row>
    <row r="560" spans="1:106" x14ac:dyDescent="0.2">
      <c r="A560" s="703" t="s">
        <v>1053</v>
      </c>
      <c r="B560" s="704" t="s">
        <v>808</v>
      </c>
      <c r="C560" s="706">
        <v>0</v>
      </c>
      <c r="D560" s="706">
        <v>0</v>
      </c>
      <c r="E560" s="706">
        <v>0</v>
      </c>
      <c r="F560" s="706">
        <v>0</v>
      </c>
      <c r="G560" s="706">
        <v>0</v>
      </c>
      <c r="H560" s="706">
        <v>0</v>
      </c>
      <c r="I560" s="706">
        <v>0</v>
      </c>
      <c r="J560" s="706">
        <v>0</v>
      </c>
      <c r="K560" s="706">
        <v>0</v>
      </c>
      <c r="L560" s="706">
        <v>0</v>
      </c>
      <c r="M560" s="706">
        <v>0</v>
      </c>
      <c r="N560" s="706">
        <v>0</v>
      </c>
      <c r="O560" s="706">
        <v>0</v>
      </c>
      <c r="P560" s="706">
        <v>0</v>
      </c>
      <c r="Q560" s="706">
        <v>0</v>
      </c>
      <c r="R560" s="706">
        <v>0</v>
      </c>
      <c r="S560" s="706">
        <v>0</v>
      </c>
      <c r="T560" s="706">
        <v>0</v>
      </c>
      <c r="U560" s="706">
        <v>0</v>
      </c>
      <c r="V560" s="706">
        <v>0</v>
      </c>
      <c r="X560" s="672" t="s">
        <v>1046</v>
      </c>
      <c r="Y560" s="459" t="s">
        <v>806</v>
      </c>
      <c r="Z560" s="691">
        <v>1000.45</v>
      </c>
      <c r="AA560" s="691">
        <v>984.05</v>
      </c>
      <c r="AB560" s="691">
        <v>988.65</v>
      </c>
      <c r="AC560" s="691">
        <v>999.05</v>
      </c>
      <c r="AD560" s="691">
        <v>1006.65</v>
      </c>
      <c r="AE560" s="691">
        <v>1022.4</v>
      </c>
      <c r="AF560" s="691">
        <v>1013.3</v>
      </c>
      <c r="AG560" s="691">
        <v>1016.3</v>
      </c>
      <c r="AH560" s="691">
        <v>1024.5</v>
      </c>
      <c r="AI560" s="691">
        <v>1033.8499999999999</v>
      </c>
    </row>
    <row r="561" spans="1:106" x14ac:dyDescent="0.2">
      <c r="A561" s="703" t="s">
        <v>1054</v>
      </c>
      <c r="B561" s="707" t="s">
        <v>809</v>
      </c>
      <c r="C561" s="706">
        <v>0</v>
      </c>
      <c r="D561" s="706">
        <v>2</v>
      </c>
      <c r="E561" s="706">
        <v>2</v>
      </c>
      <c r="F561" s="706">
        <v>0</v>
      </c>
      <c r="G561" s="706">
        <v>0</v>
      </c>
      <c r="H561" s="706">
        <v>0</v>
      </c>
      <c r="I561" s="706">
        <v>0</v>
      </c>
      <c r="J561" s="706">
        <v>0</v>
      </c>
      <c r="K561" s="706">
        <v>0</v>
      </c>
      <c r="L561" s="706">
        <v>0</v>
      </c>
      <c r="M561" s="706">
        <v>0</v>
      </c>
      <c r="N561" s="706">
        <v>2</v>
      </c>
      <c r="O561" s="706">
        <v>0</v>
      </c>
      <c r="P561" s="706">
        <v>0</v>
      </c>
      <c r="Q561" s="706">
        <v>0</v>
      </c>
      <c r="R561" s="706">
        <v>0</v>
      </c>
      <c r="S561" s="706">
        <v>0</v>
      </c>
      <c r="T561" s="706">
        <v>0</v>
      </c>
      <c r="U561" s="706">
        <v>0</v>
      </c>
      <c r="V561" s="706">
        <v>0</v>
      </c>
      <c r="X561" s="672" t="s">
        <v>1048</v>
      </c>
      <c r="Y561" s="693" t="s">
        <v>32</v>
      </c>
      <c r="Z561" s="694" t="s">
        <v>824</v>
      </c>
      <c r="AA561" s="694" t="s">
        <v>837</v>
      </c>
      <c r="AB561" s="694" t="s">
        <v>816</v>
      </c>
      <c r="AC561" s="694" t="s">
        <v>816</v>
      </c>
      <c r="AD561" s="694" t="s">
        <v>967</v>
      </c>
      <c r="AE561" s="694" t="s">
        <v>816</v>
      </c>
      <c r="AF561" s="694" t="s">
        <v>816</v>
      </c>
      <c r="AG561" s="694" t="s">
        <v>816</v>
      </c>
      <c r="AH561" s="694" t="s">
        <v>816</v>
      </c>
      <c r="AI561" s="694" t="s">
        <v>2217</v>
      </c>
      <c r="AP561" s="2"/>
      <c r="AQ561" s="2"/>
      <c r="AR561" s="2"/>
      <c r="AS561" s="2"/>
      <c r="AT561" s="2"/>
    </row>
    <row r="562" spans="1:106" x14ac:dyDescent="0.2">
      <c r="A562" s="703" t="s">
        <v>1055</v>
      </c>
      <c r="B562" s="707" t="s">
        <v>810</v>
      </c>
      <c r="C562" s="706">
        <v>0</v>
      </c>
      <c r="D562" s="706">
        <v>0</v>
      </c>
      <c r="E562" s="706">
        <v>0</v>
      </c>
      <c r="F562" s="706">
        <v>0</v>
      </c>
      <c r="G562" s="706">
        <v>0</v>
      </c>
      <c r="H562" s="706">
        <v>0</v>
      </c>
      <c r="I562" s="706">
        <v>0</v>
      </c>
      <c r="J562" s="706">
        <v>0</v>
      </c>
      <c r="K562" s="706">
        <v>0</v>
      </c>
      <c r="L562" s="706">
        <v>0</v>
      </c>
      <c r="M562" s="706">
        <v>0</v>
      </c>
      <c r="N562" s="706">
        <v>0</v>
      </c>
      <c r="O562" s="706">
        <v>0</v>
      </c>
      <c r="P562" s="706">
        <v>0</v>
      </c>
      <c r="Q562" s="706">
        <v>0</v>
      </c>
      <c r="R562" s="706">
        <v>0</v>
      </c>
      <c r="S562" s="706">
        <v>0</v>
      </c>
      <c r="T562" s="706">
        <v>0</v>
      </c>
      <c r="U562" s="706">
        <v>0</v>
      </c>
      <c r="V562" s="706">
        <v>0</v>
      </c>
      <c r="AN562" s="5"/>
      <c r="AP562" s="3"/>
      <c r="AQ562" s="3"/>
      <c r="AR562" s="3"/>
      <c r="AS562" s="3"/>
      <c r="AT562" s="3"/>
    </row>
    <row r="563" spans="1:106" x14ac:dyDescent="0.2">
      <c r="A563" s="681" t="s">
        <v>1056</v>
      </c>
      <c r="B563" s="695" t="s">
        <v>812</v>
      </c>
      <c r="C563" s="696">
        <v>0</v>
      </c>
      <c r="D563" s="696">
        <v>4</v>
      </c>
      <c r="E563" s="696">
        <v>3</v>
      </c>
      <c r="F563" s="696">
        <v>2</v>
      </c>
      <c r="G563" s="696">
        <v>2</v>
      </c>
      <c r="H563" s="696">
        <v>2</v>
      </c>
      <c r="I563" s="696">
        <v>2</v>
      </c>
      <c r="J563" s="696">
        <v>3</v>
      </c>
      <c r="K563" s="696">
        <v>3</v>
      </c>
      <c r="L563" s="696">
        <v>3</v>
      </c>
      <c r="M563" s="696">
        <v>3</v>
      </c>
      <c r="N563" s="696">
        <v>4</v>
      </c>
      <c r="O563" s="696">
        <v>3</v>
      </c>
      <c r="P563" s="696">
        <v>2</v>
      </c>
      <c r="Q563" s="696">
        <v>1</v>
      </c>
      <c r="R563" s="696">
        <v>1</v>
      </c>
      <c r="S563" s="696">
        <v>1</v>
      </c>
      <c r="T563" s="696">
        <v>1</v>
      </c>
      <c r="U563" s="696">
        <v>1</v>
      </c>
      <c r="V563" s="696">
        <v>1</v>
      </c>
    </row>
    <row r="564" spans="1:106" x14ac:dyDescent="0.2">
      <c r="A564" s="681" t="s">
        <v>1057</v>
      </c>
      <c r="B564" s="697" t="s">
        <v>32</v>
      </c>
      <c r="C564" s="698" t="s">
        <v>824</v>
      </c>
      <c r="D564" s="698" t="e">
        <v>#N/A</v>
      </c>
      <c r="E564" s="698" t="s">
        <v>837</v>
      </c>
      <c r="F564" s="698" t="e">
        <v>#N/A</v>
      </c>
      <c r="G564" s="698" t="s">
        <v>816</v>
      </c>
      <c r="H564" s="698" t="e">
        <v>#N/A</v>
      </c>
      <c r="I564" s="698" t="s">
        <v>816</v>
      </c>
      <c r="J564" s="698" t="e">
        <v>#N/A</v>
      </c>
      <c r="K564" s="698" t="s">
        <v>967</v>
      </c>
      <c r="L564" s="698" t="e">
        <v>#N/A</v>
      </c>
      <c r="M564" s="698" t="s">
        <v>816</v>
      </c>
      <c r="N564" s="698" t="e">
        <v>#N/A</v>
      </c>
      <c r="O564" s="698" t="s">
        <v>816</v>
      </c>
      <c r="P564" s="698" t="e">
        <v>#N/A</v>
      </c>
      <c r="Q564" s="698" t="s">
        <v>816</v>
      </c>
      <c r="R564" s="698" t="e">
        <v>#N/A</v>
      </c>
      <c r="S564" s="698" t="s">
        <v>816</v>
      </c>
      <c r="T564" s="698" t="e">
        <v>#N/A</v>
      </c>
      <c r="U564" s="698" t="s">
        <v>2217</v>
      </c>
      <c r="V564" s="698" t="e">
        <v>#N/A</v>
      </c>
    </row>
    <row r="566" spans="1:106" s="5" customFormat="1" x14ac:dyDescent="0.2">
      <c r="A566"/>
      <c r="B566"/>
      <c r="C566"/>
      <c r="D566"/>
      <c r="E566"/>
      <c r="F566"/>
      <c r="G566"/>
      <c r="H566"/>
      <c r="I566"/>
      <c r="J566"/>
      <c r="K566"/>
      <c r="L566"/>
      <c r="M566"/>
      <c r="N566"/>
      <c r="O566"/>
      <c r="P566"/>
      <c r="Q566"/>
      <c r="R566"/>
      <c r="S566"/>
      <c r="T566"/>
      <c r="U566"/>
      <c r="V566"/>
      <c r="W566" s="1"/>
      <c r="X566"/>
      <c r="Y566"/>
      <c r="Z566"/>
      <c r="AA566"/>
      <c r="AB566"/>
      <c r="AC566"/>
      <c r="AD566"/>
      <c r="AE566"/>
      <c r="AF566"/>
      <c r="AG566"/>
      <c r="AH566"/>
      <c r="AI566"/>
      <c r="AJ566" s="515"/>
      <c r="AN566" s="1"/>
      <c r="AO566"/>
      <c r="AP566"/>
      <c r="AQ566"/>
      <c r="AR566"/>
      <c r="AS566"/>
      <c r="AT566"/>
      <c r="CH566"/>
      <c r="CI566"/>
      <c r="CJ566"/>
      <c r="CK566"/>
      <c r="CL566"/>
      <c r="CM566"/>
      <c r="CN566"/>
      <c r="CO566"/>
      <c r="CP566"/>
      <c r="CQ566"/>
      <c r="CR566"/>
      <c r="CS566"/>
      <c r="CT566"/>
      <c r="CU566"/>
      <c r="CV566"/>
      <c r="CW566"/>
      <c r="CX566"/>
      <c r="CY566"/>
      <c r="CZ566"/>
      <c r="DA566"/>
      <c r="DB566"/>
    </row>
    <row r="567" spans="1:106" x14ac:dyDescent="0.2">
      <c r="CH567" s="5"/>
      <c r="CI567" s="5"/>
      <c r="CJ567" s="5"/>
      <c r="CK567" s="5"/>
      <c r="CL567" s="5"/>
      <c r="CM567" s="5"/>
      <c r="CN567" s="5"/>
      <c r="CO567" s="5"/>
      <c r="CP567" s="5"/>
      <c r="CQ567" s="5"/>
      <c r="CR567" s="5"/>
      <c r="CS567" s="5"/>
      <c r="CT567" s="5"/>
      <c r="CU567" s="5"/>
      <c r="CV567" s="5"/>
      <c r="CW567" s="5"/>
      <c r="CX567" s="5"/>
      <c r="CY567" s="5"/>
      <c r="CZ567" s="5"/>
      <c r="DA567" s="5"/>
      <c r="DB567" s="5"/>
    </row>
    <row r="570" spans="1:106" s="1" customFormat="1" ht="30" customHeight="1" x14ac:dyDescent="0.2">
      <c r="A570"/>
      <c r="B570"/>
      <c r="C570"/>
      <c r="D570"/>
      <c r="E570"/>
      <c r="F570"/>
      <c r="G570"/>
      <c r="H570"/>
      <c r="I570"/>
      <c r="J570"/>
      <c r="K570"/>
      <c r="L570"/>
      <c r="M570"/>
      <c r="N570"/>
      <c r="O570"/>
      <c r="P570"/>
      <c r="Q570"/>
      <c r="R570"/>
      <c r="S570"/>
      <c r="T570"/>
      <c r="U570"/>
      <c r="V570"/>
      <c r="X570"/>
      <c r="Y570"/>
      <c r="Z570"/>
      <c r="AA570"/>
      <c r="AB570"/>
      <c r="AC570"/>
      <c r="AD570"/>
      <c r="AE570"/>
      <c r="AF570"/>
      <c r="AG570"/>
      <c r="AH570"/>
      <c r="AI570"/>
      <c r="AJ570" s="515"/>
      <c r="AK570" s="5"/>
      <c r="AL570" s="5"/>
      <c r="AM570" s="5"/>
      <c r="AN570"/>
      <c r="AO570"/>
      <c r="AP570"/>
      <c r="AQ570"/>
      <c r="AR570"/>
      <c r="AS570"/>
      <c r="AT570"/>
      <c r="CH570"/>
      <c r="CI570"/>
      <c r="CJ570"/>
      <c r="CK570"/>
      <c r="CL570"/>
      <c r="CM570"/>
      <c r="CN570"/>
      <c r="CO570"/>
      <c r="CP570"/>
      <c r="CQ570"/>
      <c r="CR570"/>
      <c r="CS570"/>
      <c r="CT570"/>
      <c r="CU570"/>
      <c r="CV570"/>
      <c r="CW570"/>
      <c r="CX570"/>
      <c r="CY570"/>
      <c r="CZ570"/>
      <c r="DA570"/>
      <c r="DB570"/>
    </row>
    <row r="571" spans="1:106" x14ac:dyDescent="0.2">
      <c r="CH571" s="1"/>
      <c r="CI571" s="1"/>
      <c r="CJ571" s="1"/>
      <c r="CK571" s="1"/>
      <c r="CL571" s="1"/>
      <c r="CM571" s="1"/>
      <c r="CN571" s="1"/>
      <c r="CO571" s="1"/>
      <c r="CP571" s="1"/>
      <c r="CQ571" s="1"/>
      <c r="CR571" s="1"/>
      <c r="CS571" s="1"/>
      <c r="CT571" s="1"/>
      <c r="CU571" s="1"/>
      <c r="CV571" s="1"/>
      <c r="CW571" s="1"/>
      <c r="CX571" s="1"/>
      <c r="CY571" s="1"/>
      <c r="CZ571" s="1"/>
      <c r="DA571" s="1"/>
      <c r="DB571" s="1"/>
    </row>
    <row r="572" spans="1:106" ht="15.75" customHeight="1" x14ac:dyDescent="0.2"/>
    <row r="573" spans="1:106" ht="69.75" customHeight="1" x14ac:dyDescent="0.2">
      <c r="A573" s="98">
        <v>603</v>
      </c>
      <c r="B573" s="98"/>
      <c r="C573" s="98"/>
      <c r="D573" s="98"/>
      <c r="E573" s="98"/>
      <c r="F573" s="98"/>
      <c r="G573" s="98"/>
      <c r="H573" s="98"/>
      <c r="I573" s="98"/>
      <c r="J573" s="98"/>
      <c r="K573" s="98"/>
      <c r="L573" s="98"/>
      <c r="M573" s="98"/>
      <c r="N573" s="98"/>
      <c r="O573" s="98"/>
      <c r="P573" s="98"/>
      <c r="Q573" s="98"/>
      <c r="R573" s="98"/>
      <c r="S573" s="98"/>
      <c r="T573" s="98"/>
      <c r="U573" s="98"/>
      <c r="V573" s="98"/>
      <c r="W573" s="98"/>
      <c r="X573" s="98"/>
      <c r="Y573" s="98"/>
      <c r="Z573" s="98"/>
      <c r="AA573" s="98"/>
      <c r="AB573" s="98"/>
      <c r="AC573" s="98"/>
      <c r="AD573" s="98"/>
      <c r="AE573" s="98"/>
      <c r="AF573" s="98"/>
      <c r="AG573" s="98"/>
      <c r="AH573" s="98"/>
      <c r="AI573" s="98"/>
      <c r="AL573" s="232"/>
      <c r="AM573" s="232"/>
      <c r="AN573" s="2"/>
    </row>
    <row r="574" spans="1:106" x14ac:dyDescent="0.2">
      <c r="A574" s="99" t="s">
        <v>762</v>
      </c>
      <c r="B574" s="100" t="s">
        <v>78</v>
      </c>
      <c r="C574" s="101" t="s">
        <v>2262</v>
      </c>
      <c r="D574" s="102" t="s">
        <v>79</v>
      </c>
      <c r="E574" s="102" t="s">
        <v>2263</v>
      </c>
      <c r="F574" s="102" t="s">
        <v>79</v>
      </c>
      <c r="G574" s="102" t="s">
        <v>2264</v>
      </c>
      <c r="H574" s="102" t="s">
        <v>79</v>
      </c>
      <c r="I574" s="102" t="s">
        <v>2265</v>
      </c>
      <c r="J574" s="102" t="s">
        <v>79</v>
      </c>
      <c r="K574" s="102" t="s">
        <v>2266</v>
      </c>
      <c r="L574" s="102" t="s">
        <v>79</v>
      </c>
      <c r="M574" s="102" t="s">
        <v>2267</v>
      </c>
      <c r="N574" s="102" t="s">
        <v>79</v>
      </c>
      <c r="O574" s="102" t="s">
        <v>2268</v>
      </c>
      <c r="P574" s="102" t="s">
        <v>79</v>
      </c>
      <c r="Q574" s="102" t="s">
        <v>2269</v>
      </c>
      <c r="R574" s="102" t="s">
        <v>79</v>
      </c>
      <c r="S574" s="102" t="s">
        <v>2270</v>
      </c>
      <c r="T574" s="102" t="s">
        <v>79</v>
      </c>
      <c r="U574" s="102" t="s">
        <v>2271</v>
      </c>
      <c r="V574" s="103" t="s">
        <v>79</v>
      </c>
      <c r="X574" s="104"/>
      <c r="Y574" s="105" t="s">
        <v>80</v>
      </c>
      <c r="Z574" s="106" t="s">
        <v>83</v>
      </c>
      <c r="AA574" s="107" t="s">
        <v>84</v>
      </c>
      <c r="AB574" s="107" t="s">
        <v>85</v>
      </c>
      <c r="AC574" s="107" t="s">
        <v>86</v>
      </c>
      <c r="AD574" s="107" t="s">
        <v>87</v>
      </c>
      <c r="AE574" s="107" t="s">
        <v>81</v>
      </c>
      <c r="AF574" s="107" t="s">
        <v>82</v>
      </c>
      <c r="AG574" s="107" t="s">
        <v>83</v>
      </c>
      <c r="AH574" s="107" t="s">
        <v>84</v>
      </c>
      <c r="AI574" s="108" t="s">
        <v>85</v>
      </c>
      <c r="AL574" s="233"/>
      <c r="AM574" s="233"/>
      <c r="AN574" s="3"/>
    </row>
    <row r="575" spans="1:106" x14ac:dyDescent="0.2">
      <c r="A575" s="109" t="s">
        <v>763</v>
      </c>
      <c r="B575" s="110" t="s">
        <v>764</v>
      </c>
      <c r="C575" s="111" t="s">
        <v>59</v>
      </c>
      <c r="D575" s="111" t="s">
        <v>60</v>
      </c>
      <c r="E575" s="111" t="s">
        <v>59</v>
      </c>
      <c r="F575" s="111" t="s">
        <v>60</v>
      </c>
      <c r="G575" s="111" t="s">
        <v>59</v>
      </c>
      <c r="H575" s="111" t="s">
        <v>60</v>
      </c>
      <c r="I575" s="111" t="s">
        <v>59</v>
      </c>
      <c r="J575" s="111" t="s">
        <v>60</v>
      </c>
      <c r="K575" s="111" t="s">
        <v>59</v>
      </c>
      <c r="L575" s="111" t="s">
        <v>60</v>
      </c>
      <c r="M575" s="111" t="s">
        <v>59</v>
      </c>
      <c r="N575" s="111" t="s">
        <v>60</v>
      </c>
      <c r="O575" s="111" t="s">
        <v>59</v>
      </c>
      <c r="P575" s="111" t="s">
        <v>60</v>
      </c>
      <c r="Q575" s="111" t="s">
        <v>59</v>
      </c>
      <c r="R575" s="111" t="s">
        <v>60</v>
      </c>
      <c r="S575" s="111" t="s">
        <v>59</v>
      </c>
      <c r="T575" s="111" t="s">
        <v>60</v>
      </c>
      <c r="U575" s="111" t="s">
        <v>59</v>
      </c>
      <c r="V575" s="112" t="s">
        <v>60</v>
      </c>
      <c r="X575" s="113"/>
      <c r="Y575" s="105" t="s">
        <v>764</v>
      </c>
      <c r="Z575" s="114" t="s">
        <v>2272</v>
      </c>
      <c r="AA575" s="115" t="s">
        <v>2273</v>
      </c>
      <c r="AB575" s="115" t="s">
        <v>2274</v>
      </c>
      <c r="AC575" s="115" t="s">
        <v>2275</v>
      </c>
      <c r="AD575" s="115" t="s">
        <v>2276</v>
      </c>
      <c r="AE575" s="115" t="s">
        <v>2277</v>
      </c>
      <c r="AF575" s="115" t="s">
        <v>2278</v>
      </c>
      <c r="AG575" s="115" t="s">
        <v>2279</v>
      </c>
      <c r="AH575" s="115" t="s">
        <v>2280</v>
      </c>
      <c r="AI575" s="116" t="s">
        <v>2281</v>
      </c>
    </row>
    <row r="576" spans="1:106" x14ac:dyDescent="0.2">
      <c r="A576" s="109" t="s">
        <v>765</v>
      </c>
      <c r="B576" s="117" t="s">
        <v>88</v>
      </c>
      <c r="C576" s="118">
        <v>45616.375</v>
      </c>
      <c r="D576" s="119">
        <v>45616.875</v>
      </c>
      <c r="E576" s="120">
        <v>45617.375</v>
      </c>
      <c r="F576" s="119">
        <v>45617.875</v>
      </c>
      <c r="G576" s="120">
        <v>45618.375</v>
      </c>
      <c r="H576" s="119">
        <v>45618.875</v>
      </c>
      <c r="I576" s="121">
        <v>45619.375</v>
      </c>
      <c r="J576" s="119">
        <v>45619.875</v>
      </c>
      <c r="K576" s="120">
        <v>45620.375</v>
      </c>
      <c r="L576" s="119">
        <v>45620.875</v>
      </c>
      <c r="M576" s="120">
        <v>45621.375</v>
      </c>
      <c r="N576" s="119">
        <v>45621.875</v>
      </c>
      <c r="O576" s="121">
        <v>45622.375</v>
      </c>
      <c r="P576" s="119">
        <v>45622.875</v>
      </c>
      <c r="Q576" s="120">
        <v>45623.375</v>
      </c>
      <c r="R576" s="119">
        <v>45623.875</v>
      </c>
      <c r="S576" s="120">
        <v>45624.375</v>
      </c>
      <c r="T576" s="119">
        <v>45624.875</v>
      </c>
      <c r="U576" s="120">
        <v>45625.375</v>
      </c>
      <c r="V576" s="122">
        <v>45625.875</v>
      </c>
      <c r="X576" s="109" t="s">
        <v>766</v>
      </c>
      <c r="Y576" s="123"/>
      <c r="Z576" s="124">
        <v>45616.875</v>
      </c>
      <c r="AA576" s="125">
        <v>45617.875</v>
      </c>
      <c r="AB576" s="125">
        <v>45618.875</v>
      </c>
      <c r="AC576" s="125">
        <v>45619.875</v>
      </c>
      <c r="AD576" s="125">
        <v>45620.875</v>
      </c>
      <c r="AE576" s="125">
        <v>45621.875</v>
      </c>
      <c r="AF576" s="125">
        <v>45622.875</v>
      </c>
      <c r="AG576" s="125">
        <v>45623.875</v>
      </c>
      <c r="AH576" s="125">
        <v>45624.875</v>
      </c>
      <c r="AI576" s="125">
        <v>45625.875</v>
      </c>
      <c r="AO576" s="5"/>
    </row>
    <row r="577" spans="1:106" s="2" customFormat="1" x14ac:dyDescent="0.2">
      <c r="A577" s="109" t="s">
        <v>767</v>
      </c>
      <c r="B577" s="126" t="s">
        <v>89</v>
      </c>
      <c r="C577" s="127" t="e">
        <v>#N/A</v>
      </c>
      <c r="D577" s="128">
        <v>2.7</v>
      </c>
      <c r="E577" s="128" t="e">
        <v>#N/A</v>
      </c>
      <c r="F577" s="128">
        <v>5.5</v>
      </c>
      <c r="G577" s="128" t="e">
        <v>#N/A</v>
      </c>
      <c r="H577" s="128">
        <v>0.7</v>
      </c>
      <c r="I577" s="128" t="e">
        <v>#N/A</v>
      </c>
      <c r="J577" s="128">
        <v>0.1</v>
      </c>
      <c r="K577" s="128" t="e">
        <v>#N/A</v>
      </c>
      <c r="L577" s="128">
        <v>-1.2</v>
      </c>
      <c r="M577" s="128" t="e">
        <v>#N/A</v>
      </c>
      <c r="N577" s="128">
        <v>1</v>
      </c>
      <c r="O577" s="128" t="e">
        <v>#N/A</v>
      </c>
      <c r="P577" s="128">
        <v>4.7</v>
      </c>
      <c r="Q577" s="128" t="e">
        <v>#N/A</v>
      </c>
      <c r="R577" s="128">
        <v>3</v>
      </c>
      <c r="S577" s="128" t="e">
        <v>#N/A</v>
      </c>
      <c r="T577" s="128">
        <v>3</v>
      </c>
      <c r="U577" s="128" t="e">
        <v>#N/A</v>
      </c>
      <c r="V577" s="129">
        <v>2.5</v>
      </c>
      <c r="W577" s="1"/>
      <c r="X577" s="109" t="s">
        <v>768</v>
      </c>
      <c r="Y577" s="130" t="s">
        <v>89</v>
      </c>
      <c r="Z577" s="131">
        <v>2.7</v>
      </c>
      <c r="AA577" s="131">
        <v>5.5</v>
      </c>
      <c r="AB577" s="131">
        <v>0.7</v>
      </c>
      <c r="AC577" s="131">
        <v>0.1</v>
      </c>
      <c r="AD577" s="131">
        <v>-1.2</v>
      </c>
      <c r="AE577" s="131">
        <v>1</v>
      </c>
      <c r="AF577" s="131">
        <v>4.7</v>
      </c>
      <c r="AG577" s="131">
        <v>3</v>
      </c>
      <c r="AH577" s="131">
        <v>3</v>
      </c>
      <c r="AI577" s="131">
        <v>2.5</v>
      </c>
      <c r="AJ577" s="516"/>
      <c r="AK577" s="232"/>
      <c r="AL577" s="5"/>
      <c r="AM577" s="5"/>
      <c r="AN577"/>
      <c r="AO577"/>
      <c r="AP577"/>
      <c r="AQ577"/>
      <c r="AR577"/>
      <c r="AS577"/>
      <c r="AT577"/>
      <c r="CH577"/>
      <c r="CI577"/>
      <c r="CJ577"/>
      <c r="CK577"/>
      <c r="CL577"/>
      <c r="CM577"/>
      <c r="CN577"/>
      <c r="CO577"/>
      <c r="CP577"/>
      <c r="CQ577"/>
      <c r="CR577"/>
      <c r="CS577"/>
      <c r="CT577"/>
      <c r="CU577"/>
      <c r="CV577"/>
      <c r="CW577"/>
      <c r="CX577"/>
      <c r="CY577"/>
      <c r="CZ577"/>
      <c r="DA577"/>
      <c r="DB577"/>
    </row>
    <row r="578" spans="1:106" s="3" customFormat="1" x14ac:dyDescent="0.2">
      <c r="A578" s="109" t="s">
        <v>769</v>
      </c>
      <c r="B578" s="132" t="s">
        <v>90</v>
      </c>
      <c r="C578" s="133">
        <v>-2</v>
      </c>
      <c r="D578" s="134" t="e">
        <v>#N/A</v>
      </c>
      <c r="E578" s="133">
        <v>0.70000000000000018</v>
      </c>
      <c r="F578" s="134" t="e">
        <v>#N/A</v>
      </c>
      <c r="G578" s="133">
        <v>-2.2999999999999998</v>
      </c>
      <c r="H578" s="134" t="e">
        <v>#N/A</v>
      </c>
      <c r="I578" s="133">
        <v>-2.4</v>
      </c>
      <c r="J578" s="134" t="e">
        <v>#N/A</v>
      </c>
      <c r="K578" s="133">
        <v>-6</v>
      </c>
      <c r="L578" s="134" t="e">
        <v>#N/A</v>
      </c>
      <c r="M578" s="133">
        <v>-5.0999999999999996</v>
      </c>
      <c r="N578" s="134" t="e">
        <v>#N/A</v>
      </c>
      <c r="O578" s="133">
        <v>-1</v>
      </c>
      <c r="P578" s="134" t="e">
        <v>#N/A</v>
      </c>
      <c r="Q578" s="133">
        <v>1</v>
      </c>
      <c r="R578" s="134" t="e">
        <v>#N/A</v>
      </c>
      <c r="S578" s="133">
        <v>0.10000000000000009</v>
      </c>
      <c r="T578" s="134" t="e">
        <v>#N/A</v>
      </c>
      <c r="U578" s="133">
        <v>-0.30000000000000004</v>
      </c>
      <c r="V578" s="135" t="e">
        <v>#N/A</v>
      </c>
      <c r="W578" s="1"/>
      <c r="X578" s="109" t="s">
        <v>770</v>
      </c>
      <c r="Y578" s="136" t="s">
        <v>90</v>
      </c>
      <c r="Z578" s="137">
        <v>0</v>
      </c>
      <c r="AA578" s="137">
        <v>2.1</v>
      </c>
      <c r="AB578" s="137">
        <v>-0.3</v>
      </c>
      <c r="AC578" s="137">
        <v>-0.4</v>
      </c>
      <c r="AD578" s="137">
        <v>-4</v>
      </c>
      <c r="AE578" s="137">
        <v>-3.1</v>
      </c>
      <c r="AF578" s="137">
        <v>1</v>
      </c>
      <c r="AG578" s="137">
        <v>2.2000000000000002</v>
      </c>
      <c r="AH578" s="137">
        <v>2.1</v>
      </c>
      <c r="AI578" s="137">
        <v>1.7</v>
      </c>
      <c r="AJ578" s="517"/>
      <c r="AK578" s="233"/>
      <c r="AL578" s="5"/>
      <c r="AM578" s="5"/>
      <c r="AN578"/>
      <c r="AO578"/>
      <c r="AP578"/>
      <c r="AQ578"/>
      <c r="AR578"/>
      <c r="AS578"/>
      <c r="AT578"/>
      <c r="CH578" s="2"/>
      <c r="CI578" s="2"/>
      <c r="CJ578" s="2"/>
      <c r="CK578" s="2"/>
      <c r="CL578" s="2"/>
      <c r="CM578" s="2"/>
      <c r="CN578" s="2"/>
      <c r="CO578" s="2"/>
      <c r="CP578" s="2"/>
      <c r="CQ578" s="2"/>
      <c r="CR578" s="2"/>
      <c r="CS578" s="2"/>
      <c r="CT578" s="2"/>
      <c r="CU578" s="2"/>
      <c r="CV578" s="2"/>
      <c r="CW578" s="2"/>
      <c r="CX578" s="2"/>
      <c r="CY578" s="2"/>
      <c r="CZ578" s="2"/>
      <c r="DA578" s="2"/>
      <c r="DB578" s="2"/>
    </row>
    <row r="579" spans="1:106" x14ac:dyDescent="0.2">
      <c r="A579" s="109" t="s">
        <v>771</v>
      </c>
      <c r="B579" s="491" t="s">
        <v>91</v>
      </c>
      <c r="C579" s="492" t="e">
        <v>#N/A</v>
      </c>
      <c r="D579" s="493">
        <v>7.6</v>
      </c>
      <c r="E579" s="493" t="e">
        <v>#N/A</v>
      </c>
      <c r="F579" s="493">
        <v>11.7</v>
      </c>
      <c r="G579" s="493" t="e">
        <v>#N/A</v>
      </c>
      <c r="H579" s="493">
        <v>12.7</v>
      </c>
      <c r="I579" s="493" t="e">
        <v>#N/A</v>
      </c>
      <c r="J579" s="493">
        <v>5.9</v>
      </c>
      <c r="K579" s="493" t="e">
        <v>#N/A</v>
      </c>
      <c r="L579" s="493">
        <v>13.8</v>
      </c>
      <c r="M579" s="493" t="e">
        <v>#N/A</v>
      </c>
      <c r="N579" s="493">
        <v>9.6</v>
      </c>
      <c r="O579" s="493" t="e">
        <v>#N/A</v>
      </c>
      <c r="P579" s="493">
        <v>10.3</v>
      </c>
      <c r="Q579" s="493" t="e">
        <v>#N/A</v>
      </c>
      <c r="R579" s="493">
        <v>8.1999999999999993</v>
      </c>
      <c r="S579" s="493" t="e">
        <v>#N/A</v>
      </c>
      <c r="T579" s="493">
        <v>12</v>
      </c>
      <c r="U579" s="493" t="e">
        <v>#N/A</v>
      </c>
      <c r="V579" s="494">
        <v>10.9</v>
      </c>
      <c r="X579" s="109" t="s">
        <v>772</v>
      </c>
      <c r="Y579" s="514" t="s">
        <v>91</v>
      </c>
      <c r="Z579" s="511">
        <v>7.6</v>
      </c>
      <c r="AA579" s="512">
        <v>11.7</v>
      </c>
      <c r="AB579" s="512">
        <v>12.7</v>
      </c>
      <c r="AC579" s="512">
        <v>5.9</v>
      </c>
      <c r="AD579" s="512">
        <v>13.8</v>
      </c>
      <c r="AE579" s="512">
        <v>9.6</v>
      </c>
      <c r="AF579" s="512">
        <v>10.3</v>
      </c>
      <c r="AG579" s="512">
        <v>8.1999999999999993</v>
      </c>
      <c r="AH579" s="512">
        <v>12</v>
      </c>
      <c r="AI579" s="513">
        <v>10.9</v>
      </c>
      <c r="CH579" s="3"/>
      <c r="CI579" s="3"/>
      <c r="CJ579" s="3"/>
      <c r="CK579" s="3"/>
      <c r="CL579" s="3"/>
      <c r="CM579" s="3"/>
      <c r="CN579" s="3"/>
      <c r="CO579" s="3"/>
      <c r="CP579" s="3"/>
      <c r="CQ579" s="3"/>
      <c r="CR579" s="3"/>
      <c r="CS579" s="3"/>
      <c r="CT579" s="3"/>
      <c r="CU579" s="3"/>
      <c r="CV579" s="3"/>
      <c r="CW579" s="3"/>
      <c r="CX579" s="3"/>
      <c r="CY579" s="3"/>
      <c r="CZ579" s="3"/>
      <c r="DA579" s="3"/>
      <c r="DB579" s="3"/>
    </row>
    <row r="580" spans="1:106" x14ac:dyDescent="0.2">
      <c r="A580" s="109" t="s">
        <v>773</v>
      </c>
      <c r="B580" s="139" t="s">
        <v>92</v>
      </c>
      <c r="C580" s="140">
        <v>9</v>
      </c>
      <c r="D580" s="141">
        <v>13</v>
      </c>
      <c r="E580" s="141">
        <v>13</v>
      </c>
      <c r="F580" s="141">
        <v>5</v>
      </c>
      <c r="G580" s="141">
        <v>11</v>
      </c>
      <c r="H580" s="141">
        <v>13</v>
      </c>
      <c r="I580" s="141">
        <v>10</v>
      </c>
      <c r="J580" s="141">
        <v>8</v>
      </c>
      <c r="K580" s="141">
        <v>9</v>
      </c>
      <c r="L580" s="141">
        <v>8</v>
      </c>
      <c r="M580" s="141">
        <v>11</v>
      </c>
      <c r="N580" s="141">
        <v>15</v>
      </c>
      <c r="O580" s="141">
        <v>14</v>
      </c>
      <c r="P580" s="141">
        <v>14</v>
      </c>
      <c r="Q580" s="141">
        <v>11</v>
      </c>
      <c r="R580" s="141">
        <v>7</v>
      </c>
      <c r="S580" s="141">
        <v>3</v>
      </c>
      <c r="T580" s="141">
        <v>2</v>
      </c>
      <c r="U580" s="141">
        <v>3</v>
      </c>
      <c r="V580" s="142">
        <v>4</v>
      </c>
      <c r="X580" s="109" t="s">
        <v>774</v>
      </c>
      <c r="Y580" s="143" t="s">
        <v>92</v>
      </c>
      <c r="Z580" s="144">
        <v>13</v>
      </c>
      <c r="AA580" s="144">
        <v>13</v>
      </c>
      <c r="AB580" s="144">
        <v>13</v>
      </c>
      <c r="AC580" s="144">
        <v>10</v>
      </c>
      <c r="AD580" s="144">
        <v>9</v>
      </c>
      <c r="AE580" s="144">
        <v>15</v>
      </c>
      <c r="AF580" s="144">
        <v>14</v>
      </c>
      <c r="AG580" s="144">
        <v>11</v>
      </c>
      <c r="AH580" s="144">
        <v>3</v>
      </c>
      <c r="AI580" s="144">
        <v>4</v>
      </c>
      <c r="AO580" s="1"/>
      <c r="AP580" s="5"/>
      <c r="AQ580" s="5"/>
      <c r="AR580" s="5"/>
      <c r="AS580" s="5"/>
      <c r="AT580" s="5"/>
    </row>
    <row r="581" spans="1:106" x14ac:dyDescent="0.2">
      <c r="A581" s="109" t="s">
        <v>775</v>
      </c>
      <c r="B581" s="145" t="s">
        <v>93</v>
      </c>
      <c r="C581" s="146" t="s">
        <v>79</v>
      </c>
      <c r="D581" s="147" t="s">
        <v>79</v>
      </c>
      <c r="E581" s="147" t="s">
        <v>79</v>
      </c>
      <c r="F581" s="147" t="s">
        <v>79</v>
      </c>
      <c r="G581" s="147" t="s">
        <v>79</v>
      </c>
      <c r="H581" s="147" t="s">
        <v>79</v>
      </c>
      <c r="I581" s="147" t="s">
        <v>79</v>
      </c>
      <c r="J581" s="147" t="s">
        <v>79</v>
      </c>
      <c r="K581" s="147" t="s">
        <v>79</v>
      </c>
      <c r="L581" s="147" t="s">
        <v>79</v>
      </c>
      <c r="M581" s="147" t="s">
        <v>79</v>
      </c>
      <c r="N581" s="147">
        <v>15</v>
      </c>
      <c r="O581" s="147" t="s">
        <v>79</v>
      </c>
      <c r="P581" s="147" t="s">
        <v>79</v>
      </c>
      <c r="Q581" s="147" t="s">
        <v>79</v>
      </c>
      <c r="R581" s="147" t="s">
        <v>79</v>
      </c>
      <c r="S581" s="147" t="s">
        <v>79</v>
      </c>
      <c r="T581" s="147" t="s">
        <v>79</v>
      </c>
      <c r="U581" s="147" t="s">
        <v>79</v>
      </c>
      <c r="V581" s="148" t="s">
        <v>79</v>
      </c>
      <c r="X581" s="109" t="s">
        <v>776</v>
      </c>
      <c r="Y581" s="149" t="s">
        <v>103</v>
      </c>
      <c r="Z581" s="150">
        <v>0</v>
      </c>
      <c r="AA581" s="150">
        <v>0</v>
      </c>
      <c r="AB581" s="150">
        <v>0</v>
      </c>
      <c r="AC581" s="150">
        <v>0</v>
      </c>
      <c r="AD581" s="150">
        <v>0</v>
      </c>
      <c r="AE581" s="150">
        <v>0</v>
      </c>
      <c r="AF581" s="150">
        <v>0</v>
      </c>
      <c r="AG581" s="150">
        <v>0</v>
      </c>
      <c r="AH581" s="150">
        <v>0</v>
      </c>
      <c r="AI581" s="150">
        <v>0</v>
      </c>
    </row>
    <row r="582" spans="1:106" ht="15.75" x14ac:dyDescent="0.25">
      <c r="A582" s="109" t="s">
        <v>777</v>
      </c>
      <c r="B582" s="151" t="s">
        <v>31</v>
      </c>
      <c r="C582" s="152" t="s">
        <v>79</v>
      </c>
      <c r="D582" s="153" t="s">
        <v>2250</v>
      </c>
      <c r="E582" s="153" t="s">
        <v>2250</v>
      </c>
      <c r="F582" s="153" t="s">
        <v>2250</v>
      </c>
      <c r="G582" s="153" t="s">
        <v>2250</v>
      </c>
      <c r="H582" s="153" t="s">
        <v>2250</v>
      </c>
      <c r="I582" s="153" t="s">
        <v>2250</v>
      </c>
      <c r="J582" s="153" t="s">
        <v>2253</v>
      </c>
      <c r="K582" s="153" t="s">
        <v>2253</v>
      </c>
      <c r="L582" s="153" t="s">
        <v>2253</v>
      </c>
      <c r="M582" s="153" t="s">
        <v>79</v>
      </c>
      <c r="N582" s="153" t="s">
        <v>2250</v>
      </c>
      <c r="O582" s="153" t="s">
        <v>2238</v>
      </c>
      <c r="P582" s="153" t="s">
        <v>2238</v>
      </c>
      <c r="Q582" s="153" t="s">
        <v>2250</v>
      </c>
      <c r="R582" s="153" t="s">
        <v>2250</v>
      </c>
      <c r="S582" s="153" t="s">
        <v>79</v>
      </c>
      <c r="T582" s="153" t="s">
        <v>2250</v>
      </c>
      <c r="U582" s="153" t="s">
        <v>2250</v>
      </c>
      <c r="V582" s="154" t="s">
        <v>79</v>
      </c>
      <c r="X582" s="109" t="s">
        <v>778</v>
      </c>
      <c r="Y582" s="155" t="s">
        <v>31</v>
      </c>
      <c r="Z582" s="156" t="s">
        <v>2250</v>
      </c>
      <c r="AA582" s="156" t="s">
        <v>2238</v>
      </c>
      <c r="AB582" s="156" t="s">
        <v>2250</v>
      </c>
      <c r="AC582" s="156" t="s">
        <v>2254</v>
      </c>
      <c r="AD582" s="156" t="s">
        <v>2253</v>
      </c>
      <c r="AE582" s="156" t="s">
        <v>2250</v>
      </c>
      <c r="AF582" s="156" t="s">
        <v>2238</v>
      </c>
      <c r="AG582" s="156" t="s">
        <v>2250</v>
      </c>
      <c r="AH582" s="156" t="s">
        <v>2250</v>
      </c>
      <c r="AI582" s="156" t="s">
        <v>2250</v>
      </c>
    </row>
    <row r="583" spans="1:106" x14ac:dyDescent="0.2">
      <c r="A583" s="109" t="s">
        <v>779</v>
      </c>
      <c r="B583" s="151" t="s">
        <v>94</v>
      </c>
      <c r="C583" s="157">
        <v>0</v>
      </c>
      <c r="D583" s="158">
        <v>10</v>
      </c>
      <c r="E583" s="158">
        <v>6</v>
      </c>
      <c r="F583" s="158">
        <v>1</v>
      </c>
      <c r="G583" s="158">
        <v>1</v>
      </c>
      <c r="H583" s="158">
        <v>1</v>
      </c>
      <c r="I583" s="158">
        <v>1</v>
      </c>
      <c r="J583" s="158">
        <v>1</v>
      </c>
      <c r="K583" s="158">
        <v>1</v>
      </c>
      <c r="L583" s="158">
        <v>1</v>
      </c>
      <c r="M583" s="158">
        <v>0</v>
      </c>
      <c r="N583" s="158">
        <v>4</v>
      </c>
      <c r="O583" s="158">
        <v>1</v>
      </c>
      <c r="P583" s="158">
        <v>1</v>
      </c>
      <c r="Q583" s="158">
        <v>1</v>
      </c>
      <c r="R583" s="158">
        <v>1</v>
      </c>
      <c r="S583" s="158">
        <v>0</v>
      </c>
      <c r="T583" s="158">
        <v>1</v>
      </c>
      <c r="U583" s="158">
        <v>1</v>
      </c>
      <c r="V583" s="159">
        <v>0</v>
      </c>
      <c r="X583" s="109" t="s">
        <v>780</v>
      </c>
      <c r="Y583" s="23" t="s">
        <v>94</v>
      </c>
      <c r="Z583" s="160">
        <v>10</v>
      </c>
      <c r="AA583" s="160">
        <v>6</v>
      </c>
      <c r="AB583" s="160">
        <v>1</v>
      </c>
      <c r="AC583" s="160">
        <v>2</v>
      </c>
      <c r="AD583" s="160">
        <v>1</v>
      </c>
      <c r="AE583" s="160">
        <v>4</v>
      </c>
      <c r="AF583" s="160">
        <v>2</v>
      </c>
      <c r="AG583" s="160">
        <v>1</v>
      </c>
      <c r="AH583" s="160">
        <v>1</v>
      </c>
      <c r="AI583" s="160">
        <v>1</v>
      </c>
    </row>
    <row r="584" spans="1:106" x14ac:dyDescent="0.2">
      <c r="A584" s="109" t="s">
        <v>781</v>
      </c>
      <c r="B584" s="161" t="s">
        <v>34</v>
      </c>
      <c r="C584" s="162">
        <v>1001.55</v>
      </c>
      <c r="D584" s="163">
        <v>990.59999999999991</v>
      </c>
      <c r="E584" s="163">
        <v>985.45</v>
      </c>
      <c r="F584" s="163">
        <v>986.6</v>
      </c>
      <c r="G584" s="163">
        <v>990.3</v>
      </c>
      <c r="H584" s="163">
        <v>999.59999999999991</v>
      </c>
      <c r="I584" s="163">
        <v>1000.2</v>
      </c>
      <c r="J584" s="163">
        <v>999.9</v>
      </c>
      <c r="K584" s="163">
        <v>1007.5999999999999</v>
      </c>
      <c r="L584" s="163">
        <v>1018.3499999999999</v>
      </c>
      <c r="M584" s="163">
        <v>1024.25</v>
      </c>
      <c r="N584" s="163">
        <v>1017.1</v>
      </c>
      <c r="O584" s="163">
        <v>1016.05</v>
      </c>
      <c r="P584" s="163">
        <v>1015.6</v>
      </c>
      <c r="Q584" s="163">
        <v>1017.8</v>
      </c>
      <c r="R584" s="163">
        <v>1021.4</v>
      </c>
      <c r="S584" s="163">
        <v>1025.0500000000002</v>
      </c>
      <c r="T584" s="163">
        <v>1028.45</v>
      </c>
      <c r="U584" s="163">
        <v>1033.8499999999999</v>
      </c>
      <c r="V584" s="164">
        <v>1040.75</v>
      </c>
      <c r="X584" s="109" t="s">
        <v>782</v>
      </c>
      <c r="Y584" s="165" t="s">
        <v>33</v>
      </c>
      <c r="Z584" s="166">
        <v>0</v>
      </c>
      <c r="AA584" s="166">
        <v>0</v>
      </c>
      <c r="AB584" s="166">
        <v>0</v>
      </c>
      <c r="AC584" s="166">
        <v>0</v>
      </c>
      <c r="AD584" s="166">
        <v>0</v>
      </c>
      <c r="AE584" s="166">
        <v>0</v>
      </c>
      <c r="AF584" s="166">
        <v>0</v>
      </c>
      <c r="AG584" s="166">
        <v>0</v>
      </c>
      <c r="AH584" s="166">
        <v>0</v>
      </c>
      <c r="AI584" s="166">
        <v>0</v>
      </c>
      <c r="AP584" s="1"/>
      <c r="AQ584" s="1"/>
      <c r="AR584" s="1"/>
      <c r="AS584" s="1"/>
      <c r="AT584" s="1"/>
    </row>
    <row r="585" spans="1:106" x14ac:dyDescent="0.2">
      <c r="A585" s="109" t="s">
        <v>783</v>
      </c>
      <c r="B585" s="167" t="s">
        <v>32</v>
      </c>
      <c r="C585" s="168" t="s">
        <v>2287</v>
      </c>
      <c r="D585" s="169" t="s">
        <v>2286</v>
      </c>
      <c r="E585" s="169" t="s">
        <v>2229</v>
      </c>
      <c r="F585" s="169" t="s">
        <v>0</v>
      </c>
      <c r="G585" s="169" t="s">
        <v>106</v>
      </c>
      <c r="H585" s="169" t="s">
        <v>2239</v>
      </c>
      <c r="I585" s="169" t="s">
        <v>2285</v>
      </c>
      <c r="J585" s="169" t="s">
        <v>4</v>
      </c>
      <c r="K585" s="169" t="s">
        <v>4</v>
      </c>
      <c r="L585" s="169" t="s">
        <v>4</v>
      </c>
      <c r="M585" s="169" t="s">
        <v>820</v>
      </c>
      <c r="N585" s="169" t="s">
        <v>2239</v>
      </c>
      <c r="O585" s="169" t="s">
        <v>983</v>
      </c>
      <c r="P585" s="169" t="s">
        <v>2239</v>
      </c>
      <c r="Q585" s="169" t="s">
        <v>983</v>
      </c>
      <c r="R585" s="169" t="s">
        <v>2</v>
      </c>
      <c r="S585" s="169" t="s">
        <v>273</v>
      </c>
      <c r="T585" s="169" t="s">
        <v>2213</v>
      </c>
      <c r="U585" s="169" t="s">
        <v>2213</v>
      </c>
      <c r="V585" s="170" t="s">
        <v>98</v>
      </c>
      <c r="X585" s="672" t="s">
        <v>762</v>
      </c>
      <c r="Y585" s="673" t="s">
        <v>807</v>
      </c>
      <c r="Z585" s="674">
        <v>0</v>
      </c>
      <c r="AA585" s="675">
        <v>0</v>
      </c>
      <c r="AB585" s="675">
        <v>0</v>
      </c>
      <c r="AC585" s="675">
        <v>0</v>
      </c>
      <c r="AD585" s="675">
        <v>0</v>
      </c>
      <c r="AE585" s="675">
        <v>0</v>
      </c>
      <c r="AF585" s="675">
        <v>0</v>
      </c>
      <c r="AG585" s="675">
        <v>0</v>
      </c>
      <c r="AH585" s="675">
        <v>0</v>
      </c>
      <c r="AI585" s="676">
        <v>0</v>
      </c>
    </row>
    <row r="586" spans="1:106" x14ac:dyDescent="0.2">
      <c r="A586" s="109" t="s">
        <v>784</v>
      </c>
      <c r="B586" s="171" t="s">
        <v>33</v>
      </c>
      <c r="C586" s="172">
        <v>0</v>
      </c>
      <c r="D586" s="173">
        <v>0</v>
      </c>
      <c r="E586" s="173">
        <v>0</v>
      </c>
      <c r="F586" s="173">
        <v>0</v>
      </c>
      <c r="G586" s="173">
        <v>0</v>
      </c>
      <c r="H586" s="173">
        <v>0</v>
      </c>
      <c r="I586" s="173">
        <v>0</v>
      </c>
      <c r="J586" s="173">
        <v>0</v>
      </c>
      <c r="K586" s="173">
        <v>0</v>
      </c>
      <c r="L586" s="173">
        <v>0</v>
      </c>
      <c r="M586" s="173">
        <v>0</v>
      </c>
      <c r="N586" s="173">
        <v>0</v>
      </c>
      <c r="O586" s="173">
        <v>0</v>
      </c>
      <c r="P586" s="173">
        <v>0</v>
      </c>
      <c r="Q586" s="173">
        <v>0</v>
      </c>
      <c r="R586" s="173">
        <v>0</v>
      </c>
      <c r="S586" s="173">
        <v>0</v>
      </c>
      <c r="T586" s="173">
        <v>0</v>
      </c>
      <c r="U586" s="173">
        <v>0</v>
      </c>
      <c r="V586" s="174">
        <v>0</v>
      </c>
      <c r="X586" s="672" t="s">
        <v>763</v>
      </c>
      <c r="Y586" s="677" t="s">
        <v>808</v>
      </c>
      <c r="Z586" s="678">
        <v>0</v>
      </c>
      <c r="AA586" s="679">
        <v>0</v>
      </c>
      <c r="AB586" s="679">
        <v>0</v>
      </c>
      <c r="AC586" s="679">
        <v>0</v>
      </c>
      <c r="AD586" s="679">
        <v>0</v>
      </c>
      <c r="AE586" s="679">
        <v>0</v>
      </c>
      <c r="AF586" s="679">
        <v>0</v>
      </c>
      <c r="AG586" s="679">
        <v>0</v>
      </c>
      <c r="AH586" s="679">
        <v>0</v>
      </c>
      <c r="AI586" s="680">
        <v>0</v>
      </c>
    </row>
    <row r="587" spans="1:106" x14ac:dyDescent="0.2">
      <c r="A587" s="109" t="s">
        <v>785</v>
      </c>
      <c r="B587" s="171" t="s">
        <v>103</v>
      </c>
      <c r="C587" s="172">
        <v>0</v>
      </c>
      <c r="D587" s="173">
        <v>0</v>
      </c>
      <c r="E587" s="173">
        <v>0</v>
      </c>
      <c r="F587" s="173">
        <v>0</v>
      </c>
      <c r="G587" s="173">
        <v>0</v>
      </c>
      <c r="H587" s="173">
        <v>0</v>
      </c>
      <c r="I587" s="173">
        <v>0</v>
      </c>
      <c r="J587" s="173">
        <v>0</v>
      </c>
      <c r="K587" s="173">
        <v>0</v>
      </c>
      <c r="L587" s="173">
        <v>0</v>
      </c>
      <c r="M587" s="173">
        <v>0</v>
      </c>
      <c r="N587" s="173">
        <v>0</v>
      </c>
      <c r="O587" s="173">
        <v>0</v>
      </c>
      <c r="P587" s="173">
        <v>0</v>
      </c>
      <c r="Q587" s="173">
        <v>0</v>
      </c>
      <c r="R587" s="173">
        <v>0</v>
      </c>
      <c r="S587" s="173">
        <v>0</v>
      </c>
      <c r="T587" s="173">
        <v>0</v>
      </c>
      <c r="U587" s="173">
        <v>0</v>
      </c>
      <c r="V587" s="174">
        <v>0</v>
      </c>
      <c r="X587" s="672" t="s">
        <v>765</v>
      </c>
      <c r="Y587" s="677" t="s">
        <v>809</v>
      </c>
      <c r="Z587" s="678">
        <v>2</v>
      </c>
      <c r="AA587" s="679">
        <v>2</v>
      </c>
      <c r="AB587" s="679">
        <v>0</v>
      </c>
      <c r="AC587" s="679">
        <v>0</v>
      </c>
      <c r="AD587" s="679">
        <v>0</v>
      </c>
      <c r="AE587" s="679">
        <v>2</v>
      </c>
      <c r="AF587" s="679">
        <v>2</v>
      </c>
      <c r="AG587" s="679">
        <v>0</v>
      </c>
      <c r="AH587" s="679">
        <v>0</v>
      </c>
      <c r="AI587" s="680">
        <v>0</v>
      </c>
      <c r="AO587" s="2"/>
    </row>
    <row r="588" spans="1:106" x14ac:dyDescent="0.2">
      <c r="A588" s="109" t="s">
        <v>786</v>
      </c>
      <c r="B588" s="171" t="s">
        <v>148</v>
      </c>
      <c r="C588" s="172">
        <v>-7.5</v>
      </c>
      <c r="D588" s="173">
        <v>-5.5</v>
      </c>
      <c r="E588" s="173">
        <v>-4</v>
      </c>
      <c r="F588" s="173">
        <v>-6.7</v>
      </c>
      <c r="G588" s="173">
        <v>-9.1</v>
      </c>
      <c r="H588" s="173">
        <v>-9.4</v>
      </c>
      <c r="I588" s="173">
        <v>-8.3000000000000007</v>
      </c>
      <c r="J588" s="173">
        <v>-10.4</v>
      </c>
      <c r="K588" s="173">
        <v>-10.199999999999999</v>
      </c>
      <c r="L588" s="173">
        <v>-9.6</v>
      </c>
      <c r="M588" s="173">
        <v>-7.5</v>
      </c>
      <c r="N588" s="173">
        <v>-4.7</v>
      </c>
      <c r="O588" s="173">
        <v>8.8000000000000007</v>
      </c>
      <c r="P588" s="173">
        <v>3.2</v>
      </c>
      <c r="Q588" s="173">
        <v>-1.4</v>
      </c>
      <c r="R588" s="173">
        <v>-2.8</v>
      </c>
      <c r="S588" s="173">
        <v>-2.9</v>
      </c>
      <c r="T588" s="173">
        <v>-4</v>
      </c>
      <c r="U588" s="173">
        <v>-4.8</v>
      </c>
      <c r="V588" s="174">
        <v>-5.7</v>
      </c>
      <c r="X588" s="672" t="s">
        <v>767</v>
      </c>
      <c r="Y588" s="699" t="s">
        <v>810</v>
      </c>
      <c r="Z588" s="700">
        <v>0</v>
      </c>
      <c r="AA588" s="701">
        <v>0</v>
      </c>
      <c r="AB588" s="701">
        <v>0</v>
      </c>
      <c r="AC588" s="701">
        <v>0</v>
      </c>
      <c r="AD588" s="701">
        <v>0</v>
      </c>
      <c r="AE588" s="701">
        <v>0</v>
      </c>
      <c r="AF588" s="701">
        <v>0</v>
      </c>
      <c r="AG588" s="701">
        <v>0</v>
      </c>
      <c r="AH588" s="701">
        <v>0</v>
      </c>
      <c r="AI588" s="702">
        <v>0</v>
      </c>
      <c r="AO588" s="3"/>
    </row>
    <row r="589" spans="1:106" x14ac:dyDescent="0.2">
      <c r="A589" s="703" t="s">
        <v>1058</v>
      </c>
      <c r="B589" s="704" t="s">
        <v>807</v>
      </c>
      <c r="C589" s="705">
        <v>0</v>
      </c>
      <c r="D589" s="705">
        <v>0</v>
      </c>
      <c r="E589" s="705">
        <v>0</v>
      </c>
      <c r="F589" s="705">
        <v>0</v>
      </c>
      <c r="G589" s="705">
        <v>0</v>
      </c>
      <c r="H589" s="705">
        <v>0</v>
      </c>
      <c r="I589" s="705">
        <v>0</v>
      </c>
      <c r="J589" s="705">
        <v>0</v>
      </c>
      <c r="K589" s="705">
        <v>0</v>
      </c>
      <c r="L589" s="705">
        <v>0</v>
      </c>
      <c r="M589" s="705">
        <v>0</v>
      </c>
      <c r="N589" s="705">
        <v>0</v>
      </c>
      <c r="O589" s="705">
        <v>0</v>
      </c>
      <c r="P589" s="705">
        <v>0</v>
      </c>
      <c r="Q589" s="705">
        <v>0</v>
      </c>
      <c r="R589" s="705">
        <v>0</v>
      </c>
      <c r="S589" s="705">
        <v>0</v>
      </c>
      <c r="T589" s="705">
        <v>0</v>
      </c>
      <c r="U589" s="705">
        <v>0</v>
      </c>
      <c r="V589" s="705">
        <v>0</v>
      </c>
      <c r="X589" s="672" t="s">
        <v>769</v>
      </c>
      <c r="Y589" s="685" t="s">
        <v>812</v>
      </c>
      <c r="Z589" s="686">
        <v>3</v>
      </c>
      <c r="AA589" s="687">
        <v>2</v>
      </c>
      <c r="AB589" s="687">
        <v>2</v>
      </c>
      <c r="AC589" s="687">
        <v>2</v>
      </c>
      <c r="AD589" s="687">
        <v>3</v>
      </c>
      <c r="AE589" s="687">
        <v>4</v>
      </c>
      <c r="AF589" s="687">
        <v>3</v>
      </c>
      <c r="AG589" s="687">
        <v>1</v>
      </c>
      <c r="AH589" s="687">
        <v>1</v>
      </c>
      <c r="AI589" s="688">
        <v>1</v>
      </c>
    </row>
    <row r="590" spans="1:106" x14ac:dyDescent="0.2">
      <c r="A590" s="703" t="s">
        <v>1059</v>
      </c>
      <c r="B590" s="704" t="s">
        <v>808</v>
      </c>
      <c r="C590" s="706">
        <v>0</v>
      </c>
      <c r="D590" s="706">
        <v>0</v>
      </c>
      <c r="E590" s="706">
        <v>0</v>
      </c>
      <c r="F590" s="706">
        <v>0</v>
      </c>
      <c r="G590" s="706">
        <v>0</v>
      </c>
      <c r="H590" s="706">
        <v>0</v>
      </c>
      <c r="I590" s="706">
        <v>0</v>
      </c>
      <c r="J590" s="706">
        <v>0</v>
      </c>
      <c r="K590" s="706">
        <v>0</v>
      </c>
      <c r="L590" s="706">
        <v>0</v>
      </c>
      <c r="M590" s="706">
        <v>0</v>
      </c>
      <c r="N590" s="706">
        <v>0</v>
      </c>
      <c r="O590" s="706">
        <v>0</v>
      </c>
      <c r="P590" s="706">
        <v>0</v>
      </c>
      <c r="Q590" s="706">
        <v>0</v>
      </c>
      <c r="R590" s="706">
        <v>0</v>
      </c>
      <c r="S590" s="706">
        <v>0</v>
      </c>
      <c r="T590" s="706">
        <v>0</v>
      </c>
      <c r="U590" s="706">
        <v>0</v>
      </c>
      <c r="V590" s="706">
        <v>0</v>
      </c>
      <c r="X590" s="672" t="s">
        <v>781</v>
      </c>
      <c r="Y590" s="459" t="s">
        <v>806</v>
      </c>
      <c r="Z590" s="691">
        <v>1001.55</v>
      </c>
      <c r="AA590" s="691">
        <v>985.45</v>
      </c>
      <c r="AB590" s="691">
        <v>990.3</v>
      </c>
      <c r="AC590" s="691">
        <v>1000.2</v>
      </c>
      <c r="AD590" s="691">
        <v>1007.5999999999999</v>
      </c>
      <c r="AE590" s="691">
        <v>1024.25</v>
      </c>
      <c r="AF590" s="691">
        <v>1016.05</v>
      </c>
      <c r="AG590" s="691">
        <v>1017.8</v>
      </c>
      <c r="AH590" s="691">
        <v>1025.0500000000002</v>
      </c>
      <c r="AI590" s="691">
        <v>1033.8499999999999</v>
      </c>
    </row>
    <row r="591" spans="1:106" x14ac:dyDescent="0.2">
      <c r="A591" s="703" t="s">
        <v>1060</v>
      </c>
      <c r="B591" s="707" t="s">
        <v>809</v>
      </c>
      <c r="C591" s="706">
        <v>0</v>
      </c>
      <c r="D591" s="706">
        <v>2</v>
      </c>
      <c r="E591" s="706">
        <v>2</v>
      </c>
      <c r="F591" s="706">
        <v>0</v>
      </c>
      <c r="G591" s="706">
        <v>0</v>
      </c>
      <c r="H591" s="706">
        <v>0</v>
      </c>
      <c r="I591" s="706">
        <v>0</v>
      </c>
      <c r="J591" s="706">
        <v>0</v>
      </c>
      <c r="K591" s="706">
        <v>0</v>
      </c>
      <c r="L591" s="706">
        <v>0</v>
      </c>
      <c r="M591" s="706">
        <v>0</v>
      </c>
      <c r="N591" s="706">
        <v>2</v>
      </c>
      <c r="O591" s="706">
        <v>0</v>
      </c>
      <c r="P591" s="706">
        <v>0</v>
      </c>
      <c r="Q591" s="706">
        <v>0</v>
      </c>
      <c r="R591" s="706">
        <v>0</v>
      </c>
      <c r="S591" s="706">
        <v>0</v>
      </c>
      <c r="T591" s="706">
        <v>0</v>
      </c>
      <c r="U591" s="706">
        <v>0</v>
      </c>
      <c r="V591" s="706">
        <v>0</v>
      </c>
      <c r="X591" s="672" t="s">
        <v>783</v>
      </c>
      <c r="Y591" s="693" t="s">
        <v>32</v>
      </c>
      <c r="Z591" s="694" t="s">
        <v>824</v>
      </c>
      <c r="AA591" s="694" t="s">
        <v>837</v>
      </c>
      <c r="AB591" s="694" t="s">
        <v>837</v>
      </c>
      <c r="AC591" s="694" t="s">
        <v>824</v>
      </c>
      <c r="AD591" s="694" t="s">
        <v>837</v>
      </c>
      <c r="AE591" s="694" t="s">
        <v>816</v>
      </c>
      <c r="AF591" s="694" t="s">
        <v>816</v>
      </c>
      <c r="AG591" s="694" t="s">
        <v>816</v>
      </c>
      <c r="AH591" s="694" t="s">
        <v>824</v>
      </c>
      <c r="AI591" s="694" t="s">
        <v>815</v>
      </c>
      <c r="AP591" s="2"/>
      <c r="AQ591" s="2"/>
      <c r="AR591" s="2"/>
      <c r="AS591" s="2"/>
      <c r="AT591" s="2"/>
    </row>
    <row r="592" spans="1:106" x14ac:dyDescent="0.2">
      <c r="A592" s="703" t="s">
        <v>1061</v>
      </c>
      <c r="B592" s="707" t="s">
        <v>810</v>
      </c>
      <c r="C592" s="706">
        <v>0</v>
      </c>
      <c r="D592" s="706">
        <v>0</v>
      </c>
      <c r="E592" s="706">
        <v>0</v>
      </c>
      <c r="F592" s="706">
        <v>0</v>
      </c>
      <c r="G592" s="706">
        <v>0</v>
      </c>
      <c r="H592" s="706">
        <v>0</v>
      </c>
      <c r="I592" s="706">
        <v>0</v>
      </c>
      <c r="J592" s="706">
        <v>0</v>
      </c>
      <c r="K592" s="706">
        <v>0</v>
      </c>
      <c r="L592" s="706">
        <v>0</v>
      </c>
      <c r="M592" s="706">
        <v>0</v>
      </c>
      <c r="N592" s="706">
        <v>0</v>
      </c>
      <c r="O592" s="706">
        <v>0</v>
      </c>
      <c r="P592" s="706">
        <v>0</v>
      </c>
      <c r="Q592" s="706">
        <v>0</v>
      </c>
      <c r="R592" s="706">
        <v>0</v>
      </c>
      <c r="S592" s="706">
        <v>0</v>
      </c>
      <c r="T592" s="706">
        <v>0</v>
      </c>
      <c r="U592" s="706">
        <v>0</v>
      </c>
      <c r="V592" s="706">
        <v>0</v>
      </c>
      <c r="AN592" s="5"/>
      <c r="AP592" s="3"/>
      <c r="AQ592" s="3"/>
      <c r="AR592" s="3"/>
      <c r="AS592" s="3"/>
      <c r="AT592" s="3"/>
    </row>
    <row r="593" spans="1:106" x14ac:dyDescent="0.2">
      <c r="A593" s="681" t="s">
        <v>1062</v>
      </c>
      <c r="B593" s="695" t="s">
        <v>812</v>
      </c>
      <c r="C593" s="696">
        <v>0</v>
      </c>
      <c r="D593" s="696">
        <v>3</v>
      </c>
      <c r="E593" s="696">
        <v>2</v>
      </c>
      <c r="F593" s="696">
        <v>2</v>
      </c>
      <c r="G593" s="696">
        <v>2</v>
      </c>
      <c r="H593" s="696">
        <v>2</v>
      </c>
      <c r="I593" s="696">
        <v>2</v>
      </c>
      <c r="J593" s="696">
        <v>2</v>
      </c>
      <c r="K593" s="696">
        <v>2</v>
      </c>
      <c r="L593" s="696">
        <v>3</v>
      </c>
      <c r="M593" s="696">
        <v>3</v>
      </c>
      <c r="N593" s="696">
        <v>4</v>
      </c>
      <c r="O593" s="696">
        <v>3</v>
      </c>
      <c r="P593" s="696">
        <v>2</v>
      </c>
      <c r="Q593" s="696">
        <v>1</v>
      </c>
      <c r="R593" s="696">
        <v>1</v>
      </c>
      <c r="S593" s="696">
        <v>1</v>
      </c>
      <c r="T593" s="696">
        <v>1</v>
      </c>
      <c r="U593" s="696">
        <v>1</v>
      </c>
      <c r="V593" s="696">
        <v>1</v>
      </c>
    </row>
    <row r="594" spans="1:106" x14ac:dyDescent="0.2">
      <c r="A594" s="681" t="s">
        <v>1063</v>
      </c>
      <c r="B594" s="697" t="s">
        <v>32</v>
      </c>
      <c r="C594" s="698" t="s">
        <v>824</v>
      </c>
      <c r="D594" s="698" t="e">
        <v>#N/A</v>
      </c>
      <c r="E594" s="698" t="s">
        <v>837</v>
      </c>
      <c r="F594" s="698" t="e">
        <v>#N/A</v>
      </c>
      <c r="G594" s="698" t="s">
        <v>837</v>
      </c>
      <c r="H594" s="698" t="e">
        <v>#N/A</v>
      </c>
      <c r="I594" s="698" t="s">
        <v>824</v>
      </c>
      <c r="J594" s="698" t="e">
        <v>#N/A</v>
      </c>
      <c r="K594" s="698" t="s">
        <v>837</v>
      </c>
      <c r="L594" s="698" t="e">
        <v>#N/A</v>
      </c>
      <c r="M594" s="698" t="s">
        <v>816</v>
      </c>
      <c r="N594" s="698" t="e">
        <v>#N/A</v>
      </c>
      <c r="O594" s="698" t="s">
        <v>816</v>
      </c>
      <c r="P594" s="698" t="e">
        <v>#N/A</v>
      </c>
      <c r="Q594" s="698" t="s">
        <v>816</v>
      </c>
      <c r="R594" s="698" t="e">
        <v>#N/A</v>
      </c>
      <c r="S594" s="698" t="s">
        <v>824</v>
      </c>
      <c r="T594" s="698" t="e">
        <v>#N/A</v>
      </c>
      <c r="U594" s="698" t="s">
        <v>815</v>
      </c>
      <c r="V594" s="698" t="e">
        <v>#N/A</v>
      </c>
    </row>
    <row r="596" spans="1:106" s="5" customFormat="1" x14ac:dyDescent="0.2">
      <c r="A596"/>
      <c r="B596"/>
      <c r="C596"/>
      <c r="D596"/>
      <c r="E596"/>
      <c r="F596"/>
      <c r="G596"/>
      <c r="H596"/>
      <c r="I596"/>
      <c r="J596"/>
      <c r="K596"/>
      <c r="L596"/>
      <c r="M596"/>
      <c r="N596"/>
      <c r="O596"/>
      <c r="P596"/>
      <c r="Q596"/>
      <c r="R596"/>
      <c r="S596"/>
      <c r="T596"/>
      <c r="U596"/>
      <c r="V596"/>
      <c r="W596" s="1"/>
      <c r="X596"/>
      <c r="Y596"/>
      <c r="Z596"/>
      <c r="AA596"/>
      <c r="AB596"/>
      <c r="AC596"/>
      <c r="AD596"/>
      <c r="AE596"/>
      <c r="AF596"/>
      <c r="AG596"/>
      <c r="AH596"/>
      <c r="AI596"/>
      <c r="AJ596" s="515"/>
      <c r="AN596" s="1"/>
      <c r="AO596"/>
      <c r="AP596"/>
      <c r="AQ596"/>
      <c r="AR596"/>
      <c r="AS596"/>
      <c r="AT596"/>
      <c r="CH596"/>
      <c r="CI596"/>
      <c r="CJ596"/>
      <c r="CK596"/>
      <c r="CL596"/>
      <c r="CM596"/>
      <c r="CN596"/>
      <c r="CO596"/>
      <c r="CP596"/>
      <c r="CQ596"/>
      <c r="CR596"/>
      <c r="CS596"/>
      <c r="CT596"/>
      <c r="CU596"/>
      <c r="CV596"/>
      <c r="CW596"/>
      <c r="CX596"/>
      <c r="CY596"/>
      <c r="CZ596"/>
      <c r="DA596"/>
      <c r="DB596"/>
    </row>
    <row r="597" spans="1:106" x14ac:dyDescent="0.2">
      <c r="CH597" s="5"/>
      <c r="CI597" s="5"/>
      <c r="CJ597" s="5"/>
      <c r="CK597" s="5"/>
      <c r="CL597" s="5"/>
      <c r="CM597" s="5"/>
      <c r="CN597" s="5"/>
      <c r="CO597" s="5"/>
      <c r="CP597" s="5"/>
      <c r="CQ597" s="5"/>
      <c r="CR597" s="5"/>
      <c r="CS597" s="5"/>
      <c r="CT597" s="5"/>
      <c r="CU597" s="5"/>
      <c r="CV597" s="5"/>
      <c r="CW597" s="5"/>
      <c r="CX597" s="5"/>
      <c r="CY597" s="5"/>
      <c r="CZ597" s="5"/>
      <c r="DA597" s="5"/>
      <c r="DB597" s="5"/>
    </row>
    <row r="600" spans="1:106" s="1" customFormat="1" ht="30" customHeight="1" x14ac:dyDescent="0.2">
      <c r="A600"/>
      <c r="B600"/>
      <c r="C600"/>
      <c r="D600"/>
      <c r="E600"/>
      <c r="F600"/>
      <c r="G600"/>
      <c r="H600"/>
      <c r="I600"/>
      <c r="J600"/>
      <c r="K600"/>
      <c r="L600"/>
      <c r="M600"/>
      <c r="N600"/>
      <c r="O600"/>
      <c r="P600"/>
      <c r="Q600"/>
      <c r="R600"/>
      <c r="S600"/>
      <c r="T600"/>
      <c r="U600"/>
      <c r="V600"/>
      <c r="X600"/>
      <c r="Y600"/>
      <c r="Z600"/>
      <c r="AA600"/>
      <c r="AB600"/>
      <c r="AC600"/>
      <c r="AD600"/>
      <c r="AE600"/>
      <c r="AF600"/>
      <c r="AG600"/>
      <c r="AH600"/>
      <c r="AI600"/>
      <c r="AJ600" s="515"/>
      <c r="AK600" s="5"/>
      <c r="AL600" s="5"/>
      <c r="AM600" s="5"/>
      <c r="AN600"/>
      <c r="AO600"/>
      <c r="AP600"/>
      <c r="AQ600"/>
      <c r="AR600"/>
      <c r="AS600"/>
      <c r="AT600"/>
      <c r="CH600"/>
      <c r="CI600"/>
      <c r="CJ600"/>
      <c r="CK600"/>
      <c r="CL600"/>
      <c r="CM600"/>
      <c r="CN600"/>
      <c r="CO600"/>
      <c r="CP600"/>
      <c r="CQ600"/>
      <c r="CR600"/>
      <c r="CS600"/>
      <c r="CT600"/>
      <c r="CU600"/>
      <c r="CV600"/>
      <c r="CW600"/>
      <c r="CX600"/>
      <c r="CY600"/>
      <c r="CZ600"/>
      <c r="DA600"/>
      <c r="DB600"/>
    </row>
    <row r="601" spans="1:106" x14ac:dyDescent="0.2">
      <c r="CH601" s="1"/>
      <c r="CI601" s="1"/>
      <c r="CJ601" s="1"/>
      <c r="CK601" s="1"/>
      <c r="CL601" s="1"/>
      <c r="CM601" s="1"/>
      <c r="CN601" s="1"/>
      <c r="CO601" s="1"/>
      <c r="CP601" s="1"/>
      <c r="CQ601" s="1"/>
      <c r="CR601" s="1"/>
      <c r="CS601" s="1"/>
      <c r="CT601" s="1"/>
      <c r="CU601" s="1"/>
      <c r="CV601" s="1"/>
      <c r="CW601" s="1"/>
      <c r="CX601" s="1"/>
      <c r="CY601" s="1"/>
      <c r="CZ601" s="1"/>
      <c r="DA601" s="1"/>
      <c r="DB601" s="1"/>
    </row>
    <row r="602" spans="1:106" ht="15.75" customHeight="1" x14ac:dyDescent="0.2"/>
    <row r="603" spans="1:106" ht="69.75" customHeight="1" x14ac:dyDescent="0.2">
      <c r="A603" s="98">
        <v>633</v>
      </c>
      <c r="B603" s="98"/>
      <c r="C603" s="98"/>
      <c r="D603" s="98"/>
      <c r="E603" s="98"/>
      <c r="F603" s="98"/>
      <c r="G603" s="98"/>
      <c r="H603" s="98"/>
      <c r="I603" s="98"/>
      <c r="J603" s="98"/>
      <c r="K603" s="98"/>
      <c r="L603" s="98"/>
      <c r="M603" s="98"/>
      <c r="N603" s="98"/>
      <c r="O603" s="98"/>
      <c r="P603" s="98"/>
      <c r="Q603" s="98"/>
      <c r="R603" s="98"/>
      <c r="S603" s="98"/>
      <c r="T603" s="98"/>
      <c r="U603" s="98"/>
      <c r="V603" s="98"/>
      <c r="W603" s="98"/>
      <c r="X603" s="98"/>
      <c r="Y603" s="98"/>
      <c r="Z603" s="98"/>
      <c r="AA603" s="98"/>
      <c r="AB603" s="98"/>
      <c r="AC603" s="98"/>
      <c r="AD603" s="98"/>
      <c r="AE603" s="98"/>
      <c r="AF603" s="98"/>
      <c r="AG603" s="98"/>
      <c r="AH603" s="98"/>
      <c r="AI603" s="98"/>
      <c r="AL603" s="232"/>
      <c r="AM603" s="232"/>
      <c r="AN603" s="2"/>
    </row>
    <row r="604" spans="1:106" x14ac:dyDescent="0.2">
      <c r="A604" s="99" t="s">
        <v>580</v>
      </c>
      <c r="B604" s="100" t="s">
        <v>78</v>
      </c>
      <c r="C604" s="101" t="s">
        <v>2262</v>
      </c>
      <c r="D604" s="102" t="s">
        <v>79</v>
      </c>
      <c r="E604" s="102" t="s">
        <v>2263</v>
      </c>
      <c r="F604" s="102" t="s">
        <v>79</v>
      </c>
      <c r="G604" s="102" t="s">
        <v>2264</v>
      </c>
      <c r="H604" s="102" t="s">
        <v>79</v>
      </c>
      <c r="I604" s="102" t="s">
        <v>2265</v>
      </c>
      <c r="J604" s="102" t="s">
        <v>79</v>
      </c>
      <c r="K604" s="102" t="s">
        <v>2266</v>
      </c>
      <c r="L604" s="102" t="s">
        <v>79</v>
      </c>
      <c r="M604" s="102" t="s">
        <v>2267</v>
      </c>
      <c r="N604" s="102" t="s">
        <v>79</v>
      </c>
      <c r="O604" s="102" t="s">
        <v>2268</v>
      </c>
      <c r="P604" s="102" t="s">
        <v>79</v>
      </c>
      <c r="Q604" s="102" t="s">
        <v>2269</v>
      </c>
      <c r="R604" s="102" t="s">
        <v>79</v>
      </c>
      <c r="S604" s="102" t="s">
        <v>2270</v>
      </c>
      <c r="T604" s="102" t="s">
        <v>79</v>
      </c>
      <c r="U604" s="102" t="s">
        <v>2271</v>
      </c>
      <c r="V604" s="103" t="s">
        <v>79</v>
      </c>
      <c r="X604" s="104"/>
      <c r="Y604" s="105" t="s">
        <v>80</v>
      </c>
      <c r="Z604" s="106" t="s">
        <v>83</v>
      </c>
      <c r="AA604" s="107" t="s">
        <v>84</v>
      </c>
      <c r="AB604" s="107" t="s">
        <v>85</v>
      </c>
      <c r="AC604" s="107" t="s">
        <v>86</v>
      </c>
      <c r="AD604" s="107" t="s">
        <v>87</v>
      </c>
      <c r="AE604" s="107" t="s">
        <v>81</v>
      </c>
      <c r="AF604" s="107" t="s">
        <v>82</v>
      </c>
      <c r="AG604" s="107" t="s">
        <v>83</v>
      </c>
      <c r="AH604" s="107" t="s">
        <v>84</v>
      </c>
      <c r="AI604" s="108" t="s">
        <v>85</v>
      </c>
      <c r="AL604" s="233"/>
      <c r="AM604" s="233"/>
      <c r="AN604" s="3"/>
    </row>
    <row r="605" spans="1:106" x14ac:dyDescent="0.2">
      <c r="A605" s="109" t="s">
        <v>581</v>
      </c>
      <c r="B605" s="110" t="s">
        <v>582</v>
      </c>
      <c r="C605" s="111" t="s">
        <v>59</v>
      </c>
      <c r="D605" s="111" t="s">
        <v>60</v>
      </c>
      <c r="E605" s="111" t="s">
        <v>59</v>
      </c>
      <c r="F605" s="111" t="s">
        <v>60</v>
      </c>
      <c r="G605" s="111" t="s">
        <v>59</v>
      </c>
      <c r="H605" s="111" t="s">
        <v>60</v>
      </c>
      <c r="I605" s="111" t="s">
        <v>59</v>
      </c>
      <c r="J605" s="111" t="s">
        <v>60</v>
      </c>
      <c r="K605" s="111" t="s">
        <v>59</v>
      </c>
      <c r="L605" s="111" t="s">
        <v>60</v>
      </c>
      <c r="M605" s="111" t="s">
        <v>59</v>
      </c>
      <c r="N605" s="111" t="s">
        <v>60</v>
      </c>
      <c r="O605" s="111" t="s">
        <v>59</v>
      </c>
      <c r="P605" s="111" t="s">
        <v>60</v>
      </c>
      <c r="Q605" s="111" t="s">
        <v>59</v>
      </c>
      <c r="R605" s="111" t="s">
        <v>60</v>
      </c>
      <c r="S605" s="111" t="s">
        <v>59</v>
      </c>
      <c r="T605" s="111" t="s">
        <v>60</v>
      </c>
      <c r="U605" s="111" t="s">
        <v>59</v>
      </c>
      <c r="V605" s="112" t="s">
        <v>60</v>
      </c>
      <c r="X605" s="113"/>
      <c r="Y605" s="105" t="s">
        <v>582</v>
      </c>
      <c r="Z605" s="114" t="s">
        <v>2272</v>
      </c>
      <c r="AA605" s="115" t="s">
        <v>2273</v>
      </c>
      <c r="AB605" s="115" t="s">
        <v>2274</v>
      </c>
      <c r="AC605" s="115" t="s">
        <v>2275</v>
      </c>
      <c r="AD605" s="115" t="s">
        <v>2276</v>
      </c>
      <c r="AE605" s="115" t="s">
        <v>2277</v>
      </c>
      <c r="AF605" s="115" t="s">
        <v>2278</v>
      </c>
      <c r="AG605" s="115" t="s">
        <v>2279</v>
      </c>
      <c r="AH605" s="115" t="s">
        <v>2280</v>
      </c>
      <c r="AI605" s="116" t="s">
        <v>2281</v>
      </c>
    </row>
    <row r="606" spans="1:106" x14ac:dyDescent="0.2">
      <c r="A606" s="109" t="s">
        <v>583</v>
      </c>
      <c r="B606" s="117" t="s">
        <v>88</v>
      </c>
      <c r="C606" s="118">
        <v>45616.375</v>
      </c>
      <c r="D606" s="119">
        <v>45616.875</v>
      </c>
      <c r="E606" s="120">
        <v>45617.375</v>
      </c>
      <c r="F606" s="119">
        <v>45617.875</v>
      </c>
      <c r="G606" s="120">
        <v>45618.375</v>
      </c>
      <c r="H606" s="119">
        <v>45618.875</v>
      </c>
      <c r="I606" s="121">
        <v>45619.375</v>
      </c>
      <c r="J606" s="119">
        <v>45619.875</v>
      </c>
      <c r="K606" s="120">
        <v>45620.375</v>
      </c>
      <c r="L606" s="119">
        <v>45620.875</v>
      </c>
      <c r="M606" s="120">
        <v>45621.375</v>
      </c>
      <c r="N606" s="119">
        <v>45621.875</v>
      </c>
      <c r="O606" s="121">
        <v>45622.375</v>
      </c>
      <c r="P606" s="119">
        <v>45622.875</v>
      </c>
      <c r="Q606" s="120">
        <v>45623.375</v>
      </c>
      <c r="R606" s="119">
        <v>45623.875</v>
      </c>
      <c r="S606" s="120">
        <v>45624.375</v>
      </c>
      <c r="T606" s="119">
        <v>45624.875</v>
      </c>
      <c r="U606" s="120">
        <v>45625.375</v>
      </c>
      <c r="V606" s="122">
        <v>45625.875</v>
      </c>
      <c r="X606" s="109" t="s">
        <v>584</v>
      </c>
      <c r="Y606" s="123"/>
      <c r="Z606" s="124">
        <v>45616.875</v>
      </c>
      <c r="AA606" s="125">
        <v>45617.875</v>
      </c>
      <c r="AB606" s="125">
        <v>45618.875</v>
      </c>
      <c r="AC606" s="125">
        <v>45619.875</v>
      </c>
      <c r="AD606" s="125">
        <v>45620.875</v>
      </c>
      <c r="AE606" s="125">
        <v>45621.875</v>
      </c>
      <c r="AF606" s="125">
        <v>45622.875</v>
      </c>
      <c r="AG606" s="125">
        <v>45623.875</v>
      </c>
      <c r="AH606" s="125">
        <v>45624.875</v>
      </c>
      <c r="AI606" s="125">
        <v>45625.875</v>
      </c>
      <c r="AO606" s="5"/>
    </row>
    <row r="607" spans="1:106" s="2" customFormat="1" x14ac:dyDescent="0.2">
      <c r="A607" s="109" t="s">
        <v>585</v>
      </c>
      <c r="B607" s="126" t="s">
        <v>89</v>
      </c>
      <c r="C607" s="127" t="e">
        <v>#N/A</v>
      </c>
      <c r="D607" s="128">
        <v>1.2</v>
      </c>
      <c r="E607" s="128" t="e">
        <v>#N/A</v>
      </c>
      <c r="F607" s="128">
        <v>5.0999999999999996</v>
      </c>
      <c r="G607" s="128" t="e">
        <v>#N/A</v>
      </c>
      <c r="H607" s="128">
        <v>0</v>
      </c>
      <c r="I607" s="128" t="e">
        <v>#N/A</v>
      </c>
      <c r="J607" s="128">
        <v>-0.8</v>
      </c>
      <c r="K607" s="128" t="e">
        <v>#N/A</v>
      </c>
      <c r="L607" s="128">
        <v>-1.7</v>
      </c>
      <c r="M607" s="128" t="e">
        <v>#N/A</v>
      </c>
      <c r="N607" s="128">
        <v>-1.4</v>
      </c>
      <c r="O607" s="128" t="e">
        <v>#N/A</v>
      </c>
      <c r="P607" s="128">
        <v>2</v>
      </c>
      <c r="Q607" s="128" t="e">
        <v>#N/A</v>
      </c>
      <c r="R607" s="128">
        <v>1</v>
      </c>
      <c r="S607" s="128" t="e">
        <v>#N/A</v>
      </c>
      <c r="T607" s="128">
        <v>0.6</v>
      </c>
      <c r="U607" s="128" t="e">
        <v>#N/A</v>
      </c>
      <c r="V607" s="129">
        <v>1.1000000000000001</v>
      </c>
      <c r="W607" s="1"/>
      <c r="X607" s="109" t="s">
        <v>586</v>
      </c>
      <c r="Y607" s="130" t="s">
        <v>89</v>
      </c>
      <c r="Z607" s="131">
        <v>1.2</v>
      </c>
      <c r="AA607" s="131">
        <v>5.0999999999999996</v>
      </c>
      <c r="AB607" s="131">
        <v>0</v>
      </c>
      <c r="AC607" s="131">
        <v>-0.8</v>
      </c>
      <c r="AD607" s="131">
        <v>-1.7</v>
      </c>
      <c r="AE607" s="131">
        <v>-1.4</v>
      </c>
      <c r="AF607" s="131">
        <v>2</v>
      </c>
      <c r="AG607" s="131">
        <v>1</v>
      </c>
      <c r="AH607" s="131">
        <v>0.6</v>
      </c>
      <c r="AI607" s="131">
        <v>1.1000000000000001</v>
      </c>
      <c r="AJ607" s="516"/>
      <c r="AK607" s="232"/>
      <c r="AL607" s="5"/>
      <c r="AM607" s="5"/>
      <c r="AN607"/>
      <c r="AO607"/>
      <c r="AP607"/>
      <c r="AQ607"/>
      <c r="AR607"/>
      <c r="AS607"/>
      <c r="AT607"/>
      <c r="CH607"/>
      <c r="CI607"/>
      <c r="CJ607"/>
      <c r="CK607"/>
      <c r="CL607"/>
      <c r="CM607"/>
      <c r="CN607"/>
      <c r="CO607"/>
      <c r="CP607"/>
      <c r="CQ607"/>
      <c r="CR607"/>
      <c r="CS607"/>
      <c r="CT607"/>
      <c r="CU607"/>
      <c r="CV607"/>
      <c r="CW607"/>
      <c r="CX607"/>
      <c r="CY607"/>
      <c r="CZ607"/>
      <c r="DA607"/>
      <c r="DB607"/>
    </row>
    <row r="608" spans="1:106" s="3" customFormat="1" x14ac:dyDescent="0.2">
      <c r="A608" s="109" t="s">
        <v>587</v>
      </c>
      <c r="B608" s="132" t="s">
        <v>90</v>
      </c>
      <c r="C608" s="133">
        <v>-2.8</v>
      </c>
      <c r="D608" s="134" t="e">
        <v>#N/A</v>
      </c>
      <c r="E608" s="133">
        <v>-0.8</v>
      </c>
      <c r="F608" s="134" t="e">
        <v>#N/A</v>
      </c>
      <c r="G608" s="133">
        <v>-2.1</v>
      </c>
      <c r="H608" s="134" t="e">
        <v>#N/A</v>
      </c>
      <c r="I608" s="133">
        <v>-3.9</v>
      </c>
      <c r="J608" s="134" t="e">
        <v>#N/A</v>
      </c>
      <c r="K608" s="133">
        <v>-6.9</v>
      </c>
      <c r="L608" s="134" t="e">
        <v>#N/A</v>
      </c>
      <c r="M608" s="133">
        <v>-7.7</v>
      </c>
      <c r="N608" s="134" t="e">
        <v>#N/A</v>
      </c>
      <c r="O608" s="133">
        <v>-3.5</v>
      </c>
      <c r="P608" s="134" t="e">
        <v>#N/A</v>
      </c>
      <c r="Q608" s="133">
        <v>-1</v>
      </c>
      <c r="R608" s="134" t="e">
        <v>#N/A</v>
      </c>
      <c r="S608" s="133">
        <v>-1.8</v>
      </c>
      <c r="T608" s="134" t="e">
        <v>#N/A</v>
      </c>
      <c r="U608" s="133">
        <v>-5</v>
      </c>
      <c r="V608" s="135" t="e">
        <v>#N/A</v>
      </c>
      <c r="W608" s="1"/>
      <c r="X608" s="109" t="s">
        <v>588</v>
      </c>
      <c r="Y608" s="136" t="s">
        <v>90</v>
      </c>
      <c r="Z608" s="137">
        <v>-0.8</v>
      </c>
      <c r="AA608" s="137">
        <v>1</v>
      </c>
      <c r="AB608" s="137">
        <v>-0.5</v>
      </c>
      <c r="AC608" s="137">
        <v>-1.9</v>
      </c>
      <c r="AD608" s="137">
        <v>-4.9000000000000004</v>
      </c>
      <c r="AE608" s="137">
        <v>-5.7</v>
      </c>
      <c r="AF608" s="137">
        <v>-1.5</v>
      </c>
      <c r="AG608" s="137">
        <v>0.3</v>
      </c>
      <c r="AH608" s="137">
        <v>0.2</v>
      </c>
      <c r="AI608" s="137">
        <v>-3</v>
      </c>
      <c r="AJ608" s="517"/>
      <c r="AK608" s="233"/>
      <c r="AL608" s="5"/>
      <c r="AM608" s="5"/>
      <c r="AN608"/>
      <c r="AO608"/>
      <c r="AP608"/>
      <c r="AQ608"/>
      <c r="AR608"/>
      <c r="AS608"/>
      <c r="AT608"/>
      <c r="CH608" s="2"/>
      <c r="CI608" s="2"/>
      <c r="CJ608" s="2"/>
      <c r="CK608" s="2"/>
      <c r="CL608" s="2"/>
      <c r="CM608" s="2"/>
      <c r="CN608" s="2"/>
      <c r="CO608" s="2"/>
      <c r="CP608" s="2"/>
      <c r="CQ608" s="2"/>
      <c r="CR608" s="2"/>
      <c r="CS608" s="2"/>
      <c r="CT608" s="2"/>
      <c r="CU608" s="2"/>
      <c r="CV608" s="2"/>
      <c r="CW608" s="2"/>
      <c r="CX608" s="2"/>
      <c r="CY608" s="2"/>
      <c r="CZ608" s="2"/>
      <c r="DA608" s="2"/>
      <c r="DB608" s="2"/>
    </row>
    <row r="609" spans="1:106" x14ac:dyDescent="0.2">
      <c r="A609" s="109" t="s">
        <v>589</v>
      </c>
      <c r="B609" s="491" t="s">
        <v>91</v>
      </c>
      <c r="C609" s="492" t="e">
        <v>#N/A</v>
      </c>
      <c r="D609" s="493">
        <v>7</v>
      </c>
      <c r="E609" s="493" t="e">
        <v>#N/A</v>
      </c>
      <c r="F609" s="493">
        <v>11.1</v>
      </c>
      <c r="G609" s="493" t="e">
        <v>#N/A</v>
      </c>
      <c r="H609" s="493">
        <v>10.7</v>
      </c>
      <c r="I609" s="493" t="e">
        <v>#N/A</v>
      </c>
      <c r="J609" s="493">
        <v>5.2</v>
      </c>
      <c r="K609" s="493" t="e">
        <v>#N/A</v>
      </c>
      <c r="L609" s="493">
        <v>15.3</v>
      </c>
      <c r="M609" s="493" t="e">
        <v>#N/A</v>
      </c>
      <c r="N609" s="493">
        <v>6.4</v>
      </c>
      <c r="O609" s="493" t="e">
        <v>#N/A</v>
      </c>
      <c r="P609" s="493">
        <v>11</v>
      </c>
      <c r="Q609" s="493" t="e">
        <v>#N/A</v>
      </c>
      <c r="R609" s="493">
        <v>6.6</v>
      </c>
      <c r="S609" s="493" t="e">
        <v>#N/A</v>
      </c>
      <c r="T609" s="493">
        <v>9.6</v>
      </c>
      <c r="U609" s="493" t="e">
        <v>#N/A</v>
      </c>
      <c r="V609" s="494">
        <v>9.6</v>
      </c>
      <c r="X609" s="109" t="s">
        <v>590</v>
      </c>
      <c r="Y609" s="514" t="s">
        <v>91</v>
      </c>
      <c r="Z609" s="511">
        <v>7</v>
      </c>
      <c r="AA609" s="512">
        <v>11.1</v>
      </c>
      <c r="AB609" s="512">
        <v>10.7</v>
      </c>
      <c r="AC609" s="512">
        <v>5.2</v>
      </c>
      <c r="AD609" s="512">
        <v>15.3</v>
      </c>
      <c r="AE609" s="512">
        <v>6.4</v>
      </c>
      <c r="AF609" s="512">
        <v>11</v>
      </c>
      <c r="AG609" s="512">
        <v>6.6</v>
      </c>
      <c r="AH609" s="512">
        <v>9.6</v>
      </c>
      <c r="AI609" s="513">
        <v>9.6</v>
      </c>
      <c r="CH609" s="3"/>
      <c r="CI609" s="3"/>
      <c r="CJ609" s="3"/>
      <c r="CK609" s="3"/>
      <c r="CL609" s="3"/>
      <c r="CM609" s="3"/>
      <c r="CN609" s="3"/>
      <c r="CO609" s="3"/>
      <c r="CP609" s="3"/>
      <c r="CQ609" s="3"/>
      <c r="CR609" s="3"/>
      <c r="CS609" s="3"/>
      <c r="CT609" s="3"/>
      <c r="CU609" s="3"/>
      <c r="CV609" s="3"/>
      <c r="CW609" s="3"/>
      <c r="CX609" s="3"/>
      <c r="CY609" s="3"/>
      <c r="CZ609" s="3"/>
      <c r="DA609" s="3"/>
      <c r="DB609" s="3"/>
    </row>
    <row r="610" spans="1:106" x14ac:dyDescent="0.2">
      <c r="A610" s="109" t="s">
        <v>591</v>
      </c>
      <c r="B610" s="139" t="s">
        <v>92</v>
      </c>
      <c r="C610" s="140">
        <v>8</v>
      </c>
      <c r="D610" s="141">
        <v>13</v>
      </c>
      <c r="E610" s="141">
        <v>14</v>
      </c>
      <c r="F610" s="141">
        <v>7</v>
      </c>
      <c r="G610" s="141">
        <v>10</v>
      </c>
      <c r="H610" s="141">
        <v>13</v>
      </c>
      <c r="I610" s="141">
        <v>12</v>
      </c>
      <c r="J610" s="141">
        <v>8</v>
      </c>
      <c r="K610" s="141">
        <v>9</v>
      </c>
      <c r="L610" s="141">
        <v>8</v>
      </c>
      <c r="M610" s="141">
        <v>6</v>
      </c>
      <c r="N610" s="141">
        <v>15</v>
      </c>
      <c r="O610" s="141">
        <v>14</v>
      </c>
      <c r="P610" s="141">
        <v>13</v>
      </c>
      <c r="Q610" s="141">
        <v>12</v>
      </c>
      <c r="R610" s="141">
        <v>7</v>
      </c>
      <c r="S610" s="141">
        <v>2</v>
      </c>
      <c r="T610" s="141">
        <v>2</v>
      </c>
      <c r="U610" s="141">
        <v>2</v>
      </c>
      <c r="V610" s="142">
        <v>4</v>
      </c>
      <c r="X610" s="109" t="s">
        <v>592</v>
      </c>
      <c r="Y610" s="143" t="s">
        <v>92</v>
      </c>
      <c r="Z610" s="144">
        <v>13</v>
      </c>
      <c r="AA610" s="144">
        <v>14</v>
      </c>
      <c r="AB610" s="144">
        <v>13</v>
      </c>
      <c r="AC610" s="144">
        <v>12</v>
      </c>
      <c r="AD610" s="144">
        <v>9</v>
      </c>
      <c r="AE610" s="144">
        <v>15</v>
      </c>
      <c r="AF610" s="144">
        <v>14</v>
      </c>
      <c r="AG610" s="144">
        <v>12</v>
      </c>
      <c r="AH610" s="144">
        <v>2</v>
      </c>
      <c r="AI610" s="144">
        <v>4</v>
      </c>
      <c r="AO610" s="1"/>
      <c r="AP610" s="5"/>
      <c r="AQ610" s="5"/>
      <c r="AR610" s="5"/>
      <c r="AS610" s="5"/>
      <c r="AT610" s="5"/>
    </row>
    <row r="611" spans="1:106" x14ac:dyDescent="0.2">
      <c r="A611" s="109" t="s">
        <v>593</v>
      </c>
      <c r="B611" s="145" t="s">
        <v>93</v>
      </c>
      <c r="C611" s="146" t="s">
        <v>79</v>
      </c>
      <c r="D611" s="147" t="s">
        <v>79</v>
      </c>
      <c r="E611" s="147" t="s">
        <v>79</v>
      </c>
      <c r="F611" s="147" t="s">
        <v>79</v>
      </c>
      <c r="G611" s="147" t="s">
        <v>79</v>
      </c>
      <c r="H611" s="147" t="s">
        <v>79</v>
      </c>
      <c r="I611" s="147" t="s">
        <v>79</v>
      </c>
      <c r="J611" s="147" t="s">
        <v>79</v>
      </c>
      <c r="K611" s="147" t="s">
        <v>79</v>
      </c>
      <c r="L611" s="147" t="s">
        <v>79</v>
      </c>
      <c r="M611" s="147" t="s">
        <v>79</v>
      </c>
      <c r="N611" s="147">
        <v>15</v>
      </c>
      <c r="O611" s="147" t="s">
        <v>79</v>
      </c>
      <c r="P611" s="147" t="s">
        <v>79</v>
      </c>
      <c r="Q611" s="147" t="s">
        <v>79</v>
      </c>
      <c r="R611" s="147" t="s">
        <v>79</v>
      </c>
      <c r="S611" s="147" t="s">
        <v>79</v>
      </c>
      <c r="T611" s="147" t="s">
        <v>79</v>
      </c>
      <c r="U611" s="147" t="s">
        <v>79</v>
      </c>
      <c r="V611" s="148" t="s">
        <v>79</v>
      </c>
      <c r="X611" s="109" t="s">
        <v>594</v>
      </c>
      <c r="Y611" s="149" t="s">
        <v>103</v>
      </c>
      <c r="Z611" s="150">
        <v>0</v>
      </c>
      <c r="AA611" s="150">
        <v>0</v>
      </c>
      <c r="AB611" s="150">
        <v>0</v>
      </c>
      <c r="AC611" s="150">
        <v>0</v>
      </c>
      <c r="AD611" s="150">
        <v>0</v>
      </c>
      <c r="AE611" s="150">
        <v>0</v>
      </c>
      <c r="AF611" s="150">
        <v>0</v>
      </c>
      <c r="AG611" s="150">
        <v>0</v>
      </c>
      <c r="AH611" s="150">
        <v>0</v>
      </c>
      <c r="AI611" s="150">
        <v>0</v>
      </c>
    </row>
    <row r="612" spans="1:106" ht="15.75" x14ac:dyDescent="0.25">
      <c r="A612" s="109" t="s">
        <v>595</v>
      </c>
      <c r="B612" s="151" t="s">
        <v>31</v>
      </c>
      <c r="C612" s="152" t="s">
        <v>79</v>
      </c>
      <c r="D612" s="153" t="s">
        <v>2250</v>
      </c>
      <c r="E612" s="153" t="s">
        <v>2250</v>
      </c>
      <c r="F612" s="153" t="s">
        <v>105</v>
      </c>
      <c r="G612" s="153" t="s">
        <v>2250</v>
      </c>
      <c r="H612" s="153" t="s">
        <v>2250</v>
      </c>
      <c r="I612" s="153" t="s">
        <v>2254</v>
      </c>
      <c r="J612" s="153" t="s">
        <v>2250</v>
      </c>
      <c r="K612" s="153" t="s">
        <v>79</v>
      </c>
      <c r="L612" s="153" t="s">
        <v>79</v>
      </c>
      <c r="M612" s="153" t="s">
        <v>79</v>
      </c>
      <c r="N612" s="153" t="s">
        <v>2254</v>
      </c>
      <c r="O612" s="153" t="s">
        <v>2254</v>
      </c>
      <c r="P612" s="153" t="s">
        <v>79</v>
      </c>
      <c r="Q612" s="153" t="s">
        <v>2250</v>
      </c>
      <c r="R612" s="153" t="s">
        <v>2250</v>
      </c>
      <c r="S612" s="153" t="s">
        <v>79</v>
      </c>
      <c r="T612" s="153" t="s">
        <v>2250</v>
      </c>
      <c r="U612" s="153" t="s">
        <v>79</v>
      </c>
      <c r="V612" s="154" t="s">
        <v>79</v>
      </c>
      <c r="X612" s="109" t="s">
        <v>596</v>
      </c>
      <c r="Y612" s="155" t="s">
        <v>31</v>
      </c>
      <c r="Z612" s="156" t="s">
        <v>2250</v>
      </c>
      <c r="AA612" s="156" t="s">
        <v>2227</v>
      </c>
      <c r="AB612" s="156" t="s">
        <v>2250</v>
      </c>
      <c r="AC612" s="156" t="s">
        <v>2250</v>
      </c>
      <c r="AD612" s="156" t="s">
        <v>79</v>
      </c>
      <c r="AE612" s="156" t="s">
        <v>2254</v>
      </c>
      <c r="AF612" s="156" t="s">
        <v>2250</v>
      </c>
      <c r="AG612" s="156" t="s">
        <v>2250</v>
      </c>
      <c r="AH612" s="156" t="s">
        <v>2250</v>
      </c>
      <c r="AI612" s="156" t="s">
        <v>79</v>
      </c>
    </row>
    <row r="613" spans="1:106" x14ac:dyDescent="0.2">
      <c r="A613" s="109" t="s">
        <v>597</v>
      </c>
      <c r="B613" s="151" t="s">
        <v>94</v>
      </c>
      <c r="C613" s="157">
        <v>0</v>
      </c>
      <c r="D613" s="158">
        <v>10</v>
      </c>
      <c r="E613" s="158">
        <v>2</v>
      </c>
      <c r="F613" s="158">
        <v>15</v>
      </c>
      <c r="G613" s="158">
        <v>8</v>
      </c>
      <c r="H613" s="158">
        <v>1</v>
      </c>
      <c r="I613" s="158">
        <v>3</v>
      </c>
      <c r="J613" s="158">
        <v>3</v>
      </c>
      <c r="K613" s="158">
        <v>0</v>
      </c>
      <c r="L613" s="158">
        <v>0</v>
      </c>
      <c r="M613" s="158">
        <v>0</v>
      </c>
      <c r="N613" s="158">
        <v>2</v>
      </c>
      <c r="O613" s="158">
        <v>3</v>
      </c>
      <c r="P613" s="158">
        <v>0</v>
      </c>
      <c r="Q613" s="158">
        <v>1</v>
      </c>
      <c r="R613" s="158">
        <v>1</v>
      </c>
      <c r="S613" s="158">
        <v>0</v>
      </c>
      <c r="T613" s="158">
        <v>1</v>
      </c>
      <c r="U613" s="158">
        <v>0</v>
      </c>
      <c r="V613" s="159">
        <v>0</v>
      </c>
      <c r="X613" s="109" t="s">
        <v>598</v>
      </c>
      <c r="Y613" s="23" t="s">
        <v>94</v>
      </c>
      <c r="Z613" s="160">
        <v>10</v>
      </c>
      <c r="AA613" s="160">
        <v>18</v>
      </c>
      <c r="AB613" s="160">
        <v>8</v>
      </c>
      <c r="AC613" s="160">
        <v>6</v>
      </c>
      <c r="AD613" s="160">
        <v>0</v>
      </c>
      <c r="AE613" s="160">
        <v>2</v>
      </c>
      <c r="AF613" s="160">
        <v>3</v>
      </c>
      <c r="AG613" s="160">
        <v>2</v>
      </c>
      <c r="AH613" s="160">
        <v>1</v>
      </c>
      <c r="AI613" s="160">
        <v>0</v>
      </c>
    </row>
    <row r="614" spans="1:106" x14ac:dyDescent="0.2">
      <c r="A614" s="109" t="s">
        <v>599</v>
      </c>
      <c r="B614" s="161" t="s">
        <v>34</v>
      </c>
      <c r="C614" s="162">
        <v>1004.4</v>
      </c>
      <c r="D614" s="163">
        <v>995.2</v>
      </c>
      <c r="E614" s="163">
        <v>988.65</v>
      </c>
      <c r="F614" s="163">
        <v>986.2</v>
      </c>
      <c r="G614" s="163">
        <v>991.45</v>
      </c>
      <c r="H614" s="163">
        <v>1003.35</v>
      </c>
      <c r="I614" s="163">
        <v>1002.85</v>
      </c>
      <c r="J614" s="163">
        <v>998.90000000000009</v>
      </c>
      <c r="K614" s="163">
        <v>1008.8</v>
      </c>
      <c r="L614" s="163">
        <v>1018.8</v>
      </c>
      <c r="M614" s="163">
        <v>1026.7</v>
      </c>
      <c r="N614" s="163">
        <v>1022.05</v>
      </c>
      <c r="O614" s="163">
        <v>1019.05</v>
      </c>
      <c r="P614" s="163">
        <v>1019.3499999999999</v>
      </c>
      <c r="Q614" s="163">
        <v>1020.15</v>
      </c>
      <c r="R614" s="163">
        <v>1023.05</v>
      </c>
      <c r="S614" s="163">
        <v>1026.05</v>
      </c>
      <c r="T614" s="163">
        <v>1029.2</v>
      </c>
      <c r="U614" s="163">
        <v>1034.4000000000001</v>
      </c>
      <c r="V614" s="164">
        <v>1040.6500000000001</v>
      </c>
      <c r="X614" s="109" t="s">
        <v>600</v>
      </c>
      <c r="Y614" s="165" t="s">
        <v>33</v>
      </c>
      <c r="Z614" s="166">
        <v>0</v>
      </c>
      <c r="AA614" s="166">
        <v>0</v>
      </c>
      <c r="AB614" s="166">
        <v>0</v>
      </c>
      <c r="AC614" s="166">
        <v>0</v>
      </c>
      <c r="AD614" s="166">
        <v>0</v>
      </c>
      <c r="AE614" s="166">
        <v>0</v>
      </c>
      <c r="AF614" s="166">
        <v>0</v>
      </c>
      <c r="AG614" s="166">
        <v>0</v>
      </c>
      <c r="AH614" s="166">
        <v>0</v>
      </c>
      <c r="AI614" s="166">
        <v>0</v>
      </c>
      <c r="AP614" s="1"/>
      <c r="AQ614" s="1"/>
      <c r="AR614" s="1"/>
      <c r="AS614" s="1"/>
      <c r="AT614" s="1"/>
    </row>
    <row r="615" spans="1:106" x14ac:dyDescent="0.2">
      <c r="A615" s="109" t="s">
        <v>601</v>
      </c>
      <c r="B615" s="167" t="s">
        <v>32</v>
      </c>
      <c r="C615" s="168" t="s">
        <v>3</v>
      </c>
      <c r="D615" s="169" t="s">
        <v>2286</v>
      </c>
      <c r="E615" s="169" t="s">
        <v>2239</v>
      </c>
      <c r="F615" s="169" t="s">
        <v>2221</v>
      </c>
      <c r="G615" s="169" t="s">
        <v>983</v>
      </c>
      <c r="H615" s="169" t="s">
        <v>2239</v>
      </c>
      <c r="I615" s="169" t="s">
        <v>2287</v>
      </c>
      <c r="J615" s="169" t="s">
        <v>2220</v>
      </c>
      <c r="K615" s="169" t="s">
        <v>4</v>
      </c>
      <c r="L615" s="169" t="s">
        <v>0</v>
      </c>
      <c r="M615" s="169" t="s">
        <v>2</v>
      </c>
      <c r="N615" s="169" t="s">
        <v>2232</v>
      </c>
      <c r="O615" s="169" t="s">
        <v>983</v>
      </c>
      <c r="P615" s="169" t="s">
        <v>983</v>
      </c>
      <c r="Q615" s="169" t="s">
        <v>820</v>
      </c>
      <c r="R615" s="169" t="s">
        <v>97</v>
      </c>
      <c r="S615" s="169" t="s">
        <v>273</v>
      </c>
      <c r="T615" s="169" t="s">
        <v>273</v>
      </c>
      <c r="U615" s="169" t="s">
        <v>2234</v>
      </c>
      <c r="V615" s="170" t="s">
        <v>2234</v>
      </c>
      <c r="X615" s="672" t="s">
        <v>580</v>
      </c>
      <c r="Y615" s="673" t="s">
        <v>807</v>
      </c>
      <c r="Z615" s="674">
        <v>0</v>
      </c>
      <c r="AA615" s="675">
        <v>0</v>
      </c>
      <c r="AB615" s="675">
        <v>0</v>
      </c>
      <c r="AC615" s="675">
        <v>0</v>
      </c>
      <c r="AD615" s="675">
        <v>0</v>
      </c>
      <c r="AE615" s="675">
        <v>1</v>
      </c>
      <c r="AF615" s="675">
        <v>1</v>
      </c>
      <c r="AG615" s="675">
        <v>0</v>
      </c>
      <c r="AH615" s="675">
        <v>0</v>
      </c>
      <c r="AI615" s="676">
        <v>0</v>
      </c>
    </row>
    <row r="616" spans="1:106" x14ac:dyDescent="0.2">
      <c r="A616" s="109" t="s">
        <v>602</v>
      </c>
      <c r="B616" s="171" t="s">
        <v>33</v>
      </c>
      <c r="C616" s="172">
        <v>0</v>
      </c>
      <c r="D616" s="173">
        <v>0</v>
      </c>
      <c r="E616" s="173">
        <v>0</v>
      </c>
      <c r="F616" s="173">
        <v>0</v>
      </c>
      <c r="G616" s="173">
        <v>0</v>
      </c>
      <c r="H616" s="173">
        <v>0</v>
      </c>
      <c r="I616" s="173">
        <v>0</v>
      </c>
      <c r="J616" s="173">
        <v>0</v>
      </c>
      <c r="K616" s="173">
        <v>0</v>
      </c>
      <c r="L616" s="173">
        <v>0</v>
      </c>
      <c r="M616" s="173">
        <v>0</v>
      </c>
      <c r="N616" s="173">
        <v>0</v>
      </c>
      <c r="O616" s="173">
        <v>0</v>
      </c>
      <c r="P616" s="173">
        <v>0</v>
      </c>
      <c r="Q616" s="173">
        <v>0</v>
      </c>
      <c r="R616" s="173">
        <v>0</v>
      </c>
      <c r="S616" s="173">
        <v>0</v>
      </c>
      <c r="T616" s="173">
        <v>0</v>
      </c>
      <c r="U616" s="173">
        <v>0</v>
      </c>
      <c r="V616" s="174">
        <v>0</v>
      </c>
      <c r="X616" s="672" t="s">
        <v>581</v>
      </c>
      <c r="Y616" s="677" t="s">
        <v>808</v>
      </c>
      <c r="Z616" s="678">
        <v>0</v>
      </c>
      <c r="AA616" s="679">
        <v>0</v>
      </c>
      <c r="AB616" s="679">
        <v>0</v>
      </c>
      <c r="AC616" s="679">
        <v>0</v>
      </c>
      <c r="AD616" s="679">
        <v>0</v>
      </c>
      <c r="AE616" s="679">
        <v>0</v>
      </c>
      <c r="AF616" s="679">
        <v>0</v>
      </c>
      <c r="AG616" s="679">
        <v>0</v>
      </c>
      <c r="AH616" s="679">
        <v>0</v>
      </c>
      <c r="AI616" s="680">
        <v>0</v>
      </c>
    </row>
    <row r="617" spans="1:106" x14ac:dyDescent="0.2">
      <c r="A617" s="109" t="s">
        <v>603</v>
      </c>
      <c r="B617" s="171" t="s">
        <v>103</v>
      </c>
      <c r="C617" s="172">
        <v>0</v>
      </c>
      <c r="D617" s="173">
        <v>0</v>
      </c>
      <c r="E617" s="173">
        <v>0</v>
      </c>
      <c r="F617" s="173">
        <v>0</v>
      </c>
      <c r="G617" s="173">
        <v>0</v>
      </c>
      <c r="H617" s="173">
        <v>0</v>
      </c>
      <c r="I617" s="173">
        <v>0</v>
      </c>
      <c r="J617" s="173">
        <v>0</v>
      </c>
      <c r="K617" s="173">
        <v>0</v>
      </c>
      <c r="L617" s="173">
        <v>0</v>
      </c>
      <c r="M617" s="173">
        <v>0</v>
      </c>
      <c r="N617" s="173">
        <v>0</v>
      </c>
      <c r="O617" s="173">
        <v>0</v>
      </c>
      <c r="P617" s="173">
        <v>0</v>
      </c>
      <c r="Q617" s="173">
        <v>0</v>
      </c>
      <c r="R617" s="173">
        <v>0</v>
      </c>
      <c r="S617" s="173">
        <v>0</v>
      </c>
      <c r="T617" s="173">
        <v>0</v>
      </c>
      <c r="U617" s="173">
        <v>0</v>
      </c>
      <c r="V617" s="174">
        <v>0</v>
      </c>
      <c r="X617" s="672" t="s">
        <v>583</v>
      </c>
      <c r="Y617" s="677" t="s">
        <v>809</v>
      </c>
      <c r="Z617" s="678">
        <v>2</v>
      </c>
      <c r="AA617" s="679">
        <v>2</v>
      </c>
      <c r="AB617" s="679">
        <v>2</v>
      </c>
      <c r="AC617" s="679">
        <v>0</v>
      </c>
      <c r="AD617" s="679">
        <v>0</v>
      </c>
      <c r="AE617" s="679">
        <v>2</v>
      </c>
      <c r="AF617" s="679">
        <v>2</v>
      </c>
      <c r="AG617" s="679">
        <v>0</v>
      </c>
      <c r="AH617" s="679">
        <v>0</v>
      </c>
      <c r="AI617" s="680">
        <v>0</v>
      </c>
      <c r="AO617" s="2"/>
    </row>
    <row r="618" spans="1:106" x14ac:dyDescent="0.2">
      <c r="A618" s="109" t="s">
        <v>604</v>
      </c>
      <c r="B618" s="171" t="s">
        <v>148</v>
      </c>
      <c r="C618" s="172">
        <v>-7.7</v>
      </c>
      <c r="D618" s="173">
        <v>-6.5</v>
      </c>
      <c r="E618" s="173">
        <v>-0.7</v>
      </c>
      <c r="F618" s="173">
        <v>-4.5999999999999996</v>
      </c>
      <c r="G618" s="173">
        <v>-9.5</v>
      </c>
      <c r="H618" s="173">
        <v>-7.8</v>
      </c>
      <c r="I618" s="173">
        <v>-8.1</v>
      </c>
      <c r="J618" s="173">
        <v>-9.3000000000000007</v>
      </c>
      <c r="K618" s="173">
        <v>-9</v>
      </c>
      <c r="L618" s="173">
        <v>-10.6</v>
      </c>
      <c r="M618" s="173">
        <v>-7.9</v>
      </c>
      <c r="N618" s="173">
        <v>-5</v>
      </c>
      <c r="O618" s="173">
        <v>8.6</v>
      </c>
      <c r="P618" s="173">
        <v>4.3</v>
      </c>
      <c r="Q618" s="173">
        <v>-0.9</v>
      </c>
      <c r="R618" s="173">
        <v>-2.2999999999999998</v>
      </c>
      <c r="S618" s="173">
        <v>-3.1</v>
      </c>
      <c r="T618" s="173">
        <v>-3.8</v>
      </c>
      <c r="U618" s="173">
        <v>-4.9000000000000004</v>
      </c>
      <c r="V618" s="174">
        <v>-5.7</v>
      </c>
      <c r="X618" s="672" t="s">
        <v>585</v>
      </c>
      <c r="Y618" s="699" t="s">
        <v>810</v>
      </c>
      <c r="Z618" s="700">
        <v>0</v>
      </c>
      <c r="AA618" s="701">
        <v>0</v>
      </c>
      <c r="AB618" s="701">
        <v>0</v>
      </c>
      <c r="AC618" s="701">
        <v>0</v>
      </c>
      <c r="AD618" s="701">
        <v>0</v>
      </c>
      <c r="AE618" s="701">
        <v>0</v>
      </c>
      <c r="AF618" s="701">
        <v>0</v>
      </c>
      <c r="AG618" s="701">
        <v>0</v>
      </c>
      <c r="AH618" s="701">
        <v>0</v>
      </c>
      <c r="AI618" s="702">
        <v>0</v>
      </c>
      <c r="AO618" s="3"/>
    </row>
    <row r="619" spans="1:106" x14ac:dyDescent="0.2">
      <c r="A619" s="703" t="s">
        <v>1064</v>
      </c>
      <c r="B619" s="704" t="s">
        <v>807</v>
      </c>
      <c r="C619" s="705">
        <v>0</v>
      </c>
      <c r="D619" s="705">
        <v>0</v>
      </c>
      <c r="E619" s="705">
        <v>0</v>
      </c>
      <c r="F619" s="705">
        <v>0</v>
      </c>
      <c r="G619" s="705">
        <v>0</v>
      </c>
      <c r="H619" s="705">
        <v>0</v>
      </c>
      <c r="I619" s="705">
        <v>0</v>
      </c>
      <c r="J619" s="705">
        <v>0</v>
      </c>
      <c r="K619" s="705">
        <v>0</v>
      </c>
      <c r="L619" s="705">
        <v>0</v>
      </c>
      <c r="M619" s="705">
        <v>0</v>
      </c>
      <c r="N619" s="705">
        <v>1</v>
      </c>
      <c r="O619" s="705">
        <v>1</v>
      </c>
      <c r="P619" s="705">
        <v>0</v>
      </c>
      <c r="Q619" s="705">
        <v>0</v>
      </c>
      <c r="R619" s="705">
        <v>0</v>
      </c>
      <c r="S619" s="705">
        <v>0</v>
      </c>
      <c r="T619" s="705">
        <v>0</v>
      </c>
      <c r="U619" s="705">
        <v>0</v>
      </c>
      <c r="V619" s="705">
        <v>0</v>
      </c>
      <c r="X619" s="672" t="s">
        <v>587</v>
      </c>
      <c r="Y619" s="685" t="s">
        <v>812</v>
      </c>
      <c r="Z619" s="686">
        <v>4</v>
      </c>
      <c r="AA619" s="687">
        <v>8</v>
      </c>
      <c r="AB619" s="687">
        <v>11</v>
      </c>
      <c r="AC619" s="687">
        <v>15</v>
      </c>
      <c r="AD619" s="687">
        <v>15</v>
      </c>
      <c r="AE619" s="687">
        <v>16</v>
      </c>
      <c r="AF619" s="687">
        <v>16</v>
      </c>
      <c r="AG619" s="687">
        <v>7</v>
      </c>
      <c r="AH619" s="687">
        <v>5</v>
      </c>
      <c r="AI619" s="688">
        <v>5</v>
      </c>
    </row>
    <row r="620" spans="1:106" x14ac:dyDescent="0.2">
      <c r="A620" s="703" t="s">
        <v>1065</v>
      </c>
      <c r="B620" s="704" t="s">
        <v>808</v>
      </c>
      <c r="C620" s="706">
        <v>0</v>
      </c>
      <c r="D620" s="706">
        <v>0</v>
      </c>
      <c r="E620" s="706">
        <v>0</v>
      </c>
      <c r="F620" s="706">
        <v>0</v>
      </c>
      <c r="G620" s="706">
        <v>0</v>
      </c>
      <c r="H620" s="706">
        <v>0</v>
      </c>
      <c r="I620" s="706">
        <v>0</v>
      </c>
      <c r="J620" s="706">
        <v>0</v>
      </c>
      <c r="K620" s="706">
        <v>0</v>
      </c>
      <c r="L620" s="706">
        <v>0</v>
      </c>
      <c r="M620" s="706">
        <v>0</v>
      </c>
      <c r="N620" s="706">
        <v>0</v>
      </c>
      <c r="O620" s="706">
        <v>0</v>
      </c>
      <c r="P620" s="706">
        <v>0</v>
      </c>
      <c r="Q620" s="706">
        <v>0</v>
      </c>
      <c r="R620" s="706">
        <v>0</v>
      </c>
      <c r="S620" s="706">
        <v>0</v>
      </c>
      <c r="T620" s="706">
        <v>0</v>
      </c>
      <c r="U620" s="706">
        <v>0</v>
      </c>
      <c r="V620" s="706">
        <v>0</v>
      </c>
      <c r="X620" s="672" t="s">
        <v>599</v>
      </c>
      <c r="Y620" s="459" t="s">
        <v>806</v>
      </c>
      <c r="Z620" s="691">
        <v>1004.4</v>
      </c>
      <c r="AA620" s="691">
        <v>988.65</v>
      </c>
      <c r="AB620" s="691">
        <v>991.45</v>
      </c>
      <c r="AC620" s="691">
        <v>1002.85</v>
      </c>
      <c r="AD620" s="691">
        <v>1008.8</v>
      </c>
      <c r="AE620" s="691">
        <v>1026.7</v>
      </c>
      <c r="AF620" s="691">
        <v>1019.05</v>
      </c>
      <c r="AG620" s="691">
        <v>1020.15</v>
      </c>
      <c r="AH620" s="691">
        <v>1026.05</v>
      </c>
      <c r="AI620" s="691">
        <v>1034.4000000000001</v>
      </c>
    </row>
    <row r="621" spans="1:106" x14ac:dyDescent="0.2">
      <c r="A621" s="703" t="s">
        <v>1066</v>
      </c>
      <c r="B621" s="707" t="s">
        <v>809</v>
      </c>
      <c r="C621" s="706">
        <v>0</v>
      </c>
      <c r="D621" s="706">
        <v>2</v>
      </c>
      <c r="E621" s="706">
        <v>0</v>
      </c>
      <c r="F621" s="706">
        <v>0</v>
      </c>
      <c r="G621" s="706">
        <v>2</v>
      </c>
      <c r="H621" s="706">
        <v>0</v>
      </c>
      <c r="I621" s="706">
        <v>0</v>
      </c>
      <c r="J621" s="706">
        <v>0</v>
      </c>
      <c r="K621" s="706">
        <v>0</v>
      </c>
      <c r="L621" s="706">
        <v>0</v>
      </c>
      <c r="M621" s="706">
        <v>0</v>
      </c>
      <c r="N621" s="706">
        <v>2</v>
      </c>
      <c r="O621" s="706">
        <v>2</v>
      </c>
      <c r="P621" s="706">
        <v>0</v>
      </c>
      <c r="Q621" s="706">
        <v>0</v>
      </c>
      <c r="R621" s="706">
        <v>0</v>
      </c>
      <c r="S621" s="706">
        <v>0</v>
      </c>
      <c r="T621" s="706">
        <v>0</v>
      </c>
      <c r="U621" s="706">
        <v>0</v>
      </c>
      <c r="V621" s="706">
        <v>0</v>
      </c>
      <c r="X621" s="672" t="s">
        <v>601</v>
      </c>
      <c r="Y621" s="693" t="s">
        <v>32</v>
      </c>
      <c r="Z621" s="694" t="s">
        <v>824</v>
      </c>
      <c r="AA621" s="694" t="s">
        <v>816</v>
      </c>
      <c r="AB621" s="694" t="s">
        <v>816</v>
      </c>
      <c r="AC621" s="694" t="s">
        <v>824</v>
      </c>
      <c r="AD621" s="694" t="s">
        <v>837</v>
      </c>
      <c r="AE621" s="694" t="s">
        <v>816</v>
      </c>
      <c r="AF621" s="694" t="s">
        <v>816</v>
      </c>
      <c r="AG621" s="694" t="s">
        <v>816</v>
      </c>
      <c r="AH621" s="694" t="s">
        <v>824</v>
      </c>
      <c r="AI621" s="694" t="s">
        <v>2217</v>
      </c>
      <c r="AP621" s="2"/>
      <c r="AQ621" s="2"/>
      <c r="AR621" s="2"/>
      <c r="AS621" s="2"/>
      <c r="AT621" s="2"/>
    </row>
    <row r="622" spans="1:106" x14ac:dyDescent="0.2">
      <c r="A622" s="703" t="s">
        <v>1067</v>
      </c>
      <c r="B622" s="707" t="s">
        <v>810</v>
      </c>
      <c r="C622" s="706">
        <v>0</v>
      </c>
      <c r="D622" s="706">
        <v>0</v>
      </c>
      <c r="E622" s="706">
        <v>0</v>
      </c>
      <c r="F622" s="706">
        <v>0</v>
      </c>
      <c r="G622" s="706">
        <v>0</v>
      </c>
      <c r="H622" s="706">
        <v>0</v>
      </c>
      <c r="I622" s="706">
        <v>0</v>
      </c>
      <c r="J622" s="706">
        <v>0</v>
      </c>
      <c r="K622" s="706">
        <v>0</v>
      </c>
      <c r="L622" s="706">
        <v>0</v>
      </c>
      <c r="M622" s="706">
        <v>0</v>
      </c>
      <c r="N622" s="706">
        <v>0</v>
      </c>
      <c r="O622" s="706">
        <v>0</v>
      </c>
      <c r="P622" s="706">
        <v>0</v>
      </c>
      <c r="Q622" s="706">
        <v>0</v>
      </c>
      <c r="R622" s="706">
        <v>0</v>
      </c>
      <c r="S622" s="706">
        <v>0</v>
      </c>
      <c r="T622" s="706">
        <v>0</v>
      </c>
      <c r="U622" s="706">
        <v>0</v>
      </c>
      <c r="V622" s="706">
        <v>0</v>
      </c>
      <c r="AN622" s="5"/>
      <c r="AP622" s="3"/>
      <c r="AQ622" s="3"/>
      <c r="AR622" s="3"/>
      <c r="AS622" s="3"/>
      <c r="AT622" s="3"/>
    </row>
    <row r="623" spans="1:106" x14ac:dyDescent="0.2">
      <c r="A623" s="681" t="s">
        <v>1068</v>
      </c>
      <c r="B623" s="695" t="s">
        <v>812</v>
      </c>
      <c r="C623" s="696">
        <v>0</v>
      </c>
      <c r="D623" s="696">
        <v>4</v>
      </c>
      <c r="E623" s="696">
        <v>3</v>
      </c>
      <c r="F623" s="696">
        <v>8</v>
      </c>
      <c r="G623" s="696">
        <v>11</v>
      </c>
      <c r="H623" s="696">
        <v>11</v>
      </c>
      <c r="I623" s="696">
        <v>13</v>
      </c>
      <c r="J623" s="696">
        <v>15</v>
      </c>
      <c r="K623" s="696">
        <v>15</v>
      </c>
      <c r="L623" s="696">
        <v>15</v>
      </c>
      <c r="M623" s="696">
        <v>15</v>
      </c>
      <c r="N623" s="696">
        <v>16</v>
      </c>
      <c r="O623" s="696">
        <v>16</v>
      </c>
      <c r="P623" s="696">
        <v>10</v>
      </c>
      <c r="Q623" s="696">
        <v>7</v>
      </c>
      <c r="R623" s="696">
        <v>6</v>
      </c>
      <c r="S623" s="696">
        <v>5</v>
      </c>
      <c r="T623" s="696">
        <v>5</v>
      </c>
      <c r="U623" s="696">
        <v>5</v>
      </c>
      <c r="V623" s="696">
        <v>5</v>
      </c>
    </row>
    <row r="624" spans="1:106" x14ac:dyDescent="0.2">
      <c r="A624" s="681" t="s">
        <v>1069</v>
      </c>
      <c r="B624" s="697" t="s">
        <v>32</v>
      </c>
      <c r="C624" s="698" t="s">
        <v>824</v>
      </c>
      <c r="D624" s="698" t="e">
        <v>#N/A</v>
      </c>
      <c r="E624" s="698" t="s">
        <v>816</v>
      </c>
      <c r="F624" s="698" t="e">
        <v>#N/A</v>
      </c>
      <c r="G624" s="698" t="s">
        <v>816</v>
      </c>
      <c r="H624" s="698" t="e">
        <v>#N/A</v>
      </c>
      <c r="I624" s="698" t="s">
        <v>824</v>
      </c>
      <c r="J624" s="698" t="e">
        <v>#N/A</v>
      </c>
      <c r="K624" s="698" t="s">
        <v>837</v>
      </c>
      <c r="L624" s="698" t="e">
        <v>#N/A</v>
      </c>
      <c r="M624" s="698" t="s">
        <v>816</v>
      </c>
      <c r="N624" s="698" t="e">
        <v>#N/A</v>
      </c>
      <c r="O624" s="698" t="s">
        <v>816</v>
      </c>
      <c r="P624" s="698" t="e">
        <v>#N/A</v>
      </c>
      <c r="Q624" s="698" t="s">
        <v>816</v>
      </c>
      <c r="R624" s="698" t="e">
        <v>#N/A</v>
      </c>
      <c r="S624" s="698" t="s">
        <v>824</v>
      </c>
      <c r="T624" s="698" t="e">
        <v>#N/A</v>
      </c>
      <c r="U624" s="698" t="s">
        <v>2217</v>
      </c>
      <c r="V624" s="698" t="e">
        <v>#N/A</v>
      </c>
    </row>
    <row r="626" spans="1:106" s="5" customFormat="1" x14ac:dyDescent="0.2">
      <c r="A626"/>
      <c r="B626"/>
      <c r="C626"/>
      <c r="D626"/>
      <c r="E626"/>
      <c r="F626"/>
      <c r="G626"/>
      <c r="H626"/>
      <c r="I626"/>
      <c r="J626"/>
      <c r="K626"/>
      <c r="L626"/>
      <c r="M626"/>
      <c r="N626"/>
      <c r="O626"/>
      <c r="P626"/>
      <c r="Q626"/>
      <c r="R626"/>
      <c r="S626"/>
      <c r="T626"/>
      <c r="U626"/>
      <c r="V626"/>
      <c r="W626" s="1"/>
      <c r="X626"/>
      <c r="Y626"/>
      <c r="Z626"/>
      <c r="AA626"/>
      <c r="AB626"/>
      <c r="AC626"/>
      <c r="AD626"/>
      <c r="AE626"/>
      <c r="AF626"/>
      <c r="AG626"/>
      <c r="AH626"/>
      <c r="AI626"/>
      <c r="AJ626" s="515"/>
      <c r="AN626" s="1"/>
      <c r="AO626"/>
      <c r="AP626"/>
      <c r="AQ626"/>
      <c r="AR626"/>
      <c r="AS626"/>
      <c r="AT626"/>
      <c r="CH626"/>
      <c r="CI626"/>
      <c r="CJ626"/>
      <c r="CK626"/>
      <c r="CL626"/>
      <c r="CM626"/>
      <c r="CN626"/>
      <c r="CO626"/>
      <c r="CP626"/>
      <c r="CQ626"/>
      <c r="CR626"/>
      <c r="CS626"/>
      <c r="CT626"/>
      <c r="CU626"/>
      <c r="CV626"/>
      <c r="CW626"/>
      <c r="CX626"/>
      <c r="CY626"/>
      <c r="CZ626"/>
      <c r="DA626"/>
      <c r="DB626"/>
    </row>
    <row r="627" spans="1:106" x14ac:dyDescent="0.2">
      <c r="CH627" s="5"/>
      <c r="CI627" s="5"/>
      <c r="CJ627" s="5"/>
      <c r="CK627" s="5"/>
      <c r="CL627" s="5"/>
      <c r="CM627" s="5"/>
      <c r="CN627" s="5"/>
      <c r="CO627" s="5"/>
      <c r="CP627" s="5"/>
      <c r="CQ627" s="5"/>
      <c r="CR627" s="5"/>
      <c r="CS627" s="5"/>
      <c r="CT627" s="5"/>
      <c r="CU627" s="5"/>
      <c r="CV627" s="5"/>
      <c r="CW627" s="5"/>
      <c r="CX627" s="5"/>
      <c r="CY627" s="5"/>
      <c r="CZ627" s="5"/>
      <c r="DA627" s="5"/>
      <c r="DB627" s="5"/>
    </row>
    <row r="630" spans="1:106" s="1" customFormat="1" ht="30" customHeight="1" x14ac:dyDescent="0.2">
      <c r="A630"/>
      <c r="B630"/>
      <c r="C630"/>
      <c r="D630"/>
      <c r="E630"/>
      <c r="F630"/>
      <c r="G630"/>
      <c r="H630"/>
      <c r="I630"/>
      <c r="J630"/>
      <c r="K630"/>
      <c r="L630"/>
      <c r="M630"/>
      <c r="N630"/>
      <c r="O630"/>
      <c r="P630"/>
      <c r="Q630"/>
      <c r="R630"/>
      <c r="S630"/>
      <c r="T630"/>
      <c r="U630"/>
      <c r="V630"/>
      <c r="X630"/>
      <c r="Y630"/>
      <c r="Z630"/>
      <c r="AA630"/>
      <c r="AB630"/>
      <c r="AC630"/>
      <c r="AD630"/>
      <c r="AE630"/>
      <c r="AF630"/>
      <c r="AG630"/>
      <c r="AH630"/>
      <c r="AI630"/>
      <c r="AJ630" s="515"/>
      <c r="AK630" s="5"/>
      <c r="AL630" s="5"/>
      <c r="AM630" s="5"/>
      <c r="AN630"/>
      <c r="AO630"/>
      <c r="AP630"/>
      <c r="AQ630"/>
      <c r="AR630"/>
      <c r="AS630"/>
      <c r="AT630"/>
      <c r="CH630"/>
      <c r="CI630"/>
      <c r="CJ630"/>
      <c r="CK630"/>
      <c r="CL630"/>
      <c r="CM630"/>
      <c r="CN630"/>
      <c r="CO630"/>
      <c r="CP630"/>
      <c r="CQ630"/>
      <c r="CR630"/>
      <c r="CS630"/>
      <c r="CT630"/>
      <c r="CU630"/>
      <c r="CV630"/>
      <c r="CW630"/>
      <c r="CX630"/>
      <c r="CY630"/>
      <c r="CZ630"/>
      <c r="DA630"/>
      <c r="DB630"/>
    </row>
    <row r="631" spans="1:106" x14ac:dyDescent="0.2">
      <c r="CH631" s="1"/>
      <c r="CI631" s="1"/>
      <c r="CJ631" s="1"/>
      <c r="CK631" s="1"/>
      <c r="CL631" s="1"/>
      <c r="CM631" s="1"/>
      <c r="CN631" s="1"/>
      <c r="CO631" s="1"/>
      <c r="CP631" s="1"/>
      <c r="CQ631" s="1"/>
      <c r="CR631" s="1"/>
      <c r="CS631" s="1"/>
      <c r="CT631" s="1"/>
      <c r="CU631" s="1"/>
      <c r="CV631" s="1"/>
      <c r="CW631" s="1"/>
      <c r="CX631" s="1"/>
      <c r="CY631" s="1"/>
      <c r="CZ631" s="1"/>
      <c r="DA631" s="1"/>
      <c r="DB631" s="1"/>
    </row>
    <row r="632" spans="1:106" ht="15.75" customHeight="1" x14ac:dyDescent="0.2"/>
    <row r="633" spans="1:106" ht="69.75" customHeight="1" x14ac:dyDescent="0.2">
      <c r="A633" s="98">
        <v>663</v>
      </c>
      <c r="B633" s="98"/>
      <c r="C633" s="98"/>
      <c r="D633" s="98"/>
      <c r="E633" s="98"/>
      <c r="F633" s="98"/>
      <c r="G633" s="98"/>
      <c r="H633" s="98"/>
      <c r="I633" s="98"/>
      <c r="J633" s="98"/>
      <c r="K633" s="98"/>
      <c r="L633" s="98"/>
      <c r="M633" s="98"/>
      <c r="N633" s="98"/>
      <c r="O633" s="98"/>
      <c r="P633" s="98"/>
      <c r="Q633" s="98"/>
      <c r="R633" s="98"/>
      <c r="S633" s="98"/>
      <c r="T633" s="98"/>
      <c r="U633" s="98"/>
      <c r="V633" s="98"/>
      <c r="W633" s="98"/>
      <c r="X633" s="98"/>
      <c r="Y633" s="98"/>
      <c r="Z633" s="98"/>
      <c r="AA633" s="98"/>
      <c r="AB633" s="98"/>
      <c r="AC633" s="98"/>
      <c r="AD633" s="98"/>
      <c r="AE633" s="98"/>
      <c r="AF633" s="98"/>
      <c r="AG633" s="98"/>
      <c r="AH633" s="98"/>
      <c r="AI633" s="98"/>
      <c r="AL633" s="232"/>
      <c r="AM633" s="232"/>
      <c r="AN633" s="2"/>
    </row>
    <row r="634" spans="1:106" x14ac:dyDescent="0.2">
      <c r="A634" s="99" t="s">
        <v>1070</v>
      </c>
      <c r="B634" s="100" t="s">
        <v>78</v>
      </c>
      <c r="C634" s="101" t="s">
        <v>2262</v>
      </c>
      <c r="D634" s="102" t="s">
        <v>79</v>
      </c>
      <c r="E634" s="102" t="s">
        <v>2263</v>
      </c>
      <c r="F634" s="102" t="s">
        <v>79</v>
      </c>
      <c r="G634" s="102" t="s">
        <v>2264</v>
      </c>
      <c r="H634" s="102" t="s">
        <v>79</v>
      </c>
      <c r="I634" s="102" t="s">
        <v>2265</v>
      </c>
      <c r="J634" s="102" t="s">
        <v>79</v>
      </c>
      <c r="K634" s="102" t="s">
        <v>2266</v>
      </c>
      <c r="L634" s="102" t="s">
        <v>79</v>
      </c>
      <c r="M634" s="102" t="s">
        <v>2267</v>
      </c>
      <c r="N634" s="102" t="s">
        <v>79</v>
      </c>
      <c r="O634" s="102" t="s">
        <v>2268</v>
      </c>
      <c r="P634" s="102" t="s">
        <v>79</v>
      </c>
      <c r="Q634" s="102" t="s">
        <v>2269</v>
      </c>
      <c r="R634" s="102" t="s">
        <v>79</v>
      </c>
      <c r="S634" s="102" t="s">
        <v>2270</v>
      </c>
      <c r="T634" s="102" t="s">
        <v>79</v>
      </c>
      <c r="U634" s="102" t="s">
        <v>2271</v>
      </c>
      <c r="V634" s="103" t="s">
        <v>79</v>
      </c>
      <c r="X634" s="104"/>
      <c r="Y634" s="105" t="s">
        <v>80</v>
      </c>
      <c r="Z634" s="106" t="s">
        <v>83</v>
      </c>
      <c r="AA634" s="107" t="s">
        <v>84</v>
      </c>
      <c r="AB634" s="107" t="s">
        <v>85</v>
      </c>
      <c r="AC634" s="107" t="s">
        <v>86</v>
      </c>
      <c r="AD634" s="107" t="s">
        <v>87</v>
      </c>
      <c r="AE634" s="107" t="s">
        <v>81</v>
      </c>
      <c r="AF634" s="107" t="s">
        <v>82</v>
      </c>
      <c r="AG634" s="107" t="s">
        <v>83</v>
      </c>
      <c r="AH634" s="107" t="s">
        <v>84</v>
      </c>
      <c r="AI634" s="108" t="s">
        <v>85</v>
      </c>
      <c r="AL634" s="233"/>
      <c r="AM634" s="233"/>
      <c r="AN634" s="3"/>
    </row>
    <row r="635" spans="1:106" x14ac:dyDescent="0.2">
      <c r="A635" s="109" t="s">
        <v>1071</v>
      </c>
      <c r="B635" s="110" t="s">
        <v>1072</v>
      </c>
      <c r="C635" s="111" t="s">
        <v>59</v>
      </c>
      <c r="D635" s="111" t="s">
        <v>60</v>
      </c>
      <c r="E635" s="111" t="s">
        <v>59</v>
      </c>
      <c r="F635" s="111" t="s">
        <v>60</v>
      </c>
      <c r="G635" s="111" t="s">
        <v>59</v>
      </c>
      <c r="H635" s="111" t="s">
        <v>60</v>
      </c>
      <c r="I635" s="111" t="s">
        <v>59</v>
      </c>
      <c r="J635" s="111" t="s">
        <v>60</v>
      </c>
      <c r="K635" s="111" t="s">
        <v>59</v>
      </c>
      <c r="L635" s="111" t="s">
        <v>60</v>
      </c>
      <c r="M635" s="111" t="s">
        <v>59</v>
      </c>
      <c r="N635" s="111" t="s">
        <v>60</v>
      </c>
      <c r="O635" s="111" t="s">
        <v>59</v>
      </c>
      <c r="P635" s="111" t="s">
        <v>60</v>
      </c>
      <c r="Q635" s="111" t="s">
        <v>59</v>
      </c>
      <c r="R635" s="111" t="s">
        <v>60</v>
      </c>
      <c r="S635" s="111" t="s">
        <v>59</v>
      </c>
      <c r="T635" s="111" t="s">
        <v>60</v>
      </c>
      <c r="U635" s="111" t="s">
        <v>59</v>
      </c>
      <c r="V635" s="112" t="s">
        <v>60</v>
      </c>
      <c r="X635" s="113"/>
      <c r="Y635" s="105" t="s">
        <v>1072</v>
      </c>
      <c r="Z635" s="114" t="s">
        <v>2272</v>
      </c>
      <c r="AA635" s="115" t="s">
        <v>2273</v>
      </c>
      <c r="AB635" s="115" t="s">
        <v>2274</v>
      </c>
      <c r="AC635" s="115" t="s">
        <v>2275</v>
      </c>
      <c r="AD635" s="115" t="s">
        <v>2276</v>
      </c>
      <c r="AE635" s="115" t="s">
        <v>2277</v>
      </c>
      <c r="AF635" s="115" t="s">
        <v>2278</v>
      </c>
      <c r="AG635" s="115" t="s">
        <v>2279</v>
      </c>
      <c r="AH635" s="115" t="s">
        <v>2280</v>
      </c>
      <c r="AI635" s="116" t="s">
        <v>2281</v>
      </c>
    </row>
    <row r="636" spans="1:106" x14ac:dyDescent="0.2">
      <c r="A636" s="109" t="s">
        <v>1073</v>
      </c>
      <c r="B636" s="117" t="s">
        <v>88</v>
      </c>
      <c r="C636" s="118">
        <v>45616.375</v>
      </c>
      <c r="D636" s="119">
        <v>45616.875</v>
      </c>
      <c r="E636" s="120">
        <v>45617.375</v>
      </c>
      <c r="F636" s="119">
        <v>45617.875</v>
      </c>
      <c r="G636" s="120">
        <v>45618.375</v>
      </c>
      <c r="H636" s="119">
        <v>45618.875</v>
      </c>
      <c r="I636" s="121">
        <v>45619.375</v>
      </c>
      <c r="J636" s="119">
        <v>45619.875</v>
      </c>
      <c r="K636" s="120">
        <v>45620.375</v>
      </c>
      <c r="L636" s="119">
        <v>45620.875</v>
      </c>
      <c r="M636" s="120">
        <v>45621.375</v>
      </c>
      <c r="N636" s="119">
        <v>45621.875</v>
      </c>
      <c r="O636" s="121">
        <v>45622.375</v>
      </c>
      <c r="P636" s="119">
        <v>45622.875</v>
      </c>
      <c r="Q636" s="120">
        <v>45623.375</v>
      </c>
      <c r="R636" s="119">
        <v>45623.875</v>
      </c>
      <c r="S636" s="120">
        <v>45624.375</v>
      </c>
      <c r="T636" s="119">
        <v>45624.875</v>
      </c>
      <c r="U636" s="120">
        <v>45625.375</v>
      </c>
      <c r="V636" s="122">
        <v>45625.875</v>
      </c>
      <c r="X636" s="109" t="s">
        <v>1074</v>
      </c>
      <c r="Y636" s="123"/>
      <c r="Z636" s="124">
        <v>45616.875</v>
      </c>
      <c r="AA636" s="125">
        <v>45617.875</v>
      </c>
      <c r="AB636" s="125">
        <v>45618.875</v>
      </c>
      <c r="AC636" s="125">
        <v>45619.875</v>
      </c>
      <c r="AD636" s="125">
        <v>45620.875</v>
      </c>
      <c r="AE636" s="125">
        <v>45621.875</v>
      </c>
      <c r="AF636" s="125">
        <v>45622.875</v>
      </c>
      <c r="AG636" s="125">
        <v>45623.875</v>
      </c>
      <c r="AH636" s="125">
        <v>45624.875</v>
      </c>
      <c r="AI636" s="125">
        <v>45625.875</v>
      </c>
      <c r="AO636" s="5"/>
    </row>
    <row r="637" spans="1:106" s="2" customFormat="1" x14ac:dyDescent="0.2">
      <c r="A637" s="109" t="s">
        <v>1075</v>
      </c>
      <c r="B637" s="126" t="s">
        <v>89</v>
      </c>
      <c r="C637" s="127" t="e">
        <v>#N/A</v>
      </c>
      <c r="D637" s="128">
        <v>2.2999999999999998</v>
      </c>
      <c r="E637" s="128" t="e">
        <v>#N/A</v>
      </c>
      <c r="F637" s="128">
        <v>5.9</v>
      </c>
      <c r="G637" s="128" t="e">
        <v>#N/A</v>
      </c>
      <c r="H637" s="128">
        <v>0.9</v>
      </c>
      <c r="I637" s="128" t="e">
        <v>#N/A</v>
      </c>
      <c r="J637" s="128">
        <v>-0.1</v>
      </c>
      <c r="K637" s="128" t="e">
        <v>#N/A</v>
      </c>
      <c r="L637" s="128">
        <v>-1.6</v>
      </c>
      <c r="M637" s="128" t="e">
        <v>#N/A</v>
      </c>
      <c r="N637" s="128">
        <v>-0.9</v>
      </c>
      <c r="O637" s="128" t="e">
        <v>#N/A</v>
      </c>
      <c r="P637" s="128">
        <v>1.7</v>
      </c>
      <c r="Q637" s="128" t="e">
        <v>#N/A</v>
      </c>
      <c r="R637" s="128">
        <v>-0.1</v>
      </c>
      <c r="S637" s="128" t="e">
        <v>#N/A</v>
      </c>
      <c r="T637" s="128">
        <v>0.5</v>
      </c>
      <c r="U637" s="128" t="e">
        <v>#N/A</v>
      </c>
      <c r="V637" s="129">
        <v>1</v>
      </c>
      <c r="W637" s="1"/>
      <c r="X637" s="109" t="s">
        <v>1076</v>
      </c>
      <c r="Y637" s="130" t="s">
        <v>89</v>
      </c>
      <c r="Z637" s="131">
        <v>2.2999999999999998</v>
      </c>
      <c r="AA637" s="131">
        <v>5.9</v>
      </c>
      <c r="AB637" s="131">
        <v>0.9</v>
      </c>
      <c r="AC637" s="131">
        <v>-0.1</v>
      </c>
      <c r="AD637" s="131">
        <v>-1.6</v>
      </c>
      <c r="AE637" s="131">
        <v>-0.9</v>
      </c>
      <c r="AF637" s="131">
        <v>1.7</v>
      </c>
      <c r="AG637" s="131">
        <v>-0.1</v>
      </c>
      <c r="AH637" s="131">
        <v>0.5</v>
      </c>
      <c r="AI637" s="131">
        <v>1</v>
      </c>
      <c r="AJ637" s="516"/>
      <c r="AK637" s="232"/>
      <c r="AL637" s="5"/>
      <c r="AM637" s="5"/>
      <c r="AN637"/>
      <c r="AO637"/>
      <c r="AP637"/>
      <c r="AQ637"/>
      <c r="AR637"/>
      <c r="AS637"/>
      <c r="AT637"/>
      <c r="CH637"/>
      <c r="CI637"/>
      <c r="CJ637"/>
      <c r="CK637"/>
      <c r="CL637"/>
      <c r="CM637"/>
      <c r="CN637"/>
      <c r="CO637"/>
      <c r="CP637"/>
      <c r="CQ637"/>
      <c r="CR637"/>
      <c r="CS637"/>
      <c r="CT637"/>
      <c r="CU637"/>
      <c r="CV637"/>
      <c r="CW637"/>
      <c r="CX637"/>
      <c r="CY637"/>
      <c r="CZ637"/>
      <c r="DA637"/>
      <c r="DB637"/>
    </row>
    <row r="638" spans="1:106" s="3" customFormat="1" x14ac:dyDescent="0.2">
      <c r="A638" s="109" t="s">
        <v>1077</v>
      </c>
      <c r="B638" s="132" t="s">
        <v>90</v>
      </c>
      <c r="C638" s="133">
        <v>-1.5</v>
      </c>
      <c r="D638" s="134" t="e">
        <v>#N/A</v>
      </c>
      <c r="E638" s="133">
        <v>0.10000000000000009</v>
      </c>
      <c r="F638" s="134" t="e">
        <v>#N/A</v>
      </c>
      <c r="G638" s="133">
        <v>-2</v>
      </c>
      <c r="H638" s="134" t="e">
        <v>#N/A</v>
      </c>
      <c r="I638" s="133">
        <v>-3</v>
      </c>
      <c r="J638" s="134" t="e">
        <v>#N/A</v>
      </c>
      <c r="K638" s="133">
        <v>-7.1</v>
      </c>
      <c r="L638" s="134" t="e">
        <v>#N/A</v>
      </c>
      <c r="M638" s="133">
        <v>-7.9</v>
      </c>
      <c r="N638" s="134" t="e">
        <v>#N/A</v>
      </c>
      <c r="O638" s="133">
        <v>-3.3</v>
      </c>
      <c r="P638" s="134" t="e">
        <v>#N/A</v>
      </c>
      <c r="Q638" s="133">
        <v>-2.1</v>
      </c>
      <c r="R638" s="134" t="e">
        <v>#N/A</v>
      </c>
      <c r="S638" s="133">
        <v>-2.7</v>
      </c>
      <c r="T638" s="134" t="e">
        <v>#N/A</v>
      </c>
      <c r="U638" s="133">
        <v>-4.3</v>
      </c>
      <c r="V638" s="135" t="e">
        <v>#N/A</v>
      </c>
      <c r="W638" s="1"/>
      <c r="X638" s="109" t="s">
        <v>1078</v>
      </c>
      <c r="Y638" s="136" t="s">
        <v>90</v>
      </c>
      <c r="Z638" s="137">
        <v>0.5</v>
      </c>
      <c r="AA638" s="137">
        <v>2.1</v>
      </c>
      <c r="AB638" s="137">
        <v>-0.2</v>
      </c>
      <c r="AC638" s="137">
        <v>-1</v>
      </c>
      <c r="AD638" s="137">
        <v>-5.0999999999999996</v>
      </c>
      <c r="AE638" s="137">
        <v>-5.9</v>
      </c>
      <c r="AF638" s="137">
        <v>-1.3</v>
      </c>
      <c r="AG638" s="137">
        <v>-0.7</v>
      </c>
      <c r="AH638" s="137">
        <v>-0.7</v>
      </c>
      <c r="AI638" s="137">
        <v>-2.2999999999999998</v>
      </c>
      <c r="AJ638" s="517"/>
      <c r="AK638" s="233"/>
      <c r="AL638" s="5"/>
      <c r="AM638" s="5"/>
      <c r="AN638"/>
      <c r="AO638"/>
      <c r="AP638"/>
      <c r="AQ638"/>
      <c r="AR638"/>
      <c r="AS638"/>
      <c r="AT638"/>
      <c r="CH638" s="2"/>
      <c r="CI638" s="2"/>
      <c r="CJ638" s="2"/>
      <c r="CK638" s="2"/>
      <c r="CL638" s="2"/>
      <c r="CM638" s="2"/>
      <c r="CN638" s="2"/>
      <c r="CO638" s="2"/>
      <c r="CP638" s="2"/>
      <c r="CQ638" s="2"/>
      <c r="CR638" s="2"/>
      <c r="CS638" s="2"/>
      <c r="CT638" s="2"/>
      <c r="CU638" s="2"/>
      <c r="CV638" s="2"/>
      <c r="CW638" s="2"/>
      <c r="CX638" s="2"/>
      <c r="CY638" s="2"/>
      <c r="CZ638" s="2"/>
      <c r="DA638" s="2"/>
      <c r="DB638" s="2"/>
    </row>
    <row r="639" spans="1:106" x14ac:dyDescent="0.2">
      <c r="A639" s="109" t="s">
        <v>1079</v>
      </c>
      <c r="B639" s="491" t="s">
        <v>91</v>
      </c>
      <c r="C639" s="492" t="e">
        <v>#N/A</v>
      </c>
      <c r="D639" s="493">
        <v>7.3</v>
      </c>
      <c r="E639" s="493" t="e">
        <v>#N/A</v>
      </c>
      <c r="F639" s="493">
        <v>10.9</v>
      </c>
      <c r="G639" s="493" t="e">
        <v>#N/A</v>
      </c>
      <c r="H639" s="493">
        <v>15</v>
      </c>
      <c r="I639" s="493" t="e">
        <v>#N/A</v>
      </c>
      <c r="J639" s="493">
        <v>5.8</v>
      </c>
      <c r="K639" s="493" t="e">
        <v>#N/A</v>
      </c>
      <c r="L639" s="493">
        <v>6.3</v>
      </c>
      <c r="M639" s="493" t="e">
        <v>#N/A</v>
      </c>
      <c r="N639" s="493">
        <v>7</v>
      </c>
      <c r="O639" s="493" t="e">
        <v>#N/A</v>
      </c>
      <c r="P639" s="493">
        <v>10.7</v>
      </c>
      <c r="Q639" s="493" t="e">
        <v>#N/A</v>
      </c>
      <c r="R639" s="493">
        <v>5.7</v>
      </c>
      <c r="S639" s="493" t="e">
        <v>#N/A</v>
      </c>
      <c r="T639" s="493">
        <v>6.5</v>
      </c>
      <c r="U639" s="493" t="e">
        <v>#N/A</v>
      </c>
      <c r="V639" s="494">
        <v>9.5</v>
      </c>
      <c r="X639" s="109" t="s">
        <v>1080</v>
      </c>
      <c r="Y639" s="514" t="s">
        <v>91</v>
      </c>
      <c r="Z639" s="511">
        <v>7.3</v>
      </c>
      <c r="AA639" s="512">
        <v>10.9</v>
      </c>
      <c r="AB639" s="512">
        <v>15</v>
      </c>
      <c r="AC639" s="512">
        <v>5.8</v>
      </c>
      <c r="AD639" s="512">
        <v>6.3</v>
      </c>
      <c r="AE639" s="512">
        <v>7</v>
      </c>
      <c r="AF639" s="512">
        <v>10.7</v>
      </c>
      <c r="AG639" s="512">
        <v>5.7</v>
      </c>
      <c r="AH639" s="512">
        <v>6.5</v>
      </c>
      <c r="AI639" s="513">
        <v>9.5</v>
      </c>
      <c r="CH639" s="3"/>
      <c r="CI639" s="3"/>
      <c r="CJ639" s="3"/>
      <c r="CK639" s="3"/>
      <c r="CL639" s="3"/>
      <c r="CM639" s="3"/>
      <c r="CN639" s="3"/>
      <c r="CO639" s="3"/>
      <c r="CP639" s="3"/>
      <c r="CQ639" s="3"/>
      <c r="CR639" s="3"/>
      <c r="CS639" s="3"/>
      <c r="CT639" s="3"/>
      <c r="CU639" s="3"/>
      <c r="CV639" s="3"/>
      <c r="CW639" s="3"/>
      <c r="CX639" s="3"/>
      <c r="CY639" s="3"/>
      <c r="CZ639" s="3"/>
      <c r="DA639" s="3"/>
      <c r="DB639" s="3"/>
    </row>
    <row r="640" spans="1:106" x14ac:dyDescent="0.2">
      <c r="A640" s="109" t="s">
        <v>1081</v>
      </c>
      <c r="B640" s="139" t="s">
        <v>92</v>
      </c>
      <c r="C640" s="140">
        <v>8</v>
      </c>
      <c r="D640" s="141">
        <v>14</v>
      </c>
      <c r="E640" s="141">
        <v>15</v>
      </c>
      <c r="F640" s="141">
        <v>17</v>
      </c>
      <c r="G640" s="141">
        <v>13</v>
      </c>
      <c r="H640" s="141">
        <v>14</v>
      </c>
      <c r="I640" s="141">
        <v>13</v>
      </c>
      <c r="J640" s="141">
        <v>7</v>
      </c>
      <c r="K640" s="141">
        <v>9</v>
      </c>
      <c r="L640" s="141">
        <v>7</v>
      </c>
      <c r="M640" s="141">
        <v>4</v>
      </c>
      <c r="N640" s="141">
        <v>16</v>
      </c>
      <c r="O640" s="141">
        <v>13</v>
      </c>
      <c r="P640" s="141">
        <v>14</v>
      </c>
      <c r="Q640" s="141">
        <v>12</v>
      </c>
      <c r="R640" s="141">
        <v>7</v>
      </c>
      <c r="S640" s="141">
        <v>3</v>
      </c>
      <c r="T640" s="141">
        <v>2</v>
      </c>
      <c r="U640" s="141">
        <v>2</v>
      </c>
      <c r="V640" s="142">
        <v>4</v>
      </c>
      <c r="X640" s="109" t="s">
        <v>1082</v>
      </c>
      <c r="Y640" s="143" t="s">
        <v>92</v>
      </c>
      <c r="Z640" s="144">
        <v>14</v>
      </c>
      <c r="AA640" s="144">
        <v>17</v>
      </c>
      <c r="AB640" s="144">
        <v>14</v>
      </c>
      <c r="AC640" s="144">
        <v>13</v>
      </c>
      <c r="AD640" s="144">
        <v>9</v>
      </c>
      <c r="AE640" s="144">
        <v>16</v>
      </c>
      <c r="AF640" s="144">
        <v>14</v>
      </c>
      <c r="AG640" s="144">
        <v>12</v>
      </c>
      <c r="AH640" s="144">
        <v>3</v>
      </c>
      <c r="AI640" s="144">
        <v>4</v>
      </c>
      <c r="AO640" s="1"/>
      <c r="AP640" s="5"/>
      <c r="AQ640" s="5"/>
      <c r="AR640" s="5"/>
      <c r="AS640" s="5"/>
      <c r="AT640" s="5"/>
    </row>
    <row r="641" spans="1:46" x14ac:dyDescent="0.2">
      <c r="A641" s="109" t="s">
        <v>1083</v>
      </c>
      <c r="B641" s="145" t="s">
        <v>93</v>
      </c>
      <c r="C641" s="146" t="s">
        <v>79</v>
      </c>
      <c r="D641" s="147" t="s">
        <v>79</v>
      </c>
      <c r="E641" s="147">
        <v>15</v>
      </c>
      <c r="F641" s="147">
        <v>17</v>
      </c>
      <c r="G641" s="147" t="s">
        <v>79</v>
      </c>
      <c r="H641" s="147" t="s">
        <v>79</v>
      </c>
      <c r="I641" s="147" t="s">
        <v>79</v>
      </c>
      <c r="J641" s="147" t="s">
        <v>79</v>
      </c>
      <c r="K641" s="147" t="s">
        <v>79</v>
      </c>
      <c r="L641" s="147" t="s">
        <v>79</v>
      </c>
      <c r="M641" s="147" t="s">
        <v>79</v>
      </c>
      <c r="N641" s="147">
        <v>16</v>
      </c>
      <c r="O641" s="147" t="s">
        <v>79</v>
      </c>
      <c r="P641" s="147" t="s">
        <v>79</v>
      </c>
      <c r="Q641" s="147" t="s">
        <v>79</v>
      </c>
      <c r="R641" s="147" t="s">
        <v>79</v>
      </c>
      <c r="S641" s="147" t="s">
        <v>79</v>
      </c>
      <c r="T641" s="147" t="s">
        <v>79</v>
      </c>
      <c r="U641" s="147" t="s">
        <v>79</v>
      </c>
      <c r="V641" s="148" t="s">
        <v>79</v>
      </c>
      <c r="X641" s="109" t="s">
        <v>1084</v>
      </c>
      <c r="Y641" s="149" t="s">
        <v>103</v>
      </c>
      <c r="Z641" s="150">
        <v>0</v>
      </c>
      <c r="AA641" s="150">
        <v>0</v>
      </c>
      <c r="AB641" s="150">
        <v>0</v>
      </c>
      <c r="AC641" s="150">
        <v>0</v>
      </c>
      <c r="AD641" s="150">
        <v>0</v>
      </c>
      <c r="AE641" s="150">
        <v>0</v>
      </c>
      <c r="AF641" s="150">
        <v>0</v>
      </c>
      <c r="AG641" s="150">
        <v>0</v>
      </c>
      <c r="AH641" s="150">
        <v>0</v>
      </c>
      <c r="AI641" s="150">
        <v>0</v>
      </c>
    </row>
    <row r="642" spans="1:46" ht="15.75" x14ac:dyDescent="0.25">
      <c r="A642" s="109" t="s">
        <v>1085</v>
      </c>
      <c r="B642" s="151" t="s">
        <v>31</v>
      </c>
      <c r="C642" s="152" t="s">
        <v>79</v>
      </c>
      <c r="D642" s="153" t="s">
        <v>2250</v>
      </c>
      <c r="E642" s="153" t="s">
        <v>2250</v>
      </c>
      <c r="F642" s="153" t="s">
        <v>105</v>
      </c>
      <c r="G642" s="153" t="s">
        <v>2250</v>
      </c>
      <c r="H642" s="153" t="s">
        <v>79</v>
      </c>
      <c r="I642" s="153" t="s">
        <v>2250</v>
      </c>
      <c r="J642" s="153" t="s">
        <v>2250</v>
      </c>
      <c r="K642" s="153" t="s">
        <v>2253</v>
      </c>
      <c r="L642" s="153" t="s">
        <v>79</v>
      </c>
      <c r="M642" s="153" t="s">
        <v>79</v>
      </c>
      <c r="N642" s="153" t="s">
        <v>79</v>
      </c>
      <c r="O642" s="153" t="s">
        <v>2254</v>
      </c>
      <c r="P642" s="153" t="s">
        <v>79</v>
      </c>
      <c r="Q642" s="153" t="s">
        <v>2250</v>
      </c>
      <c r="R642" s="153" t="s">
        <v>2250</v>
      </c>
      <c r="S642" s="153" t="s">
        <v>79</v>
      </c>
      <c r="T642" s="153" t="s">
        <v>2250</v>
      </c>
      <c r="U642" s="153" t="s">
        <v>79</v>
      </c>
      <c r="V642" s="154" t="s">
        <v>79</v>
      </c>
      <c r="X642" s="109" t="s">
        <v>1086</v>
      </c>
      <c r="Y642" s="155" t="s">
        <v>31</v>
      </c>
      <c r="Z642" s="156" t="s">
        <v>2250</v>
      </c>
      <c r="AA642" s="156" t="s">
        <v>2227</v>
      </c>
      <c r="AB642" s="156" t="s">
        <v>2250</v>
      </c>
      <c r="AC642" s="156" t="s">
        <v>2250</v>
      </c>
      <c r="AD642" s="156" t="s">
        <v>2253</v>
      </c>
      <c r="AE642" s="156" t="s">
        <v>79</v>
      </c>
      <c r="AF642" s="156" t="s">
        <v>2238</v>
      </c>
      <c r="AG642" s="156" t="s">
        <v>2250</v>
      </c>
      <c r="AH642" s="156" t="s">
        <v>2250</v>
      </c>
      <c r="AI642" s="156" t="s">
        <v>79</v>
      </c>
    </row>
    <row r="643" spans="1:46" x14ac:dyDescent="0.2">
      <c r="A643" s="109" t="s">
        <v>1087</v>
      </c>
      <c r="B643" s="151" t="s">
        <v>94</v>
      </c>
      <c r="C643" s="157">
        <v>0</v>
      </c>
      <c r="D643" s="158">
        <v>6</v>
      </c>
      <c r="E643" s="158">
        <v>2</v>
      </c>
      <c r="F643" s="158">
        <v>12</v>
      </c>
      <c r="G643" s="158">
        <v>12</v>
      </c>
      <c r="H643" s="158">
        <v>0</v>
      </c>
      <c r="I643" s="158">
        <v>3</v>
      </c>
      <c r="J643" s="158">
        <v>8</v>
      </c>
      <c r="K643" s="158">
        <v>1</v>
      </c>
      <c r="L643" s="158">
        <v>0</v>
      </c>
      <c r="M643" s="158">
        <v>0</v>
      </c>
      <c r="N643" s="158">
        <v>0</v>
      </c>
      <c r="O643" s="158">
        <v>4</v>
      </c>
      <c r="P643" s="158">
        <v>0</v>
      </c>
      <c r="Q643" s="158">
        <v>1</v>
      </c>
      <c r="R643" s="158">
        <v>1</v>
      </c>
      <c r="S643" s="158">
        <v>0</v>
      </c>
      <c r="T643" s="158">
        <v>1</v>
      </c>
      <c r="U643" s="158">
        <v>0</v>
      </c>
      <c r="V643" s="159">
        <v>0</v>
      </c>
      <c r="X643" s="109" t="s">
        <v>1088</v>
      </c>
      <c r="Y643" s="23" t="s">
        <v>94</v>
      </c>
      <c r="Z643" s="160">
        <v>6</v>
      </c>
      <c r="AA643" s="160">
        <v>12</v>
      </c>
      <c r="AB643" s="160">
        <v>12</v>
      </c>
      <c r="AC643" s="160">
        <v>10</v>
      </c>
      <c r="AD643" s="160">
        <v>1</v>
      </c>
      <c r="AE643" s="160">
        <v>0</v>
      </c>
      <c r="AF643" s="160">
        <v>4</v>
      </c>
      <c r="AG643" s="160">
        <v>1</v>
      </c>
      <c r="AH643" s="160">
        <v>1</v>
      </c>
      <c r="AI643" s="160">
        <v>0</v>
      </c>
    </row>
    <row r="644" spans="1:46" x14ac:dyDescent="0.2">
      <c r="A644" s="109" t="s">
        <v>1089</v>
      </c>
      <c r="B644" s="161" t="s">
        <v>34</v>
      </c>
      <c r="C644" s="162">
        <v>1005.8499999999999</v>
      </c>
      <c r="D644" s="163">
        <v>998.35</v>
      </c>
      <c r="E644" s="163">
        <v>992.25</v>
      </c>
      <c r="F644" s="163">
        <v>985.75</v>
      </c>
      <c r="G644" s="163">
        <v>992.7</v>
      </c>
      <c r="H644" s="163">
        <v>1006.3</v>
      </c>
      <c r="I644" s="163">
        <v>1004.85</v>
      </c>
      <c r="J644" s="163">
        <v>998.2</v>
      </c>
      <c r="K644" s="163">
        <v>1009.35</v>
      </c>
      <c r="L644" s="163">
        <v>1019.6</v>
      </c>
      <c r="M644" s="163">
        <v>1027.8000000000002</v>
      </c>
      <c r="N644" s="163">
        <v>1025.5</v>
      </c>
      <c r="O644" s="163">
        <v>1021.6500000000001</v>
      </c>
      <c r="P644" s="163">
        <v>1022.05</v>
      </c>
      <c r="Q644" s="163">
        <v>1022.4</v>
      </c>
      <c r="R644" s="163">
        <v>1024.4000000000001</v>
      </c>
      <c r="S644" s="163">
        <v>1026.8499999999999</v>
      </c>
      <c r="T644" s="163">
        <v>1029.75</v>
      </c>
      <c r="U644" s="163">
        <v>1034.0999999999999</v>
      </c>
      <c r="V644" s="164">
        <v>1040.0999999999999</v>
      </c>
      <c r="X644" s="109" t="s">
        <v>1090</v>
      </c>
      <c r="Y644" s="165" t="s">
        <v>33</v>
      </c>
      <c r="Z644" s="166">
        <v>0</v>
      </c>
      <c r="AA644" s="166">
        <v>0</v>
      </c>
      <c r="AB644" s="166">
        <v>0</v>
      </c>
      <c r="AC644" s="166">
        <v>0</v>
      </c>
      <c r="AD644" s="166">
        <v>0</v>
      </c>
      <c r="AE644" s="166">
        <v>0</v>
      </c>
      <c r="AF644" s="166">
        <v>0</v>
      </c>
      <c r="AG644" s="166">
        <v>0</v>
      </c>
      <c r="AH644" s="166">
        <v>0</v>
      </c>
      <c r="AI644" s="166">
        <v>0</v>
      </c>
      <c r="AP644" s="1"/>
      <c r="AQ644" s="1"/>
      <c r="AR644" s="1"/>
      <c r="AS644" s="1"/>
      <c r="AT644" s="1"/>
    </row>
    <row r="645" spans="1:46" x14ac:dyDescent="0.2">
      <c r="A645" s="109" t="s">
        <v>1091</v>
      </c>
      <c r="B645" s="167" t="s">
        <v>32</v>
      </c>
      <c r="C645" s="168" t="s">
        <v>3</v>
      </c>
      <c r="D645" s="169" t="s">
        <v>2286</v>
      </c>
      <c r="E645" s="169" t="s">
        <v>2245</v>
      </c>
      <c r="F645" s="169" t="s">
        <v>2284</v>
      </c>
      <c r="G645" s="169" t="s">
        <v>2231</v>
      </c>
      <c r="H645" s="169" t="s">
        <v>2239</v>
      </c>
      <c r="I645" s="169" t="s">
        <v>2286</v>
      </c>
      <c r="J645" s="169" t="s">
        <v>2220</v>
      </c>
      <c r="K645" s="169" t="s">
        <v>1</v>
      </c>
      <c r="L645" s="169" t="s">
        <v>4</v>
      </c>
      <c r="M645" s="169" t="s">
        <v>97</v>
      </c>
      <c r="N645" s="169" t="s">
        <v>2232</v>
      </c>
      <c r="O645" s="169" t="s">
        <v>2239</v>
      </c>
      <c r="P645" s="169" t="s">
        <v>983</v>
      </c>
      <c r="Q645" s="169" t="s">
        <v>983</v>
      </c>
      <c r="R645" s="169" t="s">
        <v>2</v>
      </c>
      <c r="S645" s="169" t="s">
        <v>273</v>
      </c>
      <c r="T645" s="169" t="s">
        <v>273</v>
      </c>
      <c r="U645" s="169" t="s">
        <v>2234</v>
      </c>
      <c r="V645" s="170" t="s">
        <v>2222</v>
      </c>
      <c r="X645" s="672" t="s">
        <v>1070</v>
      </c>
      <c r="Y645" s="673" t="s">
        <v>807</v>
      </c>
      <c r="Z645" s="674">
        <v>0</v>
      </c>
      <c r="AA645" s="675">
        <v>0</v>
      </c>
      <c r="AB645" s="675">
        <v>0</v>
      </c>
      <c r="AC645" s="675">
        <v>0</v>
      </c>
      <c r="AD645" s="675">
        <v>0</v>
      </c>
      <c r="AE645" s="675">
        <v>0</v>
      </c>
      <c r="AF645" s="675">
        <v>1</v>
      </c>
      <c r="AG645" s="675">
        <v>1</v>
      </c>
      <c r="AH645" s="675">
        <v>0</v>
      </c>
      <c r="AI645" s="676">
        <v>0</v>
      </c>
    </row>
    <row r="646" spans="1:46" x14ac:dyDescent="0.2">
      <c r="A646" s="109" t="s">
        <v>1092</v>
      </c>
      <c r="B646" s="171" t="s">
        <v>33</v>
      </c>
      <c r="C646" s="172">
        <v>0</v>
      </c>
      <c r="D646" s="173">
        <v>0</v>
      </c>
      <c r="E646" s="173">
        <v>0</v>
      </c>
      <c r="F646" s="173">
        <v>0</v>
      </c>
      <c r="G646" s="173">
        <v>0</v>
      </c>
      <c r="H646" s="173">
        <v>0</v>
      </c>
      <c r="I646" s="173">
        <v>0</v>
      </c>
      <c r="J646" s="173">
        <v>0</v>
      </c>
      <c r="K646" s="173">
        <v>0</v>
      </c>
      <c r="L646" s="173">
        <v>0</v>
      </c>
      <c r="M646" s="173">
        <v>0</v>
      </c>
      <c r="N646" s="173">
        <v>0</v>
      </c>
      <c r="O646" s="173">
        <v>0</v>
      </c>
      <c r="P646" s="173">
        <v>0</v>
      </c>
      <c r="Q646" s="173">
        <v>0</v>
      </c>
      <c r="R646" s="173">
        <v>0</v>
      </c>
      <c r="S646" s="173">
        <v>0</v>
      </c>
      <c r="T646" s="173">
        <v>0</v>
      </c>
      <c r="U646" s="173">
        <v>0</v>
      </c>
      <c r="V646" s="174">
        <v>0</v>
      </c>
      <c r="X646" s="672" t="s">
        <v>1071</v>
      </c>
      <c r="Y646" s="677" t="s">
        <v>808</v>
      </c>
      <c r="Z646" s="678">
        <v>0</v>
      </c>
      <c r="AA646" s="679">
        <v>0</v>
      </c>
      <c r="AB646" s="679">
        <v>0</v>
      </c>
      <c r="AC646" s="679">
        <v>0</v>
      </c>
      <c r="AD646" s="679">
        <v>0</v>
      </c>
      <c r="AE646" s="679">
        <v>0</v>
      </c>
      <c r="AF646" s="679">
        <v>0</v>
      </c>
      <c r="AG646" s="679">
        <v>0</v>
      </c>
      <c r="AH646" s="679">
        <v>0</v>
      </c>
      <c r="AI646" s="680">
        <v>0</v>
      </c>
    </row>
    <row r="647" spans="1:46" x14ac:dyDescent="0.2">
      <c r="A647" s="109" t="s">
        <v>1093</v>
      </c>
      <c r="B647" s="171" t="s">
        <v>103</v>
      </c>
      <c r="C647" s="172">
        <v>0</v>
      </c>
      <c r="D647" s="173">
        <v>0</v>
      </c>
      <c r="E647" s="173">
        <v>0</v>
      </c>
      <c r="F647" s="173">
        <v>0</v>
      </c>
      <c r="G647" s="173">
        <v>0</v>
      </c>
      <c r="H647" s="173">
        <v>0</v>
      </c>
      <c r="I647" s="173">
        <v>0</v>
      </c>
      <c r="J647" s="173">
        <v>0</v>
      </c>
      <c r="K647" s="173">
        <v>0</v>
      </c>
      <c r="L647" s="173">
        <v>0</v>
      </c>
      <c r="M647" s="173">
        <v>0</v>
      </c>
      <c r="N647" s="173">
        <v>0</v>
      </c>
      <c r="O647" s="173">
        <v>0</v>
      </c>
      <c r="P647" s="173">
        <v>0</v>
      </c>
      <c r="Q647" s="173">
        <v>0</v>
      </c>
      <c r="R647" s="173">
        <v>0</v>
      </c>
      <c r="S647" s="173">
        <v>0</v>
      </c>
      <c r="T647" s="173">
        <v>0</v>
      </c>
      <c r="U647" s="173">
        <v>0</v>
      </c>
      <c r="V647" s="174">
        <v>0</v>
      </c>
      <c r="X647" s="672" t="s">
        <v>1073</v>
      </c>
      <c r="Y647" s="677" t="s">
        <v>809</v>
      </c>
      <c r="Z647" s="678">
        <v>2</v>
      </c>
      <c r="AA647" s="679">
        <v>2</v>
      </c>
      <c r="AB647" s="679">
        <v>2</v>
      </c>
      <c r="AC647" s="679">
        <v>2</v>
      </c>
      <c r="AD647" s="679">
        <v>0</v>
      </c>
      <c r="AE647" s="679">
        <v>0</v>
      </c>
      <c r="AF647" s="679">
        <v>2</v>
      </c>
      <c r="AG647" s="679">
        <v>0</v>
      </c>
      <c r="AH647" s="679">
        <v>0</v>
      </c>
      <c r="AI647" s="680">
        <v>0</v>
      </c>
      <c r="AO647" s="2"/>
    </row>
    <row r="648" spans="1:46" x14ac:dyDescent="0.2">
      <c r="A648" s="109" t="s">
        <v>1094</v>
      </c>
      <c r="B648" s="171" t="s">
        <v>148</v>
      </c>
      <c r="C648" s="172">
        <v>-7.5</v>
      </c>
      <c r="D648" s="173">
        <v>-6.5</v>
      </c>
      <c r="E648" s="173">
        <v>-1.1000000000000001</v>
      </c>
      <c r="F648" s="173">
        <v>-0.3</v>
      </c>
      <c r="G648" s="173">
        <v>-9</v>
      </c>
      <c r="H648" s="173">
        <v>-7.8</v>
      </c>
      <c r="I648" s="173">
        <v>-7.9</v>
      </c>
      <c r="J648" s="173">
        <v>-8.1</v>
      </c>
      <c r="K648" s="173">
        <v>-9.9</v>
      </c>
      <c r="L648" s="173">
        <v>-10.199999999999999</v>
      </c>
      <c r="M648" s="173">
        <v>-8.6</v>
      </c>
      <c r="N648" s="173">
        <v>-6.1</v>
      </c>
      <c r="O648" s="173">
        <v>5.0999999999999996</v>
      </c>
      <c r="P648" s="173">
        <v>4.4000000000000004</v>
      </c>
      <c r="Q648" s="173">
        <v>0</v>
      </c>
      <c r="R648" s="173">
        <v>-1.6</v>
      </c>
      <c r="S648" s="173">
        <v>-3.2</v>
      </c>
      <c r="T648" s="173">
        <v>-4.0999999999999996</v>
      </c>
      <c r="U648" s="173">
        <v>-4.7</v>
      </c>
      <c r="V648" s="174">
        <v>-5.4</v>
      </c>
      <c r="X648" s="672" t="s">
        <v>1075</v>
      </c>
      <c r="Y648" s="699" t="s">
        <v>810</v>
      </c>
      <c r="Z648" s="700">
        <v>0</v>
      </c>
      <c r="AA648" s="701">
        <v>0</v>
      </c>
      <c r="AB648" s="701">
        <v>0</v>
      </c>
      <c r="AC648" s="701">
        <v>0</v>
      </c>
      <c r="AD648" s="701">
        <v>0</v>
      </c>
      <c r="AE648" s="701">
        <v>0</v>
      </c>
      <c r="AF648" s="701">
        <v>0</v>
      </c>
      <c r="AG648" s="701">
        <v>0</v>
      </c>
      <c r="AH648" s="701">
        <v>0</v>
      </c>
      <c r="AI648" s="702">
        <v>0</v>
      </c>
      <c r="AO648" s="3"/>
    </row>
    <row r="649" spans="1:46" x14ac:dyDescent="0.2">
      <c r="A649" s="703" t="s">
        <v>1095</v>
      </c>
      <c r="B649" s="704" t="s">
        <v>807</v>
      </c>
      <c r="C649" s="705">
        <v>0</v>
      </c>
      <c r="D649" s="705">
        <v>0</v>
      </c>
      <c r="E649" s="705">
        <v>0</v>
      </c>
      <c r="F649" s="705">
        <v>0</v>
      </c>
      <c r="G649" s="705">
        <v>0</v>
      </c>
      <c r="H649" s="705">
        <v>0</v>
      </c>
      <c r="I649" s="705">
        <v>0</v>
      </c>
      <c r="J649" s="705">
        <v>0</v>
      </c>
      <c r="K649" s="705">
        <v>0</v>
      </c>
      <c r="L649" s="705">
        <v>0</v>
      </c>
      <c r="M649" s="705">
        <v>0</v>
      </c>
      <c r="N649" s="705">
        <v>0</v>
      </c>
      <c r="O649" s="705">
        <v>1</v>
      </c>
      <c r="P649" s="705">
        <v>0</v>
      </c>
      <c r="Q649" s="705">
        <v>1</v>
      </c>
      <c r="R649" s="705">
        <v>0</v>
      </c>
      <c r="S649" s="705">
        <v>0</v>
      </c>
      <c r="T649" s="705">
        <v>0</v>
      </c>
      <c r="U649" s="705">
        <v>0</v>
      </c>
      <c r="V649" s="705">
        <v>0</v>
      </c>
      <c r="X649" s="672" t="s">
        <v>1077</v>
      </c>
      <c r="Y649" s="685" t="s">
        <v>812</v>
      </c>
      <c r="Z649" s="686">
        <v>3</v>
      </c>
      <c r="AA649" s="687">
        <v>2</v>
      </c>
      <c r="AB649" s="687">
        <v>2</v>
      </c>
      <c r="AC649" s="687">
        <v>8</v>
      </c>
      <c r="AD649" s="687">
        <v>8</v>
      </c>
      <c r="AE649" s="687">
        <v>8</v>
      </c>
      <c r="AF649" s="687">
        <v>10</v>
      </c>
      <c r="AG649" s="687">
        <v>5</v>
      </c>
      <c r="AH649" s="687">
        <v>5</v>
      </c>
      <c r="AI649" s="688">
        <v>4</v>
      </c>
    </row>
    <row r="650" spans="1:46" x14ac:dyDescent="0.2">
      <c r="A650" s="703" t="s">
        <v>1096</v>
      </c>
      <c r="B650" s="704" t="s">
        <v>808</v>
      </c>
      <c r="C650" s="706">
        <v>0</v>
      </c>
      <c r="D650" s="706">
        <v>0</v>
      </c>
      <c r="E650" s="706">
        <v>0</v>
      </c>
      <c r="F650" s="706">
        <v>0</v>
      </c>
      <c r="G650" s="706">
        <v>0</v>
      </c>
      <c r="H650" s="706">
        <v>0</v>
      </c>
      <c r="I650" s="706">
        <v>0</v>
      </c>
      <c r="J650" s="706">
        <v>0</v>
      </c>
      <c r="K650" s="706">
        <v>0</v>
      </c>
      <c r="L650" s="706">
        <v>0</v>
      </c>
      <c r="M650" s="706">
        <v>0</v>
      </c>
      <c r="N650" s="706">
        <v>0</v>
      </c>
      <c r="O650" s="706">
        <v>0</v>
      </c>
      <c r="P650" s="706">
        <v>0</v>
      </c>
      <c r="Q650" s="706">
        <v>0</v>
      </c>
      <c r="R650" s="706">
        <v>0</v>
      </c>
      <c r="S650" s="706">
        <v>0</v>
      </c>
      <c r="T650" s="706">
        <v>0</v>
      </c>
      <c r="U650" s="706">
        <v>0</v>
      </c>
      <c r="V650" s="706">
        <v>0</v>
      </c>
      <c r="X650" s="672" t="s">
        <v>1089</v>
      </c>
      <c r="Y650" s="459" t="s">
        <v>806</v>
      </c>
      <c r="Z650" s="691">
        <v>1005.8499999999999</v>
      </c>
      <c r="AA650" s="691">
        <v>992.25</v>
      </c>
      <c r="AB650" s="691">
        <v>992.7</v>
      </c>
      <c r="AC650" s="691">
        <v>1004.85</v>
      </c>
      <c r="AD650" s="691">
        <v>1009.35</v>
      </c>
      <c r="AE650" s="691">
        <v>1027.8000000000002</v>
      </c>
      <c r="AF650" s="691">
        <v>1021.6500000000001</v>
      </c>
      <c r="AG650" s="691">
        <v>1022.4</v>
      </c>
      <c r="AH650" s="691">
        <v>1026.8499999999999</v>
      </c>
      <c r="AI650" s="691">
        <v>1034.0999999999999</v>
      </c>
    </row>
    <row r="651" spans="1:46" x14ac:dyDescent="0.2">
      <c r="A651" s="703" t="s">
        <v>1097</v>
      </c>
      <c r="B651" s="707" t="s">
        <v>809</v>
      </c>
      <c r="C651" s="706">
        <v>0</v>
      </c>
      <c r="D651" s="706">
        <v>2</v>
      </c>
      <c r="E651" s="706">
        <v>0</v>
      </c>
      <c r="F651" s="706">
        <v>0</v>
      </c>
      <c r="G651" s="706">
        <v>2</v>
      </c>
      <c r="H651" s="706">
        <v>0</v>
      </c>
      <c r="I651" s="706">
        <v>2</v>
      </c>
      <c r="J651" s="706">
        <v>0</v>
      </c>
      <c r="K651" s="706">
        <v>0</v>
      </c>
      <c r="L651" s="706">
        <v>0</v>
      </c>
      <c r="M651" s="706">
        <v>0</v>
      </c>
      <c r="N651" s="706">
        <v>0</v>
      </c>
      <c r="O651" s="706">
        <v>2</v>
      </c>
      <c r="P651" s="706">
        <v>0</v>
      </c>
      <c r="Q651" s="706">
        <v>0</v>
      </c>
      <c r="R651" s="706">
        <v>0</v>
      </c>
      <c r="S651" s="706">
        <v>0</v>
      </c>
      <c r="T651" s="706">
        <v>0</v>
      </c>
      <c r="U651" s="706">
        <v>0</v>
      </c>
      <c r="V651" s="706">
        <v>0</v>
      </c>
      <c r="X651" s="672" t="s">
        <v>1091</v>
      </c>
      <c r="Y651" s="693" t="s">
        <v>32</v>
      </c>
      <c r="Z651" s="694" t="s">
        <v>824</v>
      </c>
      <c r="AA651" s="694" t="s">
        <v>816</v>
      </c>
      <c r="AB651" s="694" t="s">
        <v>837</v>
      </c>
      <c r="AC651" s="694" t="s">
        <v>824</v>
      </c>
      <c r="AD651" s="694" t="s">
        <v>837</v>
      </c>
      <c r="AE651" s="694" t="s">
        <v>816</v>
      </c>
      <c r="AF651" s="694" t="s">
        <v>816</v>
      </c>
      <c r="AG651" s="694" t="s">
        <v>816</v>
      </c>
      <c r="AH651" s="694" t="s">
        <v>824</v>
      </c>
      <c r="AI651" s="694" t="s">
        <v>2217</v>
      </c>
      <c r="AP651" s="2"/>
      <c r="AQ651" s="2"/>
      <c r="AR651" s="2"/>
      <c r="AS651" s="2"/>
      <c r="AT651" s="2"/>
    </row>
    <row r="652" spans="1:46" x14ac:dyDescent="0.2">
      <c r="A652" s="703" t="s">
        <v>1098</v>
      </c>
      <c r="B652" s="707" t="s">
        <v>810</v>
      </c>
      <c r="C652" s="706">
        <v>0</v>
      </c>
      <c r="D652" s="706">
        <v>0</v>
      </c>
      <c r="E652" s="706">
        <v>0</v>
      </c>
      <c r="F652" s="706">
        <v>0</v>
      </c>
      <c r="G652" s="706">
        <v>0</v>
      </c>
      <c r="H652" s="706">
        <v>0</v>
      </c>
      <c r="I652" s="706">
        <v>0</v>
      </c>
      <c r="J652" s="706">
        <v>0</v>
      </c>
      <c r="K652" s="706">
        <v>0</v>
      </c>
      <c r="L652" s="706">
        <v>0</v>
      </c>
      <c r="M652" s="706">
        <v>0</v>
      </c>
      <c r="N652" s="706">
        <v>0</v>
      </c>
      <c r="O652" s="706">
        <v>0</v>
      </c>
      <c r="P652" s="706">
        <v>0</v>
      </c>
      <c r="Q652" s="706">
        <v>0</v>
      </c>
      <c r="R652" s="706">
        <v>0</v>
      </c>
      <c r="S652" s="706">
        <v>0</v>
      </c>
      <c r="T652" s="706">
        <v>0</v>
      </c>
      <c r="U652" s="706">
        <v>0</v>
      </c>
      <c r="V652" s="706">
        <v>0</v>
      </c>
      <c r="AP652" s="3"/>
      <c r="AQ652" s="3"/>
      <c r="AR652" s="3"/>
      <c r="AS652" s="3"/>
      <c r="AT652" s="3"/>
    </row>
    <row r="653" spans="1:46" x14ac:dyDescent="0.2">
      <c r="A653" s="681" t="s">
        <v>1099</v>
      </c>
      <c r="B653" s="695" t="s">
        <v>812</v>
      </c>
      <c r="C653" s="696">
        <v>0</v>
      </c>
      <c r="D653" s="696">
        <v>3</v>
      </c>
      <c r="E653" s="696">
        <v>2</v>
      </c>
      <c r="F653" s="696">
        <v>1</v>
      </c>
      <c r="G653" s="696">
        <v>2</v>
      </c>
      <c r="H653" s="696">
        <v>2</v>
      </c>
      <c r="I653" s="696">
        <v>4</v>
      </c>
      <c r="J653" s="696">
        <v>8</v>
      </c>
      <c r="K653" s="696">
        <v>8</v>
      </c>
      <c r="L653" s="696">
        <v>8</v>
      </c>
      <c r="M653" s="696">
        <v>8</v>
      </c>
      <c r="N653" s="696">
        <v>8</v>
      </c>
      <c r="O653" s="696">
        <v>10</v>
      </c>
      <c r="P653" s="696">
        <v>7</v>
      </c>
      <c r="Q653" s="696">
        <v>5</v>
      </c>
      <c r="R653" s="696">
        <v>5</v>
      </c>
      <c r="S653" s="696">
        <v>5</v>
      </c>
      <c r="T653" s="696">
        <v>5</v>
      </c>
      <c r="U653" s="696">
        <v>4</v>
      </c>
      <c r="V653" s="696">
        <v>4</v>
      </c>
    </row>
    <row r="654" spans="1:46" x14ac:dyDescent="0.2">
      <c r="A654" s="681" t="s">
        <v>1100</v>
      </c>
      <c r="B654" s="697" t="s">
        <v>32</v>
      </c>
      <c r="C654" s="698" t="s">
        <v>824</v>
      </c>
      <c r="D654" s="698" t="e">
        <v>#N/A</v>
      </c>
      <c r="E654" s="698" t="s">
        <v>816</v>
      </c>
      <c r="F654" s="698" t="e">
        <v>#N/A</v>
      </c>
      <c r="G654" s="698" t="s">
        <v>837</v>
      </c>
      <c r="H654" s="698" t="e">
        <v>#N/A</v>
      </c>
      <c r="I654" s="698" t="s">
        <v>824</v>
      </c>
      <c r="J654" s="698" t="e">
        <v>#N/A</v>
      </c>
      <c r="K654" s="698" t="s">
        <v>837</v>
      </c>
      <c r="L654" s="698" t="e">
        <v>#N/A</v>
      </c>
      <c r="M654" s="698" t="s">
        <v>816</v>
      </c>
      <c r="N654" s="698" t="e">
        <v>#N/A</v>
      </c>
      <c r="O654" s="698" t="s">
        <v>816</v>
      </c>
      <c r="P654" s="698" t="e">
        <v>#N/A</v>
      </c>
      <c r="Q654" s="698" t="s">
        <v>816</v>
      </c>
      <c r="R654" s="698" t="e">
        <v>#N/A</v>
      </c>
      <c r="S654" s="698" t="s">
        <v>824</v>
      </c>
      <c r="T654" s="698" t="e">
        <v>#N/A</v>
      </c>
      <c r="U654" s="698" t="s">
        <v>2217</v>
      </c>
      <c r="V654" s="698" t="e">
        <v>#N/A</v>
      </c>
    </row>
    <row r="656" spans="1:46" x14ac:dyDescent="0.2">
      <c r="AN656" s="1"/>
    </row>
    <row r="660" spans="1:106" s="1" customFormat="1" ht="30" customHeight="1" x14ac:dyDescent="0.2">
      <c r="A660"/>
      <c r="B660"/>
      <c r="C660"/>
      <c r="D660"/>
      <c r="E660"/>
      <c r="F660"/>
      <c r="G660"/>
      <c r="H660"/>
      <c r="I660"/>
      <c r="J660"/>
      <c r="K660"/>
      <c r="L660"/>
      <c r="M660"/>
      <c r="N660"/>
      <c r="O660"/>
      <c r="P660"/>
      <c r="Q660"/>
      <c r="R660"/>
      <c r="S660"/>
      <c r="T660"/>
      <c r="U660"/>
      <c r="V660"/>
      <c r="X660"/>
      <c r="Y660"/>
      <c r="Z660"/>
      <c r="AA660"/>
      <c r="AB660"/>
      <c r="AC660"/>
      <c r="AD660"/>
      <c r="AE660"/>
      <c r="AF660"/>
      <c r="AG660"/>
      <c r="AH660"/>
      <c r="AI660"/>
      <c r="AJ660" s="515"/>
      <c r="AK660" s="5"/>
      <c r="AL660" s="5"/>
      <c r="AM660" s="5"/>
      <c r="AN660"/>
      <c r="AO660"/>
      <c r="AP660"/>
      <c r="AQ660"/>
      <c r="AR660"/>
      <c r="AS660"/>
      <c r="AT660"/>
      <c r="CH660"/>
      <c r="CI660"/>
      <c r="CJ660"/>
      <c r="CK660"/>
      <c r="CL660"/>
      <c r="CM660"/>
      <c r="CN660"/>
      <c r="CO660"/>
      <c r="CP660"/>
      <c r="CQ660"/>
      <c r="CR660"/>
      <c r="CS660"/>
      <c r="CT660"/>
      <c r="CU660"/>
      <c r="CV660"/>
      <c r="CW660"/>
      <c r="CX660"/>
      <c r="CY660"/>
      <c r="CZ660"/>
      <c r="DA660"/>
      <c r="DB660"/>
    </row>
    <row r="661" spans="1:106" x14ac:dyDescent="0.2">
      <c r="CH661" s="1"/>
      <c r="CI661" s="1"/>
      <c r="CJ661" s="1"/>
      <c r="CK661" s="1"/>
      <c r="CL661" s="1"/>
      <c r="CM661" s="1"/>
      <c r="CN661" s="1"/>
      <c r="CO661" s="1"/>
      <c r="CP661" s="1"/>
      <c r="CQ661" s="1"/>
      <c r="CR661" s="1"/>
      <c r="CS661" s="1"/>
      <c r="CT661" s="1"/>
      <c r="CU661" s="1"/>
      <c r="CV661" s="1"/>
      <c r="CW661" s="1"/>
      <c r="CX661" s="1"/>
      <c r="CY661" s="1"/>
      <c r="CZ661" s="1"/>
      <c r="DA661" s="1"/>
      <c r="DB661" s="1"/>
    </row>
    <row r="662" spans="1:106" ht="15.75" customHeight="1" x14ac:dyDescent="0.2"/>
    <row r="663" spans="1:106" ht="69.75" customHeight="1" x14ac:dyDescent="0.2">
      <c r="A663" s="98">
        <v>693</v>
      </c>
      <c r="B663" s="98"/>
      <c r="C663" s="98"/>
      <c r="D663" s="98"/>
      <c r="E663" s="98"/>
      <c r="F663" s="98"/>
      <c r="G663" s="98"/>
      <c r="H663" s="98"/>
      <c r="I663" s="98"/>
      <c r="J663" s="98"/>
      <c r="K663" s="98"/>
      <c r="L663" s="98"/>
      <c r="M663" s="98"/>
      <c r="N663" s="98"/>
      <c r="O663" s="98"/>
      <c r="P663" s="98"/>
      <c r="Q663" s="98"/>
      <c r="R663" s="98"/>
      <c r="S663" s="98"/>
      <c r="T663" s="98"/>
      <c r="U663" s="98"/>
      <c r="V663" s="98"/>
      <c r="W663" s="98"/>
      <c r="X663" s="98"/>
      <c r="Y663" s="98"/>
      <c r="Z663" s="98"/>
      <c r="AA663" s="98"/>
      <c r="AB663" s="98"/>
      <c r="AC663" s="98"/>
      <c r="AD663" s="98"/>
      <c r="AE663" s="98"/>
      <c r="AF663" s="98"/>
      <c r="AG663" s="98"/>
      <c r="AH663" s="98"/>
      <c r="AI663" s="98"/>
      <c r="AL663" s="232"/>
      <c r="AM663" s="232"/>
      <c r="AN663" s="2"/>
    </row>
    <row r="664" spans="1:106" x14ac:dyDescent="0.2">
      <c r="A664" s="99" t="s">
        <v>554</v>
      </c>
      <c r="B664" s="100" t="s">
        <v>78</v>
      </c>
      <c r="C664" s="101" t="s">
        <v>2262</v>
      </c>
      <c r="D664" s="102" t="s">
        <v>79</v>
      </c>
      <c r="E664" s="102" t="s">
        <v>2263</v>
      </c>
      <c r="F664" s="102" t="s">
        <v>79</v>
      </c>
      <c r="G664" s="102" t="s">
        <v>2264</v>
      </c>
      <c r="H664" s="102" t="s">
        <v>79</v>
      </c>
      <c r="I664" s="102" t="s">
        <v>2265</v>
      </c>
      <c r="J664" s="102" t="s">
        <v>79</v>
      </c>
      <c r="K664" s="102" t="s">
        <v>2266</v>
      </c>
      <c r="L664" s="102" t="s">
        <v>79</v>
      </c>
      <c r="M664" s="102" t="s">
        <v>2267</v>
      </c>
      <c r="N664" s="102" t="s">
        <v>79</v>
      </c>
      <c r="O664" s="102" t="s">
        <v>2268</v>
      </c>
      <c r="P664" s="102" t="s">
        <v>79</v>
      </c>
      <c r="Q664" s="102" t="s">
        <v>2269</v>
      </c>
      <c r="R664" s="102" t="s">
        <v>79</v>
      </c>
      <c r="S664" s="102" t="s">
        <v>2270</v>
      </c>
      <c r="T664" s="102" t="s">
        <v>79</v>
      </c>
      <c r="U664" s="102" t="s">
        <v>2271</v>
      </c>
      <c r="V664" s="103" t="s">
        <v>79</v>
      </c>
      <c r="X664" s="104"/>
      <c r="Y664" s="105" t="s">
        <v>80</v>
      </c>
      <c r="Z664" s="106" t="s">
        <v>83</v>
      </c>
      <c r="AA664" s="107" t="s">
        <v>84</v>
      </c>
      <c r="AB664" s="107" t="s">
        <v>85</v>
      </c>
      <c r="AC664" s="107" t="s">
        <v>86</v>
      </c>
      <c r="AD664" s="107" t="s">
        <v>87</v>
      </c>
      <c r="AE664" s="107" t="s">
        <v>81</v>
      </c>
      <c r="AF664" s="107" t="s">
        <v>82</v>
      </c>
      <c r="AG664" s="107" t="s">
        <v>83</v>
      </c>
      <c r="AH664" s="107" t="s">
        <v>84</v>
      </c>
      <c r="AI664" s="108" t="s">
        <v>85</v>
      </c>
      <c r="AL664" s="233"/>
      <c r="AM664" s="233"/>
      <c r="AN664" s="3"/>
    </row>
    <row r="665" spans="1:106" x14ac:dyDescent="0.2">
      <c r="A665" s="109" t="s">
        <v>555</v>
      </c>
      <c r="B665" s="110" t="s">
        <v>556</v>
      </c>
      <c r="C665" s="111" t="s">
        <v>59</v>
      </c>
      <c r="D665" s="111" t="s">
        <v>60</v>
      </c>
      <c r="E665" s="111" t="s">
        <v>59</v>
      </c>
      <c r="F665" s="111" t="s">
        <v>60</v>
      </c>
      <c r="G665" s="111" t="s">
        <v>59</v>
      </c>
      <c r="H665" s="111" t="s">
        <v>60</v>
      </c>
      <c r="I665" s="111" t="s">
        <v>59</v>
      </c>
      <c r="J665" s="111" t="s">
        <v>60</v>
      </c>
      <c r="K665" s="111" t="s">
        <v>59</v>
      </c>
      <c r="L665" s="111" t="s">
        <v>60</v>
      </c>
      <c r="M665" s="111" t="s">
        <v>59</v>
      </c>
      <c r="N665" s="111" t="s">
        <v>60</v>
      </c>
      <c r="O665" s="111" t="s">
        <v>59</v>
      </c>
      <c r="P665" s="111" t="s">
        <v>60</v>
      </c>
      <c r="Q665" s="111" t="s">
        <v>59</v>
      </c>
      <c r="R665" s="111" t="s">
        <v>60</v>
      </c>
      <c r="S665" s="111" t="s">
        <v>59</v>
      </c>
      <c r="T665" s="111" t="s">
        <v>60</v>
      </c>
      <c r="U665" s="111" t="s">
        <v>59</v>
      </c>
      <c r="V665" s="112" t="s">
        <v>60</v>
      </c>
      <c r="X665" s="113"/>
      <c r="Y665" s="105" t="s">
        <v>556</v>
      </c>
      <c r="Z665" s="114" t="s">
        <v>2272</v>
      </c>
      <c r="AA665" s="115" t="s">
        <v>2273</v>
      </c>
      <c r="AB665" s="115" t="s">
        <v>2274</v>
      </c>
      <c r="AC665" s="115" t="s">
        <v>2275</v>
      </c>
      <c r="AD665" s="115" t="s">
        <v>2276</v>
      </c>
      <c r="AE665" s="115" t="s">
        <v>2277</v>
      </c>
      <c r="AF665" s="115" t="s">
        <v>2278</v>
      </c>
      <c r="AG665" s="115" t="s">
        <v>2279</v>
      </c>
      <c r="AH665" s="115" t="s">
        <v>2280</v>
      </c>
      <c r="AI665" s="116" t="s">
        <v>2281</v>
      </c>
    </row>
    <row r="666" spans="1:106" x14ac:dyDescent="0.2">
      <c r="A666" s="109" t="s">
        <v>557</v>
      </c>
      <c r="B666" s="117" t="s">
        <v>88</v>
      </c>
      <c r="C666" s="118">
        <v>45616.375</v>
      </c>
      <c r="D666" s="119">
        <v>45616.875</v>
      </c>
      <c r="E666" s="120">
        <v>45617.375</v>
      </c>
      <c r="F666" s="119">
        <v>45617.875</v>
      </c>
      <c r="G666" s="120">
        <v>45618.375</v>
      </c>
      <c r="H666" s="119">
        <v>45618.875</v>
      </c>
      <c r="I666" s="121">
        <v>45619.375</v>
      </c>
      <c r="J666" s="119">
        <v>45619.875</v>
      </c>
      <c r="K666" s="120">
        <v>45620.375</v>
      </c>
      <c r="L666" s="119">
        <v>45620.875</v>
      </c>
      <c r="M666" s="120">
        <v>45621.375</v>
      </c>
      <c r="N666" s="119">
        <v>45621.875</v>
      </c>
      <c r="O666" s="121">
        <v>45622.375</v>
      </c>
      <c r="P666" s="119">
        <v>45622.875</v>
      </c>
      <c r="Q666" s="120">
        <v>45623.375</v>
      </c>
      <c r="R666" s="119">
        <v>45623.875</v>
      </c>
      <c r="S666" s="120">
        <v>45624.375</v>
      </c>
      <c r="T666" s="119">
        <v>45624.875</v>
      </c>
      <c r="U666" s="120">
        <v>45625.375</v>
      </c>
      <c r="V666" s="122">
        <v>45625.875</v>
      </c>
      <c r="X666" s="109" t="s">
        <v>558</v>
      </c>
      <c r="Y666" s="123"/>
      <c r="Z666" s="124">
        <v>45616.875</v>
      </c>
      <c r="AA666" s="125">
        <v>45617.875</v>
      </c>
      <c r="AB666" s="125">
        <v>45618.875</v>
      </c>
      <c r="AC666" s="125">
        <v>45619.875</v>
      </c>
      <c r="AD666" s="125">
        <v>45620.875</v>
      </c>
      <c r="AE666" s="125">
        <v>45621.875</v>
      </c>
      <c r="AF666" s="125">
        <v>45622.875</v>
      </c>
      <c r="AG666" s="125">
        <v>45623.875</v>
      </c>
      <c r="AH666" s="125">
        <v>45624.875</v>
      </c>
      <c r="AI666" s="125">
        <v>45625.875</v>
      </c>
    </row>
    <row r="667" spans="1:106" s="2" customFormat="1" x14ac:dyDescent="0.2">
      <c r="A667" s="109" t="s">
        <v>559</v>
      </c>
      <c r="B667" s="126" t="s">
        <v>89</v>
      </c>
      <c r="C667" s="127" t="e">
        <v>#N/A</v>
      </c>
      <c r="D667" s="128">
        <v>3.8</v>
      </c>
      <c r="E667" s="128" t="e">
        <v>#N/A</v>
      </c>
      <c r="F667" s="128">
        <v>5.5</v>
      </c>
      <c r="G667" s="128" t="e">
        <v>#N/A</v>
      </c>
      <c r="H667" s="128">
        <v>0.1</v>
      </c>
      <c r="I667" s="128" t="e">
        <v>#N/A</v>
      </c>
      <c r="J667" s="128">
        <v>-0.4</v>
      </c>
      <c r="K667" s="128" t="e">
        <v>#N/A</v>
      </c>
      <c r="L667" s="128">
        <v>-1.4</v>
      </c>
      <c r="M667" s="128" t="e">
        <v>#N/A</v>
      </c>
      <c r="N667" s="128">
        <v>-0.5</v>
      </c>
      <c r="O667" s="128" t="e">
        <v>#N/A</v>
      </c>
      <c r="P667" s="128">
        <v>3.1</v>
      </c>
      <c r="Q667" s="128" t="e">
        <v>#N/A</v>
      </c>
      <c r="R667" s="128">
        <v>1.7</v>
      </c>
      <c r="S667" s="128" t="e">
        <v>#N/A</v>
      </c>
      <c r="T667" s="128">
        <v>0.6</v>
      </c>
      <c r="U667" s="128" t="e">
        <v>#N/A</v>
      </c>
      <c r="V667" s="129">
        <v>0.5</v>
      </c>
      <c r="W667" s="1"/>
      <c r="X667" s="109" t="s">
        <v>560</v>
      </c>
      <c r="Y667" s="130" t="s">
        <v>89</v>
      </c>
      <c r="Z667" s="131">
        <v>3.8</v>
      </c>
      <c r="AA667" s="131">
        <v>5.5</v>
      </c>
      <c r="AB667" s="131">
        <v>0.1</v>
      </c>
      <c r="AC667" s="131">
        <v>-0.4</v>
      </c>
      <c r="AD667" s="131">
        <v>-1.4</v>
      </c>
      <c r="AE667" s="131">
        <v>-0.5</v>
      </c>
      <c r="AF667" s="131">
        <v>3.1</v>
      </c>
      <c r="AG667" s="131">
        <v>1.7</v>
      </c>
      <c r="AH667" s="131">
        <v>0.6</v>
      </c>
      <c r="AI667" s="131">
        <v>0.5</v>
      </c>
      <c r="AJ667" s="516"/>
      <c r="AK667" s="232"/>
      <c r="AL667" s="5"/>
      <c r="AM667" s="5"/>
      <c r="AN667"/>
      <c r="AO667"/>
      <c r="AP667"/>
      <c r="AQ667"/>
      <c r="AR667"/>
      <c r="AS667"/>
      <c r="AT667"/>
      <c r="CH667"/>
      <c r="CI667"/>
      <c r="CJ667"/>
      <c r="CK667"/>
      <c r="CL667"/>
      <c r="CM667"/>
      <c r="CN667"/>
      <c r="CO667"/>
      <c r="CP667"/>
      <c r="CQ667"/>
      <c r="CR667"/>
      <c r="CS667"/>
      <c r="CT667"/>
      <c r="CU667"/>
      <c r="CV667"/>
      <c r="CW667"/>
      <c r="CX667"/>
      <c r="CY667"/>
      <c r="CZ667"/>
      <c r="DA667"/>
      <c r="DB667"/>
    </row>
    <row r="668" spans="1:106" s="3" customFormat="1" x14ac:dyDescent="0.2">
      <c r="A668" s="109" t="s">
        <v>561</v>
      </c>
      <c r="B668" s="132" t="s">
        <v>90</v>
      </c>
      <c r="C668" s="133">
        <v>-1.2</v>
      </c>
      <c r="D668" s="134" t="e">
        <v>#N/A</v>
      </c>
      <c r="E668" s="133">
        <v>1.7000000000000002</v>
      </c>
      <c r="F668" s="134" t="e">
        <v>#N/A</v>
      </c>
      <c r="G668" s="133">
        <v>-2.8</v>
      </c>
      <c r="H668" s="134" t="e">
        <v>#N/A</v>
      </c>
      <c r="I668" s="133">
        <v>-3.5</v>
      </c>
      <c r="J668" s="134" t="e">
        <v>#N/A</v>
      </c>
      <c r="K668" s="133">
        <v>-7.2</v>
      </c>
      <c r="L668" s="134" t="e">
        <v>#N/A</v>
      </c>
      <c r="M668" s="133">
        <v>-6</v>
      </c>
      <c r="N668" s="134" t="e">
        <v>#N/A</v>
      </c>
      <c r="O668" s="133">
        <v>-2.5</v>
      </c>
      <c r="P668" s="134" t="e">
        <v>#N/A</v>
      </c>
      <c r="Q668" s="133">
        <v>-0.30000000000000004</v>
      </c>
      <c r="R668" s="134" t="e">
        <v>#N/A</v>
      </c>
      <c r="S668" s="133">
        <v>-1.5</v>
      </c>
      <c r="T668" s="134" t="e">
        <v>#N/A</v>
      </c>
      <c r="U668" s="133">
        <v>-4.5</v>
      </c>
      <c r="V668" s="135" t="e">
        <v>#N/A</v>
      </c>
      <c r="W668" s="1"/>
      <c r="X668" s="109" t="s">
        <v>562</v>
      </c>
      <c r="Y668" s="136" t="s">
        <v>90</v>
      </c>
      <c r="Z668" s="137">
        <v>0.7</v>
      </c>
      <c r="AA668" s="137">
        <v>1.7</v>
      </c>
      <c r="AB668" s="137">
        <v>-0.8</v>
      </c>
      <c r="AC668" s="137">
        <v>-1.5</v>
      </c>
      <c r="AD668" s="137">
        <v>-5.2</v>
      </c>
      <c r="AE668" s="137">
        <v>-4</v>
      </c>
      <c r="AF668" s="137">
        <v>-0.5</v>
      </c>
      <c r="AG668" s="137">
        <v>0.5</v>
      </c>
      <c r="AH668" s="137">
        <v>0.5</v>
      </c>
      <c r="AI668" s="137">
        <v>-2.5</v>
      </c>
      <c r="AJ668" s="517"/>
      <c r="AK668" s="233"/>
      <c r="AL668" s="5"/>
      <c r="AM668" s="5"/>
      <c r="AN668"/>
      <c r="AO668"/>
      <c r="AP668"/>
      <c r="AQ668"/>
      <c r="AR668"/>
      <c r="AS668"/>
      <c r="AT668"/>
      <c r="CH668" s="2"/>
      <c r="CI668" s="2"/>
      <c r="CJ668" s="2"/>
      <c r="CK668" s="2"/>
      <c r="CL668" s="2"/>
      <c r="CM668" s="2"/>
      <c r="CN668" s="2"/>
      <c r="CO668" s="2"/>
      <c r="CP668" s="2"/>
      <c r="CQ668" s="2"/>
      <c r="CR668" s="2"/>
      <c r="CS668" s="2"/>
      <c r="CT668" s="2"/>
      <c r="CU668" s="2"/>
      <c r="CV668" s="2"/>
      <c r="CW668" s="2"/>
      <c r="CX668" s="2"/>
      <c r="CY668" s="2"/>
      <c r="CZ668" s="2"/>
      <c r="DA668" s="2"/>
      <c r="DB668" s="2"/>
    </row>
    <row r="669" spans="1:106" x14ac:dyDescent="0.2">
      <c r="A669" s="109" t="s">
        <v>563</v>
      </c>
      <c r="B669" s="491" t="s">
        <v>91</v>
      </c>
      <c r="C669" s="492" t="e">
        <v>#N/A</v>
      </c>
      <c r="D669" s="493">
        <v>6.7</v>
      </c>
      <c r="E669" s="493" t="e">
        <v>#N/A</v>
      </c>
      <c r="F669" s="493">
        <v>8.3000000000000007</v>
      </c>
      <c r="G669" s="493" t="e">
        <v>#N/A</v>
      </c>
      <c r="H669" s="493">
        <v>17.100000000000001</v>
      </c>
      <c r="I669" s="493" t="e">
        <v>#N/A</v>
      </c>
      <c r="J669" s="493">
        <v>5.6</v>
      </c>
      <c r="K669" s="493" t="e">
        <v>#N/A</v>
      </c>
      <c r="L669" s="493">
        <v>15.6</v>
      </c>
      <c r="M669" s="493" t="e">
        <v>#N/A</v>
      </c>
      <c r="N669" s="493">
        <v>7.9</v>
      </c>
      <c r="O669" s="493" t="e">
        <v>#N/A</v>
      </c>
      <c r="P669" s="493">
        <v>11.9</v>
      </c>
      <c r="Q669" s="493" t="e">
        <v>#N/A</v>
      </c>
      <c r="R669" s="493">
        <v>6.7</v>
      </c>
      <c r="S669" s="493" t="e">
        <v>#N/A</v>
      </c>
      <c r="T669" s="493">
        <v>6.6</v>
      </c>
      <c r="U669" s="493" t="e">
        <v>#N/A</v>
      </c>
      <c r="V669" s="494">
        <v>13.3</v>
      </c>
      <c r="X669" s="109" t="s">
        <v>564</v>
      </c>
      <c r="Y669" s="514" t="s">
        <v>91</v>
      </c>
      <c r="Z669" s="511">
        <v>6.7</v>
      </c>
      <c r="AA669" s="512">
        <v>8.3000000000000007</v>
      </c>
      <c r="AB669" s="512">
        <v>17.100000000000001</v>
      </c>
      <c r="AC669" s="512">
        <v>5.6</v>
      </c>
      <c r="AD669" s="512">
        <v>15.6</v>
      </c>
      <c r="AE669" s="512">
        <v>7.9</v>
      </c>
      <c r="AF669" s="512">
        <v>11.9</v>
      </c>
      <c r="AG669" s="512">
        <v>6.7</v>
      </c>
      <c r="AH669" s="512">
        <v>6.6</v>
      </c>
      <c r="AI669" s="513">
        <v>13.3</v>
      </c>
      <c r="CH669" s="3"/>
      <c r="CI669" s="3"/>
      <c r="CJ669" s="3"/>
      <c r="CK669" s="3"/>
      <c r="CL669" s="3"/>
      <c r="CM669" s="3"/>
      <c r="CN669" s="3"/>
      <c r="CO669" s="3"/>
      <c r="CP669" s="3"/>
      <c r="CQ669" s="3"/>
      <c r="CR669" s="3"/>
      <c r="CS669" s="3"/>
      <c r="CT669" s="3"/>
      <c r="CU669" s="3"/>
      <c r="CV669" s="3"/>
      <c r="CW669" s="3"/>
      <c r="CX669" s="3"/>
      <c r="CY669" s="3"/>
      <c r="CZ669" s="3"/>
      <c r="DA669" s="3"/>
      <c r="DB669" s="3"/>
    </row>
    <row r="670" spans="1:106" x14ac:dyDescent="0.2">
      <c r="A670" s="109" t="s">
        <v>565</v>
      </c>
      <c r="B670" s="139" t="s">
        <v>92</v>
      </c>
      <c r="C670" s="140">
        <v>9</v>
      </c>
      <c r="D670" s="141">
        <v>14</v>
      </c>
      <c r="E670" s="141">
        <v>15</v>
      </c>
      <c r="F670" s="141">
        <v>5</v>
      </c>
      <c r="G670" s="141">
        <v>10</v>
      </c>
      <c r="H670" s="141">
        <v>13</v>
      </c>
      <c r="I670" s="141">
        <v>11</v>
      </c>
      <c r="J670" s="141">
        <v>8</v>
      </c>
      <c r="K670" s="141">
        <v>9</v>
      </c>
      <c r="L670" s="141">
        <v>9</v>
      </c>
      <c r="M670" s="141">
        <v>9</v>
      </c>
      <c r="N670" s="141">
        <v>15</v>
      </c>
      <c r="O670" s="141">
        <v>14</v>
      </c>
      <c r="P670" s="141">
        <v>13</v>
      </c>
      <c r="Q670" s="141">
        <v>12</v>
      </c>
      <c r="R670" s="141">
        <v>6</v>
      </c>
      <c r="S670" s="141">
        <v>2</v>
      </c>
      <c r="T670" s="141">
        <v>2</v>
      </c>
      <c r="U670" s="141">
        <v>3</v>
      </c>
      <c r="V670" s="142">
        <v>6</v>
      </c>
      <c r="X670" s="109" t="s">
        <v>566</v>
      </c>
      <c r="Y670" s="143" t="s">
        <v>92</v>
      </c>
      <c r="Z670" s="144">
        <v>14</v>
      </c>
      <c r="AA670" s="144">
        <v>15</v>
      </c>
      <c r="AB670" s="144">
        <v>13</v>
      </c>
      <c r="AC670" s="144">
        <v>11</v>
      </c>
      <c r="AD670" s="144">
        <v>9</v>
      </c>
      <c r="AE670" s="144">
        <v>15</v>
      </c>
      <c r="AF670" s="144">
        <v>14</v>
      </c>
      <c r="AG670" s="144">
        <v>12</v>
      </c>
      <c r="AH670" s="144">
        <v>2</v>
      </c>
      <c r="AI670" s="144">
        <v>6</v>
      </c>
      <c r="AO670" s="1"/>
    </row>
    <row r="671" spans="1:106" x14ac:dyDescent="0.2">
      <c r="A671" s="109" t="s">
        <v>567</v>
      </c>
      <c r="B671" s="145" t="s">
        <v>93</v>
      </c>
      <c r="C671" s="146" t="s">
        <v>79</v>
      </c>
      <c r="D671" s="147" t="s">
        <v>79</v>
      </c>
      <c r="E671" s="147">
        <v>15</v>
      </c>
      <c r="F671" s="147" t="s">
        <v>79</v>
      </c>
      <c r="G671" s="147" t="s">
        <v>79</v>
      </c>
      <c r="H671" s="147" t="s">
        <v>79</v>
      </c>
      <c r="I671" s="147" t="s">
        <v>79</v>
      </c>
      <c r="J671" s="147" t="s">
        <v>79</v>
      </c>
      <c r="K671" s="147" t="s">
        <v>79</v>
      </c>
      <c r="L671" s="147" t="s">
        <v>79</v>
      </c>
      <c r="M671" s="147" t="s">
        <v>79</v>
      </c>
      <c r="N671" s="147">
        <v>15</v>
      </c>
      <c r="O671" s="147" t="s">
        <v>79</v>
      </c>
      <c r="P671" s="147" t="s">
        <v>79</v>
      </c>
      <c r="Q671" s="147" t="s">
        <v>79</v>
      </c>
      <c r="R671" s="147" t="s">
        <v>79</v>
      </c>
      <c r="S671" s="147" t="s">
        <v>79</v>
      </c>
      <c r="T671" s="147" t="s">
        <v>79</v>
      </c>
      <c r="U671" s="147" t="s">
        <v>79</v>
      </c>
      <c r="V671" s="148" t="s">
        <v>79</v>
      </c>
      <c r="X671" s="109" t="s">
        <v>568</v>
      </c>
      <c r="Y671" s="149" t="s">
        <v>103</v>
      </c>
      <c r="Z671" s="150">
        <v>0</v>
      </c>
      <c r="AA671" s="150">
        <v>0</v>
      </c>
      <c r="AB671" s="150">
        <v>0</v>
      </c>
      <c r="AC671" s="150">
        <v>0</v>
      </c>
      <c r="AD671" s="150">
        <v>0</v>
      </c>
      <c r="AE671" s="150">
        <v>0</v>
      </c>
      <c r="AF671" s="150">
        <v>0</v>
      </c>
      <c r="AG671" s="150">
        <v>0</v>
      </c>
      <c r="AH671" s="150">
        <v>0</v>
      </c>
      <c r="AI671" s="150">
        <v>0</v>
      </c>
    </row>
    <row r="672" spans="1:106" ht="15.75" x14ac:dyDescent="0.25">
      <c r="A672" s="109" t="s">
        <v>569</v>
      </c>
      <c r="B672" s="151" t="s">
        <v>31</v>
      </c>
      <c r="C672" s="152" t="s">
        <v>79</v>
      </c>
      <c r="D672" s="153" t="s">
        <v>2250</v>
      </c>
      <c r="E672" s="153" t="s">
        <v>2250</v>
      </c>
      <c r="F672" s="153" t="s">
        <v>2250</v>
      </c>
      <c r="G672" s="153" t="s">
        <v>2250</v>
      </c>
      <c r="H672" s="153" t="s">
        <v>2250</v>
      </c>
      <c r="I672" s="153" t="s">
        <v>2254</v>
      </c>
      <c r="J672" s="153" t="s">
        <v>2253</v>
      </c>
      <c r="K672" s="153" t="s">
        <v>79</v>
      </c>
      <c r="L672" s="153" t="s">
        <v>79</v>
      </c>
      <c r="M672" s="153" t="s">
        <v>79</v>
      </c>
      <c r="N672" s="153" t="s">
        <v>2250</v>
      </c>
      <c r="O672" s="153" t="s">
        <v>2250</v>
      </c>
      <c r="P672" s="153" t="s">
        <v>2250</v>
      </c>
      <c r="Q672" s="153" t="s">
        <v>2250</v>
      </c>
      <c r="R672" s="153" t="s">
        <v>2250</v>
      </c>
      <c r="S672" s="153" t="s">
        <v>79</v>
      </c>
      <c r="T672" s="153" t="s">
        <v>2250</v>
      </c>
      <c r="U672" s="153" t="s">
        <v>79</v>
      </c>
      <c r="V672" s="154" t="s">
        <v>79</v>
      </c>
      <c r="X672" s="109" t="s">
        <v>570</v>
      </c>
      <c r="Y672" s="155" t="s">
        <v>31</v>
      </c>
      <c r="Z672" s="156" t="s">
        <v>2250</v>
      </c>
      <c r="AA672" s="156" t="s">
        <v>2238</v>
      </c>
      <c r="AB672" s="156" t="s">
        <v>2250</v>
      </c>
      <c r="AC672" s="156" t="s">
        <v>2254</v>
      </c>
      <c r="AD672" s="156" t="s">
        <v>79</v>
      </c>
      <c r="AE672" s="156" t="s">
        <v>2250</v>
      </c>
      <c r="AF672" s="156" t="s">
        <v>2250</v>
      </c>
      <c r="AG672" s="156" t="s">
        <v>2250</v>
      </c>
      <c r="AH672" s="156" t="s">
        <v>2250</v>
      </c>
      <c r="AI672" s="156" t="s">
        <v>79</v>
      </c>
    </row>
    <row r="673" spans="1:46" x14ac:dyDescent="0.2">
      <c r="A673" s="109" t="s">
        <v>571</v>
      </c>
      <c r="B673" s="151" t="s">
        <v>94</v>
      </c>
      <c r="C673" s="157">
        <v>0</v>
      </c>
      <c r="D673" s="158">
        <v>8</v>
      </c>
      <c r="E673" s="158">
        <v>4</v>
      </c>
      <c r="F673" s="158">
        <v>3</v>
      </c>
      <c r="G673" s="158">
        <v>2</v>
      </c>
      <c r="H673" s="158">
        <v>1</v>
      </c>
      <c r="I673" s="158">
        <v>3</v>
      </c>
      <c r="J673" s="158">
        <v>1</v>
      </c>
      <c r="K673" s="158">
        <v>0</v>
      </c>
      <c r="L673" s="158">
        <v>0</v>
      </c>
      <c r="M673" s="158">
        <v>0</v>
      </c>
      <c r="N673" s="158">
        <v>3</v>
      </c>
      <c r="O673" s="158">
        <v>1</v>
      </c>
      <c r="P673" s="158">
        <v>1</v>
      </c>
      <c r="Q673" s="158">
        <v>1</v>
      </c>
      <c r="R673" s="158">
        <v>1</v>
      </c>
      <c r="S673" s="158">
        <v>0</v>
      </c>
      <c r="T673" s="158">
        <v>1</v>
      </c>
      <c r="U673" s="158">
        <v>0</v>
      </c>
      <c r="V673" s="159">
        <v>0</v>
      </c>
      <c r="X673" s="109" t="s">
        <v>572</v>
      </c>
      <c r="Y673" s="23" t="s">
        <v>94</v>
      </c>
      <c r="Z673" s="160">
        <v>8</v>
      </c>
      <c r="AA673" s="160">
        <v>8</v>
      </c>
      <c r="AB673" s="160">
        <v>3</v>
      </c>
      <c r="AC673" s="160">
        <v>4</v>
      </c>
      <c r="AD673" s="160">
        <v>0</v>
      </c>
      <c r="AE673" s="160">
        <v>3</v>
      </c>
      <c r="AF673" s="160">
        <v>1</v>
      </c>
      <c r="AG673" s="160">
        <v>1</v>
      </c>
      <c r="AH673" s="160">
        <v>1</v>
      </c>
      <c r="AI673" s="160">
        <v>0</v>
      </c>
    </row>
    <row r="674" spans="1:46" x14ac:dyDescent="0.2">
      <c r="A674" s="109" t="s">
        <v>573</v>
      </c>
      <c r="B674" s="161" t="s">
        <v>34</v>
      </c>
      <c r="C674" s="162">
        <v>1002.85</v>
      </c>
      <c r="D674" s="163">
        <v>992.3</v>
      </c>
      <c r="E674" s="163">
        <v>987.09999999999991</v>
      </c>
      <c r="F674" s="163">
        <v>986.84999999999991</v>
      </c>
      <c r="G674" s="163">
        <v>992.40000000000009</v>
      </c>
      <c r="H674" s="163">
        <v>1002.5</v>
      </c>
      <c r="I674" s="163">
        <v>1001.3</v>
      </c>
      <c r="J674" s="163">
        <v>1000.35</v>
      </c>
      <c r="K674" s="163">
        <v>1009.3499999999999</v>
      </c>
      <c r="L674" s="163">
        <v>1019.6</v>
      </c>
      <c r="M674" s="163">
        <v>1026.25</v>
      </c>
      <c r="N674" s="163">
        <v>1020.8499999999999</v>
      </c>
      <c r="O674" s="163">
        <v>1018.95</v>
      </c>
      <c r="P674" s="163">
        <v>1018.75</v>
      </c>
      <c r="Q674" s="163">
        <v>1019.85</v>
      </c>
      <c r="R674" s="163">
        <v>1022.75</v>
      </c>
      <c r="S674" s="163">
        <v>1025.6500000000001</v>
      </c>
      <c r="T674" s="163">
        <v>1028.6500000000001</v>
      </c>
      <c r="U674" s="163">
        <v>1033.9000000000001</v>
      </c>
      <c r="V674" s="164">
        <v>1040.5</v>
      </c>
      <c r="X674" s="109" t="s">
        <v>574</v>
      </c>
      <c r="Y674" s="165" t="s">
        <v>33</v>
      </c>
      <c r="Z674" s="166">
        <v>0</v>
      </c>
      <c r="AA674" s="166">
        <v>0</v>
      </c>
      <c r="AB674" s="166">
        <v>0</v>
      </c>
      <c r="AC674" s="166">
        <v>0</v>
      </c>
      <c r="AD674" s="166">
        <v>0</v>
      </c>
      <c r="AE674" s="166">
        <v>0</v>
      </c>
      <c r="AF674" s="166">
        <v>0</v>
      </c>
      <c r="AG674" s="166">
        <v>0</v>
      </c>
      <c r="AH674" s="166">
        <v>0</v>
      </c>
      <c r="AI674" s="166">
        <v>0</v>
      </c>
      <c r="AP674" s="1"/>
      <c r="AQ674" s="1"/>
      <c r="AR674" s="1"/>
      <c r="AS674" s="1"/>
      <c r="AT674" s="1"/>
    </row>
    <row r="675" spans="1:46" x14ac:dyDescent="0.2">
      <c r="A675" s="109" t="s">
        <v>575</v>
      </c>
      <c r="B675" s="167" t="s">
        <v>32</v>
      </c>
      <c r="C675" s="168" t="s">
        <v>2287</v>
      </c>
      <c r="D675" s="169" t="s">
        <v>983</v>
      </c>
      <c r="E675" s="169" t="s">
        <v>2230</v>
      </c>
      <c r="F675" s="169" t="s">
        <v>2225</v>
      </c>
      <c r="G675" s="169" t="s">
        <v>2229</v>
      </c>
      <c r="H675" s="169" t="s">
        <v>2239</v>
      </c>
      <c r="I675" s="169" t="s">
        <v>2287</v>
      </c>
      <c r="J675" s="169" t="s">
        <v>2220</v>
      </c>
      <c r="K675" s="169" t="s">
        <v>4</v>
      </c>
      <c r="L675" s="169" t="s">
        <v>4</v>
      </c>
      <c r="M675" s="169" t="s">
        <v>2</v>
      </c>
      <c r="N675" s="169" t="s">
        <v>2239</v>
      </c>
      <c r="O675" s="169" t="s">
        <v>983</v>
      </c>
      <c r="P675" s="169" t="s">
        <v>983</v>
      </c>
      <c r="Q675" s="169" t="s">
        <v>820</v>
      </c>
      <c r="R675" s="169" t="s">
        <v>97</v>
      </c>
      <c r="S675" s="169" t="s">
        <v>273</v>
      </c>
      <c r="T675" s="169" t="s">
        <v>273</v>
      </c>
      <c r="U675" s="169" t="s">
        <v>2234</v>
      </c>
      <c r="V675" s="170" t="s">
        <v>2237</v>
      </c>
      <c r="X675" s="672" t="s">
        <v>554</v>
      </c>
      <c r="Y675" s="673" t="s">
        <v>807</v>
      </c>
      <c r="Z675" s="674">
        <v>0</v>
      </c>
      <c r="AA675" s="675">
        <v>0</v>
      </c>
      <c r="AB675" s="675">
        <v>0</v>
      </c>
      <c r="AC675" s="675">
        <v>0</v>
      </c>
      <c r="AD675" s="675">
        <v>0</v>
      </c>
      <c r="AE675" s="675">
        <v>1</v>
      </c>
      <c r="AF675" s="675">
        <v>1</v>
      </c>
      <c r="AG675" s="675">
        <v>0</v>
      </c>
      <c r="AH675" s="675">
        <v>0</v>
      </c>
      <c r="AI675" s="676">
        <v>0</v>
      </c>
    </row>
    <row r="676" spans="1:46" x14ac:dyDescent="0.2">
      <c r="A676" s="109" t="s">
        <v>576</v>
      </c>
      <c r="B676" s="171" t="s">
        <v>33</v>
      </c>
      <c r="C676" s="172">
        <v>0</v>
      </c>
      <c r="D676" s="173">
        <v>0</v>
      </c>
      <c r="E676" s="173">
        <v>0</v>
      </c>
      <c r="F676" s="173">
        <v>0</v>
      </c>
      <c r="G676" s="173">
        <v>0</v>
      </c>
      <c r="H676" s="173">
        <v>0</v>
      </c>
      <c r="I676" s="173">
        <v>0</v>
      </c>
      <c r="J676" s="173">
        <v>0</v>
      </c>
      <c r="K676" s="173">
        <v>0</v>
      </c>
      <c r="L676" s="173">
        <v>0</v>
      </c>
      <c r="M676" s="173">
        <v>0</v>
      </c>
      <c r="N676" s="173">
        <v>0</v>
      </c>
      <c r="O676" s="173">
        <v>0</v>
      </c>
      <c r="P676" s="173">
        <v>0</v>
      </c>
      <c r="Q676" s="173">
        <v>0</v>
      </c>
      <c r="R676" s="173">
        <v>0</v>
      </c>
      <c r="S676" s="173">
        <v>0</v>
      </c>
      <c r="T676" s="173">
        <v>0</v>
      </c>
      <c r="U676" s="173">
        <v>0</v>
      </c>
      <c r="V676" s="174">
        <v>0</v>
      </c>
      <c r="X676" s="672" t="s">
        <v>555</v>
      </c>
      <c r="Y676" s="677" t="s">
        <v>808</v>
      </c>
      <c r="Z676" s="678">
        <v>0</v>
      </c>
      <c r="AA676" s="679">
        <v>0</v>
      </c>
      <c r="AB676" s="679">
        <v>0</v>
      </c>
      <c r="AC676" s="679">
        <v>0</v>
      </c>
      <c r="AD676" s="679">
        <v>0</v>
      </c>
      <c r="AE676" s="679">
        <v>0</v>
      </c>
      <c r="AF676" s="679">
        <v>0</v>
      </c>
      <c r="AG676" s="679">
        <v>0</v>
      </c>
      <c r="AH676" s="679">
        <v>0</v>
      </c>
      <c r="AI676" s="680">
        <v>0</v>
      </c>
    </row>
    <row r="677" spans="1:46" x14ac:dyDescent="0.2">
      <c r="A677" s="109" t="s">
        <v>577</v>
      </c>
      <c r="B677" s="171" t="s">
        <v>103</v>
      </c>
      <c r="C677" s="172">
        <v>0</v>
      </c>
      <c r="D677" s="173">
        <v>0</v>
      </c>
      <c r="E677" s="173">
        <v>0</v>
      </c>
      <c r="F677" s="173">
        <v>0</v>
      </c>
      <c r="G677" s="173">
        <v>0</v>
      </c>
      <c r="H677" s="173">
        <v>0</v>
      </c>
      <c r="I677" s="173">
        <v>0</v>
      </c>
      <c r="J677" s="173">
        <v>0</v>
      </c>
      <c r="K677" s="173">
        <v>0</v>
      </c>
      <c r="L677" s="173">
        <v>0</v>
      </c>
      <c r="M677" s="173">
        <v>0</v>
      </c>
      <c r="N677" s="173">
        <v>0</v>
      </c>
      <c r="O677" s="173">
        <v>0</v>
      </c>
      <c r="P677" s="173">
        <v>0</v>
      </c>
      <c r="Q677" s="173">
        <v>0</v>
      </c>
      <c r="R677" s="173">
        <v>0</v>
      </c>
      <c r="S677" s="173">
        <v>0</v>
      </c>
      <c r="T677" s="173">
        <v>0</v>
      </c>
      <c r="U677" s="173">
        <v>0</v>
      </c>
      <c r="V677" s="174">
        <v>0</v>
      </c>
      <c r="X677" s="672" t="s">
        <v>557</v>
      </c>
      <c r="Y677" s="677" t="s">
        <v>809</v>
      </c>
      <c r="Z677" s="678">
        <v>2</v>
      </c>
      <c r="AA677" s="679">
        <v>2</v>
      </c>
      <c r="AB677" s="679">
        <v>2</v>
      </c>
      <c r="AC677" s="679">
        <v>0</v>
      </c>
      <c r="AD677" s="679">
        <v>0</v>
      </c>
      <c r="AE677" s="679">
        <v>2</v>
      </c>
      <c r="AF677" s="679">
        <v>2</v>
      </c>
      <c r="AG677" s="679">
        <v>0</v>
      </c>
      <c r="AH677" s="679">
        <v>0</v>
      </c>
      <c r="AI677" s="680">
        <v>0</v>
      </c>
      <c r="AO677" s="2"/>
    </row>
    <row r="678" spans="1:46" x14ac:dyDescent="0.2">
      <c r="A678" s="109" t="s">
        <v>578</v>
      </c>
      <c r="B678" s="171" t="s">
        <v>148</v>
      </c>
      <c r="C678" s="172">
        <v>-7.8</v>
      </c>
      <c r="D678" s="173">
        <v>-4.9000000000000004</v>
      </c>
      <c r="E678" s="173">
        <v>-2</v>
      </c>
      <c r="F678" s="173">
        <v>-5.8</v>
      </c>
      <c r="G678" s="173">
        <v>-9.1</v>
      </c>
      <c r="H678" s="173">
        <v>-8.6</v>
      </c>
      <c r="I678" s="173">
        <v>-8.1999999999999993</v>
      </c>
      <c r="J678" s="173">
        <v>-10.6</v>
      </c>
      <c r="K678" s="173">
        <v>-9.6999999999999993</v>
      </c>
      <c r="L678" s="173">
        <v>-10</v>
      </c>
      <c r="M678" s="173">
        <v>-7.7</v>
      </c>
      <c r="N678" s="173">
        <v>-3.7</v>
      </c>
      <c r="O678" s="173">
        <v>8.9</v>
      </c>
      <c r="P678" s="173">
        <v>3.3</v>
      </c>
      <c r="Q678" s="173">
        <v>-1.3</v>
      </c>
      <c r="R678" s="173">
        <v>-2.2999999999999998</v>
      </c>
      <c r="S678" s="173">
        <v>-3</v>
      </c>
      <c r="T678" s="173">
        <v>-3.9</v>
      </c>
      <c r="U678" s="173">
        <v>-4.3</v>
      </c>
      <c r="V678" s="174">
        <v>-5.3</v>
      </c>
      <c r="X678" s="672" t="s">
        <v>559</v>
      </c>
      <c r="Y678" s="699" t="s">
        <v>810</v>
      </c>
      <c r="Z678" s="700">
        <v>0</v>
      </c>
      <c r="AA678" s="701">
        <v>0</v>
      </c>
      <c r="AB678" s="701">
        <v>0</v>
      </c>
      <c r="AC678" s="701">
        <v>0</v>
      </c>
      <c r="AD678" s="701">
        <v>0</v>
      </c>
      <c r="AE678" s="701">
        <v>0</v>
      </c>
      <c r="AF678" s="701">
        <v>0</v>
      </c>
      <c r="AG678" s="701">
        <v>0</v>
      </c>
      <c r="AH678" s="701">
        <v>0</v>
      </c>
      <c r="AI678" s="702">
        <v>0</v>
      </c>
      <c r="AO678" s="3"/>
    </row>
    <row r="679" spans="1:46" x14ac:dyDescent="0.2">
      <c r="A679" s="703" t="s">
        <v>1101</v>
      </c>
      <c r="B679" s="704" t="s">
        <v>807</v>
      </c>
      <c r="C679" s="705">
        <v>0</v>
      </c>
      <c r="D679" s="705">
        <v>0</v>
      </c>
      <c r="E679" s="705">
        <v>0</v>
      </c>
      <c r="F679" s="705">
        <v>0</v>
      </c>
      <c r="G679" s="705">
        <v>0</v>
      </c>
      <c r="H679" s="705">
        <v>0</v>
      </c>
      <c r="I679" s="705">
        <v>0</v>
      </c>
      <c r="J679" s="705">
        <v>0</v>
      </c>
      <c r="K679" s="705">
        <v>0</v>
      </c>
      <c r="L679" s="705">
        <v>0</v>
      </c>
      <c r="M679" s="705">
        <v>0</v>
      </c>
      <c r="N679" s="705">
        <v>1</v>
      </c>
      <c r="O679" s="705">
        <v>1</v>
      </c>
      <c r="P679" s="705">
        <v>0</v>
      </c>
      <c r="Q679" s="705">
        <v>0</v>
      </c>
      <c r="R679" s="705">
        <v>0</v>
      </c>
      <c r="S679" s="705">
        <v>0</v>
      </c>
      <c r="T679" s="705">
        <v>0</v>
      </c>
      <c r="U679" s="705">
        <v>0</v>
      </c>
      <c r="V679" s="705">
        <v>0</v>
      </c>
      <c r="X679" s="672" t="s">
        <v>561</v>
      </c>
      <c r="Y679" s="685" t="s">
        <v>812</v>
      </c>
      <c r="Z679" s="686">
        <v>3</v>
      </c>
      <c r="AA679" s="687">
        <v>2</v>
      </c>
      <c r="AB679" s="687">
        <v>3</v>
      </c>
      <c r="AC679" s="687">
        <v>6</v>
      </c>
      <c r="AD679" s="687">
        <v>6</v>
      </c>
      <c r="AE679" s="687">
        <v>7</v>
      </c>
      <c r="AF679" s="687">
        <v>6</v>
      </c>
      <c r="AG679" s="687">
        <v>3</v>
      </c>
      <c r="AH679" s="687">
        <v>2</v>
      </c>
      <c r="AI679" s="688">
        <v>2</v>
      </c>
    </row>
    <row r="680" spans="1:46" x14ac:dyDescent="0.2">
      <c r="A680" s="703" t="s">
        <v>1102</v>
      </c>
      <c r="B680" s="704" t="s">
        <v>808</v>
      </c>
      <c r="C680" s="706">
        <v>0</v>
      </c>
      <c r="D680" s="706">
        <v>0</v>
      </c>
      <c r="E680" s="706">
        <v>0</v>
      </c>
      <c r="F680" s="706">
        <v>0</v>
      </c>
      <c r="G680" s="706">
        <v>0</v>
      </c>
      <c r="H680" s="706">
        <v>0</v>
      </c>
      <c r="I680" s="706">
        <v>0</v>
      </c>
      <c r="J680" s="706">
        <v>0</v>
      </c>
      <c r="K680" s="706">
        <v>0</v>
      </c>
      <c r="L680" s="706">
        <v>0</v>
      </c>
      <c r="M680" s="706">
        <v>0</v>
      </c>
      <c r="N680" s="706">
        <v>0</v>
      </c>
      <c r="O680" s="706">
        <v>0</v>
      </c>
      <c r="P680" s="706">
        <v>0</v>
      </c>
      <c r="Q680" s="706">
        <v>0</v>
      </c>
      <c r="R680" s="706">
        <v>0</v>
      </c>
      <c r="S680" s="706">
        <v>0</v>
      </c>
      <c r="T680" s="706">
        <v>0</v>
      </c>
      <c r="U680" s="706">
        <v>0</v>
      </c>
      <c r="V680" s="706">
        <v>0</v>
      </c>
      <c r="X680" s="672" t="s">
        <v>573</v>
      </c>
      <c r="Y680" s="459" t="s">
        <v>806</v>
      </c>
      <c r="Z680" s="691">
        <v>1002.85</v>
      </c>
      <c r="AA680" s="691">
        <v>987.09999999999991</v>
      </c>
      <c r="AB680" s="691">
        <v>992.40000000000009</v>
      </c>
      <c r="AC680" s="691">
        <v>1001.3</v>
      </c>
      <c r="AD680" s="691">
        <v>1009.3499999999999</v>
      </c>
      <c r="AE680" s="691">
        <v>1026.25</v>
      </c>
      <c r="AF680" s="691">
        <v>1018.95</v>
      </c>
      <c r="AG680" s="691">
        <v>1019.85</v>
      </c>
      <c r="AH680" s="691">
        <v>1025.6500000000001</v>
      </c>
      <c r="AI680" s="691">
        <v>1033.9000000000001</v>
      </c>
    </row>
    <row r="681" spans="1:46" x14ac:dyDescent="0.2">
      <c r="A681" s="703" t="s">
        <v>1103</v>
      </c>
      <c r="B681" s="707" t="s">
        <v>809</v>
      </c>
      <c r="C681" s="706">
        <v>0</v>
      </c>
      <c r="D681" s="706">
        <v>2</v>
      </c>
      <c r="E681" s="706">
        <v>2</v>
      </c>
      <c r="F681" s="706">
        <v>0</v>
      </c>
      <c r="G681" s="706">
        <v>2</v>
      </c>
      <c r="H681" s="706">
        <v>0</v>
      </c>
      <c r="I681" s="706">
        <v>0</v>
      </c>
      <c r="J681" s="706">
        <v>0</v>
      </c>
      <c r="K681" s="706">
        <v>0</v>
      </c>
      <c r="L681" s="706">
        <v>0</v>
      </c>
      <c r="M681" s="706">
        <v>0</v>
      </c>
      <c r="N681" s="706">
        <v>2</v>
      </c>
      <c r="O681" s="706">
        <v>0</v>
      </c>
      <c r="P681" s="706">
        <v>0</v>
      </c>
      <c r="Q681" s="706">
        <v>0</v>
      </c>
      <c r="R681" s="706">
        <v>0</v>
      </c>
      <c r="S681" s="706">
        <v>0</v>
      </c>
      <c r="T681" s="706">
        <v>0</v>
      </c>
      <c r="U681" s="706">
        <v>0</v>
      </c>
      <c r="V681" s="706">
        <v>0</v>
      </c>
      <c r="X681" s="672" t="s">
        <v>575</v>
      </c>
      <c r="Y681" s="693" t="s">
        <v>32</v>
      </c>
      <c r="Z681" s="694" t="s">
        <v>824</v>
      </c>
      <c r="AA681" s="694" t="s">
        <v>967</v>
      </c>
      <c r="AB681" s="694" t="s">
        <v>837</v>
      </c>
      <c r="AC681" s="694" t="s">
        <v>824</v>
      </c>
      <c r="AD681" s="694" t="s">
        <v>837</v>
      </c>
      <c r="AE681" s="694" t="s">
        <v>816</v>
      </c>
      <c r="AF681" s="694" t="s">
        <v>816</v>
      </c>
      <c r="AG681" s="694" t="s">
        <v>816</v>
      </c>
      <c r="AH681" s="694" t="s">
        <v>824</v>
      </c>
      <c r="AI681" s="694" t="s">
        <v>2217</v>
      </c>
      <c r="AP681" s="2"/>
      <c r="AQ681" s="2"/>
      <c r="AR681" s="2"/>
      <c r="AS681" s="2"/>
      <c r="AT681" s="2"/>
    </row>
    <row r="682" spans="1:46" x14ac:dyDescent="0.2">
      <c r="A682" s="703" t="s">
        <v>1104</v>
      </c>
      <c r="B682" s="707" t="s">
        <v>810</v>
      </c>
      <c r="C682" s="706">
        <v>0</v>
      </c>
      <c r="D682" s="706">
        <v>0</v>
      </c>
      <c r="E682" s="706">
        <v>0</v>
      </c>
      <c r="F682" s="706">
        <v>0</v>
      </c>
      <c r="G682" s="706">
        <v>0</v>
      </c>
      <c r="H682" s="706">
        <v>0</v>
      </c>
      <c r="I682" s="706">
        <v>0</v>
      </c>
      <c r="J682" s="706">
        <v>0</v>
      </c>
      <c r="K682" s="706">
        <v>0</v>
      </c>
      <c r="L682" s="706">
        <v>0</v>
      </c>
      <c r="M682" s="706">
        <v>0</v>
      </c>
      <c r="N682" s="706">
        <v>0</v>
      </c>
      <c r="O682" s="706">
        <v>0</v>
      </c>
      <c r="P682" s="706">
        <v>0</v>
      </c>
      <c r="Q682" s="706">
        <v>0</v>
      </c>
      <c r="R682" s="706">
        <v>0</v>
      </c>
      <c r="S682" s="706">
        <v>0</v>
      </c>
      <c r="T682" s="706">
        <v>0</v>
      </c>
      <c r="U682" s="706">
        <v>0</v>
      </c>
      <c r="V682" s="706">
        <v>0</v>
      </c>
      <c r="AP682" s="3"/>
      <c r="AQ682" s="3"/>
      <c r="AR682" s="3"/>
      <c r="AS682" s="3"/>
      <c r="AT682" s="3"/>
    </row>
    <row r="683" spans="1:46" x14ac:dyDescent="0.2">
      <c r="A683" s="681" t="s">
        <v>1105</v>
      </c>
      <c r="B683" s="695" t="s">
        <v>812</v>
      </c>
      <c r="C683" s="696">
        <v>0</v>
      </c>
      <c r="D683" s="696">
        <v>3</v>
      </c>
      <c r="E683" s="696">
        <v>2</v>
      </c>
      <c r="F683" s="696">
        <v>2</v>
      </c>
      <c r="G683" s="696">
        <v>3</v>
      </c>
      <c r="H683" s="696">
        <v>3</v>
      </c>
      <c r="I683" s="696">
        <v>5</v>
      </c>
      <c r="J683" s="696">
        <v>6</v>
      </c>
      <c r="K683" s="696">
        <v>6</v>
      </c>
      <c r="L683" s="696">
        <v>6</v>
      </c>
      <c r="M683" s="696">
        <v>6</v>
      </c>
      <c r="N683" s="696">
        <v>7</v>
      </c>
      <c r="O683" s="696">
        <v>6</v>
      </c>
      <c r="P683" s="696">
        <v>4</v>
      </c>
      <c r="Q683" s="696">
        <v>3</v>
      </c>
      <c r="R683" s="696">
        <v>3</v>
      </c>
      <c r="S683" s="696">
        <v>2</v>
      </c>
      <c r="T683" s="696">
        <v>2</v>
      </c>
      <c r="U683" s="696">
        <v>2</v>
      </c>
      <c r="V683" s="696">
        <v>2</v>
      </c>
    </row>
    <row r="684" spans="1:46" x14ac:dyDescent="0.2">
      <c r="A684" s="681" t="s">
        <v>1106</v>
      </c>
      <c r="B684" s="697" t="s">
        <v>32</v>
      </c>
      <c r="C684" s="698" t="s">
        <v>824</v>
      </c>
      <c r="D684" s="698" t="e">
        <v>#N/A</v>
      </c>
      <c r="E684" s="698" t="s">
        <v>967</v>
      </c>
      <c r="F684" s="698" t="e">
        <v>#N/A</v>
      </c>
      <c r="G684" s="698" t="s">
        <v>837</v>
      </c>
      <c r="H684" s="698" t="e">
        <v>#N/A</v>
      </c>
      <c r="I684" s="698" t="s">
        <v>824</v>
      </c>
      <c r="J684" s="698" t="e">
        <v>#N/A</v>
      </c>
      <c r="K684" s="698" t="s">
        <v>837</v>
      </c>
      <c r="L684" s="698" t="e">
        <v>#N/A</v>
      </c>
      <c r="M684" s="698" t="s">
        <v>816</v>
      </c>
      <c r="N684" s="698" t="e">
        <v>#N/A</v>
      </c>
      <c r="O684" s="698" t="s">
        <v>816</v>
      </c>
      <c r="P684" s="698" t="e">
        <v>#N/A</v>
      </c>
      <c r="Q684" s="698" t="s">
        <v>816</v>
      </c>
      <c r="R684" s="698" t="e">
        <v>#N/A</v>
      </c>
      <c r="S684" s="698" t="s">
        <v>824</v>
      </c>
      <c r="T684" s="698" t="e">
        <v>#N/A</v>
      </c>
      <c r="U684" s="698" t="s">
        <v>2217</v>
      </c>
      <c r="V684" s="698" t="e">
        <v>#N/A</v>
      </c>
    </row>
    <row r="686" spans="1:46" x14ac:dyDescent="0.2">
      <c r="AN686" s="1"/>
    </row>
    <row r="690" spans="1:106" s="1" customFormat="1" ht="30" customHeight="1" x14ac:dyDescent="0.2">
      <c r="A690"/>
      <c r="B690"/>
      <c r="C690"/>
      <c r="D690"/>
      <c r="E690"/>
      <c r="F690"/>
      <c r="G690"/>
      <c r="H690"/>
      <c r="I690"/>
      <c r="J690"/>
      <c r="K690"/>
      <c r="L690"/>
      <c r="M690"/>
      <c r="N690"/>
      <c r="O690"/>
      <c r="P690"/>
      <c r="Q690"/>
      <c r="R690"/>
      <c r="S690"/>
      <c r="T690"/>
      <c r="U690"/>
      <c r="V690"/>
      <c r="X690"/>
      <c r="Y690"/>
      <c r="Z690"/>
      <c r="AA690"/>
      <c r="AB690"/>
      <c r="AC690"/>
      <c r="AD690"/>
      <c r="AE690"/>
      <c r="AF690"/>
      <c r="AG690"/>
      <c r="AH690"/>
      <c r="AI690"/>
      <c r="AJ690" s="515"/>
      <c r="AK690" s="5"/>
      <c r="AL690" s="5"/>
      <c r="AM690" s="5"/>
      <c r="AN690"/>
      <c r="AO690"/>
      <c r="AP690"/>
      <c r="AQ690"/>
      <c r="AR690"/>
      <c r="AS690"/>
      <c r="AT690"/>
      <c r="CH690"/>
      <c r="CI690"/>
      <c r="CJ690"/>
      <c r="CK690"/>
      <c r="CL690"/>
      <c r="CM690"/>
      <c r="CN690"/>
      <c r="CO690"/>
      <c r="CP690"/>
      <c r="CQ690"/>
      <c r="CR690"/>
      <c r="CS690"/>
      <c r="CT690"/>
      <c r="CU690"/>
      <c r="CV690"/>
      <c r="CW690"/>
      <c r="CX690"/>
      <c r="CY690"/>
      <c r="CZ690"/>
      <c r="DA690"/>
      <c r="DB690"/>
    </row>
    <row r="691" spans="1:106" x14ac:dyDescent="0.2">
      <c r="CH691" s="1"/>
      <c r="CI691" s="1"/>
      <c r="CJ691" s="1"/>
      <c r="CK691" s="1"/>
      <c r="CL691" s="1"/>
      <c r="CM691" s="1"/>
      <c r="CN691" s="1"/>
      <c r="CO691" s="1"/>
      <c r="CP691" s="1"/>
      <c r="CQ691" s="1"/>
      <c r="CR691" s="1"/>
      <c r="CS691" s="1"/>
      <c r="CT691" s="1"/>
      <c r="CU691" s="1"/>
      <c r="CV691" s="1"/>
      <c r="CW691" s="1"/>
      <c r="CX691" s="1"/>
      <c r="CY691" s="1"/>
      <c r="CZ691" s="1"/>
      <c r="DA691" s="1"/>
      <c r="DB691" s="1"/>
    </row>
    <row r="692" spans="1:106" ht="15.75" customHeight="1" x14ac:dyDescent="0.2"/>
    <row r="693" spans="1:106" ht="69.75" customHeight="1" x14ac:dyDescent="0.2">
      <c r="A693" s="98">
        <v>723</v>
      </c>
      <c r="B693" s="98"/>
      <c r="C693" s="98"/>
      <c r="D693" s="98"/>
      <c r="E693" s="98"/>
      <c r="F693" s="98"/>
      <c r="G693" s="98"/>
      <c r="H693" s="98"/>
      <c r="I693" s="98"/>
      <c r="J693" s="98"/>
      <c r="K693" s="98"/>
      <c r="L693" s="98"/>
      <c r="M693" s="98"/>
      <c r="N693" s="98"/>
      <c r="O693" s="98"/>
      <c r="P693" s="98"/>
      <c r="Q693" s="98"/>
      <c r="R693" s="98"/>
      <c r="S693" s="98"/>
      <c r="T693" s="98"/>
      <c r="U693" s="98"/>
      <c r="V693" s="98"/>
      <c r="W693" s="98"/>
      <c r="X693" s="98"/>
      <c r="Y693" s="98"/>
      <c r="Z693" s="98"/>
      <c r="AA693" s="98"/>
      <c r="AB693" s="98"/>
      <c r="AC693" s="98"/>
      <c r="AD693" s="98"/>
      <c r="AE693" s="98"/>
      <c r="AF693" s="98"/>
      <c r="AG693" s="98"/>
      <c r="AH693" s="98"/>
      <c r="AI693" s="98"/>
      <c r="AL693" s="232"/>
      <c r="AM693" s="232"/>
      <c r="AN693" s="2"/>
    </row>
    <row r="694" spans="1:106" x14ac:dyDescent="0.2">
      <c r="A694" s="99" t="s">
        <v>529</v>
      </c>
      <c r="B694" s="100" t="s">
        <v>78</v>
      </c>
      <c r="C694" s="101" t="s">
        <v>2262</v>
      </c>
      <c r="D694" s="102" t="s">
        <v>79</v>
      </c>
      <c r="E694" s="102" t="s">
        <v>2263</v>
      </c>
      <c r="F694" s="102" t="s">
        <v>79</v>
      </c>
      <c r="G694" s="102" t="s">
        <v>2264</v>
      </c>
      <c r="H694" s="102" t="s">
        <v>79</v>
      </c>
      <c r="I694" s="102" t="s">
        <v>2265</v>
      </c>
      <c r="J694" s="102" t="s">
        <v>79</v>
      </c>
      <c r="K694" s="102" t="s">
        <v>2266</v>
      </c>
      <c r="L694" s="102" t="s">
        <v>79</v>
      </c>
      <c r="M694" s="102" t="s">
        <v>2267</v>
      </c>
      <c r="N694" s="102" t="s">
        <v>79</v>
      </c>
      <c r="O694" s="102" t="s">
        <v>2268</v>
      </c>
      <c r="P694" s="102" t="s">
        <v>79</v>
      </c>
      <c r="Q694" s="102" t="s">
        <v>2269</v>
      </c>
      <c r="R694" s="102" t="s">
        <v>79</v>
      </c>
      <c r="S694" s="102" t="s">
        <v>2270</v>
      </c>
      <c r="T694" s="102" t="s">
        <v>79</v>
      </c>
      <c r="U694" s="102" t="s">
        <v>2271</v>
      </c>
      <c r="V694" s="103" t="s">
        <v>79</v>
      </c>
      <c r="X694" s="104"/>
      <c r="Y694" s="105" t="s">
        <v>80</v>
      </c>
      <c r="Z694" s="106" t="s">
        <v>83</v>
      </c>
      <c r="AA694" s="107" t="s">
        <v>84</v>
      </c>
      <c r="AB694" s="107" t="s">
        <v>85</v>
      </c>
      <c r="AC694" s="107" t="s">
        <v>86</v>
      </c>
      <c r="AD694" s="107" t="s">
        <v>87</v>
      </c>
      <c r="AE694" s="107" t="s">
        <v>81</v>
      </c>
      <c r="AF694" s="107" t="s">
        <v>82</v>
      </c>
      <c r="AG694" s="107" t="s">
        <v>83</v>
      </c>
      <c r="AH694" s="107" t="s">
        <v>84</v>
      </c>
      <c r="AI694" s="108" t="s">
        <v>85</v>
      </c>
      <c r="AL694" s="233"/>
      <c r="AM694" s="233"/>
      <c r="AN694" s="3"/>
    </row>
    <row r="695" spans="1:106" x14ac:dyDescent="0.2">
      <c r="A695" s="109" t="s">
        <v>530</v>
      </c>
      <c r="B695" s="110" t="s">
        <v>531</v>
      </c>
      <c r="C695" s="111" t="s">
        <v>59</v>
      </c>
      <c r="D695" s="111" t="s">
        <v>60</v>
      </c>
      <c r="E695" s="111" t="s">
        <v>59</v>
      </c>
      <c r="F695" s="111" t="s">
        <v>60</v>
      </c>
      <c r="G695" s="111" t="s">
        <v>59</v>
      </c>
      <c r="H695" s="111" t="s">
        <v>60</v>
      </c>
      <c r="I695" s="111" t="s">
        <v>59</v>
      </c>
      <c r="J695" s="111" t="s">
        <v>60</v>
      </c>
      <c r="K695" s="111" t="s">
        <v>59</v>
      </c>
      <c r="L695" s="111" t="s">
        <v>60</v>
      </c>
      <c r="M695" s="111" t="s">
        <v>59</v>
      </c>
      <c r="N695" s="111" t="s">
        <v>60</v>
      </c>
      <c r="O695" s="111" t="s">
        <v>59</v>
      </c>
      <c r="P695" s="111" t="s">
        <v>60</v>
      </c>
      <c r="Q695" s="111" t="s">
        <v>59</v>
      </c>
      <c r="R695" s="111" t="s">
        <v>60</v>
      </c>
      <c r="S695" s="111" t="s">
        <v>59</v>
      </c>
      <c r="T695" s="111" t="s">
        <v>60</v>
      </c>
      <c r="U695" s="111" t="s">
        <v>59</v>
      </c>
      <c r="V695" s="112" t="s">
        <v>60</v>
      </c>
      <c r="X695" s="113"/>
      <c r="Y695" s="105" t="s">
        <v>531</v>
      </c>
      <c r="Z695" s="114" t="s">
        <v>2272</v>
      </c>
      <c r="AA695" s="115" t="s">
        <v>2273</v>
      </c>
      <c r="AB695" s="115" t="s">
        <v>2274</v>
      </c>
      <c r="AC695" s="115" t="s">
        <v>2275</v>
      </c>
      <c r="AD695" s="115" t="s">
        <v>2276</v>
      </c>
      <c r="AE695" s="115" t="s">
        <v>2277</v>
      </c>
      <c r="AF695" s="115" t="s">
        <v>2278</v>
      </c>
      <c r="AG695" s="115" t="s">
        <v>2279</v>
      </c>
      <c r="AH695" s="115" t="s">
        <v>2280</v>
      </c>
      <c r="AI695" s="116" t="s">
        <v>2281</v>
      </c>
    </row>
    <row r="696" spans="1:106" x14ac:dyDescent="0.2">
      <c r="A696" s="109" t="s">
        <v>532</v>
      </c>
      <c r="B696" s="117" t="s">
        <v>88</v>
      </c>
      <c r="C696" s="118">
        <v>45616.375</v>
      </c>
      <c r="D696" s="119">
        <v>45616.875</v>
      </c>
      <c r="E696" s="120">
        <v>45617.375</v>
      </c>
      <c r="F696" s="119">
        <v>45617.875</v>
      </c>
      <c r="G696" s="120">
        <v>45618.375</v>
      </c>
      <c r="H696" s="119">
        <v>45618.875</v>
      </c>
      <c r="I696" s="121">
        <v>45619.375</v>
      </c>
      <c r="J696" s="119">
        <v>45619.875</v>
      </c>
      <c r="K696" s="120">
        <v>45620.375</v>
      </c>
      <c r="L696" s="119">
        <v>45620.875</v>
      </c>
      <c r="M696" s="120">
        <v>45621.375</v>
      </c>
      <c r="N696" s="119">
        <v>45621.875</v>
      </c>
      <c r="O696" s="121">
        <v>45622.375</v>
      </c>
      <c r="P696" s="119">
        <v>45622.875</v>
      </c>
      <c r="Q696" s="120">
        <v>45623.375</v>
      </c>
      <c r="R696" s="119">
        <v>45623.875</v>
      </c>
      <c r="S696" s="120">
        <v>45624.375</v>
      </c>
      <c r="T696" s="119">
        <v>45624.875</v>
      </c>
      <c r="U696" s="120">
        <v>45625.375</v>
      </c>
      <c r="V696" s="122">
        <v>45625.875</v>
      </c>
      <c r="X696" s="109" t="s">
        <v>533</v>
      </c>
      <c r="Y696" s="123"/>
      <c r="Z696" s="124">
        <v>45616.875</v>
      </c>
      <c r="AA696" s="125">
        <v>45617.875</v>
      </c>
      <c r="AB696" s="125">
        <v>45618.875</v>
      </c>
      <c r="AC696" s="125">
        <v>45619.875</v>
      </c>
      <c r="AD696" s="125">
        <v>45620.875</v>
      </c>
      <c r="AE696" s="125">
        <v>45621.875</v>
      </c>
      <c r="AF696" s="125">
        <v>45622.875</v>
      </c>
      <c r="AG696" s="125">
        <v>45623.875</v>
      </c>
      <c r="AH696" s="125">
        <v>45624.875</v>
      </c>
      <c r="AI696" s="125">
        <v>45625.875</v>
      </c>
    </row>
    <row r="697" spans="1:106" s="2" customFormat="1" x14ac:dyDescent="0.2">
      <c r="A697" s="109" t="s">
        <v>534</v>
      </c>
      <c r="B697" s="126" t="s">
        <v>89</v>
      </c>
      <c r="C697" s="127" t="e">
        <v>#N/A</v>
      </c>
      <c r="D697" s="128">
        <v>1.3</v>
      </c>
      <c r="E697" s="128" t="e">
        <v>#N/A</v>
      </c>
      <c r="F697" s="128">
        <v>4.4000000000000004</v>
      </c>
      <c r="G697" s="128" t="e">
        <v>#N/A</v>
      </c>
      <c r="H697" s="128">
        <v>0.2</v>
      </c>
      <c r="I697" s="128" t="e">
        <v>#N/A</v>
      </c>
      <c r="J697" s="128">
        <v>-0.3</v>
      </c>
      <c r="K697" s="128" t="e">
        <v>#N/A</v>
      </c>
      <c r="L697" s="128">
        <v>-0.8</v>
      </c>
      <c r="M697" s="128" t="e">
        <v>#N/A</v>
      </c>
      <c r="N697" s="128">
        <v>0.3</v>
      </c>
      <c r="O697" s="128" t="e">
        <v>#N/A</v>
      </c>
      <c r="P697" s="128">
        <v>4.5999999999999996</v>
      </c>
      <c r="Q697" s="128" t="e">
        <v>#N/A</v>
      </c>
      <c r="R697" s="128">
        <v>3</v>
      </c>
      <c r="S697" s="128" t="e">
        <v>#N/A</v>
      </c>
      <c r="T697" s="128">
        <v>2.5</v>
      </c>
      <c r="U697" s="128" t="e">
        <v>#N/A</v>
      </c>
      <c r="V697" s="129">
        <v>2.9</v>
      </c>
      <c r="W697" s="1"/>
      <c r="X697" s="109" t="s">
        <v>535</v>
      </c>
      <c r="Y697" s="130" t="s">
        <v>89</v>
      </c>
      <c r="Z697" s="131">
        <v>1.3</v>
      </c>
      <c r="AA697" s="131">
        <v>4.4000000000000004</v>
      </c>
      <c r="AB697" s="131">
        <v>0.2</v>
      </c>
      <c r="AC697" s="131">
        <v>-0.3</v>
      </c>
      <c r="AD697" s="131">
        <v>-0.8</v>
      </c>
      <c r="AE697" s="131">
        <v>0.3</v>
      </c>
      <c r="AF697" s="131">
        <v>4.5999999999999996</v>
      </c>
      <c r="AG697" s="131">
        <v>3</v>
      </c>
      <c r="AH697" s="131">
        <v>2.5</v>
      </c>
      <c r="AI697" s="131">
        <v>2.9</v>
      </c>
      <c r="AJ697" s="516"/>
      <c r="AK697" s="232"/>
      <c r="AL697" s="5"/>
      <c r="AM697" s="5"/>
      <c r="AN697"/>
      <c r="AO697"/>
      <c r="AP697"/>
      <c r="AQ697"/>
      <c r="AR697"/>
      <c r="AS697"/>
      <c r="AT697"/>
      <c r="CH697"/>
      <c r="CI697"/>
      <c r="CJ697"/>
      <c r="CK697"/>
      <c r="CL697"/>
      <c r="CM697"/>
      <c r="CN697"/>
      <c r="CO697"/>
      <c r="CP697"/>
      <c r="CQ697"/>
      <c r="CR697"/>
      <c r="CS697"/>
      <c r="CT697"/>
      <c r="CU697"/>
      <c r="CV697"/>
      <c r="CW697"/>
      <c r="CX697"/>
      <c r="CY697"/>
      <c r="CZ697"/>
      <c r="DA697"/>
      <c r="DB697"/>
    </row>
    <row r="698" spans="1:106" s="3" customFormat="1" x14ac:dyDescent="0.2">
      <c r="A698" s="109" t="s">
        <v>536</v>
      </c>
      <c r="B698" s="132" t="s">
        <v>90</v>
      </c>
      <c r="C698" s="133">
        <v>-2</v>
      </c>
      <c r="D698" s="134" t="e">
        <v>#N/A</v>
      </c>
      <c r="E698" s="133">
        <v>-1.8</v>
      </c>
      <c r="F698" s="134" t="e">
        <v>#N/A</v>
      </c>
      <c r="G698" s="133">
        <v>-2.1</v>
      </c>
      <c r="H698" s="134" t="e">
        <v>#N/A</v>
      </c>
      <c r="I698" s="133">
        <v>-2.7</v>
      </c>
      <c r="J698" s="134" t="e">
        <v>#N/A</v>
      </c>
      <c r="K698" s="133">
        <v>-7.1</v>
      </c>
      <c r="L698" s="134" t="e">
        <v>#N/A</v>
      </c>
      <c r="M698" s="133">
        <v>-6.7</v>
      </c>
      <c r="N698" s="134" t="e">
        <v>#N/A</v>
      </c>
      <c r="O698" s="133">
        <v>-1.7</v>
      </c>
      <c r="P698" s="134" t="e">
        <v>#N/A</v>
      </c>
      <c r="Q698" s="133">
        <v>1</v>
      </c>
      <c r="R698" s="134" t="e">
        <v>#N/A</v>
      </c>
      <c r="S698" s="133">
        <v>0</v>
      </c>
      <c r="T698" s="134" t="e">
        <v>#N/A</v>
      </c>
      <c r="U698" s="133">
        <v>-0.39999999999999991</v>
      </c>
      <c r="V698" s="135" t="e">
        <v>#N/A</v>
      </c>
      <c r="W698" s="1"/>
      <c r="X698" s="109" t="s">
        <v>537</v>
      </c>
      <c r="Y698" s="136" t="s">
        <v>90</v>
      </c>
      <c r="Z698" s="137">
        <v>0</v>
      </c>
      <c r="AA698" s="137">
        <v>0.2</v>
      </c>
      <c r="AB698" s="137">
        <v>-0.2</v>
      </c>
      <c r="AC698" s="137">
        <v>-1</v>
      </c>
      <c r="AD698" s="137">
        <v>-5.0999999999999996</v>
      </c>
      <c r="AE698" s="137">
        <v>-4.7</v>
      </c>
      <c r="AF698" s="137">
        <v>0.3</v>
      </c>
      <c r="AG698" s="137">
        <v>2.4</v>
      </c>
      <c r="AH698" s="137">
        <v>2</v>
      </c>
      <c r="AI698" s="137">
        <v>1.6</v>
      </c>
      <c r="AJ698" s="517"/>
      <c r="AK698" s="233"/>
      <c r="AL698" s="5"/>
      <c r="AM698" s="5"/>
      <c r="AN698"/>
      <c r="AO698"/>
      <c r="AP698"/>
      <c r="AQ698"/>
      <c r="AR698"/>
      <c r="AS698"/>
      <c r="AT698"/>
      <c r="CH698" s="2"/>
      <c r="CI698" s="2"/>
      <c r="CJ698" s="2"/>
      <c r="CK698" s="2"/>
      <c r="CL698" s="2"/>
      <c r="CM698" s="2"/>
      <c r="CN698" s="2"/>
      <c r="CO698" s="2"/>
      <c r="CP698" s="2"/>
      <c r="CQ698" s="2"/>
      <c r="CR698" s="2"/>
      <c r="CS698" s="2"/>
      <c r="CT698" s="2"/>
      <c r="CU698" s="2"/>
      <c r="CV698" s="2"/>
      <c r="CW698" s="2"/>
      <c r="CX698" s="2"/>
      <c r="CY698" s="2"/>
      <c r="CZ698" s="2"/>
      <c r="DA698" s="2"/>
      <c r="DB698" s="2"/>
    </row>
    <row r="699" spans="1:106" x14ac:dyDescent="0.2">
      <c r="A699" s="109" t="s">
        <v>538</v>
      </c>
      <c r="B699" s="491" t="s">
        <v>91</v>
      </c>
      <c r="C699" s="492" t="e">
        <v>#N/A</v>
      </c>
      <c r="D699" s="493">
        <v>7.3</v>
      </c>
      <c r="E699" s="493" t="e">
        <v>#N/A</v>
      </c>
      <c r="F699" s="493">
        <v>8.6999999999999993</v>
      </c>
      <c r="G699" s="493" t="e">
        <v>#N/A</v>
      </c>
      <c r="H699" s="493">
        <v>5.8</v>
      </c>
      <c r="I699" s="493" t="e">
        <v>#N/A</v>
      </c>
      <c r="J699" s="493">
        <v>5.5</v>
      </c>
      <c r="K699" s="493" t="e">
        <v>#N/A</v>
      </c>
      <c r="L699" s="493">
        <v>7.6</v>
      </c>
      <c r="M699" s="493" t="e">
        <v>#N/A</v>
      </c>
      <c r="N699" s="493">
        <v>9.3000000000000007</v>
      </c>
      <c r="O699" s="493" t="e">
        <v>#N/A</v>
      </c>
      <c r="P699" s="493">
        <v>10.199999999999999</v>
      </c>
      <c r="Q699" s="493" t="e">
        <v>#N/A</v>
      </c>
      <c r="R699" s="493">
        <v>11.5</v>
      </c>
      <c r="S699" s="493" t="e">
        <v>#N/A</v>
      </c>
      <c r="T699" s="493">
        <v>11.5</v>
      </c>
      <c r="U699" s="493" t="e">
        <v>#N/A</v>
      </c>
      <c r="V699" s="494">
        <v>11.6</v>
      </c>
      <c r="X699" s="109" t="s">
        <v>539</v>
      </c>
      <c r="Y699" s="514" t="s">
        <v>91</v>
      </c>
      <c r="Z699" s="511">
        <v>7.3</v>
      </c>
      <c r="AA699" s="512">
        <v>8.6999999999999993</v>
      </c>
      <c r="AB699" s="512">
        <v>5.8</v>
      </c>
      <c r="AC699" s="512">
        <v>5.5</v>
      </c>
      <c r="AD699" s="512">
        <v>7.6</v>
      </c>
      <c r="AE699" s="512">
        <v>9.3000000000000007</v>
      </c>
      <c r="AF699" s="512">
        <v>10.199999999999999</v>
      </c>
      <c r="AG699" s="512">
        <v>11.5</v>
      </c>
      <c r="AH699" s="512">
        <v>11.5</v>
      </c>
      <c r="AI699" s="513">
        <v>11.6</v>
      </c>
      <c r="CH699" s="3"/>
      <c r="CI699" s="3"/>
      <c r="CJ699" s="3"/>
      <c r="CK699" s="3"/>
      <c r="CL699" s="3"/>
      <c r="CM699" s="3"/>
      <c r="CN699" s="3"/>
      <c r="CO699" s="3"/>
      <c r="CP699" s="3"/>
      <c r="CQ699" s="3"/>
      <c r="CR699" s="3"/>
      <c r="CS699" s="3"/>
      <c r="CT699" s="3"/>
      <c r="CU699" s="3"/>
      <c r="CV699" s="3"/>
      <c r="CW699" s="3"/>
      <c r="CX699" s="3"/>
      <c r="CY699" s="3"/>
      <c r="CZ699" s="3"/>
      <c r="DA699" s="3"/>
      <c r="DB699" s="3"/>
    </row>
    <row r="700" spans="1:106" x14ac:dyDescent="0.2">
      <c r="A700" s="109" t="s">
        <v>540</v>
      </c>
      <c r="B700" s="139" t="s">
        <v>92</v>
      </c>
      <c r="C700" s="140">
        <v>8</v>
      </c>
      <c r="D700" s="141">
        <v>13</v>
      </c>
      <c r="E700" s="141">
        <v>12</v>
      </c>
      <c r="F700" s="141">
        <v>5</v>
      </c>
      <c r="G700" s="141">
        <v>10</v>
      </c>
      <c r="H700" s="141">
        <v>14</v>
      </c>
      <c r="I700" s="141">
        <v>10</v>
      </c>
      <c r="J700" s="141">
        <v>5</v>
      </c>
      <c r="K700" s="141">
        <v>5</v>
      </c>
      <c r="L700" s="141">
        <v>8</v>
      </c>
      <c r="M700" s="141">
        <v>12</v>
      </c>
      <c r="N700" s="141">
        <v>15</v>
      </c>
      <c r="O700" s="141">
        <v>13</v>
      </c>
      <c r="P700" s="141">
        <v>15</v>
      </c>
      <c r="Q700" s="141">
        <v>12</v>
      </c>
      <c r="R700" s="141">
        <v>7</v>
      </c>
      <c r="S700" s="141">
        <v>3</v>
      </c>
      <c r="T700" s="141">
        <v>1</v>
      </c>
      <c r="U700" s="141">
        <v>3</v>
      </c>
      <c r="V700" s="142">
        <v>3</v>
      </c>
      <c r="X700" s="109" t="s">
        <v>541</v>
      </c>
      <c r="Y700" s="143" t="s">
        <v>92</v>
      </c>
      <c r="Z700" s="144">
        <v>13</v>
      </c>
      <c r="AA700" s="144">
        <v>12</v>
      </c>
      <c r="AB700" s="144">
        <v>14</v>
      </c>
      <c r="AC700" s="144">
        <v>10</v>
      </c>
      <c r="AD700" s="144">
        <v>8</v>
      </c>
      <c r="AE700" s="144">
        <v>15</v>
      </c>
      <c r="AF700" s="144">
        <v>15</v>
      </c>
      <c r="AG700" s="144">
        <v>12</v>
      </c>
      <c r="AH700" s="144">
        <v>3</v>
      </c>
      <c r="AI700" s="144">
        <v>3</v>
      </c>
      <c r="AO700" s="1"/>
    </row>
    <row r="701" spans="1:106" x14ac:dyDescent="0.2">
      <c r="A701" s="109" t="s">
        <v>542</v>
      </c>
      <c r="B701" s="145" t="s">
        <v>93</v>
      </c>
      <c r="C701" s="146" t="s">
        <v>79</v>
      </c>
      <c r="D701" s="147" t="s">
        <v>79</v>
      </c>
      <c r="E701" s="147" t="s">
        <v>79</v>
      </c>
      <c r="F701" s="147" t="s">
        <v>79</v>
      </c>
      <c r="G701" s="147" t="s">
        <v>79</v>
      </c>
      <c r="H701" s="147" t="s">
        <v>79</v>
      </c>
      <c r="I701" s="147" t="s">
        <v>79</v>
      </c>
      <c r="J701" s="147" t="s">
        <v>79</v>
      </c>
      <c r="K701" s="147" t="s">
        <v>79</v>
      </c>
      <c r="L701" s="147" t="s">
        <v>79</v>
      </c>
      <c r="M701" s="147" t="s">
        <v>79</v>
      </c>
      <c r="N701" s="147">
        <v>15</v>
      </c>
      <c r="O701" s="147" t="s">
        <v>79</v>
      </c>
      <c r="P701" s="147">
        <v>15</v>
      </c>
      <c r="Q701" s="147" t="s">
        <v>79</v>
      </c>
      <c r="R701" s="147" t="s">
        <v>79</v>
      </c>
      <c r="S701" s="147" t="s">
        <v>79</v>
      </c>
      <c r="T701" s="147" t="s">
        <v>79</v>
      </c>
      <c r="U701" s="147" t="s">
        <v>79</v>
      </c>
      <c r="V701" s="148" t="s">
        <v>79</v>
      </c>
      <c r="X701" s="109" t="s">
        <v>543</v>
      </c>
      <c r="Y701" s="149" t="s">
        <v>103</v>
      </c>
      <c r="Z701" s="150">
        <v>0</v>
      </c>
      <c r="AA701" s="150">
        <v>0</v>
      </c>
      <c r="AB701" s="150">
        <v>0</v>
      </c>
      <c r="AC701" s="150">
        <v>0</v>
      </c>
      <c r="AD701" s="150">
        <v>0</v>
      </c>
      <c r="AE701" s="150">
        <v>0</v>
      </c>
      <c r="AF701" s="150">
        <v>0</v>
      </c>
      <c r="AG701" s="150">
        <v>0</v>
      </c>
      <c r="AH701" s="150">
        <v>0</v>
      </c>
      <c r="AI701" s="150">
        <v>0</v>
      </c>
    </row>
    <row r="702" spans="1:106" ht="15.75" x14ac:dyDescent="0.25">
      <c r="A702" s="109" t="s">
        <v>544</v>
      </c>
      <c r="B702" s="151" t="s">
        <v>31</v>
      </c>
      <c r="C702" s="152" t="s">
        <v>79</v>
      </c>
      <c r="D702" s="153" t="s">
        <v>2250</v>
      </c>
      <c r="E702" s="153" t="s">
        <v>2250</v>
      </c>
      <c r="F702" s="153" t="s">
        <v>2250</v>
      </c>
      <c r="G702" s="153" t="s">
        <v>2250</v>
      </c>
      <c r="H702" s="153" t="s">
        <v>2250</v>
      </c>
      <c r="I702" s="153" t="s">
        <v>2250</v>
      </c>
      <c r="J702" s="153" t="s">
        <v>2250</v>
      </c>
      <c r="K702" s="153" t="s">
        <v>2254</v>
      </c>
      <c r="L702" s="153" t="s">
        <v>2250</v>
      </c>
      <c r="M702" s="153" t="s">
        <v>79</v>
      </c>
      <c r="N702" s="153" t="s">
        <v>2250</v>
      </c>
      <c r="O702" s="153" t="s">
        <v>2227</v>
      </c>
      <c r="P702" s="153" t="s">
        <v>2238</v>
      </c>
      <c r="Q702" s="153" t="s">
        <v>2250</v>
      </c>
      <c r="R702" s="153" t="s">
        <v>79</v>
      </c>
      <c r="S702" s="153" t="s">
        <v>79</v>
      </c>
      <c r="T702" s="153" t="s">
        <v>79</v>
      </c>
      <c r="U702" s="153" t="s">
        <v>79</v>
      </c>
      <c r="V702" s="154" t="s">
        <v>79</v>
      </c>
      <c r="X702" s="109" t="s">
        <v>545</v>
      </c>
      <c r="Y702" s="155" t="s">
        <v>31</v>
      </c>
      <c r="Z702" s="156" t="s">
        <v>2250</v>
      </c>
      <c r="AA702" s="156" t="s">
        <v>2227</v>
      </c>
      <c r="AB702" s="156" t="s">
        <v>2250</v>
      </c>
      <c r="AC702" s="156" t="s">
        <v>2250</v>
      </c>
      <c r="AD702" s="156" t="s">
        <v>2250</v>
      </c>
      <c r="AE702" s="156" t="s">
        <v>2250</v>
      </c>
      <c r="AF702" s="156" t="s">
        <v>2238</v>
      </c>
      <c r="AG702" s="156" t="s">
        <v>2250</v>
      </c>
      <c r="AH702" s="156" t="s">
        <v>79</v>
      </c>
      <c r="AI702" s="156" t="s">
        <v>79</v>
      </c>
    </row>
    <row r="703" spans="1:106" x14ac:dyDescent="0.2">
      <c r="A703" s="109" t="s">
        <v>546</v>
      </c>
      <c r="B703" s="151" t="s">
        <v>94</v>
      </c>
      <c r="C703" s="157">
        <v>0</v>
      </c>
      <c r="D703" s="158">
        <v>6</v>
      </c>
      <c r="E703" s="158">
        <v>15</v>
      </c>
      <c r="F703" s="158">
        <v>1</v>
      </c>
      <c r="G703" s="158">
        <v>2</v>
      </c>
      <c r="H703" s="158">
        <v>2</v>
      </c>
      <c r="I703" s="158">
        <v>2</v>
      </c>
      <c r="J703" s="158">
        <v>1</v>
      </c>
      <c r="K703" s="158">
        <v>2</v>
      </c>
      <c r="L703" s="158">
        <v>1</v>
      </c>
      <c r="M703" s="158">
        <v>0</v>
      </c>
      <c r="N703" s="158">
        <v>8</v>
      </c>
      <c r="O703" s="158">
        <v>6</v>
      </c>
      <c r="P703" s="158">
        <v>2</v>
      </c>
      <c r="Q703" s="158">
        <v>1</v>
      </c>
      <c r="R703" s="158">
        <v>0</v>
      </c>
      <c r="S703" s="158">
        <v>0</v>
      </c>
      <c r="T703" s="158">
        <v>0</v>
      </c>
      <c r="U703" s="158">
        <v>0</v>
      </c>
      <c r="V703" s="159">
        <v>0</v>
      </c>
      <c r="X703" s="109" t="s">
        <v>547</v>
      </c>
      <c r="Y703" s="23" t="s">
        <v>94</v>
      </c>
      <c r="Z703" s="160">
        <v>6</v>
      </c>
      <c r="AA703" s="160">
        <v>15</v>
      </c>
      <c r="AB703" s="160">
        <v>3</v>
      </c>
      <c r="AC703" s="160">
        <v>3</v>
      </c>
      <c r="AD703" s="160">
        <v>2</v>
      </c>
      <c r="AE703" s="160">
        <v>8</v>
      </c>
      <c r="AF703" s="160">
        <v>8</v>
      </c>
      <c r="AG703" s="160">
        <v>1</v>
      </c>
      <c r="AH703" s="160">
        <v>0</v>
      </c>
      <c r="AI703" s="160">
        <v>0</v>
      </c>
    </row>
    <row r="704" spans="1:106" x14ac:dyDescent="0.2">
      <c r="A704" s="109" t="s">
        <v>548</v>
      </c>
      <c r="B704" s="161" t="s">
        <v>34</v>
      </c>
      <c r="C704" s="162">
        <v>1001.95</v>
      </c>
      <c r="D704" s="163">
        <v>992.90000000000009</v>
      </c>
      <c r="E704" s="163">
        <v>984.65</v>
      </c>
      <c r="F704" s="163">
        <v>986.3</v>
      </c>
      <c r="G704" s="163">
        <v>987.35</v>
      </c>
      <c r="H704" s="163">
        <v>996.90000000000009</v>
      </c>
      <c r="I704" s="163">
        <v>999.6</v>
      </c>
      <c r="J704" s="163">
        <v>998.7</v>
      </c>
      <c r="K704" s="163">
        <v>1005.65</v>
      </c>
      <c r="L704" s="163">
        <v>1016.1</v>
      </c>
      <c r="M704" s="163">
        <v>1022.5</v>
      </c>
      <c r="N704" s="163">
        <v>1014.15</v>
      </c>
      <c r="O704" s="163">
        <v>1012.65</v>
      </c>
      <c r="P704" s="163">
        <v>1012.5999999999999</v>
      </c>
      <c r="Q704" s="163">
        <v>1015.7</v>
      </c>
      <c r="R704" s="163">
        <v>1020.25</v>
      </c>
      <c r="S704" s="163">
        <v>1024.8499999999999</v>
      </c>
      <c r="T704" s="163">
        <v>1029</v>
      </c>
      <c r="U704" s="163">
        <v>1034.4000000000001</v>
      </c>
      <c r="V704" s="164">
        <v>1041.5500000000002</v>
      </c>
      <c r="X704" s="109" t="s">
        <v>549</v>
      </c>
      <c r="Y704" s="165" t="s">
        <v>33</v>
      </c>
      <c r="Z704" s="166">
        <v>0</v>
      </c>
      <c r="AA704" s="166">
        <v>0</v>
      </c>
      <c r="AB704" s="166">
        <v>0</v>
      </c>
      <c r="AC704" s="166">
        <v>0</v>
      </c>
      <c r="AD704" s="166">
        <v>0</v>
      </c>
      <c r="AE704" s="166">
        <v>0</v>
      </c>
      <c r="AF704" s="166">
        <v>0</v>
      </c>
      <c r="AG704" s="166">
        <v>0</v>
      </c>
      <c r="AH704" s="166">
        <v>0</v>
      </c>
      <c r="AI704" s="166">
        <v>0</v>
      </c>
      <c r="AP704" s="1"/>
      <c r="AQ704" s="1"/>
      <c r="AR704" s="1"/>
      <c r="AS704" s="1"/>
      <c r="AT704" s="1"/>
    </row>
    <row r="705" spans="1:106" x14ac:dyDescent="0.2">
      <c r="A705" s="109" t="s">
        <v>550</v>
      </c>
      <c r="B705" s="167" t="s">
        <v>32</v>
      </c>
      <c r="C705" s="168" t="s">
        <v>2257</v>
      </c>
      <c r="D705" s="169" t="s">
        <v>2290</v>
      </c>
      <c r="E705" s="169" t="s">
        <v>106</v>
      </c>
      <c r="F705" s="169" t="s">
        <v>97</v>
      </c>
      <c r="G705" s="169" t="s">
        <v>983</v>
      </c>
      <c r="H705" s="169" t="s">
        <v>2239</v>
      </c>
      <c r="I705" s="169" t="s">
        <v>820</v>
      </c>
      <c r="J705" s="169" t="s">
        <v>0</v>
      </c>
      <c r="K705" s="169" t="s">
        <v>0</v>
      </c>
      <c r="L705" s="169" t="s">
        <v>4</v>
      </c>
      <c r="M705" s="169" t="s">
        <v>820</v>
      </c>
      <c r="N705" s="169" t="s">
        <v>2232</v>
      </c>
      <c r="O705" s="169" t="s">
        <v>983</v>
      </c>
      <c r="P705" s="169" t="s">
        <v>2239</v>
      </c>
      <c r="Q705" s="169" t="s">
        <v>983</v>
      </c>
      <c r="R705" s="169" t="s">
        <v>2</v>
      </c>
      <c r="S705" s="169" t="s">
        <v>273</v>
      </c>
      <c r="T705" s="169" t="s">
        <v>2213</v>
      </c>
      <c r="U705" s="169" t="s">
        <v>2234</v>
      </c>
      <c r="V705" s="170" t="s">
        <v>2234</v>
      </c>
      <c r="X705" s="672" t="s">
        <v>529</v>
      </c>
      <c r="Y705" s="673" t="s">
        <v>807</v>
      </c>
      <c r="Z705" s="674">
        <v>0</v>
      </c>
      <c r="AA705" s="675">
        <v>0</v>
      </c>
      <c r="AB705" s="675">
        <v>0</v>
      </c>
      <c r="AC705" s="675">
        <v>0</v>
      </c>
      <c r="AD705" s="675">
        <v>0</v>
      </c>
      <c r="AE705" s="675">
        <v>0</v>
      </c>
      <c r="AF705" s="675">
        <v>0</v>
      </c>
      <c r="AG705" s="675">
        <v>0</v>
      </c>
      <c r="AH705" s="675">
        <v>0</v>
      </c>
      <c r="AI705" s="676">
        <v>0</v>
      </c>
    </row>
    <row r="706" spans="1:106" x14ac:dyDescent="0.2">
      <c r="A706" s="109" t="s">
        <v>551</v>
      </c>
      <c r="B706" s="171" t="s">
        <v>33</v>
      </c>
      <c r="C706" s="172">
        <v>0</v>
      </c>
      <c r="D706" s="173">
        <v>0</v>
      </c>
      <c r="E706" s="173">
        <v>0</v>
      </c>
      <c r="F706" s="173">
        <v>0</v>
      </c>
      <c r="G706" s="173">
        <v>0</v>
      </c>
      <c r="H706" s="173">
        <v>0</v>
      </c>
      <c r="I706" s="173">
        <v>0</v>
      </c>
      <c r="J706" s="173">
        <v>0</v>
      </c>
      <c r="K706" s="173">
        <v>0</v>
      </c>
      <c r="L706" s="173">
        <v>0</v>
      </c>
      <c r="M706" s="173">
        <v>0</v>
      </c>
      <c r="N706" s="173">
        <v>0</v>
      </c>
      <c r="O706" s="173">
        <v>0</v>
      </c>
      <c r="P706" s="173">
        <v>0</v>
      </c>
      <c r="Q706" s="173">
        <v>0</v>
      </c>
      <c r="R706" s="173">
        <v>0</v>
      </c>
      <c r="S706" s="173">
        <v>0</v>
      </c>
      <c r="T706" s="173">
        <v>0</v>
      </c>
      <c r="U706" s="173">
        <v>0</v>
      </c>
      <c r="V706" s="174">
        <v>0</v>
      </c>
      <c r="X706" s="672" t="s">
        <v>530</v>
      </c>
      <c r="Y706" s="677" t="s">
        <v>808</v>
      </c>
      <c r="Z706" s="678">
        <v>0</v>
      </c>
      <c r="AA706" s="679">
        <v>0</v>
      </c>
      <c r="AB706" s="679">
        <v>0</v>
      </c>
      <c r="AC706" s="679">
        <v>0</v>
      </c>
      <c r="AD706" s="679">
        <v>0</v>
      </c>
      <c r="AE706" s="679">
        <v>0</v>
      </c>
      <c r="AF706" s="679">
        <v>0</v>
      </c>
      <c r="AG706" s="679">
        <v>0</v>
      </c>
      <c r="AH706" s="679">
        <v>0</v>
      </c>
      <c r="AI706" s="680">
        <v>0</v>
      </c>
    </row>
    <row r="707" spans="1:106" x14ac:dyDescent="0.2">
      <c r="A707" s="109" t="s">
        <v>552</v>
      </c>
      <c r="B707" s="171" t="s">
        <v>103</v>
      </c>
      <c r="C707" s="172">
        <v>0</v>
      </c>
      <c r="D707" s="173">
        <v>0</v>
      </c>
      <c r="E707" s="173">
        <v>0</v>
      </c>
      <c r="F707" s="173">
        <v>0</v>
      </c>
      <c r="G707" s="173">
        <v>0</v>
      </c>
      <c r="H707" s="173">
        <v>0</v>
      </c>
      <c r="I707" s="173">
        <v>0</v>
      </c>
      <c r="J707" s="173">
        <v>0</v>
      </c>
      <c r="K707" s="173">
        <v>0</v>
      </c>
      <c r="L707" s="173">
        <v>0</v>
      </c>
      <c r="M707" s="173">
        <v>0</v>
      </c>
      <c r="N707" s="173">
        <v>0</v>
      </c>
      <c r="O707" s="173">
        <v>0</v>
      </c>
      <c r="P707" s="173">
        <v>0</v>
      </c>
      <c r="Q707" s="173">
        <v>0</v>
      </c>
      <c r="R707" s="173">
        <v>0</v>
      </c>
      <c r="S707" s="173">
        <v>0</v>
      </c>
      <c r="T707" s="173">
        <v>0</v>
      </c>
      <c r="U707" s="173">
        <v>0</v>
      </c>
      <c r="V707" s="174">
        <v>0</v>
      </c>
      <c r="X707" s="672" t="s">
        <v>532</v>
      </c>
      <c r="Y707" s="677" t="s">
        <v>809</v>
      </c>
      <c r="Z707" s="678">
        <v>2</v>
      </c>
      <c r="AA707" s="679">
        <v>2</v>
      </c>
      <c r="AB707" s="679">
        <v>0</v>
      </c>
      <c r="AC707" s="679">
        <v>0</v>
      </c>
      <c r="AD707" s="679">
        <v>0</v>
      </c>
      <c r="AE707" s="679">
        <v>2</v>
      </c>
      <c r="AF707" s="679">
        <v>2</v>
      </c>
      <c r="AG707" s="679">
        <v>0</v>
      </c>
      <c r="AH707" s="679">
        <v>0</v>
      </c>
      <c r="AI707" s="680">
        <v>0</v>
      </c>
      <c r="AO707" s="2"/>
    </row>
    <row r="708" spans="1:106" x14ac:dyDescent="0.2">
      <c r="A708" s="109" t="s">
        <v>553</v>
      </c>
      <c r="B708" s="171" t="s">
        <v>148</v>
      </c>
      <c r="C708" s="172">
        <v>-8</v>
      </c>
      <c r="D708" s="173">
        <v>-6.7</v>
      </c>
      <c r="E708" s="173">
        <v>-3.3</v>
      </c>
      <c r="F708" s="173">
        <v>-6.1</v>
      </c>
      <c r="G708" s="173">
        <v>-9.3000000000000007</v>
      </c>
      <c r="H708" s="173">
        <v>-9.5</v>
      </c>
      <c r="I708" s="173">
        <v>-8.6999999999999993</v>
      </c>
      <c r="J708" s="173">
        <v>-10.3</v>
      </c>
      <c r="K708" s="173">
        <v>-11.4</v>
      </c>
      <c r="L708" s="173">
        <v>-9.6</v>
      </c>
      <c r="M708" s="173">
        <v>-7.3</v>
      </c>
      <c r="N708" s="173">
        <v>-6</v>
      </c>
      <c r="O708" s="173">
        <v>7.4</v>
      </c>
      <c r="P708" s="173">
        <v>3.1</v>
      </c>
      <c r="Q708" s="173">
        <v>-2.4</v>
      </c>
      <c r="R708" s="173">
        <v>-2.6</v>
      </c>
      <c r="S708" s="173">
        <v>-4.0999999999999996</v>
      </c>
      <c r="T708" s="173">
        <v>-4.8</v>
      </c>
      <c r="U708" s="173">
        <v>-6.5</v>
      </c>
      <c r="V708" s="174">
        <v>-7</v>
      </c>
      <c r="X708" s="672" t="s">
        <v>534</v>
      </c>
      <c r="Y708" s="699" t="s">
        <v>810</v>
      </c>
      <c r="Z708" s="700">
        <v>0</v>
      </c>
      <c r="AA708" s="701">
        <v>0</v>
      </c>
      <c r="AB708" s="701">
        <v>0</v>
      </c>
      <c r="AC708" s="701">
        <v>0</v>
      </c>
      <c r="AD708" s="701">
        <v>0</v>
      </c>
      <c r="AE708" s="701">
        <v>0</v>
      </c>
      <c r="AF708" s="701">
        <v>0</v>
      </c>
      <c r="AG708" s="701">
        <v>0</v>
      </c>
      <c r="AH708" s="701">
        <v>0</v>
      </c>
      <c r="AI708" s="702">
        <v>0</v>
      </c>
      <c r="AO708" s="3"/>
    </row>
    <row r="709" spans="1:106" x14ac:dyDescent="0.2">
      <c r="A709" s="703" t="s">
        <v>1107</v>
      </c>
      <c r="B709" s="704" t="s">
        <v>807</v>
      </c>
      <c r="C709" s="705">
        <v>0</v>
      </c>
      <c r="D709" s="705">
        <v>0</v>
      </c>
      <c r="E709" s="705">
        <v>0</v>
      </c>
      <c r="F709" s="705">
        <v>0</v>
      </c>
      <c r="G709" s="705">
        <v>0</v>
      </c>
      <c r="H709" s="705">
        <v>0</v>
      </c>
      <c r="I709" s="705">
        <v>0</v>
      </c>
      <c r="J709" s="705">
        <v>0</v>
      </c>
      <c r="K709" s="705">
        <v>0</v>
      </c>
      <c r="L709" s="705">
        <v>0</v>
      </c>
      <c r="M709" s="705">
        <v>0</v>
      </c>
      <c r="N709" s="705">
        <v>0</v>
      </c>
      <c r="O709" s="705">
        <v>0</v>
      </c>
      <c r="P709" s="705">
        <v>0</v>
      </c>
      <c r="Q709" s="705">
        <v>0</v>
      </c>
      <c r="R709" s="705">
        <v>0</v>
      </c>
      <c r="S709" s="705">
        <v>0</v>
      </c>
      <c r="T709" s="705">
        <v>0</v>
      </c>
      <c r="U709" s="705">
        <v>0</v>
      </c>
      <c r="V709" s="705">
        <v>0</v>
      </c>
      <c r="X709" s="672" t="s">
        <v>536</v>
      </c>
      <c r="Y709" s="685" t="s">
        <v>812</v>
      </c>
      <c r="Z709" s="686">
        <v>3</v>
      </c>
      <c r="AA709" s="687">
        <v>5</v>
      </c>
      <c r="AB709" s="687">
        <v>5</v>
      </c>
      <c r="AC709" s="687">
        <v>7</v>
      </c>
      <c r="AD709" s="687">
        <v>8</v>
      </c>
      <c r="AE709" s="687">
        <v>11</v>
      </c>
      <c r="AF709" s="687">
        <v>11</v>
      </c>
      <c r="AG709" s="687">
        <v>3</v>
      </c>
      <c r="AH709" s="687">
        <v>2</v>
      </c>
      <c r="AI709" s="688">
        <v>2</v>
      </c>
    </row>
    <row r="710" spans="1:106" x14ac:dyDescent="0.2">
      <c r="A710" s="703" t="s">
        <v>1108</v>
      </c>
      <c r="B710" s="704" t="s">
        <v>808</v>
      </c>
      <c r="C710" s="706">
        <v>0</v>
      </c>
      <c r="D710" s="706">
        <v>0</v>
      </c>
      <c r="E710" s="706">
        <v>0</v>
      </c>
      <c r="F710" s="706">
        <v>0</v>
      </c>
      <c r="G710" s="706">
        <v>0</v>
      </c>
      <c r="H710" s="706">
        <v>0</v>
      </c>
      <c r="I710" s="706">
        <v>0</v>
      </c>
      <c r="J710" s="706">
        <v>0</v>
      </c>
      <c r="K710" s="706">
        <v>0</v>
      </c>
      <c r="L710" s="706">
        <v>0</v>
      </c>
      <c r="M710" s="706">
        <v>0</v>
      </c>
      <c r="N710" s="706">
        <v>0</v>
      </c>
      <c r="O710" s="706">
        <v>0</v>
      </c>
      <c r="P710" s="706">
        <v>0</v>
      </c>
      <c r="Q710" s="706">
        <v>0</v>
      </c>
      <c r="R710" s="706">
        <v>0</v>
      </c>
      <c r="S710" s="706">
        <v>0</v>
      </c>
      <c r="T710" s="706">
        <v>0</v>
      </c>
      <c r="U710" s="706">
        <v>0</v>
      </c>
      <c r="V710" s="706">
        <v>0</v>
      </c>
      <c r="X710" s="672" t="s">
        <v>548</v>
      </c>
      <c r="Y710" s="459" t="s">
        <v>806</v>
      </c>
      <c r="Z710" s="691">
        <v>1001.95</v>
      </c>
      <c r="AA710" s="691">
        <v>984.65</v>
      </c>
      <c r="AB710" s="691">
        <v>987.35</v>
      </c>
      <c r="AC710" s="691">
        <v>999.6</v>
      </c>
      <c r="AD710" s="691">
        <v>1005.65</v>
      </c>
      <c r="AE710" s="691">
        <v>1022.5</v>
      </c>
      <c r="AF710" s="691">
        <v>1012.65</v>
      </c>
      <c r="AG710" s="691">
        <v>1015.7</v>
      </c>
      <c r="AH710" s="691">
        <v>1024.8499999999999</v>
      </c>
      <c r="AI710" s="691">
        <v>1034.4000000000001</v>
      </c>
    </row>
    <row r="711" spans="1:106" x14ac:dyDescent="0.2">
      <c r="A711" s="703" t="s">
        <v>1109</v>
      </c>
      <c r="B711" s="707" t="s">
        <v>809</v>
      </c>
      <c r="C711" s="706">
        <v>0</v>
      </c>
      <c r="D711" s="706">
        <v>2</v>
      </c>
      <c r="E711" s="706">
        <v>2</v>
      </c>
      <c r="F711" s="706">
        <v>0</v>
      </c>
      <c r="G711" s="706">
        <v>0</v>
      </c>
      <c r="H711" s="706">
        <v>0</v>
      </c>
      <c r="I711" s="706">
        <v>0</v>
      </c>
      <c r="J711" s="706">
        <v>0</v>
      </c>
      <c r="K711" s="706">
        <v>0</v>
      </c>
      <c r="L711" s="706">
        <v>0</v>
      </c>
      <c r="M711" s="706">
        <v>0</v>
      </c>
      <c r="N711" s="706">
        <v>2</v>
      </c>
      <c r="O711" s="706">
        <v>0</v>
      </c>
      <c r="P711" s="706">
        <v>0</v>
      </c>
      <c r="Q711" s="706">
        <v>0</v>
      </c>
      <c r="R711" s="706">
        <v>0</v>
      </c>
      <c r="S711" s="706">
        <v>0</v>
      </c>
      <c r="T711" s="706">
        <v>0</v>
      </c>
      <c r="U711" s="706">
        <v>0</v>
      </c>
      <c r="V711" s="706">
        <v>0</v>
      </c>
      <c r="X711" s="672" t="s">
        <v>550</v>
      </c>
      <c r="Y711" s="693" t="s">
        <v>32</v>
      </c>
      <c r="Z711" s="694" t="s">
        <v>815</v>
      </c>
      <c r="AA711" s="694" t="s">
        <v>837</v>
      </c>
      <c r="AB711" s="694" t="s">
        <v>816</v>
      </c>
      <c r="AC711" s="694" t="s">
        <v>816</v>
      </c>
      <c r="AD711" s="694" t="s">
        <v>837</v>
      </c>
      <c r="AE711" s="694" t="s">
        <v>816</v>
      </c>
      <c r="AF711" s="694" t="s">
        <v>816</v>
      </c>
      <c r="AG711" s="694" t="s">
        <v>816</v>
      </c>
      <c r="AH711" s="694" t="s">
        <v>824</v>
      </c>
      <c r="AI711" s="694" t="s">
        <v>2217</v>
      </c>
      <c r="AP711" s="2"/>
      <c r="AQ711" s="2"/>
      <c r="AR711" s="2"/>
      <c r="AS711" s="2"/>
      <c r="AT711" s="2"/>
    </row>
    <row r="712" spans="1:106" x14ac:dyDescent="0.2">
      <c r="A712" s="703" t="s">
        <v>1110</v>
      </c>
      <c r="B712" s="707" t="s">
        <v>810</v>
      </c>
      <c r="C712" s="706">
        <v>0</v>
      </c>
      <c r="D712" s="706">
        <v>0</v>
      </c>
      <c r="E712" s="706">
        <v>0</v>
      </c>
      <c r="F712" s="706">
        <v>0</v>
      </c>
      <c r="G712" s="706">
        <v>0</v>
      </c>
      <c r="H712" s="706">
        <v>0</v>
      </c>
      <c r="I712" s="706">
        <v>0</v>
      </c>
      <c r="J712" s="706">
        <v>0</v>
      </c>
      <c r="K712" s="706">
        <v>0</v>
      </c>
      <c r="L712" s="706">
        <v>0</v>
      </c>
      <c r="M712" s="706">
        <v>0</v>
      </c>
      <c r="N712" s="706">
        <v>0</v>
      </c>
      <c r="O712" s="706">
        <v>0</v>
      </c>
      <c r="P712" s="706">
        <v>0</v>
      </c>
      <c r="Q712" s="706">
        <v>0</v>
      </c>
      <c r="R712" s="706">
        <v>0</v>
      </c>
      <c r="S712" s="706">
        <v>0</v>
      </c>
      <c r="T712" s="706">
        <v>0</v>
      </c>
      <c r="U712" s="706">
        <v>0</v>
      </c>
      <c r="V712" s="706">
        <v>0</v>
      </c>
      <c r="AN712" s="5"/>
      <c r="AP712" s="3"/>
      <c r="AQ712" s="3"/>
      <c r="AR712" s="3"/>
      <c r="AS712" s="3"/>
      <c r="AT712" s="3"/>
    </row>
    <row r="713" spans="1:106" x14ac:dyDescent="0.2">
      <c r="A713" s="681" t="s">
        <v>1111</v>
      </c>
      <c r="B713" s="695" t="s">
        <v>812</v>
      </c>
      <c r="C713" s="696">
        <v>0</v>
      </c>
      <c r="D713" s="696">
        <v>3</v>
      </c>
      <c r="E713" s="696">
        <v>5</v>
      </c>
      <c r="F713" s="696">
        <v>3</v>
      </c>
      <c r="G713" s="696">
        <v>4</v>
      </c>
      <c r="H713" s="696">
        <v>5</v>
      </c>
      <c r="I713" s="696">
        <v>6</v>
      </c>
      <c r="J713" s="696">
        <v>7</v>
      </c>
      <c r="K713" s="696">
        <v>8</v>
      </c>
      <c r="L713" s="696">
        <v>8</v>
      </c>
      <c r="M713" s="696">
        <v>8</v>
      </c>
      <c r="N713" s="696">
        <v>11</v>
      </c>
      <c r="O713" s="696">
        <v>11</v>
      </c>
      <c r="P713" s="696">
        <v>6</v>
      </c>
      <c r="Q713" s="696">
        <v>3</v>
      </c>
      <c r="R713" s="696">
        <v>2</v>
      </c>
      <c r="S713" s="696">
        <v>2</v>
      </c>
      <c r="T713" s="696">
        <v>2</v>
      </c>
      <c r="U713" s="696">
        <v>2</v>
      </c>
      <c r="V713" s="696">
        <v>1</v>
      </c>
    </row>
    <row r="714" spans="1:106" x14ac:dyDescent="0.2">
      <c r="A714" s="681" t="s">
        <v>1112</v>
      </c>
      <c r="B714" s="697" t="s">
        <v>32</v>
      </c>
      <c r="C714" s="698" t="s">
        <v>815</v>
      </c>
      <c r="D714" s="698" t="e">
        <v>#N/A</v>
      </c>
      <c r="E714" s="698" t="s">
        <v>837</v>
      </c>
      <c r="F714" s="698" t="e">
        <v>#N/A</v>
      </c>
      <c r="G714" s="698" t="s">
        <v>816</v>
      </c>
      <c r="H714" s="698" t="e">
        <v>#N/A</v>
      </c>
      <c r="I714" s="698" t="s">
        <v>816</v>
      </c>
      <c r="J714" s="698" t="e">
        <v>#N/A</v>
      </c>
      <c r="K714" s="698" t="s">
        <v>837</v>
      </c>
      <c r="L714" s="698" t="e">
        <v>#N/A</v>
      </c>
      <c r="M714" s="698" t="s">
        <v>816</v>
      </c>
      <c r="N714" s="698" t="e">
        <v>#N/A</v>
      </c>
      <c r="O714" s="698" t="s">
        <v>816</v>
      </c>
      <c r="P714" s="698" t="e">
        <v>#N/A</v>
      </c>
      <c r="Q714" s="698" t="s">
        <v>816</v>
      </c>
      <c r="R714" s="698" t="e">
        <v>#N/A</v>
      </c>
      <c r="S714" s="698" t="s">
        <v>824</v>
      </c>
      <c r="T714" s="698" t="e">
        <v>#N/A</v>
      </c>
      <c r="U714" s="698" t="s">
        <v>2217</v>
      </c>
      <c r="V714" s="698" t="e">
        <v>#N/A</v>
      </c>
    </row>
    <row r="716" spans="1:106" s="5" customFormat="1" x14ac:dyDescent="0.2">
      <c r="A716"/>
      <c r="B716"/>
      <c r="C716"/>
      <c r="D716"/>
      <c r="E716"/>
      <c r="F716"/>
      <c r="G716"/>
      <c r="H716"/>
      <c r="I716"/>
      <c r="J716"/>
      <c r="K716"/>
      <c r="L716"/>
      <c r="M716"/>
      <c r="N716"/>
      <c r="O716"/>
      <c r="P716"/>
      <c r="Q716"/>
      <c r="R716"/>
      <c r="S716"/>
      <c r="T716"/>
      <c r="U716"/>
      <c r="V716"/>
      <c r="W716" s="1"/>
      <c r="X716"/>
      <c r="Y716"/>
      <c r="Z716"/>
      <c r="AA716"/>
      <c r="AB716"/>
      <c r="AC716"/>
      <c r="AD716"/>
      <c r="AE716"/>
      <c r="AF716"/>
      <c r="AG716"/>
      <c r="AH716"/>
      <c r="AI716"/>
      <c r="AJ716" s="515"/>
      <c r="AN716" s="1"/>
      <c r="AO716"/>
      <c r="AP716"/>
      <c r="AQ716"/>
      <c r="AR716"/>
      <c r="AS716"/>
      <c r="AT716"/>
      <c r="CH716"/>
      <c r="CI716"/>
      <c r="CJ716"/>
      <c r="CK716"/>
      <c r="CL716"/>
      <c r="CM716"/>
      <c r="CN716"/>
      <c r="CO716"/>
      <c r="CP716"/>
      <c r="CQ716"/>
      <c r="CR716"/>
      <c r="CS716"/>
      <c r="CT716"/>
      <c r="CU716"/>
      <c r="CV716"/>
      <c r="CW716"/>
      <c r="CX716"/>
      <c r="CY716"/>
      <c r="CZ716"/>
      <c r="DA716"/>
      <c r="DB716"/>
    </row>
    <row r="717" spans="1:106" x14ac:dyDescent="0.2">
      <c r="CH717" s="5"/>
      <c r="CI717" s="5"/>
      <c r="CJ717" s="5"/>
      <c r="CK717" s="5"/>
      <c r="CL717" s="5"/>
      <c r="CM717" s="5"/>
      <c r="CN717" s="5"/>
      <c r="CO717" s="5"/>
      <c r="CP717" s="5"/>
      <c r="CQ717" s="5"/>
      <c r="CR717" s="5"/>
      <c r="CS717" s="5"/>
      <c r="CT717" s="5"/>
      <c r="CU717" s="5"/>
      <c r="CV717" s="5"/>
      <c r="CW717" s="5"/>
      <c r="CX717" s="5"/>
      <c r="CY717" s="5"/>
      <c r="CZ717" s="5"/>
      <c r="DA717" s="5"/>
      <c r="DB717" s="5"/>
    </row>
    <row r="720" spans="1:106" s="1" customFormat="1" ht="30" customHeight="1" x14ac:dyDescent="0.2">
      <c r="A720"/>
      <c r="B720"/>
      <c r="C720"/>
      <c r="D720"/>
      <c r="E720"/>
      <c r="F720"/>
      <c r="G720"/>
      <c r="H720"/>
      <c r="I720"/>
      <c r="J720"/>
      <c r="K720"/>
      <c r="L720"/>
      <c r="M720"/>
      <c r="N720"/>
      <c r="O720"/>
      <c r="P720"/>
      <c r="Q720"/>
      <c r="R720"/>
      <c r="S720"/>
      <c r="T720"/>
      <c r="U720"/>
      <c r="V720"/>
      <c r="X720"/>
      <c r="Y720"/>
      <c r="Z720"/>
      <c r="AA720"/>
      <c r="AB720"/>
      <c r="AC720"/>
      <c r="AD720"/>
      <c r="AE720"/>
      <c r="AF720"/>
      <c r="AG720"/>
      <c r="AH720"/>
      <c r="AI720"/>
      <c r="AJ720" s="515"/>
      <c r="AK720" s="5"/>
      <c r="AL720" s="5"/>
      <c r="AM720" s="5"/>
      <c r="AN720"/>
      <c r="AO720"/>
      <c r="AP720"/>
      <c r="AQ720"/>
      <c r="AR720"/>
      <c r="AS720"/>
      <c r="AT720"/>
      <c r="CH720"/>
      <c r="CI720"/>
      <c r="CJ720"/>
      <c r="CK720"/>
      <c r="CL720"/>
      <c r="CM720"/>
      <c r="CN720"/>
      <c r="CO720"/>
      <c r="CP720"/>
      <c r="CQ720"/>
      <c r="CR720"/>
      <c r="CS720"/>
      <c r="CT720"/>
      <c r="CU720"/>
      <c r="CV720"/>
      <c r="CW720"/>
      <c r="CX720"/>
      <c r="CY720"/>
      <c r="CZ720"/>
      <c r="DA720"/>
      <c r="DB720"/>
    </row>
    <row r="721" spans="1:106" x14ac:dyDescent="0.2">
      <c r="CH721" s="1"/>
      <c r="CI721" s="1"/>
      <c r="CJ721" s="1"/>
      <c r="CK721" s="1"/>
      <c r="CL721" s="1"/>
      <c r="CM721" s="1"/>
      <c r="CN721" s="1"/>
      <c r="CO721" s="1"/>
      <c r="CP721" s="1"/>
      <c r="CQ721" s="1"/>
      <c r="CR721" s="1"/>
      <c r="CS721" s="1"/>
      <c r="CT721" s="1"/>
      <c r="CU721" s="1"/>
      <c r="CV721" s="1"/>
      <c r="CW721" s="1"/>
      <c r="CX721" s="1"/>
      <c r="CY721" s="1"/>
      <c r="CZ721" s="1"/>
      <c r="DA721" s="1"/>
      <c r="DB721" s="1"/>
    </row>
    <row r="722" spans="1:106" ht="15.75" customHeight="1" x14ac:dyDescent="0.2"/>
    <row r="723" spans="1:106" ht="69.75" customHeight="1" x14ac:dyDescent="0.2">
      <c r="A723" s="98">
        <v>753</v>
      </c>
      <c r="B723" s="98"/>
      <c r="C723" s="98"/>
      <c r="D723" s="98"/>
      <c r="E723" s="98"/>
      <c r="F723" s="98"/>
      <c r="G723" s="98"/>
      <c r="H723" s="98"/>
      <c r="I723" s="98"/>
      <c r="J723" s="98"/>
      <c r="K723" s="98"/>
      <c r="L723" s="98"/>
      <c r="M723" s="98"/>
      <c r="N723" s="98"/>
      <c r="O723" s="98"/>
      <c r="P723" s="98"/>
      <c r="Q723" s="98"/>
      <c r="R723" s="98"/>
      <c r="S723" s="98"/>
      <c r="T723" s="98"/>
      <c r="U723" s="98"/>
      <c r="V723" s="98"/>
      <c r="W723" s="98"/>
      <c r="X723" s="98"/>
      <c r="Y723" s="98"/>
      <c r="Z723" s="98"/>
      <c r="AA723" s="98"/>
      <c r="AB723" s="98"/>
      <c r="AC723" s="98"/>
      <c r="AD723" s="98"/>
      <c r="AE723" s="98"/>
      <c r="AF723" s="98"/>
      <c r="AG723" s="98"/>
      <c r="AH723" s="98"/>
      <c r="AI723" s="98"/>
      <c r="AL723" s="232"/>
      <c r="AM723" s="232"/>
      <c r="AN723" s="2"/>
    </row>
    <row r="724" spans="1:106" x14ac:dyDescent="0.2">
      <c r="A724" s="99" t="s">
        <v>353</v>
      </c>
      <c r="B724" s="100" t="s">
        <v>78</v>
      </c>
      <c r="C724" s="101" t="s">
        <v>2262</v>
      </c>
      <c r="D724" s="102" t="s">
        <v>79</v>
      </c>
      <c r="E724" s="102" t="s">
        <v>2263</v>
      </c>
      <c r="F724" s="102" t="s">
        <v>79</v>
      </c>
      <c r="G724" s="102" t="s">
        <v>2264</v>
      </c>
      <c r="H724" s="102" t="s">
        <v>79</v>
      </c>
      <c r="I724" s="102" t="s">
        <v>2265</v>
      </c>
      <c r="J724" s="102" t="s">
        <v>79</v>
      </c>
      <c r="K724" s="102" t="s">
        <v>2266</v>
      </c>
      <c r="L724" s="102" t="s">
        <v>79</v>
      </c>
      <c r="M724" s="102" t="s">
        <v>2267</v>
      </c>
      <c r="N724" s="102" t="s">
        <v>79</v>
      </c>
      <c r="O724" s="102" t="s">
        <v>2268</v>
      </c>
      <c r="P724" s="102" t="s">
        <v>79</v>
      </c>
      <c r="Q724" s="102" t="s">
        <v>2269</v>
      </c>
      <c r="R724" s="102" t="s">
        <v>79</v>
      </c>
      <c r="S724" s="102" t="s">
        <v>2270</v>
      </c>
      <c r="T724" s="102" t="s">
        <v>79</v>
      </c>
      <c r="U724" s="102" t="s">
        <v>2271</v>
      </c>
      <c r="V724" s="103" t="s">
        <v>79</v>
      </c>
      <c r="X724" s="104"/>
      <c r="Y724" s="105" t="s">
        <v>80</v>
      </c>
      <c r="Z724" s="106" t="s">
        <v>83</v>
      </c>
      <c r="AA724" s="107" t="s">
        <v>84</v>
      </c>
      <c r="AB724" s="107" t="s">
        <v>85</v>
      </c>
      <c r="AC724" s="107" t="s">
        <v>86</v>
      </c>
      <c r="AD724" s="107" t="s">
        <v>87</v>
      </c>
      <c r="AE724" s="107" t="s">
        <v>81</v>
      </c>
      <c r="AF724" s="107" t="s">
        <v>82</v>
      </c>
      <c r="AG724" s="107" t="s">
        <v>83</v>
      </c>
      <c r="AH724" s="107" t="s">
        <v>84</v>
      </c>
      <c r="AI724" s="108" t="s">
        <v>85</v>
      </c>
      <c r="AL724" s="233"/>
      <c r="AM724" s="233"/>
      <c r="AN724" s="3"/>
    </row>
    <row r="725" spans="1:106" x14ac:dyDescent="0.2">
      <c r="A725" s="109" t="s">
        <v>354</v>
      </c>
      <c r="B725" s="110" t="s">
        <v>355</v>
      </c>
      <c r="C725" s="111" t="s">
        <v>59</v>
      </c>
      <c r="D725" s="111" t="s">
        <v>60</v>
      </c>
      <c r="E725" s="111" t="s">
        <v>59</v>
      </c>
      <c r="F725" s="111" t="s">
        <v>60</v>
      </c>
      <c r="G725" s="111" t="s">
        <v>59</v>
      </c>
      <c r="H725" s="111" t="s">
        <v>60</v>
      </c>
      <c r="I725" s="111" t="s">
        <v>59</v>
      </c>
      <c r="J725" s="111" t="s">
        <v>60</v>
      </c>
      <c r="K725" s="111" t="s">
        <v>59</v>
      </c>
      <c r="L725" s="111" t="s">
        <v>60</v>
      </c>
      <c r="M725" s="111" t="s">
        <v>59</v>
      </c>
      <c r="N725" s="111" t="s">
        <v>60</v>
      </c>
      <c r="O725" s="111" t="s">
        <v>59</v>
      </c>
      <c r="P725" s="111" t="s">
        <v>60</v>
      </c>
      <c r="Q725" s="111" t="s">
        <v>59</v>
      </c>
      <c r="R725" s="111" t="s">
        <v>60</v>
      </c>
      <c r="S725" s="111" t="s">
        <v>59</v>
      </c>
      <c r="T725" s="111" t="s">
        <v>60</v>
      </c>
      <c r="U725" s="111" t="s">
        <v>59</v>
      </c>
      <c r="V725" s="112" t="s">
        <v>60</v>
      </c>
      <c r="X725" s="113"/>
      <c r="Y725" s="105" t="s">
        <v>355</v>
      </c>
      <c r="Z725" s="114" t="s">
        <v>2272</v>
      </c>
      <c r="AA725" s="115" t="s">
        <v>2273</v>
      </c>
      <c r="AB725" s="115" t="s">
        <v>2274</v>
      </c>
      <c r="AC725" s="115" t="s">
        <v>2275</v>
      </c>
      <c r="AD725" s="115" t="s">
        <v>2276</v>
      </c>
      <c r="AE725" s="115" t="s">
        <v>2277</v>
      </c>
      <c r="AF725" s="115" t="s">
        <v>2278</v>
      </c>
      <c r="AG725" s="115" t="s">
        <v>2279</v>
      </c>
      <c r="AH725" s="115" t="s">
        <v>2280</v>
      </c>
      <c r="AI725" s="116" t="s">
        <v>2281</v>
      </c>
    </row>
    <row r="726" spans="1:106" x14ac:dyDescent="0.2">
      <c r="A726" s="109" t="s">
        <v>356</v>
      </c>
      <c r="B726" s="117" t="s">
        <v>88</v>
      </c>
      <c r="C726" s="118">
        <v>45616.375</v>
      </c>
      <c r="D726" s="119">
        <v>45616.875</v>
      </c>
      <c r="E726" s="120">
        <v>45617.375</v>
      </c>
      <c r="F726" s="119">
        <v>45617.875</v>
      </c>
      <c r="G726" s="120">
        <v>45618.375</v>
      </c>
      <c r="H726" s="119">
        <v>45618.875</v>
      </c>
      <c r="I726" s="121">
        <v>45619.375</v>
      </c>
      <c r="J726" s="119">
        <v>45619.875</v>
      </c>
      <c r="K726" s="120">
        <v>45620.375</v>
      </c>
      <c r="L726" s="119">
        <v>45620.875</v>
      </c>
      <c r="M726" s="120">
        <v>45621.375</v>
      </c>
      <c r="N726" s="119">
        <v>45621.875</v>
      </c>
      <c r="O726" s="121">
        <v>45622.375</v>
      </c>
      <c r="P726" s="119">
        <v>45622.875</v>
      </c>
      <c r="Q726" s="120">
        <v>45623.375</v>
      </c>
      <c r="R726" s="119">
        <v>45623.875</v>
      </c>
      <c r="S726" s="120">
        <v>45624.375</v>
      </c>
      <c r="T726" s="119">
        <v>45624.875</v>
      </c>
      <c r="U726" s="120">
        <v>45625.375</v>
      </c>
      <c r="V726" s="122">
        <v>45625.875</v>
      </c>
      <c r="X726" s="109" t="s">
        <v>357</v>
      </c>
      <c r="Y726" s="123"/>
      <c r="Z726" s="124">
        <v>45616.875</v>
      </c>
      <c r="AA726" s="125">
        <v>45617.875</v>
      </c>
      <c r="AB726" s="125">
        <v>45618.875</v>
      </c>
      <c r="AC726" s="125">
        <v>45619.875</v>
      </c>
      <c r="AD726" s="125">
        <v>45620.875</v>
      </c>
      <c r="AE726" s="125">
        <v>45621.875</v>
      </c>
      <c r="AF726" s="125">
        <v>45622.875</v>
      </c>
      <c r="AG726" s="125">
        <v>45623.875</v>
      </c>
      <c r="AH726" s="125">
        <v>45624.875</v>
      </c>
      <c r="AI726" s="125">
        <v>45625.875</v>
      </c>
      <c r="AO726" s="5"/>
    </row>
    <row r="727" spans="1:106" s="2" customFormat="1" x14ac:dyDescent="0.2">
      <c r="A727" s="109" t="s">
        <v>358</v>
      </c>
      <c r="B727" s="126" t="s">
        <v>89</v>
      </c>
      <c r="C727" s="127" t="e">
        <v>#N/A</v>
      </c>
      <c r="D727" s="128">
        <v>1.4</v>
      </c>
      <c r="E727" s="128" t="e">
        <v>#N/A</v>
      </c>
      <c r="F727" s="128">
        <v>3.4</v>
      </c>
      <c r="G727" s="128" t="e">
        <v>#N/A</v>
      </c>
      <c r="H727" s="128">
        <v>0.3</v>
      </c>
      <c r="I727" s="128" t="e">
        <v>#N/A</v>
      </c>
      <c r="J727" s="128">
        <v>-0.6</v>
      </c>
      <c r="K727" s="128" t="e">
        <v>#N/A</v>
      </c>
      <c r="L727" s="128">
        <v>-2.4</v>
      </c>
      <c r="M727" s="128" t="e">
        <v>#N/A</v>
      </c>
      <c r="N727" s="128">
        <v>0.4</v>
      </c>
      <c r="O727" s="128" t="e">
        <v>#N/A</v>
      </c>
      <c r="P727" s="128">
        <v>4.7</v>
      </c>
      <c r="Q727" s="128" t="e">
        <v>#N/A</v>
      </c>
      <c r="R727" s="128">
        <v>2.9</v>
      </c>
      <c r="S727" s="128" t="e">
        <v>#N/A</v>
      </c>
      <c r="T727" s="128">
        <v>2.1</v>
      </c>
      <c r="U727" s="128" t="e">
        <v>#N/A</v>
      </c>
      <c r="V727" s="129">
        <v>2.7</v>
      </c>
      <c r="W727" s="1"/>
      <c r="X727" s="109" t="s">
        <v>359</v>
      </c>
      <c r="Y727" s="130" t="s">
        <v>89</v>
      </c>
      <c r="Z727" s="131">
        <v>1.4</v>
      </c>
      <c r="AA727" s="131">
        <v>3.4</v>
      </c>
      <c r="AB727" s="131">
        <v>0.3</v>
      </c>
      <c r="AC727" s="131">
        <v>-0.6</v>
      </c>
      <c r="AD727" s="131">
        <v>-2.4</v>
      </c>
      <c r="AE727" s="131">
        <v>0.4</v>
      </c>
      <c r="AF727" s="131">
        <v>4.7</v>
      </c>
      <c r="AG727" s="131">
        <v>2.9</v>
      </c>
      <c r="AH727" s="131">
        <v>2.1</v>
      </c>
      <c r="AI727" s="131">
        <v>2.7</v>
      </c>
      <c r="AJ727" s="516"/>
      <c r="AK727" s="232"/>
      <c r="AL727" s="5"/>
      <c r="AM727" s="5"/>
      <c r="AN727"/>
      <c r="AO727"/>
      <c r="AP727"/>
      <c r="AQ727"/>
      <c r="AR727"/>
      <c r="AS727"/>
      <c r="AT727"/>
      <c r="CH727"/>
      <c r="CI727"/>
      <c r="CJ727"/>
      <c r="CK727"/>
      <c r="CL727"/>
      <c r="CM727"/>
      <c r="CN727"/>
      <c r="CO727"/>
      <c r="CP727"/>
      <c r="CQ727"/>
      <c r="CR727"/>
      <c r="CS727"/>
      <c r="CT727"/>
      <c r="CU727"/>
      <c r="CV727"/>
      <c r="CW727"/>
      <c r="CX727"/>
      <c r="CY727"/>
      <c r="CZ727"/>
      <c r="DA727"/>
      <c r="DB727"/>
    </row>
    <row r="728" spans="1:106" s="3" customFormat="1" x14ac:dyDescent="0.2">
      <c r="A728" s="109" t="s">
        <v>360</v>
      </c>
      <c r="B728" s="132" t="s">
        <v>90</v>
      </c>
      <c r="C728" s="133">
        <v>-1.9</v>
      </c>
      <c r="D728" s="134" t="e">
        <v>#N/A</v>
      </c>
      <c r="E728" s="133">
        <v>-2.2999999999999998</v>
      </c>
      <c r="F728" s="134" t="e">
        <v>#N/A</v>
      </c>
      <c r="G728" s="133">
        <v>-2.6</v>
      </c>
      <c r="H728" s="134" t="e">
        <v>#N/A</v>
      </c>
      <c r="I728" s="133">
        <v>-3.4</v>
      </c>
      <c r="J728" s="134" t="e">
        <v>#N/A</v>
      </c>
      <c r="K728" s="133">
        <v>-9.9</v>
      </c>
      <c r="L728" s="134" t="e">
        <v>#N/A</v>
      </c>
      <c r="M728" s="133">
        <v>-8</v>
      </c>
      <c r="N728" s="134" t="e">
        <v>#N/A</v>
      </c>
      <c r="O728" s="133">
        <v>-1.7</v>
      </c>
      <c r="P728" s="134" t="e">
        <v>#N/A</v>
      </c>
      <c r="Q728" s="133">
        <v>0.89999999999999991</v>
      </c>
      <c r="R728" s="134" t="e">
        <v>#N/A</v>
      </c>
      <c r="S728" s="133">
        <v>-0.10000000000000009</v>
      </c>
      <c r="T728" s="134" t="e">
        <v>#N/A</v>
      </c>
      <c r="U728" s="133">
        <v>-0.5</v>
      </c>
      <c r="V728" s="135" t="e">
        <v>#N/A</v>
      </c>
      <c r="W728" s="1"/>
      <c r="X728" s="109" t="s">
        <v>361</v>
      </c>
      <c r="Y728" s="136" t="s">
        <v>90</v>
      </c>
      <c r="Z728" s="137">
        <v>0.1</v>
      </c>
      <c r="AA728" s="137">
        <v>-0.3</v>
      </c>
      <c r="AB728" s="137">
        <v>-0.6</v>
      </c>
      <c r="AC728" s="137">
        <v>-1.4</v>
      </c>
      <c r="AD728" s="137">
        <v>-7.9</v>
      </c>
      <c r="AE728" s="137">
        <v>-6</v>
      </c>
      <c r="AF728" s="137">
        <v>0.3</v>
      </c>
      <c r="AG728" s="137">
        <v>2.4</v>
      </c>
      <c r="AH728" s="137">
        <v>1.8</v>
      </c>
      <c r="AI728" s="137">
        <v>1.5</v>
      </c>
      <c r="AJ728" s="517"/>
      <c r="AK728" s="233"/>
      <c r="AL728" s="5"/>
      <c r="AM728" s="5"/>
      <c r="AN728"/>
      <c r="AO728"/>
      <c r="AP728"/>
      <c r="AQ728"/>
      <c r="AR728"/>
      <c r="AS728"/>
      <c r="AT728"/>
      <c r="CH728" s="2"/>
      <c r="CI728" s="2"/>
      <c r="CJ728" s="2"/>
      <c r="CK728" s="2"/>
      <c r="CL728" s="2"/>
      <c r="CM728" s="2"/>
      <c r="CN728" s="2"/>
      <c r="CO728" s="2"/>
      <c r="CP728" s="2"/>
      <c r="CQ728" s="2"/>
      <c r="CR728" s="2"/>
      <c r="CS728" s="2"/>
      <c r="CT728" s="2"/>
      <c r="CU728" s="2"/>
      <c r="CV728" s="2"/>
      <c r="CW728" s="2"/>
      <c r="CX728" s="2"/>
      <c r="CY728" s="2"/>
      <c r="CZ728" s="2"/>
      <c r="DA728" s="2"/>
      <c r="DB728" s="2"/>
    </row>
    <row r="729" spans="1:106" x14ac:dyDescent="0.2">
      <c r="A729" s="109" t="s">
        <v>362</v>
      </c>
      <c r="B729" s="491" t="s">
        <v>91</v>
      </c>
      <c r="C729" s="492" t="e">
        <v>#N/A</v>
      </c>
      <c r="D729" s="493">
        <v>7.4</v>
      </c>
      <c r="E729" s="493" t="e">
        <v>#N/A</v>
      </c>
      <c r="F729" s="493">
        <v>9.4</v>
      </c>
      <c r="G729" s="493" t="e">
        <v>#N/A</v>
      </c>
      <c r="H729" s="493">
        <v>11.5</v>
      </c>
      <c r="I729" s="493" t="e">
        <v>#N/A</v>
      </c>
      <c r="J729" s="493">
        <v>5.3</v>
      </c>
      <c r="K729" s="493" t="e">
        <v>#N/A</v>
      </c>
      <c r="L729" s="493">
        <v>13.6</v>
      </c>
      <c r="M729" s="493" t="e">
        <v>#N/A</v>
      </c>
      <c r="N729" s="493">
        <v>5.8</v>
      </c>
      <c r="O729" s="493" t="e">
        <v>#N/A</v>
      </c>
      <c r="P729" s="493">
        <v>10.5</v>
      </c>
      <c r="Q729" s="493" t="e">
        <v>#N/A</v>
      </c>
      <c r="R729" s="493">
        <v>11.7</v>
      </c>
      <c r="S729" s="493" t="e">
        <v>#N/A</v>
      </c>
      <c r="T729" s="493">
        <v>11.1</v>
      </c>
      <c r="U729" s="493" t="e">
        <v>#N/A</v>
      </c>
      <c r="V729" s="494">
        <v>13.7</v>
      </c>
      <c r="X729" s="109" t="s">
        <v>363</v>
      </c>
      <c r="Y729" s="514" t="s">
        <v>91</v>
      </c>
      <c r="Z729" s="511">
        <v>7.4</v>
      </c>
      <c r="AA729" s="512">
        <v>9.4</v>
      </c>
      <c r="AB729" s="512">
        <v>11.5</v>
      </c>
      <c r="AC729" s="512">
        <v>5.3</v>
      </c>
      <c r="AD729" s="512">
        <v>13.6</v>
      </c>
      <c r="AE729" s="512">
        <v>5.8</v>
      </c>
      <c r="AF729" s="512">
        <v>10.5</v>
      </c>
      <c r="AG729" s="512">
        <v>11.7</v>
      </c>
      <c r="AH729" s="512">
        <v>11.1</v>
      </c>
      <c r="AI729" s="513">
        <v>13.7</v>
      </c>
      <c r="CH729" s="3"/>
      <c r="CI729" s="3"/>
      <c r="CJ729" s="3"/>
      <c r="CK729" s="3"/>
      <c r="CL729" s="3"/>
      <c r="CM729" s="3"/>
      <c r="CN729" s="3"/>
      <c r="CO729" s="3"/>
      <c r="CP729" s="3"/>
      <c r="CQ729" s="3"/>
      <c r="CR729" s="3"/>
      <c r="CS729" s="3"/>
      <c r="CT729" s="3"/>
      <c r="CU729" s="3"/>
      <c r="CV729" s="3"/>
      <c r="CW729" s="3"/>
      <c r="CX729" s="3"/>
      <c r="CY729" s="3"/>
      <c r="CZ729" s="3"/>
      <c r="DA729" s="3"/>
      <c r="DB729" s="3"/>
    </row>
    <row r="730" spans="1:106" x14ac:dyDescent="0.2">
      <c r="A730" s="109" t="s">
        <v>364</v>
      </c>
      <c r="B730" s="139" t="s">
        <v>92</v>
      </c>
      <c r="C730" s="140">
        <v>4</v>
      </c>
      <c r="D730" s="141">
        <v>13</v>
      </c>
      <c r="E730" s="141">
        <v>13</v>
      </c>
      <c r="F730" s="141">
        <v>5</v>
      </c>
      <c r="G730" s="141">
        <v>12</v>
      </c>
      <c r="H730" s="141">
        <v>14</v>
      </c>
      <c r="I730" s="141">
        <v>13</v>
      </c>
      <c r="J730" s="141">
        <v>3</v>
      </c>
      <c r="K730" s="141">
        <v>6</v>
      </c>
      <c r="L730" s="141">
        <v>10</v>
      </c>
      <c r="M730" s="141">
        <v>10</v>
      </c>
      <c r="N730" s="141">
        <v>16</v>
      </c>
      <c r="O730" s="141">
        <v>16</v>
      </c>
      <c r="P730" s="141">
        <v>17</v>
      </c>
      <c r="Q730" s="141">
        <v>13</v>
      </c>
      <c r="R730" s="141">
        <v>9</v>
      </c>
      <c r="S730" s="141">
        <v>4</v>
      </c>
      <c r="T730" s="141">
        <v>0</v>
      </c>
      <c r="U730" s="141">
        <v>1</v>
      </c>
      <c r="V730" s="142">
        <v>3</v>
      </c>
      <c r="X730" s="109" t="s">
        <v>365</v>
      </c>
      <c r="Y730" s="143" t="s">
        <v>92</v>
      </c>
      <c r="Z730" s="144">
        <v>13</v>
      </c>
      <c r="AA730" s="144">
        <v>13</v>
      </c>
      <c r="AB730" s="144">
        <v>14</v>
      </c>
      <c r="AC730" s="144">
        <v>13</v>
      </c>
      <c r="AD730" s="144">
        <v>10</v>
      </c>
      <c r="AE730" s="144">
        <v>16</v>
      </c>
      <c r="AF730" s="144">
        <v>17</v>
      </c>
      <c r="AG730" s="144">
        <v>13</v>
      </c>
      <c r="AH730" s="144">
        <v>4</v>
      </c>
      <c r="AI730" s="144">
        <v>3</v>
      </c>
      <c r="AO730" s="1"/>
      <c r="AP730" s="5"/>
      <c r="AQ730" s="5"/>
      <c r="AR730" s="5"/>
      <c r="AS730" s="5"/>
      <c r="AT730" s="5"/>
    </row>
    <row r="731" spans="1:106" x14ac:dyDescent="0.2">
      <c r="A731" s="109" t="s">
        <v>366</v>
      </c>
      <c r="B731" s="145" t="s">
        <v>93</v>
      </c>
      <c r="C731" s="146" t="s">
        <v>79</v>
      </c>
      <c r="D731" s="147" t="s">
        <v>79</v>
      </c>
      <c r="E731" s="147" t="s">
        <v>79</v>
      </c>
      <c r="F731" s="147" t="s">
        <v>79</v>
      </c>
      <c r="G731" s="147" t="s">
        <v>79</v>
      </c>
      <c r="H731" s="147" t="s">
        <v>79</v>
      </c>
      <c r="I731" s="147" t="s">
        <v>79</v>
      </c>
      <c r="J731" s="147" t="s">
        <v>79</v>
      </c>
      <c r="K731" s="147" t="s">
        <v>79</v>
      </c>
      <c r="L731" s="147" t="s">
        <v>79</v>
      </c>
      <c r="M731" s="147" t="s">
        <v>79</v>
      </c>
      <c r="N731" s="147">
        <v>16</v>
      </c>
      <c r="O731" s="147">
        <v>16</v>
      </c>
      <c r="P731" s="147">
        <v>17</v>
      </c>
      <c r="Q731" s="147" t="s">
        <v>79</v>
      </c>
      <c r="R731" s="147" t="s">
        <v>79</v>
      </c>
      <c r="S731" s="147" t="s">
        <v>79</v>
      </c>
      <c r="T731" s="147" t="s">
        <v>79</v>
      </c>
      <c r="U731" s="147" t="s">
        <v>79</v>
      </c>
      <c r="V731" s="148" t="s">
        <v>79</v>
      </c>
      <c r="X731" s="109" t="s">
        <v>367</v>
      </c>
      <c r="Y731" s="149" t="s">
        <v>103</v>
      </c>
      <c r="Z731" s="150">
        <v>0</v>
      </c>
      <c r="AA731" s="150">
        <v>0</v>
      </c>
      <c r="AB731" s="150">
        <v>0</v>
      </c>
      <c r="AC731" s="150">
        <v>0</v>
      </c>
      <c r="AD731" s="150">
        <v>0</v>
      </c>
      <c r="AE731" s="150">
        <v>0</v>
      </c>
      <c r="AF731" s="150">
        <v>0</v>
      </c>
      <c r="AG731" s="150">
        <v>0</v>
      </c>
      <c r="AH731" s="150">
        <v>0</v>
      </c>
      <c r="AI731" s="150">
        <v>0</v>
      </c>
    </row>
    <row r="732" spans="1:106" ht="15.75" x14ac:dyDescent="0.25">
      <c r="A732" s="109" t="s">
        <v>368</v>
      </c>
      <c r="B732" s="151" t="s">
        <v>31</v>
      </c>
      <c r="C732" s="152" t="s">
        <v>79</v>
      </c>
      <c r="D732" s="153" t="s">
        <v>2250</v>
      </c>
      <c r="E732" s="153" t="s">
        <v>2250</v>
      </c>
      <c r="F732" s="153" t="s">
        <v>2250</v>
      </c>
      <c r="G732" s="153" t="s">
        <v>2250</v>
      </c>
      <c r="H732" s="153" t="s">
        <v>2250</v>
      </c>
      <c r="I732" s="153" t="s">
        <v>2253</v>
      </c>
      <c r="J732" s="153" t="s">
        <v>2250</v>
      </c>
      <c r="K732" s="153" t="s">
        <v>79</v>
      </c>
      <c r="L732" s="153" t="s">
        <v>79</v>
      </c>
      <c r="M732" s="153" t="s">
        <v>79</v>
      </c>
      <c r="N732" s="153" t="s">
        <v>2250</v>
      </c>
      <c r="O732" s="153" t="s">
        <v>2238</v>
      </c>
      <c r="P732" s="153" t="s">
        <v>2238</v>
      </c>
      <c r="Q732" s="153" t="s">
        <v>2250</v>
      </c>
      <c r="R732" s="153" t="s">
        <v>79</v>
      </c>
      <c r="S732" s="153" t="s">
        <v>79</v>
      </c>
      <c r="T732" s="153" t="s">
        <v>79</v>
      </c>
      <c r="U732" s="153" t="s">
        <v>79</v>
      </c>
      <c r="V732" s="154" t="s">
        <v>79</v>
      </c>
      <c r="X732" s="109" t="s">
        <v>369</v>
      </c>
      <c r="Y732" s="155" t="s">
        <v>31</v>
      </c>
      <c r="Z732" s="156" t="s">
        <v>2250</v>
      </c>
      <c r="AA732" s="156" t="s">
        <v>2250</v>
      </c>
      <c r="AB732" s="156" t="s">
        <v>2250</v>
      </c>
      <c r="AC732" s="156" t="s">
        <v>2250</v>
      </c>
      <c r="AD732" s="156" t="s">
        <v>79</v>
      </c>
      <c r="AE732" s="156" t="s">
        <v>2250</v>
      </c>
      <c r="AF732" s="156" t="s">
        <v>2238</v>
      </c>
      <c r="AG732" s="156" t="s">
        <v>2250</v>
      </c>
      <c r="AH732" s="156" t="s">
        <v>79</v>
      </c>
      <c r="AI732" s="156" t="s">
        <v>79</v>
      </c>
    </row>
    <row r="733" spans="1:106" x14ac:dyDescent="0.2">
      <c r="A733" s="109" t="s">
        <v>370</v>
      </c>
      <c r="B733" s="151" t="s">
        <v>94</v>
      </c>
      <c r="C733" s="157">
        <v>0</v>
      </c>
      <c r="D733" s="158">
        <v>6</v>
      </c>
      <c r="E733" s="158">
        <v>18</v>
      </c>
      <c r="F733" s="158">
        <v>2</v>
      </c>
      <c r="G733" s="158">
        <v>6</v>
      </c>
      <c r="H733" s="158">
        <v>1</v>
      </c>
      <c r="I733" s="158">
        <v>1</v>
      </c>
      <c r="J733" s="158">
        <v>1</v>
      </c>
      <c r="K733" s="158">
        <v>0</v>
      </c>
      <c r="L733" s="158">
        <v>0</v>
      </c>
      <c r="M733" s="158">
        <v>0</v>
      </c>
      <c r="N733" s="158">
        <v>3</v>
      </c>
      <c r="O733" s="158">
        <v>1</v>
      </c>
      <c r="P733" s="158">
        <v>1</v>
      </c>
      <c r="Q733" s="158">
        <v>1</v>
      </c>
      <c r="R733" s="158">
        <v>0</v>
      </c>
      <c r="S733" s="158">
        <v>0</v>
      </c>
      <c r="T733" s="158">
        <v>0</v>
      </c>
      <c r="U733" s="158">
        <v>0</v>
      </c>
      <c r="V733" s="159">
        <v>0</v>
      </c>
      <c r="X733" s="109" t="s">
        <v>371</v>
      </c>
      <c r="Y733" s="23" t="s">
        <v>94</v>
      </c>
      <c r="Z733" s="160">
        <v>6</v>
      </c>
      <c r="AA733" s="160">
        <v>21</v>
      </c>
      <c r="AB733" s="160">
        <v>6</v>
      </c>
      <c r="AC733" s="160">
        <v>2</v>
      </c>
      <c r="AD733" s="160">
        <v>0</v>
      </c>
      <c r="AE733" s="160">
        <v>3</v>
      </c>
      <c r="AF733" s="160">
        <v>2</v>
      </c>
      <c r="AG733" s="160">
        <v>1</v>
      </c>
      <c r="AH733" s="160">
        <v>0</v>
      </c>
      <c r="AI733" s="160">
        <v>0</v>
      </c>
    </row>
    <row r="734" spans="1:106" x14ac:dyDescent="0.2">
      <c r="A734" s="109" t="s">
        <v>372</v>
      </c>
      <c r="B734" s="161" t="s">
        <v>34</v>
      </c>
      <c r="C734" s="162">
        <v>1002.7</v>
      </c>
      <c r="D734" s="163">
        <v>997.4</v>
      </c>
      <c r="E734" s="163">
        <v>986.15</v>
      </c>
      <c r="F734" s="163">
        <v>986.5</v>
      </c>
      <c r="G734" s="163">
        <v>984.75</v>
      </c>
      <c r="H734" s="163">
        <v>994.90000000000009</v>
      </c>
      <c r="I734" s="163">
        <v>999.15</v>
      </c>
      <c r="J734" s="163">
        <v>998.15000000000009</v>
      </c>
      <c r="K734" s="163">
        <v>1004.55</v>
      </c>
      <c r="L734" s="163">
        <v>1014.3</v>
      </c>
      <c r="M734" s="163">
        <v>1021.3499999999999</v>
      </c>
      <c r="N734" s="163">
        <v>1012.5</v>
      </c>
      <c r="O734" s="163">
        <v>1009.3</v>
      </c>
      <c r="P734" s="163">
        <v>1010.3</v>
      </c>
      <c r="Q734" s="163">
        <v>1013.55</v>
      </c>
      <c r="R734" s="163">
        <v>1019.3499999999999</v>
      </c>
      <c r="S734" s="163">
        <v>1024.5999999999999</v>
      </c>
      <c r="T734" s="163">
        <v>1029.3499999999999</v>
      </c>
      <c r="U734" s="163">
        <v>1034.9000000000001</v>
      </c>
      <c r="V734" s="164">
        <v>1041.9499999999998</v>
      </c>
      <c r="X734" s="109" t="s">
        <v>373</v>
      </c>
      <c r="Y734" s="165" t="s">
        <v>33</v>
      </c>
      <c r="Z734" s="166">
        <v>0</v>
      </c>
      <c r="AA734" s="166">
        <v>0</v>
      </c>
      <c r="AB734" s="166">
        <v>0</v>
      </c>
      <c r="AC734" s="166">
        <v>0</v>
      </c>
      <c r="AD734" s="166">
        <v>0</v>
      </c>
      <c r="AE734" s="166">
        <v>0</v>
      </c>
      <c r="AF734" s="166">
        <v>0</v>
      </c>
      <c r="AG734" s="166">
        <v>0</v>
      </c>
      <c r="AH734" s="166">
        <v>0</v>
      </c>
      <c r="AI734" s="166">
        <v>0</v>
      </c>
      <c r="AP734" s="1"/>
      <c r="AQ734" s="1"/>
      <c r="AR734" s="1"/>
      <c r="AS734" s="1"/>
      <c r="AT734" s="1"/>
    </row>
    <row r="735" spans="1:106" x14ac:dyDescent="0.2">
      <c r="A735" s="109" t="s">
        <v>374</v>
      </c>
      <c r="B735" s="167" t="s">
        <v>32</v>
      </c>
      <c r="C735" s="168" t="s">
        <v>96</v>
      </c>
      <c r="D735" s="169" t="s">
        <v>2296</v>
      </c>
      <c r="E735" s="169" t="s">
        <v>2288</v>
      </c>
      <c r="F735" s="169" t="s">
        <v>100</v>
      </c>
      <c r="G735" s="169" t="s">
        <v>2229</v>
      </c>
      <c r="H735" s="169" t="s">
        <v>2245</v>
      </c>
      <c r="I735" s="169" t="s">
        <v>2239</v>
      </c>
      <c r="J735" s="169" t="s">
        <v>100</v>
      </c>
      <c r="K735" s="169" t="s">
        <v>100</v>
      </c>
      <c r="L735" s="169" t="s">
        <v>2220</v>
      </c>
      <c r="M735" s="169" t="s">
        <v>820</v>
      </c>
      <c r="N735" s="169" t="s">
        <v>2232</v>
      </c>
      <c r="O735" s="169" t="s">
        <v>2231</v>
      </c>
      <c r="P735" s="169" t="s">
        <v>2232</v>
      </c>
      <c r="Q735" s="169" t="s">
        <v>2229</v>
      </c>
      <c r="R735" s="169" t="s">
        <v>4</v>
      </c>
      <c r="S735" s="169" t="s">
        <v>2256</v>
      </c>
      <c r="T735" s="169" t="s">
        <v>2299</v>
      </c>
      <c r="U735" s="169" t="s">
        <v>2247</v>
      </c>
      <c r="V735" s="170" t="s">
        <v>2225</v>
      </c>
      <c r="X735" s="672" t="s">
        <v>353</v>
      </c>
      <c r="Y735" s="673" t="s">
        <v>807</v>
      </c>
      <c r="Z735" s="674">
        <v>0</v>
      </c>
      <c r="AA735" s="675">
        <v>0</v>
      </c>
      <c r="AB735" s="675">
        <v>0</v>
      </c>
      <c r="AC735" s="675">
        <v>0</v>
      </c>
      <c r="AD735" s="675">
        <v>0</v>
      </c>
      <c r="AE735" s="675">
        <v>0</v>
      </c>
      <c r="AF735" s="675">
        <v>0</v>
      </c>
      <c r="AG735" s="675">
        <v>0</v>
      </c>
      <c r="AH735" s="675">
        <v>0</v>
      </c>
      <c r="AI735" s="676">
        <v>0</v>
      </c>
    </row>
    <row r="736" spans="1:106" x14ac:dyDescent="0.2">
      <c r="A736" s="109" t="s">
        <v>375</v>
      </c>
      <c r="B736" s="171" t="s">
        <v>33</v>
      </c>
      <c r="C736" s="172">
        <v>0</v>
      </c>
      <c r="D736" s="173">
        <v>0</v>
      </c>
      <c r="E736" s="173">
        <v>0</v>
      </c>
      <c r="F736" s="173">
        <v>0</v>
      </c>
      <c r="G736" s="173">
        <v>0</v>
      </c>
      <c r="H736" s="173">
        <v>0</v>
      </c>
      <c r="I736" s="173">
        <v>0</v>
      </c>
      <c r="J736" s="173">
        <v>0</v>
      </c>
      <c r="K736" s="173">
        <v>0</v>
      </c>
      <c r="L736" s="173">
        <v>0</v>
      </c>
      <c r="M736" s="173">
        <v>0</v>
      </c>
      <c r="N736" s="173">
        <v>0</v>
      </c>
      <c r="O736" s="173">
        <v>0</v>
      </c>
      <c r="P736" s="173">
        <v>0</v>
      </c>
      <c r="Q736" s="173">
        <v>0</v>
      </c>
      <c r="R736" s="173">
        <v>0</v>
      </c>
      <c r="S736" s="173">
        <v>0</v>
      </c>
      <c r="T736" s="173">
        <v>0</v>
      </c>
      <c r="U736" s="173">
        <v>0</v>
      </c>
      <c r="V736" s="174">
        <v>0</v>
      </c>
      <c r="X736" s="672" t="s">
        <v>354</v>
      </c>
      <c r="Y736" s="677" t="s">
        <v>808</v>
      </c>
      <c r="Z736" s="678">
        <v>0</v>
      </c>
      <c r="AA736" s="679">
        <v>0</v>
      </c>
      <c r="AB736" s="679">
        <v>0</v>
      </c>
      <c r="AC736" s="679">
        <v>0</v>
      </c>
      <c r="AD736" s="679">
        <v>0</v>
      </c>
      <c r="AE736" s="679">
        <v>0</v>
      </c>
      <c r="AF736" s="679">
        <v>0</v>
      </c>
      <c r="AG736" s="679">
        <v>0</v>
      </c>
      <c r="AH736" s="679">
        <v>0</v>
      </c>
      <c r="AI736" s="680">
        <v>0</v>
      </c>
    </row>
    <row r="737" spans="1:106" x14ac:dyDescent="0.2">
      <c r="A737" s="109" t="s">
        <v>376</v>
      </c>
      <c r="B737" s="171" t="s">
        <v>103</v>
      </c>
      <c r="C737" s="172">
        <v>0</v>
      </c>
      <c r="D737" s="173">
        <v>0</v>
      </c>
      <c r="E737" s="173">
        <v>0</v>
      </c>
      <c r="F737" s="173">
        <v>0</v>
      </c>
      <c r="G737" s="173">
        <v>0</v>
      </c>
      <c r="H737" s="173">
        <v>0</v>
      </c>
      <c r="I737" s="173">
        <v>0</v>
      </c>
      <c r="J737" s="173">
        <v>0</v>
      </c>
      <c r="K737" s="173">
        <v>0</v>
      </c>
      <c r="L737" s="173">
        <v>0</v>
      </c>
      <c r="M737" s="173">
        <v>0</v>
      </c>
      <c r="N737" s="173">
        <v>0</v>
      </c>
      <c r="O737" s="173">
        <v>0</v>
      </c>
      <c r="P737" s="173">
        <v>0</v>
      </c>
      <c r="Q737" s="173">
        <v>0</v>
      </c>
      <c r="R737" s="173">
        <v>0</v>
      </c>
      <c r="S737" s="173">
        <v>0</v>
      </c>
      <c r="T737" s="173">
        <v>0</v>
      </c>
      <c r="U737" s="173">
        <v>0</v>
      </c>
      <c r="V737" s="174">
        <v>0</v>
      </c>
      <c r="X737" s="672" t="s">
        <v>356</v>
      </c>
      <c r="Y737" s="677" t="s">
        <v>809</v>
      </c>
      <c r="Z737" s="678">
        <v>2</v>
      </c>
      <c r="AA737" s="679">
        <v>2</v>
      </c>
      <c r="AB737" s="679">
        <v>2</v>
      </c>
      <c r="AC737" s="679">
        <v>0</v>
      </c>
      <c r="AD737" s="679">
        <v>0</v>
      </c>
      <c r="AE737" s="679">
        <v>2</v>
      </c>
      <c r="AF737" s="679">
        <v>2</v>
      </c>
      <c r="AG737" s="679">
        <v>0</v>
      </c>
      <c r="AH737" s="679">
        <v>0</v>
      </c>
      <c r="AI737" s="680">
        <v>0</v>
      </c>
      <c r="AO737" s="2"/>
    </row>
    <row r="738" spans="1:106" x14ac:dyDescent="0.2">
      <c r="A738" s="109" t="s">
        <v>377</v>
      </c>
      <c r="B738" s="171" t="s">
        <v>148</v>
      </c>
      <c r="C738" s="172">
        <v>-8.5</v>
      </c>
      <c r="D738" s="173">
        <v>-8.1999999999999993</v>
      </c>
      <c r="E738" s="173">
        <v>-3.7</v>
      </c>
      <c r="F738" s="173">
        <v>-5.5</v>
      </c>
      <c r="G738" s="173">
        <v>-8.4</v>
      </c>
      <c r="H738" s="173">
        <v>-8.9</v>
      </c>
      <c r="I738" s="173">
        <v>-9</v>
      </c>
      <c r="J738" s="173">
        <v>-10</v>
      </c>
      <c r="K738" s="173">
        <v>-11.2</v>
      </c>
      <c r="L738" s="173">
        <v>-8.6999999999999993</v>
      </c>
      <c r="M738" s="173">
        <v>-7</v>
      </c>
      <c r="N738" s="173">
        <v>-5.0999999999999996</v>
      </c>
      <c r="O738" s="173">
        <v>7.1</v>
      </c>
      <c r="P738" s="173">
        <v>3.3</v>
      </c>
      <c r="Q738" s="173">
        <v>-2.7</v>
      </c>
      <c r="R738" s="173">
        <v>-3.8</v>
      </c>
      <c r="S738" s="173">
        <v>-4.7</v>
      </c>
      <c r="T738" s="173">
        <v>-5.3</v>
      </c>
      <c r="U738" s="173">
        <v>-5.8</v>
      </c>
      <c r="V738" s="174">
        <v>-5.4</v>
      </c>
      <c r="X738" s="672" t="s">
        <v>358</v>
      </c>
      <c r="Y738" s="699" t="s">
        <v>810</v>
      </c>
      <c r="Z738" s="700">
        <v>0</v>
      </c>
      <c r="AA738" s="701">
        <v>0</v>
      </c>
      <c r="AB738" s="701">
        <v>0</v>
      </c>
      <c r="AC738" s="701">
        <v>0</v>
      </c>
      <c r="AD738" s="701">
        <v>0</v>
      </c>
      <c r="AE738" s="701">
        <v>0</v>
      </c>
      <c r="AF738" s="701">
        <v>0</v>
      </c>
      <c r="AG738" s="701">
        <v>0</v>
      </c>
      <c r="AH738" s="701">
        <v>0</v>
      </c>
      <c r="AI738" s="702">
        <v>0</v>
      </c>
      <c r="AO738" s="3"/>
    </row>
    <row r="739" spans="1:106" x14ac:dyDescent="0.2">
      <c r="A739" s="703" t="s">
        <v>1113</v>
      </c>
      <c r="B739" s="704" t="s">
        <v>807</v>
      </c>
      <c r="C739" s="705">
        <v>0</v>
      </c>
      <c r="D739" s="705">
        <v>0</v>
      </c>
      <c r="E739" s="705">
        <v>0</v>
      </c>
      <c r="F739" s="705">
        <v>0</v>
      </c>
      <c r="G739" s="705">
        <v>0</v>
      </c>
      <c r="H739" s="705">
        <v>0</v>
      </c>
      <c r="I739" s="705">
        <v>0</v>
      </c>
      <c r="J739" s="705">
        <v>0</v>
      </c>
      <c r="K739" s="705">
        <v>0</v>
      </c>
      <c r="L739" s="705">
        <v>0</v>
      </c>
      <c r="M739" s="705">
        <v>0</v>
      </c>
      <c r="N739" s="705">
        <v>0</v>
      </c>
      <c r="O739" s="705">
        <v>0</v>
      </c>
      <c r="P739" s="705">
        <v>0</v>
      </c>
      <c r="Q739" s="705">
        <v>0</v>
      </c>
      <c r="R739" s="705">
        <v>0</v>
      </c>
      <c r="S739" s="705">
        <v>0</v>
      </c>
      <c r="T739" s="705">
        <v>0</v>
      </c>
      <c r="U739" s="705">
        <v>0</v>
      </c>
      <c r="V739" s="705">
        <v>0</v>
      </c>
      <c r="X739" s="672" t="s">
        <v>360</v>
      </c>
      <c r="Y739" s="685" t="s">
        <v>812</v>
      </c>
      <c r="Z739" s="686">
        <v>3</v>
      </c>
      <c r="AA739" s="687">
        <v>8</v>
      </c>
      <c r="AB739" s="687">
        <v>9</v>
      </c>
      <c r="AC739" s="687">
        <v>10</v>
      </c>
      <c r="AD739" s="687">
        <v>10</v>
      </c>
      <c r="AE739" s="687">
        <v>12</v>
      </c>
      <c r="AF739" s="687">
        <v>10</v>
      </c>
      <c r="AG739" s="687">
        <v>3</v>
      </c>
      <c r="AH739" s="687">
        <v>2</v>
      </c>
      <c r="AI739" s="688">
        <v>2</v>
      </c>
    </row>
    <row r="740" spans="1:106" x14ac:dyDescent="0.2">
      <c r="A740" s="703" t="s">
        <v>1114</v>
      </c>
      <c r="B740" s="704" t="s">
        <v>808</v>
      </c>
      <c r="C740" s="706">
        <v>0</v>
      </c>
      <c r="D740" s="706">
        <v>0</v>
      </c>
      <c r="E740" s="706">
        <v>0</v>
      </c>
      <c r="F740" s="706">
        <v>0</v>
      </c>
      <c r="G740" s="706">
        <v>0</v>
      </c>
      <c r="H740" s="706">
        <v>0</v>
      </c>
      <c r="I740" s="706">
        <v>0</v>
      </c>
      <c r="J740" s="706">
        <v>0</v>
      </c>
      <c r="K740" s="706">
        <v>0</v>
      </c>
      <c r="L740" s="706">
        <v>0</v>
      </c>
      <c r="M740" s="706">
        <v>0</v>
      </c>
      <c r="N740" s="706">
        <v>0</v>
      </c>
      <c r="O740" s="706">
        <v>0</v>
      </c>
      <c r="P740" s="706">
        <v>0</v>
      </c>
      <c r="Q740" s="706">
        <v>0</v>
      </c>
      <c r="R740" s="706">
        <v>0</v>
      </c>
      <c r="S740" s="706">
        <v>0</v>
      </c>
      <c r="T740" s="706">
        <v>0</v>
      </c>
      <c r="U740" s="706">
        <v>0</v>
      </c>
      <c r="V740" s="706">
        <v>0</v>
      </c>
      <c r="X740" s="672" t="s">
        <v>372</v>
      </c>
      <c r="Y740" s="459" t="s">
        <v>806</v>
      </c>
      <c r="Z740" s="691">
        <v>1002.7</v>
      </c>
      <c r="AA740" s="691">
        <v>986.15</v>
      </c>
      <c r="AB740" s="691">
        <v>984.75</v>
      </c>
      <c r="AC740" s="691">
        <v>999.15</v>
      </c>
      <c r="AD740" s="691">
        <v>1004.55</v>
      </c>
      <c r="AE740" s="691">
        <v>1021.3499999999999</v>
      </c>
      <c r="AF740" s="691">
        <v>1009.3</v>
      </c>
      <c r="AG740" s="691">
        <v>1013.55</v>
      </c>
      <c r="AH740" s="691">
        <v>1024.5999999999999</v>
      </c>
      <c r="AI740" s="691">
        <v>1034.9000000000001</v>
      </c>
    </row>
    <row r="741" spans="1:106" x14ac:dyDescent="0.2">
      <c r="A741" s="703" t="s">
        <v>1115</v>
      </c>
      <c r="B741" s="707" t="s">
        <v>809</v>
      </c>
      <c r="C741" s="706">
        <v>0</v>
      </c>
      <c r="D741" s="706">
        <v>2</v>
      </c>
      <c r="E741" s="706">
        <v>2</v>
      </c>
      <c r="F741" s="706">
        <v>0</v>
      </c>
      <c r="G741" s="706">
        <v>2</v>
      </c>
      <c r="H741" s="706">
        <v>0</v>
      </c>
      <c r="I741" s="706">
        <v>0</v>
      </c>
      <c r="J741" s="706">
        <v>0</v>
      </c>
      <c r="K741" s="706">
        <v>0</v>
      </c>
      <c r="L741" s="706">
        <v>0</v>
      </c>
      <c r="M741" s="706">
        <v>0</v>
      </c>
      <c r="N741" s="706">
        <v>2</v>
      </c>
      <c r="O741" s="706">
        <v>0</v>
      </c>
      <c r="P741" s="706">
        <v>0</v>
      </c>
      <c r="Q741" s="706">
        <v>0</v>
      </c>
      <c r="R741" s="706">
        <v>0</v>
      </c>
      <c r="S741" s="706">
        <v>0</v>
      </c>
      <c r="T741" s="706">
        <v>0</v>
      </c>
      <c r="U741" s="706">
        <v>0</v>
      </c>
      <c r="V741" s="706">
        <v>0</v>
      </c>
      <c r="X741" s="672" t="s">
        <v>374</v>
      </c>
      <c r="Y741" s="693" t="s">
        <v>32</v>
      </c>
      <c r="Z741" s="694" t="s">
        <v>824</v>
      </c>
      <c r="AA741" s="694" t="s">
        <v>824</v>
      </c>
      <c r="AB741" s="694" t="s">
        <v>837</v>
      </c>
      <c r="AC741" s="694" t="s">
        <v>816</v>
      </c>
      <c r="AD741" s="694" t="s">
        <v>967</v>
      </c>
      <c r="AE741" s="694" t="s">
        <v>816</v>
      </c>
      <c r="AF741" s="694" t="s">
        <v>837</v>
      </c>
      <c r="AG741" s="694" t="s">
        <v>837</v>
      </c>
      <c r="AH741" s="694" t="s">
        <v>837</v>
      </c>
      <c r="AI741" s="694" t="s">
        <v>2215</v>
      </c>
      <c r="AP741" s="2"/>
      <c r="AQ741" s="2"/>
      <c r="AR741" s="2"/>
      <c r="AS741" s="2"/>
      <c r="AT741" s="2"/>
    </row>
    <row r="742" spans="1:106" x14ac:dyDescent="0.2">
      <c r="A742" s="703" t="s">
        <v>1116</v>
      </c>
      <c r="B742" s="707" t="s">
        <v>810</v>
      </c>
      <c r="C742" s="706">
        <v>0</v>
      </c>
      <c r="D742" s="706">
        <v>0</v>
      </c>
      <c r="E742" s="706">
        <v>0</v>
      </c>
      <c r="F742" s="706">
        <v>0</v>
      </c>
      <c r="G742" s="706">
        <v>0</v>
      </c>
      <c r="H742" s="706">
        <v>0</v>
      </c>
      <c r="I742" s="706">
        <v>0</v>
      </c>
      <c r="J742" s="706">
        <v>0</v>
      </c>
      <c r="K742" s="706">
        <v>0</v>
      </c>
      <c r="L742" s="706">
        <v>0</v>
      </c>
      <c r="M742" s="706">
        <v>0</v>
      </c>
      <c r="N742" s="706">
        <v>0</v>
      </c>
      <c r="O742" s="706">
        <v>0</v>
      </c>
      <c r="P742" s="706">
        <v>0</v>
      </c>
      <c r="Q742" s="706">
        <v>0</v>
      </c>
      <c r="R742" s="706">
        <v>0</v>
      </c>
      <c r="S742" s="706">
        <v>0</v>
      </c>
      <c r="T742" s="706">
        <v>0</v>
      </c>
      <c r="U742" s="706">
        <v>0</v>
      </c>
      <c r="V742" s="706">
        <v>0</v>
      </c>
      <c r="AN742" s="5"/>
      <c r="AP742" s="3"/>
      <c r="AQ742" s="3"/>
      <c r="AR742" s="3"/>
      <c r="AS742" s="3"/>
      <c r="AT742" s="3"/>
    </row>
    <row r="743" spans="1:106" x14ac:dyDescent="0.2">
      <c r="A743" s="681" t="s">
        <v>1117</v>
      </c>
      <c r="B743" s="695" t="s">
        <v>812</v>
      </c>
      <c r="C743" s="696">
        <v>0</v>
      </c>
      <c r="D743" s="696">
        <v>3</v>
      </c>
      <c r="E743" s="696">
        <v>8</v>
      </c>
      <c r="F743" s="696">
        <v>7</v>
      </c>
      <c r="G743" s="696">
        <v>9</v>
      </c>
      <c r="H743" s="696">
        <v>9</v>
      </c>
      <c r="I743" s="696">
        <v>10</v>
      </c>
      <c r="J743" s="696">
        <v>10</v>
      </c>
      <c r="K743" s="696">
        <v>10</v>
      </c>
      <c r="L743" s="696">
        <v>10</v>
      </c>
      <c r="M743" s="696">
        <v>10</v>
      </c>
      <c r="N743" s="696">
        <v>12</v>
      </c>
      <c r="O743" s="696">
        <v>10</v>
      </c>
      <c r="P743" s="696">
        <v>5</v>
      </c>
      <c r="Q743" s="696">
        <v>3</v>
      </c>
      <c r="R743" s="696">
        <v>2</v>
      </c>
      <c r="S743" s="696">
        <v>2</v>
      </c>
      <c r="T743" s="696">
        <v>2</v>
      </c>
      <c r="U743" s="696">
        <v>2</v>
      </c>
      <c r="V743" s="696">
        <v>1</v>
      </c>
    </row>
    <row r="744" spans="1:106" x14ac:dyDescent="0.2">
      <c r="A744" s="681" t="s">
        <v>1118</v>
      </c>
      <c r="B744" s="697" t="s">
        <v>32</v>
      </c>
      <c r="C744" s="698" t="s">
        <v>824</v>
      </c>
      <c r="D744" s="698" t="e">
        <v>#N/A</v>
      </c>
      <c r="E744" s="698" t="s">
        <v>824</v>
      </c>
      <c r="F744" s="698" t="e">
        <v>#N/A</v>
      </c>
      <c r="G744" s="698" t="s">
        <v>837</v>
      </c>
      <c r="H744" s="698" t="e">
        <v>#N/A</v>
      </c>
      <c r="I744" s="698" t="s">
        <v>816</v>
      </c>
      <c r="J744" s="698" t="e">
        <v>#N/A</v>
      </c>
      <c r="K744" s="698" t="s">
        <v>967</v>
      </c>
      <c r="L744" s="698" t="e">
        <v>#N/A</v>
      </c>
      <c r="M744" s="698" t="s">
        <v>816</v>
      </c>
      <c r="N744" s="698" t="e">
        <v>#N/A</v>
      </c>
      <c r="O744" s="698" t="s">
        <v>837</v>
      </c>
      <c r="P744" s="698" t="e">
        <v>#N/A</v>
      </c>
      <c r="Q744" s="698" t="s">
        <v>837</v>
      </c>
      <c r="R744" s="698" t="e">
        <v>#N/A</v>
      </c>
      <c r="S744" s="698" t="s">
        <v>837</v>
      </c>
      <c r="T744" s="698" t="e">
        <v>#N/A</v>
      </c>
      <c r="U744" s="698" t="s">
        <v>2215</v>
      </c>
      <c r="V744" s="698" t="e">
        <v>#N/A</v>
      </c>
    </row>
    <row r="746" spans="1:106" s="5" customFormat="1" x14ac:dyDescent="0.2">
      <c r="A746"/>
      <c r="B746"/>
      <c r="C746"/>
      <c r="D746"/>
      <c r="E746"/>
      <c r="F746"/>
      <c r="G746"/>
      <c r="H746"/>
      <c r="I746"/>
      <c r="J746"/>
      <c r="K746"/>
      <c r="L746"/>
      <c r="M746"/>
      <c r="N746"/>
      <c r="O746"/>
      <c r="P746"/>
      <c r="Q746"/>
      <c r="R746"/>
      <c r="S746"/>
      <c r="T746"/>
      <c r="U746"/>
      <c r="V746"/>
      <c r="W746" s="1"/>
      <c r="X746"/>
      <c r="Y746"/>
      <c r="Z746"/>
      <c r="AA746"/>
      <c r="AB746"/>
      <c r="AC746"/>
      <c r="AD746"/>
      <c r="AE746"/>
      <c r="AF746"/>
      <c r="AG746"/>
      <c r="AH746"/>
      <c r="AI746"/>
      <c r="AJ746" s="515"/>
      <c r="AN746" s="1"/>
      <c r="AO746"/>
      <c r="AP746"/>
      <c r="AQ746"/>
      <c r="AR746"/>
      <c r="AS746"/>
      <c r="AT746"/>
      <c r="CH746"/>
      <c r="CI746"/>
      <c r="CJ746"/>
      <c r="CK746"/>
      <c r="CL746"/>
      <c r="CM746"/>
      <c r="CN746"/>
      <c r="CO746"/>
      <c r="CP746"/>
      <c r="CQ746"/>
      <c r="CR746"/>
      <c r="CS746"/>
      <c r="CT746"/>
      <c r="CU746"/>
      <c r="CV746"/>
      <c r="CW746"/>
      <c r="CX746"/>
      <c r="CY746"/>
      <c r="CZ746"/>
      <c r="DA746"/>
      <c r="DB746"/>
    </row>
    <row r="747" spans="1:106" x14ac:dyDescent="0.2">
      <c r="CH747" s="5"/>
      <c r="CI747" s="5"/>
      <c r="CJ747" s="5"/>
      <c r="CK747" s="5"/>
      <c r="CL747" s="5"/>
      <c r="CM747" s="5"/>
      <c r="CN747" s="5"/>
      <c r="CO747" s="5"/>
      <c r="CP747" s="5"/>
      <c r="CQ747" s="5"/>
      <c r="CR747" s="5"/>
      <c r="CS747" s="5"/>
      <c r="CT747" s="5"/>
      <c r="CU747" s="5"/>
      <c r="CV747" s="5"/>
      <c r="CW747" s="5"/>
      <c r="CX747" s="5"/>
      <c r="CY747" s="5"/>
      <c r="CZ747" s="5"/>
      <c r="DA747" s="5"/>
      <c r="DB747" s="5"/>
    </row>
    <row r="750" spans="1:106" s="1" customFormat="1" ht="30" customHeight="1" x14ac:dyDescent="0.2">
      <c r="A750"/>
      <c r="B750"/>
      <c r="C750"/>
      <c r="D750"/>
      <c r="E750"/>
      <c r="F750"/>
      <c r="G750"/>
      <c r="H750"/>
      <c r="I750"/>
      <c r="J750"/>
      <c r="K750"/>
      <c r="L750"/>
      <c r="M750"/>
      <c r="N750"/>
      <c r="O750"/>
      <c r="P750"/>
      <c r="Q750"/>
      <c r="R750"/>
      <c r="S750"/>
      <c r="T750"/>
      <c r="U750"/>
      <c r="V750"/>
      <c r="X750"/>
      <c r="Y750"/>
      <c r="Z750"/>
      <c r="AA750"/>
      <c r="AB750"/>
      <c r="AC750"/>
      <c r="AD750"/>
      <c r="AE750"/>
      <c r="AF750"/>
      <c r="AG750"/>
      <c r="AH750"/>
      <c r="AI750"/>
      <c r="AJ750" s="515"/>
      <c r="AK750" s="5"/>
      <c r="AL750" s="5"/>
      <c r="AM750" s="5"/>
      <c r="AN750"/>
      <c r="AO750"/>
      <c r="AP750"/>
      <c r="AQ750"/>
      <c r="AR750"/>
      <c r="AS750"/>
      <c r="AT750"/>
      <c r="CH750"/>
      <c r="CI750"/>
      <c r="CJ750"/>
      <c r="CK750"/>
      <c r="CL750"/>
      <c r="CM750"/>
      <c r="CN750"/>
      <c r="CO750"/>
      <c r="CP750"/>
      <c r="CQ750"/>
      <c r="CR750"/>
      <c r="CS750"/>
      <c r="CT750"/>
      <c r="CU750"/>
      <c r="CV750"/>
      <c r="CW750"/>
      <c r="CX750"/>
      <c r="CY750"/>
      <c r="CZ750"/>
      <c r="DA750"/>
      <c r="DB750"/>
    </row>
    <row r="751" spans="1:106" x14ac:dyDescent="0.2">
      <c r="CH751" s="1"/>
      <c r="CI751" s="1"/>
      <c r="CJ751" s="1"/>
      <c r="CK751" s="1"/>
      <c r="CL751" s="1"/>
      <c r="CM751" s="1"/>
      <c r="CN751" s="1"/>
      <c r="CO751" s="1"/>
      <c r="CP751" s="1"/>
      <c r="CQ751" s="1"/>
      <c r="CR751" s="1"/>
      <c r="CS751" s="1"/>
      <c r="CT751" s="1"/>
      <c r="CU751" s="1"/>
      <c r="CV751" s="1"/>
      <c r="CW751" s="1"/>
      <c r="CX751" s="1"/>
      <c r="CY751" s="1"/>
      <c r="CZ751" s="1"/>
      <c r="DA751" s="1"/>
      <c r="DB751" s="1"/>
    </row>
    <row r="752" spans="1:106" ht="15.75" customHeight="1" x14ac:dyDescent="0.2"/>
    <row r="753" spans="1:106" ht="69.75" customHeight="1" x14ac:dyDescent="0.2">
      <c r="A753" s="98">
        <v>783</v>
      </c>
      <c r="B753" s="98"/>
      <c r="C753" s="98"/>
      <c r="D753" s="98"/>
      <c r="E753" s="98"/>
      <c r="F753" s="98"/>
      <c r="G753" s="98"/>
      <c r="H753" s="98"/>
      <c r="I753" s="98"/>
      <c r="J753" s="98"/>
      <c r="K753" s="98"/>
      <c r="L753" s="98"/>
      <c r="M753" s="98"/>
      <c r="N753" s="98"/>
      <c r="O753" s="98"/>
      <c r="P753" s="98"/>
      <c r="Q753" s="98"/>
      <c r="R753" s="98"/>
      <c r="S753" s="98"/>
      <c r="T753" s="98"/>
      <c r="U753" s="98"/>
      <c r="V753" s="98"/>
      <c r="W753" s="98"/>
      <c r="X753" s="98"/>
      <c r="Y753" s="98"/>
      <c r="Z753" s="98"/>
      <c r="AA753" s="98"/>
      <c r="AB753" s="98"/>
      <c r="AC753" s="98"/>
      <c r="AD753" s="98"/>
      <c r="AE753" s="98"/>
      <c r="AF753" s="98"/>
      <c r="AG753" s="98"/>
      <c r="AH753" s="98"/>
      <c r="AI753" s="98"/>
      <c r="AL753" s="232"/>
      <c r="AM753" s="232"/>
      <c r="AN753" s="2"/>
    </row>
    <row r="754" spans="1:106" x14ac:dyDescent="0.2">
      <c r="A754" s="99" t="s">
        <v>1119</v>
      </c>
      <c r="B754" s="100" t="s">
        <v>78</v>
      </c>
      <c r="C754" s="101" t="s">
        <v>2262</v>
      </c>
      <c r="D754" s="102" t="s">
        <v>79</v>
      </c>
      <c r="E754" s="102" t="s">
        <v>2263</v>
      </c>
      <c r="F754" s="102" t="s">
        <v>79</v>
      </c>
      <c r="G754" s="102" t="s">
        <v>2264</v>
      </c>
      <c r="H754" s="102" t="s">
        <v>79</v>
      </c>
      <c r="I754" s="102" t="s">
        <v>2265</v>
      </c>
      <c r="J754" s="102" t="s">
        <v>79</v>
      </c>
      <c r="K754" s="102" t="s">
        <v>2266</v>
      </c>
      <c r="L754" s="102" t="s">
        <v>79</v>
      </c>
      <c r="M754" s="102" t="s">
        <v>2267</v>
      </c>
      <c r="N754" s="102" t="s">
        <v>79</v>
      </c>
      <c r="O754" s="102" t="s">
        <v>2268</v>
      </c>
      <c r="P754" s="102" t="s">
        <v>79</v>
      </c>
      <c r="Q754" s="102" t="s">
        <v>2269</v>
      </c>
      <c r="R754" s="102" t="s">
        <v>79</v>
      </c>
      <c r="S754" s="102" t="s">
        <v>2270</v>
      </c>
      <c r="T754" s="102" t="s">
        <v>79</v>
      </c>
      <c r="U754" s="102" t="s">
        <v>2271</v>
      </c>
      <c r="V754" s="103" t="s">
        <v>79</v>
      </c>
      <c r="X754" s="104"/>
      <c r="Y754" s="105" t="s">
        <v>80</v>
      </c>
      <c r="Z754" s="106" t="s">
        <v>83</v>
      </c>
      <c r="AA754" s="107" t="s">
        <v>84</v>
      </c>
      <c r="AB754" s="107" t="s">
        <v>85</v>
      </c>
      <c r="AC754" s="107" t="s">
        <v>86</v>
      </c>
      <c r="AD754" s="107" t="s">
        <v>87</v>
      </c>
      <c r="AE754" s="107" t="s">
        <v>81</v>
      </c>
      <c r="AF754" s="107" t="s">
        <v>82</v>
      </c>
      <c r="AG754" s="107" t="s">
        <v>83</v>
      </c>
      <c r="AH754" s="107" t="s">
        <v>84</v>
      </c>
      <c r="AI754" s="108" t="s">
        <v>85</v>
      </c>
      <c r="AL754" s="233"/>
      <c r="AM754" s="233"/>
      <c r="AN754" s="3"/>
    </row>
    <row r="755" spans="1:106" x14ac:dyDescent="0.2">
      <c r="A755" s="109" t="s">
        <v>1120</v>
      </c>
      <c r="B755" s="110" t="s">
        <v>1121</v>
      </c>
      <c r="C755" s="111" t="s">
        <v>59</v>
      </c>
      <c r="D755" s="111" t="s">
        <v>60</v>
      </c>
      <c r="E755" s="111" t="s">
        <v>59</v>
      </c>
      <c r="F755" s="111" t="s">
        <v>60</v>
      </c>
      <c r="G755" s="111" t="s">
        <v>59</v>
      </c>
      <c r="H755" s="111" t="s">
        <v>60</v>
      </c>
      <c r="I755" s="111" t="s">
        <v>59</v>
      </c>
      <c r="J755" s="111" t="s">
        <v>60</v>
      </c>
      <c r="K755" s="111" t="s">
        <v>59</v>
      </c>
      <c r="L755" s="111" t="s">
        <v>60</v>
      </c>
      <c r="M755" s="111" t="s">
        <v>59</v>
      </c>
      <c r="N755" s="111" t="s">
        <v>60</v>
      </c>
      <c r="O755" s="111" t="s">
        <v>59</v>
      </c>
      <c r="P755" s="111" t="s">
        <v>60</v>
      </c>
      <c r="Q755" s="111" t="s">
        <v>59</v>
      </c>
      <c r="R755" s="111" t="s">
        <v>60</v>
      </c>
      <c r="S755" s="111" t="s">
        <v>59</v>
      </c>
      <c r="T755" s="111" t="s">
        <v>60</v>
      </c>
      <c r="U755" s="111" t="s">
        <v>59</v>
      </c>
      <c r="V755" s="112" t="s">
        <v>60</v>
      </c>
      <c r="X755" s="113"/>
      <c r="Y755" s="105" t="s">
        <v>1121</v>
      </c>
      <c r="Z755" s="114" t="s">
        <v>2272</v>
      </c>
      <c r="AA755" s="115" t="s">
        <v>2273</v>
      </c>
      <c r="AB755" s="115" t="s">
        <v>2274</v>
      </c>
      <c r="AC755" s="115" t="s">
        <v>2275</v>
      </c>
      <c r="AD755" s="115" t="s">
        <v>2276</v>
      </c>
      <c r="AE755" s="115" t="s">
        <v>2277</v>
      </c>
      <c r="AF755" s="115" t="s">
        <v>2278</v>
      </c>
      <c r="AG755" s="115" t="s">
        <v>2279</v>
      </c>
      <c r="AH755" s="115" t="s">
        <v>2280</v>
      </c>
      <c r="AI755" s="116" t="s">
        <v>2281</v>
      </c>
    </row>
    <row r="756" spans="1:106" x14ac:dyDescent="0.2">
      <c r="A756" s="109" t="s">
        <v>1122</v>
      </c>
      <c r="B756" s="117" t="s">
        <v>88</v>
      </c>
      <c r="C756" s="118">
        <v>45616.375</v>
      </c>
      <c r="D756" s="119">
        <v>45616.875</v>
      </c>
      <c r="E756" s="120">
        <v>45617.375</v>
      </c>
      <c r="F756" s="119">
        <v>45617.875</v>
      </c>
      <c r="G756" s="120">
        <v>45618.375</v>
      </c>
      <c r="H756" s="119">
        <v>45618.875</v>
      </c>
      <c r="I756" s="121">
        <v>45619.375</v>
      </c>
      <c r="J756" s="119">
        <v>45619.875</v>
      </c>
      <c r="K756" s="120">
        <v>45620.375</v>
      </c>
      <c r="L756" s="119">
        <v>45620.875</v>
      </c>
      <c r="M756" s="120">
        <v>45621.375</v>
      </c>
      <c r="N756" s="119">
        <v>45621.875</v>
      </c>
      <c r="O756" s="121">
        <v>45622.375</v>
      </c>
      <c r="P756" s="119">
        <v>45622.875</v>
      </c>
      <c r="Q756" s="120">
        <v>45623.375</v>
      </c>
      <c r="R756" s="119">
        <v>45623.875</v>
      </c>
      <c r="S756" s="120">
        <v>45624.375</v>
      </c>
      <c r="T756" s="119">
        <v>45624.875</v>
      </c>
      <c r="U756" s="120">
        <v>45625.375</v>
      </c>
      <c r="V756" s="122">
        <v>45625.875</v>
      </c>
      <c r="X756" s="109" t="s">
        <v>1123</v>
      </c>
      <c r="Y756" s="123"/>
      <c r="Z756" s="124">
        <v>45616.875</v>
      </c>
      <c r="AA756" s="125">
        <v>45617.875</v>
      </c>
      <c r="AB756" s="125">
        <v>45618.875</v>
      </c>
      <c r="AC756" s="125">
        <v>45619.875</v>
      </c>
      <c r="AD756" s="125">
        <v>45620.875</v>
      </c>
      <c r="AE756" s="125">
        <v>45621.875</v>
      </c>
      <c r="AF756" s="125">
        <v>45622.875</v>
      </c>
      <c r="AG756" s="125">
        <v>45623.875</v>
      </c>
      <c r="AH756" s="125">
        <v>45624.875</v>
      </c>
      <c r="AI756" s="125">
        <v>45625.875</v>
      </c>
      <c r="AO756" s="5"/>
    </row>
    <row r="757" spans="1:106" s="2" customFormat="1" x14ac:dyDescent="0.2">
      <c r="A757" s="109" t="s">
        <v>1124</v>
      </c>
      <c r="B757" s="126" t="s">
        <v>89</v>
      </c>
      <c r="C757" s="127" t="e">
        <v>#N/A</v>
      </c>
      <c r="D757" s="128">
        <v>-1.2</v>
      </c>
      <c r="E757" s="128" t="e">
        <v>#N/A</v>
      </c>
      <c r="F757" s="128">
        <v>2.2999999999999998</v>
      </c>
      <c r="G757" s="128" t="e">
        <v>#N/A</v>
      </c>
      <c r="H757" s="128">
        <v>0</v>
      </c>
      <c r="I757" s="128" t="e">
        <v>#N/A</v>
      </c>
      <c r="J757" s="128">
        <v>-0.8</v>
      </c>
      <c r="K757" s="128" t="e">
        <v>#N/A</v>
      </c>
      <c r="L757" s="128">
        <v>-4.5</v>
      </c>
      <c r="M757" s="128" t="e">
        <v>#N/A</v>
      </c>
      <c r="N757" s="128">
        <v>-0.8</v>
      </c>
      <c r="O757" s="128" t="e">
        <v>#N/A</v>
      </c>
      <c r="P757" s="128">
        <v>4.3</v>
      </c>
      <c r="Q757" s="128" t="e">
        <v>#N/A</v>
      </c>
      <c r="R757" s="128">
        <v>3.4</v>
      </c>
      <c r="S757" s="128" t="e">
        <v>#N/A</v>
      </c>
      <c r="T757" s="128">
        <v>1.2</v>
      </c>
      <c r="U757" s="128" t="e">
        <v>#N/A</v>
      </c>
      <c r="V757" s="129">
        <v>1.8</v>
      </c>
      <c r="W757" s="1"/>
      <c r="X757" s="109" t="s">
        <v>1125</v>
      </c>
      <c r="Y757" s="130" t="s">
        <v>89</v>
      </c>
      <c r="Z757" s="131">
        <v>-1.1000000000000001</v>
      </c>
      <c r="AA757" s="131">
        <v>2.2999999999999998</v>
      </c>
      <c r="AB757" s="131">
        <v>0</v>
      </c>
      <c r="AC757" s="131">
        <v>-0.8</v>
      </c>
      <c r="AD757" s="131">
        <v>-4.5</v>
      </c>
      <c r="AE757" s="131">
        <v>-0.8</v>
      </c>
      <c r="AF757" s="131">
        <v>4.3</v>
      </c>
      <c r="AG757" s="131">
        <v>3.4</v>
      </c>
      <c r="AH757" s="131">
        <v>1.2</v>
      </c>
      <c r="AI757" s="131">
        <v>1.8</v>
      </c>
      <c r="AJ757" s="516"/>
      <c r="AK757" s="232"/>
      <c r="AL757" s="5"/>
      <c r="AM757" s="5"/>
      <c r="AN757"/>
      <c r="AO757"/>
      <c r="AP757"/>
      <c r="AQ757"/>
      <c r="AR757"/>
      <c r="AS757"/>
      <c r="AT757"/>
      <c r="CH757"/>
      <c r="CI757"/>
      <c r="CJ757"/>
      <c r="CK757"/>
      <c r="CL757"/>
      <c r="CM757"/>
      <c r="CN757"/>
      <c r="CO757"/>
      <c r="CP757"/>
      <c r="CQ757"/>
      <c r="CR757"/>
      <c r="CS757"/>
      <c r="CT757"/>
      <c r="CU757"/>
      <c r="CV757"/>
      <c r="CW757"/>
      <c r="CX757"/>
      <c r="CY757"/>
      <c r="CZ757"/>
      <c r="DA757"/>
      <c r="DB757"/>
    </row>
    <row r="758" spans="1:106" s="3" customFormat="1" x14ac:dyDescent="0.2">
      <c r="A758" s="109" t="s">
        <v>1126</v>
      </c>
      <c r="B758" s="132" t="s">
        <v>90</v>
      </c>
      <c r="C758" s="133">
        <v>-3.2</v>
      </c>
      <c r="D758" s="134" t="e">
        <v>#N/A</v>
      </c>
      <c r="E758" s="133">
        <v>-7.3</v>
      </c>
      <c r="F758" s="134" t="e">
        <v>#N/A</v>
      </c>
      <c r="G758" s="133">
        <v>-2.4</v>
      </c>
      <c r="H758" s="134" t="e">
        <v>#N/A</v>
      </c>
      <c r="I758" s="133">
        <v>-3.2</v>
      </c>
      <c r="J758" s="134" t="e">
        <v>#N/A</v>
      </c>
      <c r="K758" s="133">
        <v>-10.1</v>
      </c>
      <c r="L758" s="134" t="e">
        <v>#N/A</v>
      </c>
      <c r="M758" s="133">
        <v>-13</v>
      </c>
      <c r="N758" s="134" t="e">
        <v>#N/A</v>
      </c>
      <c r="O758" s="133">
        <v>-2.9</v>
      </c>
      <c r="P758" s="134" t="e">
        <v>#N/A</v>
      </c>
      <c r="Q758" s="133">
        <v>0.79999999999999982</v>
      </c>
      <c r="R758" s="134" t="e">
        <v>#N/A</v>
      </c>
      <c r="S758" s="133">
        <v>-0.8</v>
      </c>
      <c r="T758" s="134" t="e">
        <v>#N/A</v>
      </c>
      <c r="U758" s="133">
        <v>-1.1000000000000001</v>
      </c>
      <c r="V758" s="135" t="e">
        <v>#N/A</v>
      </c>
      <c r="W758" s="1"/>
      <c r="X758" s="109" t="s">
        <v>1127</v>
      </c>
      <c r="Y758" s="136" t="s">
        <v>90</v>
      </c>
      <c r="Z758" s="137">
        <v>-4.4000000000000004</v>
      </c>
      <c r="AA758" s="137">
        <v>-5.3</v>
      </c>
      <c r="AB758" s="137">
        <v>-0.6</v>
      </c>
      <c r="AC758" s="137">
        <v>-3.8</v>
      </c>
      <c r="AD758" s="137">
        <v>-8.1</v>
      </c>
      <c r="AE758" s="137">
        <v>-11</v>
      </c>
      <c r="AF758" s="137">
        <v>-0.9</v>
      </c>
      <c r="AG758" s="137">
        <v>2.4</v>
      </c>
      <c r="AH758" s="137">
        <v>1</v>
      </c>
      <c r="AI758" s="137">
        <v>-1.5</v>
      </c>
      <c r="AJ758" s="517"/>
      <c r="AK758" s="233"/>
      <c r="AL758" s="5"/>
      <c r="AM758" s="5"/>
      <c r="AN758"/>
      <c r="AO758"/>
      <c r="AP758"/>
      <c r="AQ758"/>
      <c r="AR758"/>
      <c r="AS758"/>
      <c r="AT758"/>
      <c r="CH758" s="2"/>
      <c r="CI758" s="2"/>
      <c r="CJ758" s="2"/>
      <c r="CK758" s="2"/>
      <c r="CL758" s="2"/>
      <c r="CM758" s="2"/>
      <c r="CN758" s="2"/>
      <c r="CO758" s="2"/>
      <c r="CP758" s="2"/>
      <c r="CQ758" s="2"/>
      <c r="CR758" s="2"/>
      <c r="CS758" s="2"/>
      <c r="CT758" s="2"/>
      <c r="CU758" s="2"/>
      <c r="CV758" s="2"/>
      <c r="CW758" s="2"/>
      <c r="CX758" s="2"/>
      <c r="CY758" s="2"/>
      <c r="CZ758" s="2"/>
      <c r="DA758" s="2"/>
      <c r="DB758" s="2"/>
    </row>
    <row r="759" spans="1:106" x14ac:dyDescent="0.2">
      <c r="A759" s="109" t="s">
        <v>1128</v>
      </c>
      <c r="B759" s="491" t="s">
        <v>91</v>
      </c>
      <c r="C759" s="492" t="e">
        <v>#N/A</v>
      </c>
      <c r="D759" s="493">
        <v>6.7</v>
      </c>
      <c r="E759" s="493" t="e">
        <v>#N/A</v>
      </c>
      <c r="F759" s="493">
        <v>8.3000000000000007</v>
      </c>
      <c r="G759" s="493" t="e">
        <v>#N/A</v>
      </c>
      <c r="H759" s="493">
        <v>11.6</v>
      </c>
      <c r="I759" s="493" t="e">
        <v>#N/A</v>
      </c>
      <c r="J759" s="493">
        <v>13.3</v>
      </c>
      <c r="K759" s="493" t="e">
        <v>#N/A</v>
      </c>
      <c r="L759" s="493">
        <v>10</v>
      </c>
      <c r="M759" s="493" t="e">
        <v>#N/A</v>
      </c>
      <c r="N759" s="493">
        <v>5.2</v>
      </c>
      <c r="O759" s="493" t="e">
        <v>#N/A</v>
      </c>
      <c r="P759" s="493">
        <v>12.2</v>
      </c>
      <c r="Q759" s="493" t="e">
        <v>#N/A</v>
      </c>
      <c r="R759" s="493">
        <v>12.2</v>
      </c>
      <c r="S759" s="493" t="e">
        <v>#N/A</v>
      </c>
      <c r="T759" s="493">
        <v>7.2</v>
      </c>
      <c r="U759" s="493" t="e">
        <v>#N/A</v>
      </c>
      <c r="V759" s="494">
        <v>18.3</v>
      </c>
      <c r="X759" s="109" t="s">
        <v>1129</v>
      </c>
      <c r="Y759" s="514" t="s">
        <v>91</v>
      </c>
      <c r="Z759" s="511">
        <v>6.7</v>
      </c>
      <c r="AA759" s="512">
        <v>8.3000000000000007</v>
      </c>
      <c r="AB759" s="512">
        <v>11.6</v>
      </c>
      <c r="AC759" s="512">
        <v>13.3</v>
      </c>
      <c r="AD759" s="512">
        <v>10</v>
      </c>
      <c r="AE759" s="512">
        <v>5.2</v>
      </c>
      <c r="AF759" s="512">
        <v>12.2</v>
      </c>
      <c r="AG759" s="512">
        <v>12.2</v>
      </c>
      <c r="AH759" s="512">
        <v>7.2</v>
      </c>
      <c r="AI759" s="513">
        <v>18.3</v>
      </c>
      <c r="CH759" s="3"/>
      <c r="CI759" s="3"/>
      <c r="CJ759" s="3"/>
      <c r="CK759" s="3"/>
      <c r="CL759" s="3"/>
      <c r="CM759" s="3"/>
      <c r="CN759" s="3"/>
      <c r="CO759" s="3"/>
      <c r="CP759" s="3"/>
      <c r="CQ759" s="3"/>
      <c r="CR759" s="3"/>
      <c r="CS759" s="3"/>
      <c r="CT759" s="3"/>
      <c r="CU759" s="3"/>
      <c r="CV759" s="3"/>
      <c r="CW759" s="3"/>
      <c r="CX759" s="3"/>
      <c r="CY759" s="3"/>
      <c r="CZ759" s="3"/>
      <c r="DA759" s="3"/>
      <c r="DB759" s="3"/>
    </row>
    <row r="760" spans="1:106" x14ac:dyDescent="0.2">
      <c r="A760" s="109" t="s">
        <v>1130</v>
      </c>
      <c r="B760" s="139" t="s">
        <v>92</v>
      </c>
      <c r="C760" s="140">
        <v>6</v>
      </c>
      <c r="D760" s="141">
        <v>16</v>
      </c>
      <c r="E760" s="141">
        <v>16</v>
      </c>
      <c r="F760" s="141">
        <v>6</v>
      </c>
      <c r="G760" s="141">
        <v>12</v>
      </c>
      <c r="H760" s="141">
        <v>13</v>
      </c>
      <c r="I760" s="141">
        <v>13</v>
      </c>
      <c r="J760" s="141">
        <v>2</v>
      </c>
      <c r="K760" s="141">
        <v>7</v>
      </c>
      <c r="L760" s="141">
        <v>7</v>
      </c>
      <c r="M760" s="141">
        <v>9</v>
      </c>
      <c r="N760" s="141">
        <v>14</v>
      </c>
      <c r="O760" s="141">
        <v>15</v>
      </c>
      <c r="P760" s="141">
        <v>17</v>
      </c>
      <c r="Q760" s="141">
        <v>14</v>
      </c>
      <c r="R760" s="141">
        <v>10</v>
      </c>
      <c r="S760" s="141">
        <v>5</v>
      </c>
      <c r="T760" s="141">
        <v>2</v>
      </c>
      <c r="U760" s="141">
        <v>1</v>
      </c>
      <c r="V760" s="142">
        <v>7</v>
      </c>
      <c r="X760" s="109" t="s">
        <v>1131</v>
      </c>
      <c r="Y760" s="143" t="s">
        <v>92</v>
      </c>
      <c r="Z760" s="144">
        <v>16</v>
      </c>
      <c r="AA760" s="144">
        <v>16</v>
      </c>
      <c r="AB760" s="144">
        <v>13</v>
      </c>
      <c r="AC760" s="144">
        <v>13</v>
      </c>
      <c r="AD760" s="144">
        <v>7</v>
      </c>
      <c r="AE760" s="144">
        <v>14</v>
      </c>
      <c r="AF760" s="144">
        <v>17</v>
      </c>
      <c r="AG760" s="144">
        <v>14</v>
      </c>
      <c r="AH760" s="144">
        <v>5</v>
      </c>
      <c r="AI760" s="144">
        <v>7</v>
      </c>
      <c r="AO760" s="1"/>
      <c r="AP760" s="5"/>
      <c r="AQ760" s="5"/>
      <c r="AR760" s="5"/>
      <c r="AS760" s="5"/>
      <c r="AT760" s="5"/>
    </row>
    <row r="761" spans="1:106" x14ac:dyDescent="0.2">
      <c r="A761" s="109" t="s">
        <v>1132</v>
      </c>
      <c r="B761" s="145" t="s">
        <v>93</v>
      </c>
      <c r="C761" s="146" t="s">
        <v>79</v>
      </c>
      <c r="D761" s="147">
        <v>16</v>
      </c>
      <c r="E761" s="147">
        <v>16</v>
      </c>
      <c r="F761" s="147" t="s">
        <v>79</v>
      </c>
      <c r="G761" s="147" t="s">
        <v>79</v>
      </c>
      <c r="H761" s="147" t="s">
        <v>79</v>
      </c>
      <c r="I761" s="147" t="s">
        <v>79</v>
      </c>
      <c r="J761" s="147" t="s">
        <v>79</v>
      </c>
      <c r="K761" s="147" t="s">
        <v>79</v>
      </c>
      <c r="L761" s="147" t="s">
        <v>79</v>
      </c>
      <c r="M761" s="147" t="s">
        <v>79</v>
      </c>
      <c r="N761" s="147" t="s">
        <v>79</v>
      </c>
      <c r="O761" s="147">
        <v>15</v>
      </c>
      <c r="P761" s="147">
        <v>17</v>
      </c>
      <c r="Q761" s="147" t="s">
        <v>79</v>
      </c>
      <c r="R761" s="147" t="s">
        <v>79</v>
      </c>
      <c r="S761" s="147" t="s">
        <v>79</v>
      </c>
      <c r="T761" s="147" t="s">
        <v>79</v>
      </c>
      <c r="U761" s="147" t="s">
        <v>79</v>
      </c>
      <c r="V761" s="148" t="s">
        <v>79</v>
      </c>
      <c r="X761" s="109" t="s">
        <v>1133</v>
      </c>
      <c r="Y761" s="149" t="s">
        <v>103</v>
      </c>
      <c r="Z761" s="150">
        <v>0</v>
      </c>
      <c r="AA761" s="150">
        <v>0</v>
      </c>
      <c r="AB761" s="150">
        <v>0</v>
      </c>
      <c r="AC761" s="150">
        <v>0</v>
      </c>
      <c r="AD761" s="150">
        <v>0</v>
      </c>
      <c r="AE761" s="150">
        <v>0</v>
      </c>
      <c r="AF761" s="150">
        <v>0</v>
      </c>
      <c r="AG761" s="150">
        <v>0</v>
      </c>
      <c r="AH761" s="150">
        <v>0</v>
      </c>
      <c r="AI761" s="150">
        <v>0</v>
      </c>
    </row>
    <row r="762" spans="1:106" ht="15.75" x14ac:dyDescent="0.25">
      <c r="A762" s="109" t="s">
        <v>1134</v>
      </c>
      <c r="B762" s="151" t="s">
        <v>31</v>
      </c>
      <c r="C762" s="152" t="s">
        <v>2253</v>
      </c>
      <c r="D762" s="153" t="s">
        <v>2253</v>
      </c>
      <c r="E762" s="153" t="s">
        <v>2255</v>
      </c>
      <c r="F762" s="153" t="s">
        <v>2250</v>
      </c>
      <c r="G762" s="153" t="s">
        <v>2250</v>
      </c>
      <c r="H762" s="153" t="s">
        <v>79</v>
      </c>
      <c r="I762" s="153" t="s">
        <v>2253</v>
      </c>
      <c r="J762" s="153" t="s">
        <v>79</v>
      </c>
      <c r="K762" s="153" t="s">
        <v>79</v>
      </c>
      <c r="L762" s="153" t="s">
        <v>79</v>
      </c>
      <c r="M762" s="153" t="s">
        <v>79</v>
      </c>
      <c r="N762" s="153" t="s">
        <v>2250</v>
      </c>
      <c r="O762" s="153" t="s">
        <v>2250</v>
      </c>
      <c r="P762" s="153" t="s">
        <v>2238</v>
      </c>
      <c r="Q762" s="153" t="s">
        <v>79</v>
      </c>
      <c r="R762" s="153" t="s">
        <v>79</v>
      </c>
      <c r="S762" s="153" t="s">
        <v>79</v>
      </c>
      <c r="T762" s="153" t="s">
        <v>2250</v>
      </c>
      <c r="U762" s="153" t="s">
        <v>79</v>
      </c>
      <c r="V762" s="154" t="s">
        <v>79</v>
      </c>
      <c r="X762" s="109" t="s">
        <v>1135</v>
      </c>
      <c r="Y762" s="155" t="s">
        <v>31</v>
      </c>
      <c r="Z762" s="156" t="s">
        <v>2253</v>
      </c>
      <c r="AA762" s="156" t="s">
        <v>2250</v>
      </c>
      <c r="AB762" s="156" t="s">
        <v>2250</v>
      </c>
      <c r="AC762" s="156" t="s">
        <v>2250</v>
      </c>
      <c r="AD762" s="156" t="s">
        <v>79</v>
      </c>
      <c r="AE762" s="156" t="s">
        <v>2250</v>
      </c>
      <c r="AF762" s="156" t="s">
        <v>2238</v>
      </c>
      <c r="AG762" s="156" t="s">
        <v>79</v>
      </c>
      <c r="AH762" s="156" t="s">
        <v>2250</v>
      </c>
      <c r="AI762" s="156" t="s">
        <v>79</v>
      </c>
    </row>
    <row r="763" spans="1:106" x14ac:dyDescent="0.2">
      <c r="A763" s="109" t="s">
        <v>1136</v>
      </c>
      <c r="B763" s="151" t="s">
        <v>94</v>
      </c>
      <c r="C763" s="157">
        <v>1</v>
      </c>
      <c r="D763" s="158">
        <v>1</v>
      </c>
      <c r="E763" s="158">
        <v>12</v>
      </c>
      <c r="F763" s="158">
        <v>8</v>
      </c>
      <c r="G763" s="158">
        <v>8</v>
      </c>
      <c r="H763" s="158">
        <v>0</v>
      </c>
      <c r="I763" s="158">
        <v>1</v>
      </c>
      <c r="J763" s="158">
        <v>0</v>
      </c>
      <c r="K763" s="158">
        <v>0</v>
      </c>
      <c r="L763" s="158">
        <v>0</v>
      </c>
      <c r="M763" s="158">
        <v>0</v>
      </c>
      <c r="N763" s="158">
        <v>6</v>
      </c>
      <c r="O763" s="158">
        <v>2</v>
      </c>
      <c r="P763" s="158">
        <v>1</v>
      </c>
      <c r="Q763" s="158">
        <v>0</v>
      </c>
      <c r="R763" s="158">
        <v>0</v>
      </c>
      <c r="S763" s="158">
        <v>0</v>
      </c>
      <c r="T763" s="158">
        <v>1</v>
      </c>
      <c r="U763" s="158">
        <v>0</v>
      </c>
      <c r="V763" s="159">
        <v>0</v>
      </c>
      <c r="X763" s="109" t="s">
        <v>1137</v>
      </c>
      <c r="Y763" s="23" t="s">
        <v>94</v>
      </c>
      <c r="Z763" s="160">
        <v>1</v>
      </c>
      <c r="AA763" s="160">
        <v>21</v>
      </c>
      <c r="AB763" s="160">
        <v>8</v>
      </c>
      <c r="AC763" s="160">
        <v>1</v>
      </c>
      <c r="AD763" s="160">
        <v>0</v>
      </c>
      <c r="AE763" s="160">
        <v>6</v>
      </c>
      <c r="AF763" s="160">
        <v>2</v>
      </c>
      <c r="AG763" s="160">
        <v>0</v>
      </c>
      <c r="AH763" s="160">
        <v>1</v>
      </c>
      <c r="AI763" s="160">
        <v>0</v>
      </c>
    </row>
    <row r="764" spans="1:106" x14ac:dyDescent="0.2">
      <c r="A764" s="109" t="s">
        <v>1138</v>
      </c>
      <c r="B764" s="161" t="s">
        <v>34</v>
      </c>
      <c r="C764" s="162">
        <v>1003.25</v>
      </c>
      <c r="D764" s="163">
        <v>1002.4000000000001</v>
      </c>
      <c r="E764" s="163">
        <v>990.2</v>
      </c>
      <c r="F764" s="163">
        <v>986.59999999999991</v>
      </c>
      <c r="G764" s="163">
        <v>982.1</v>
      </c>
      <c r="H764" s="163">
        <v>991.7</v>
      </c>
      <c r="I764" s="163">
        <v>997.65</v>
      </c>
      <c r="J764" s="163">
        <v>998</v>
      </c>
      <c r="K764" s="163">
        <v>1002.9</v>
      </c>
      <c r="L764" s="163">
        <v>1012.75</v>
      </c>
      <c r="M764" s="163">
        <v>1019.8</v>
      </c>
      <c r="N764" s="163">
        <v>1010.55</v>
      </c>
      <c r="O764" s="163">
        <v>1005.6500000000001</v>
      </c>
      <c r="P764" s="163">
        <v>1006.9</v>
      </c>
      <c r="Q764" s="163">
        <v>1010.25</v>
      </c>
      <c r="R764" s="163">
        <v>1017.65</v>
      </c>
      <c r="S764" s="163">
        <v>1023.8</v>
      </c>
      <c r="T764" s="163">
        <v>1029</v>
      </c>
      <c r="U764" s="163">
        <v>1034.8</v>
      </c>
      <c r="V764" s="164">
        <v>1042.4000000000001</v>
      </c>
      <c r="X764" s="109" t="s">
        <v>1139</v>
      </c>
      <c r="Y764" s="165" t="s">
        <v>33</v>
      </c>
      <c r="Z764" s="166">
        <v>0</v>
      </c>
      <c r="AA764" s="166">
        <v>0</v>
      </c>
      <c r="AB764" s="166">
        <v>0</v>
      </c>
      <c r="AC764" s="166">
        <v>0</v>
      </c>
      <c r="AD764" s="166">
        <v>0</v>
      </c>
      <c r="AE764" s="166">
        <v>0</v>
      </c>
      <c r="AF764" s="166">
        <v>0</v>
      </c>
      <c r="AG764" s="166">
        <v>0</v>
      </c>
      <c r="AH764" s="166">
        <v>0</v>
      </c>
      <c r="AI764" s="166">
        <v>0</v>
      </c>
      <c r="AP764" s="1"/>
      <c r="AQ764" s="1"/>
      <c r="AR764" s="1"/>
      <c r="AS764" s="1"/>
      <c r="AT764" s="1"/>
    </row>
    <row r="765" spans="1:106" x14ac:dyDescent="0.2">
      <c r="A765" s="109" t="s">
        <v>1140</v>
      </c>
      <c r="B765" s="167" t="s">
        <v>32</v>
      </c>
      <c r="C765" s="168" t="s">
        <v>2257</v>
      </c>
      <c r="D765" s="169" t="s">
        <v>2290</v>
      </c>
      <c r="E765" s="169" t="s">
        <v>2291</v>
      </c>
      <c r="F765" s="169" t="s">
        <v>98</v>
      </c>
      <c r="G765" s="169" t="s">
        <v>106</v>
      </c>
      <c r="H765" s="169" t="s">
        <v>2239</v>
      </c>
      <c r="I765" s="169" t="s">
        <v>2239</v>
      </c>
      <c r="J765" s="169" t="s">
        <v>2244</v>
      </c>
      <c r="K765" s="169" t="s">
        <v>0</v>
      </c>
      <c r="L765" s="169" t="s">
        <v>0</v>
      </c>
      <c r="M765" s="169" t="s">
        <v>2</v>
      </c>
      <c r="N765" s="169" t="s">
        <v>2232</v>
      </c>
      <c r="O765" s="169" t="s">
        <v>2229</v>
      </c>
      <c r="P765" s="169" t="s">
        <v>2239</v>
      </c>
      <c r="Q765" s="169" t="s">
        <v>2229</v>
      </c>
      <c r="R765" s="169" t="s">
        <v>4</v>
      </c>
      <c r="S765" s="169" t="s">
        <v>0</v>
      </c>
      <c r="T765" s="169" t="s">
        <v>2256</v>
      </c>
      <c r="U765" s="169" t="s">
        <v>2224</v>
      </c>
      <c r="V765" s="170" t="s">
        <v>2214</v>
      </c>
      <c r="X765" s="672" t="s">
        <v>1119</v>
      </c>
      <c r="Y765" s="673" t="s">
        <v>807</v>
      </c>
      <c r="Z765" s="674">
        <v>0</v>
      </c>
      <c r="AA765" s="675">
        <v>0</v>
      </c>
      <c r="AB765" s="675">
        <v>0</v>
      </c>
      <c r="AC765" s="675">
        <v>0</v>
      </c>
      <c r="AD765" s="675">
        <v>0</v>
      </c>
      <c r="AE765" s="675">
        <v>0</v>
      </c>
      <c r="AF765" s="675">
        <v>1</v>
      </c>
      <c r="AG765" s="675">
        <v>0</v>
      </c>
      <c r="AH765" s="675">
        <v>0</v>
      </c>
      <c r="AI765" s="676">
        <v>0</v>
      </c>
    </row>
    <row r="766" spans="1:106" x14ac:dyDescent="0.2">
      <c r="A766" s="109" t="s">
        <v>1141</v>
      </c>
      <c r="B766" s="171" t="s">
        <v>33</v>
      </c>
      <c r="C766" s="172">
        <v>0</v>
      </c>
      <c r="D766" s="173">
        <v>0</v>
      </c>
      <c r="E766" s="173">
        <v>0</v>
      </c>
      <c r="F766" s="173">
        <v>0</v>
      </c>
      <c r="G766" s="173">
        <v>0</v>
      </c>
      <c r="H766" s="173">
        <v>0</v>
      </c>
      <c r="I766" s="173">
        <v>0</v>
      </c>
      <c r="J766" s="173">
        <v>0</v>
      </c>
      <c r="K766" s="173">
        <v>0</v>
      </c>
      <c r="L766" s="173">
        <v>0</v>
      </c>
      <c r="M766" s="173">
        <v>0</v>
      </c>
      <c r="N766" s="173">
        <v>0</v>
      </c>
      <c r="O766" s="173">
        <v>0</v>
      </c>
      <c r="P766" s="173">
        <v>0</v>
      </c>
      <c r="Q766" s="173">
        <v>0</v>
      </c>
      <c r="R766" s="173">
        <v>0</v>
      </c>
      <c r="S766" s="173">
        <v>0</v>
      </c>
      <c r="T766" s="173">
        <v>0</v>
      </c>
      <c r="U766" s="173">
        <v>0</v>
      </c>
      <c r="V766" s="174">
        <v>0</v>
      </c>
      <c r="X766" s="672" t="s">
        <v>1120</v>
      </c>
      <c r="Y766" s="677" t="s">
        <v>808</v>
      </c>
      <c r="Z766" s="678">
        <v>0</v>
      </c>
      <c r="AA766" s="679">
        <v>0</v>
      </c>
      <c r="AB766" s="679">
        <v>0</v>
      </c>
      <c r="AC766" s="679">
        <v>0</v>
      </c>
      <c r="AD766" s="679">
        <v>0</v>
      </c>
      <c r="AE766" s="679">
        <v>0</v>
      </c>
      <c r="AF766" s="679">
        <v>0</v>
      </c>
      <c r="AG766" s="679">
        <v>0</v>
      </c>
      <c r="AH766" s="679">
        <v>0</v>
      </c>
      <c r="AI766" s="680">
        <v>0</v>
      </c>
    </row>
    <row r="767" spans="1:106" x14ac:dyDescent="0.2">
      <c r="A767" s="109" t="s">
        <v>1142</v>
      </c>
      <c r="B767" s="171" t="s">
        <v>103</v>
      </c>
      <c r="C767" s="172">
        <v>0</v>
      </c>
      <c r="D767" s="173">
        <v>0</v>
      </c>
      <c r="E767" s="173">
        <v>0</v>
      </c>
      <c r="F767" s="173">
        <v>0</v>
      </c>
      <c r="G767" s="173">
        <v>0</v>
      </c>
      <c r="H767" s="173">
        <v>0</v>
      </c>
      <c r="I767" s="173">
        <v>0</v>
      </c>
      <c r="J767" s="173">
        <v>0</v>
      </c>
      <c r="K767" s="173">
        <v>0</v>
      </c>
      <c r="L767" s="173">
        <v>0</v>
      </c>
      <c r="M767" s="173">
        <v>0</v>
      </c>
      <c r="N767" s="173">
        <v>0</v>
      </c>
      <c r="O767" s="173">
        <v>0</v>
      </c>
      <c r="P767" s="173">
        <v>0</v>
      </c>
      <c r="Q767" s="173">
        <v>0</v>
      </c>
      <c r="R767" s="173">
        <v>0</v>
      </c>
      <c r="S767" s="173">
        <v>0</v>
      </c>
      <c r="T767" s="173">
        <v>0</v>
      </c>
      <c r="U767" s="173">
        <v>0</v>
      </c>
      <c r="V767" s="174">
        <v>0</v>
      </c>
      <c r="X767" s="672" t="s">
        <v>1122</v>
      </c>
      <c r="Y767" s="677" t="s">
        <v>809</v>
      </c>
      <c r="Z767" s="678">
        <v>0</v>
      </c>
      <c r="AA767" s="679">
        <v>2</v>
      </c>
      <c r="AB767" s="679">
        <v>2</v>
      </c>
      <c r="AC767" s="679">
        <v>0</v>
      </c>
      <c r="AD767" s="679">
        <v>0</v>
      </c>
      <c r="AE767" s="679">
        <v>2</v>
      </c>
      <c r="AF767" s="679">
        <v>2</v>
      </c>
      <c r="AG767" s="679">
        <v>0</v>
      </c>
      <c r="AH767" s="679">
        <v>0</v>
      </c>
      <c r="AI767" s="680">
        <v>0</v>
      </c>
      <c r="AO767" s="2"/>
    </row>
    <row r="768" spans="1:106" x14ac:dyDescent="0.2">
      <c r="A768" s="109" t="s">
        <v>1143</v>
      </c>
      <c r="B768" s="171" t="s">
        <v>148</v>
      </c>
      <c r="C768" s="172">
        <v>-8.6</v>
      </c>
      <c r="D768" s="173">
        <v>-8.9</v>
      </c>
      <c r="E768" s="173">
        <v>-6.9</v>
      </c>
      <c r="F768" s="173">
        <v>-5</v>
      </c>
      <c r="G768" s="173">
        <v>-7.3</v>
      </c>
      <c r="H768" s="173">
        <v>-9.1999999999999993</v>
      </c>
      <c r="I768" s="173">
        <v>-9.6999999999999993</v>
      </c>
      <c r="J768" s="173">
        <v>-10.1</v>
      </c>
      <c r="K768" s="173">
        <v>-10.9</v>
      </c>
      <c r="L768" s="173">
        <v>-8.4</v>
      </c>
      <c r="M768" s="173">
        <v>-7.2</v>
      </c>
      <c r="N768" s="173">
        <v>-5.4</v>
      </c>
      <c r="O768" s="173">
        <v>5.0999999999999996</v>
      </c>
      <c r="P768" s="173">
        <v>3.6</v>
      </c>
      <c r="Q768" s="173">
        <v>-2.4</v>
      </c>
      <c r="R768" s="173">
        <v>-4.5</v>
      </c>
      <c r="S768" s="173">
        <v>-4.5999999999999996</v>
      </c>
      <c r="T768" s="173">
        <v>-4.7</v>
      </c>
      <c r="U768" s="173">
        <v>-5.6</v>
      </c>
      <c r="V768" s="174">
        <v>-5.2</v>
      </c>
      <c r="X768" s="672" t="s">
        <v>1124</v>
      </c>
      <c r="Y768" s="699" t="s">
        <v>810</v>
      </c>
      <c r="Z768" s="700">
        <v>0</v>
      </c>
      <c r="AA768" s="701">
        <v>0</v>
      </c>
      <c r="AB768" s="701">
        <v>0</v>
      </c>
      <c r="AC768" s="701">
        <v>0</v>
      </c>
      <c r="AD768" s="701">
        <v>0</v>
      </c>
      <c r="AE768" s="701">
        <v>0</v>
      </c>
      <c r="AF768" s="701">
        <v>0</v>
      </c>
      <c r="AG768" s="701">
        <v>0</v>
      </c>
      <c r="AH768" s="701">
        <v>0</v>
      </c>
      <c r="AI768" s="702">
        <v>0</v>
      </c>
      <c r="AO768" s="3"/>
    </row>
    <row r="769" spans="1:106" x14ac:dyDescent="0.2">
      <c r="A769" s="703" t="s">
        <v>1144</v>
      </c>
      <c r="B769" s="704" t="s">
        <v>807</v>
      </c>
      <c r="C769" s="705">
        <v>0</v>
      </c>
      <c r="D769" s="705">
        <v>0</v>
      </c>
      <c r="E769" s="705">
        <v>0</v>
      </c>
      <c r="F769" s="705">
        <v>0</v>
      </c>
      <c r="G769" s="705">
        <v>0</v>
      </c>
      <c r="H769" s="705">
        <v>0</v>
      </c>
      <c r="I769" s="705">
        <v>0</v>
      </c>
      <c r="J769" s="705">
        <v>0</v>
      </c>
      <c r="K769" s="705">
        <v>0</v>
      </c>
      <c r="L769" s="705">
        <v>0</v>
      </c>
      <c r="M769" s="705">
        <v>0</v>
      </c>
      <c r="N769" s="705">
        <v>0</v>
      </c>
      <c r="O769" s="705">
        <v>1</v>
      </c>
      <c r="P769" s="705">
        <v>0</v>
      </c>
      <c r="Q769" s="705">
        <v>0</v>
      </c>
      <c r="R769" s="705">
        <v>0</v>
      </c>
      <c r="S769" s="705">
        <v>0</v>
      </c>
      <c r="T769" s="705">
        <v>0</v>
      </c>
      <c r="U769" s="705">
        <v>0</v>
      </c>
      <c r="V769" s="705">
        <v>0</v>
      </c>
      <c r="X769" s="672" t="s">
        <v>1126</v>
      </c>
      <c r="Y769" s="685" t="s">
        <v>812</v>
      </c>
      <c r="Z769" s="686">
        <v>4</v>
      </c>
      <c r="AA769" s="687">
        <v>14</v>
      </c>
      <c r="AB769" s="687">
        <v>17</v>
      </c>
      <c r="AC769" s="687">
        <v>17</v>
      </c>
      <c r="AD769" s="687">
        <v>17</v>
      </c>
      <c r="AE769" s="687">
        <v>21</v>
      </c>
      <c r="AF769" s="687">
        <v>19</v>
      </c>
      <c r="AG769" s="687">
        <v>5</v>
      </c>
      <c r="AH769" s="687">
        <v>3</v>
      </c>
      <c r="AI769" s="688">
        <v>2</v>
      </c>
    </row>
    <row r="770" spans="1:106" x14ac:dyDescent="0.2">
      <c r="A770" s="703" t="s">
        <v>1145</v>
      </c>
      <c r="B770" s="704" t="s">
        <v>808</v>
      </c>
      <c r="C770" s="706">
        <v>0</v>
      </c>
      <c r="D770" s="706">
        <v>0</v>
      </c>
      <c r="E770" s="706">
        <v>0</v>
      </c>
      <c r="F770" s="706">
        <v>0</v>
      </c>
      <c r="G770" s="706">
        <v>0</v>
      </c>
      <c r="H770" s="706">
        <v>0</v>
      </c>
      <c r="I770" s="706">
        <v>0</v>
      </c>
      <c r="J770" s="706">
        <v>0</v>
      </c>
      <c r="K770" s="706">
        <v>0</v>
      </c>
      <c r="L770" s="706">
        <v>0</v>
      </c>
      <c r="M770" s="706">
        <v>0</v>
      </c>
      <c r="N770" s="706">
        <v>0</v>
      </c>
      <c r="O770" s="706">
        <v>0</v>
      </c>
      <c r="P770" s="706">
        <v>0</v>
      </c>
      <c r="Q770" s="706">
        <v>0</v>
      </c>
      <c r="R770" s="706">
        <v>0</v>
      </c>
      <c r="S770" s="706">
        <v>0</v>
      </c>
      <c r="T770" s="706">
        <v>0</v>
      </c>
      <c r="U770" s="706">
        <v>0</v>
      </c>
      <c r="V770" s="706">
        <v>0</v>
      </c>
      <c r="X770" s="672" t="s">
        <v>1138</v>
      </c>
      <c r="Y770" s="459" t="s">
        <v>806</v>
      </c>
      <c r="Z770" s="691">
        <v>1003.25</v>
      </c>
      <c r="AA770" s="691">
        <v>990.2</v>
      </c>
      <c r="AB770" s="691">
        <v>982.1</v>
      </c>
      <c r="AC770" s="691">
        <v>997.65</v>
      </c>
      <c r="AD770" s="691">
        <v>1002.9</v>
      </c>
      <c r="AE770" s="691">
        <v>1019.8</v>
      </c>
      <c r="AF770" s="691">
        <v>1005.6500000000001</v>
      </c>
      <c r="AG770" s="691">
        <v>1010.25</v>
      </c>
      <c r="AH770" s="691">
        <v>1023.8</v>
      </c>
      <c r="AI770" s="691">
        <v>1034.8</v>
      </c>
    </row>
    <row r="771" spans="1:106" x14ac:dyDescent="0.2">
      <c r="A771" s="703" t="s">
        <v>1146</v>
      </c>
      <c r="B771" s="707" t="s">
        <v>809</v>
      </c>
      <c r="C771" s="706">
        <v>0</v>
      </c>
      <c r="D771" s="706">
        <v>0</v>
      </c>
      <c r="E771" s="706">
        <v>2</v>
      </c>
      <c r="F771" s="706">
        <v>0</v>
      </c>
      <c r="G771" s="706">
        <v>2</v>
      </c>
      <c r="H771" s="706">
        <v>0</v>
      </c>
      <c r="I771" s="706">
        <v>0</v>
      </c>
      <c r="J771" s="706">
        <v>0</v>
      </c>
      <c r="K771" s="706">
        <v>0</v>
      </c>
      <c r="L771" s="706">
        <v>0</v>
      </c>
      <c r="M771" s="706">
        <v>0</v>
      </c>
      <c r="N771" s="706">
        <v>2</v>
      </c>
      <c r="O771" s="706">
        <v>2</v>
      </c>
      <c r="P771" s="706">
        <v>0</v>
      </c>
      <c r="Q771" s="706">
        <v>0</v>
      </c>
      <c r="R771" s="706">
        <v>0</v>
      </c>
      <c r="S771" s="706">
        <v>0</v>
      </c>
      <c r="T771" s="706">
        <v>0</v>
      </c>
      <c r="U771" s="706">
        <v>0</v>
      </c>
      <c r="V771" s="706">
        <v>0</v>
      </c>
      <c r="X771" s="672" t="s">
        <v>1140</v>
      </c>
      <c r="Y771" s="693" t="s">
        <v>32</v>
      </c>
      <c r="Z771" s="694" t="s">
        <v>815</v>
      </c>
      <c r="AA771" s="694" t="s">
        <v>815</v>
      </c>
      <c r="AB771" s="694" t="s">
        <v>837</v>
      </c>
      <c r="AC771" s="694" t="s">
        <v>816</v>
      </c>
      <c r="AD771" s="694" t="s">
        <v>837</v>
      </c>
      <c r="AE771" s="694" t="s">
        <v>816</v>
      </c>
      <c r="AF771" s="694" t="s">
        <v>837</v>
      </c>
      <c r="AG771" s="694" t="s">
        <v>837</v>
      </c>
      <c r="AH771" s="694" t="s">
        <v>837</v>
      </c>
      <c r="AI771" s="694" t="s">
        <v>2216</v>
      </c>
      <c r="AP771" s="2"/>
      <c r="AQ771" s="2"/>
      <c r="AR771" s="2"/>
      <c r="AS771" s="2"/>
      <c r="AT771" s="2"/>
    </row>
    <row r="772" spans="1:106" x14ac:dyDescent="0.2">
      <c r="A772" s="703" t="s">
        <v>1147</v>
      </c>
      <c r="B772" s="707" t="s">
        <v>810</v>
      </c>
      <c r="C772" s="706">
        <v>0</v>
      </c>
      <c r="D772" s="706">
        <v>0</v>
      </c>
      <c r="E772" s="706">
        <v>0</v>
      </c>
      <c r="F772" s="706">
        <v>0</v>
      </c>
      <c r="G772" s="706">
        <v>0</v>
      </c>
      <c r="H772" s="706">
        <v>0</v>
      </c>
      <c r="I772" s="706">
        <v>0</v>
      </c>
      <c r="J772" s="706">
        <v>0</v>
      </c>
      <c r="K772" s="706">
        <v>0</v>
      </c>
      <c r="L772" s="706">
        <v>0</v>
      </c>
      <c r="M772" s="706">
        <v>0</v>
      </c>
      <c r="N772" s="706">
        <v>0</v>
      </c>
      <c r="O772" s="706">
        <v>0</v>
      </c>
      <c r="P772" s="706">
        <v>0</v>
      </c>
      <c r="Q772" s="706">
        <v>0</v>
      </c>
      <c r="R772" s="706">
        <v>0</v>
      </c>
      <c r="S772" s="706">
        <v>0</v>
      </c>
      <c r="T772" s="706">
        <v>0</v>
      </c>
      <c r="U772" s="706">
        <v>0</v>
      </c>
      <c r="V772" s="706">
        <v>0</v>
      </c>
      <c r="AN772" s="5"/>
      <c r="AP772" s="3"/>
      <c r="AQ772" s="3"/>
      <c r="AR772" s="3"/>
      <c r="AS772" s="3"/>
      <c r="AT772" s="3"/>
    </row>
    <row r="773" spans="1:106" x14ac:dyDescent="0.2">
      <c r="A773" s="681" t="s">
        <v>1148</v>
      </c>
      <c r="B773" s="695" t="s">
        <v>812</v>
      </c>
      <c r="C773" s="696">
        <v>4</v>
      </c>
      <c r="D773" s="696">
        <v>4</v>
      </c>
      <c r="E773" s="696">
        <v>14</v>
      </c>
      <c r="F773" s="696">
        <v>13</v>
      </c>
      <c r="G773" s="696">
        <v>17</v>
      </c>
      <c r="H773" s="696">
        <v>17</v>
      </c>
      <c r="I773" s="696">
        <v>17</v>
      </c>
      <c r="J773" s="696">
        <v>17</v>
      </c>
      <c r="K773" s="696">
        <v>17</v>
      </c>
      <c r="L773" s="696">
        <v>17</v>
      </c>
      <c r="M773" s="696">
        <v>17</v>
      </c>
      <c r="N773" s="696">
        <v>21</v>
      </c>
      <c r="O773" s="696">
        <v>19</v>
      </c>
      <c r="P773" s="696">
        <v>10</v>
      </c>
      <c r="Q773" s="696">
        <v>5</v>
      </c>
      <c r="R773" s="696">
        <v>4</v>
      </c>
      <c r="S773" s="696">
        <v>3</v>
      </c>
      <c r="T773" s="696">
        <v>2</v>
      </c>
      <c r="U773" s="696">
        <v>2</v>
      </c>
      <c r="V773" s="696">
        <v>2</v>
      </c>
    </row>
    <row r="774" spans="1:106" x14ac:dyDescent="0.2">
      <c r="A774" s="681" t="s">
        <v>1149</v>
      </c>
      <c r="B774" s="697" t="s">
        <v>32</v>
      </c>
      <c r="C774" s="698" t="s">
        <v>815</v>
      </c>
      <c r="D774" s="698" t="e">
        <v>#N/A</v>
      </c>
      <c r="E774" s="698" t="s">
        <v>815</v>
      </c>
      <c r="F774" s="698" t="e">
        <v>#N/A</v>
      </c>
      <c r="G774" s="698" t="s">
        <v>837</v>
      </c>
      <c r="H774" s="698" t="e">
        <v>#N/A</v>
      </c>
      <c r="I774" s="698" t="s">
        <v>816</v>
      </c>
      <c r="J774" s="698" t="e">
        <v>#N/A</v>
      </c>
      <c r="K774" s="698" t="s">
        <v>837</v>
      </c>
      <c r="L774" s="698" t="e">
        <v>#N/A</v>
      </c>
      <c r="M774" s="698" t="s">
        <v>816</v>
      </c>
      <c r="N774" s="698" t="e">
        <v>#N/A</v>
      </c>
      <c r="O774" s="698" t="s">
        <v>837</v>
      </c>
      <c r="P774" s="698" t="e">
        <v>#N/A</v>
      </c>
      <c r="Q774" s="698" t="s">
        <v>837</v>
      </c>
      <c r="R774" s="698" t="e">
        <v>#N/A</v>
      </c>
      <c r="S774" s="698" t="s">
        <v>837</v>
      </c>
      <c r="T774" s="698" t="e">
        <v>#N/A</v>
      </c>
      <c r="U774" s="698" t="s">
        <v>2216</v>
      </c>
      <c r="V774" s="698" t="e">
        <v>#N/A</v>
      </c>
    </row>
    <row r="776" spans="1:106" s="5" customFormat="1" x14ac:dyDescent="0.2">
      <c r="A776"/>
      <c r="B776"/>
      <c r="C776"/>
      <c r="D776"/>
      <c r="E776"/>
      <c r="F776"/>
      <c r="G776"/>
      <c r="H776"/>
      <c r="I776"/>
      <c r="J776"/>
      <c r="K776"/>
      <c r="L776"/>
      <c r="M776"/>
      <c r="N776"/>
      <c r="O776"/>
      <c r="P776"/>
      <c r="Q776"/>
      <c r="R776"/>
      <c r="S776"/>
      <c r="T776"/>
      <c r="U776"/>
      <c r="V776"/>
      <c r="W776" s="1"/>
      <c r="X776"/>
      <c r="Y776"/>
      <c r="Z776"/>
      <c r="AA776"/>
      <c r="AB776"/>
      <c r="AC776"/>
      <c r="AD776"/>
      <c r="AE776"/>
      <c r="AF776"/>
      <c r="AG776"/>
      <c r="AH776"/>
      <c r="AI776"/>
      <c r="AJ776" s="515"/>
      <c r="AN776" s="1"/>
      <c r="AO776"/>
      <c r="AP776"/>
      <c r="AQ776"/>
      <c r="AR776"/>
      <c r="AS776"/>
      <c r="AT776"/>
      <c r="CH776"/>
      <c r="CI776"/>
      <c r="CJ776"/>
      <c r="CK776"/>
      <c r="CL776"/>
      <c r="CM776"/>
      <c r="CN776"/>
      <c r="CO776"/>
      <c r="CP776"/>
      <c r="CQ776"/>
      <c r="CR776"/>
      <c r="CS776"/>
      <c r="CT776"/>
      <c r="CU776"/>
      <c r="CV776"/>
      <c r="CW776"/>
      <c r="CX776"/>
      <c r="CY776"/>
      <c r="CZ776"/>
      <c r="DA776"/>
      <c r="DB776"/>
    </row>
    <row r="777" spans="1:106" x14ac:dyDescent="0.2">
      <c r="CH777" s="5"/>
      <c r="CI777" s="5"/>
      <c r="CJ777" s="5"/>
      <c r="CK777" s="5"/>
      <c r="CL777" s="5"/>
      <c r="CM777" s="5"/>
      <c r="CN777" s="5"/>
      <c r="CO777" s="5"/>
      <c r="CP777" s="5"/>
      <c r="CQ777" s="5"/>
      <c r="CR777" s="5"/>
      <c r="CS777" s="5"/>
      <c r="CT777" s="5"/>
      <c r="CU777" s="5"/>
      <c r="CV777" s="5"/>
      <c r="CW777" s="5"/>
      <c r="CX777" s="5"/>
      <c r="CY777" s="5"/>
      <c r="CZ777" s="5"/>
      <c r="DA777" s="5"/>
      <c r="DB777" s="5"/>
    </row>
    <row r="780" spans="1:106" s="1" customFormat="1" ht="30" customHeight="1" x14ac:dyDescent="0.2">
      <c r="A780"/>
      <c r="B780"/>
      <c r="C780"/>
      <c r="D780"/>
      <c r="E780"/>
      <c r="F780"/>
      <c r="G780"/>
      <c r="H780"/>
      <c r="I780"/>
      <c r="J780"/>
      <c r="K780"/>
      <c r="L780"/>
      <c r="M780"/>
      <c r="N780"/>
      <c r="O780"/>
      <c r="P780"/>
      <c r="Q780"/>
      <c r="R780"/>
      <c r="S780"/>
      <c r="T780"/>
      <c r="U780"/>
      <c r="V780"/>
      <c r="X780"/>
      <c r="Y780"/>
      <c r="Z780"/>
      <c r="AA780"/>
      <c r="AB780"/>
      <c r="AC780"/>
      <c r="AD780"/>
      <c r="AE780"/>
      <c r="AF780"/>
      <c r="AG780"/>
      <c r="AH780"/>
      <c r="AI780"/>
      <c r="AJ780" s="515"/>
      <c r="AK780" s="5"/>
      <c r="AL780" s="5"/>
      <c r="AM780" s="5"/>
      <c r="AN780"/>
      <c r="AO780"/>
      <c r="AP780"/>
      <c r="AQ780"/>
      <c r="AR780"/>
      <c r="AS780"/>
      <c r="AT780"/>
      <c r="CH780"/>
      <c r="CI780"/>
      <c r="CJ780"/>
      <c r="CK780"/>
      <c r="CL780"/>
      <c r="CM780"/>
      <c r="CN780"/>
      <c r="CO780"/>
      <c r="CP780"/>
      <c r="CQ780"/>
      <c r="CR780"/>
      <c r="CS780"/>
      <c r="CT780"/>
      <c r="CU780"/>
      <c r="CV780"/>
      <c r="CW780"/>
      <c r="CX780"/>
      <c r="CY780"/>
      <c r="CZ780"/>
      <c r="DA780"/>
      <c r="DB780"/>
    </row>
    <row r="781" spans="1:106" x14ac:dyDescent="0.2">
      <c r="CH781" s="1"/>
      <c r="CI781" s="1"/>
      <c r="CJ781" s="1"/>
      <c r="CK781" s="1"/>
      <c r="CL781" s="1"/>
      <c r="CM781" s="1"/>
      <c r="CN781" s="1"/>
      <c r="CO781" s="1"/>
      <c r="CP781" s="1"/>
      <c r="CQ781" s="1"/>
      <c r="CR781" s="1"/>
      <c r="CS781" s="1"/>
      <c r="CT781" s="1"/>
      <c r="CU781" s="1"/>
      <c r="CV781" s="1"/>
      <c r="CW781" s="1"/>
      <c r="CX781" s="1"/>
      <c r="CY781" s="1"/>
      <c r="CZ781" s="1"/>
      <c r="DA781" s="1"/>
      <c r="DB781" s="1"/>
    </row>
    <row r="782" spans="1:106" ht="15.75" customHeight="1" x14ac:dyDescent="0.2"/>
    <row r="783" spans="1:106" ht="69.75" customHeight="1" x14ac:dyDescent="0.2">
      <c r="A783" s="98">
        <v>813</v>
      </c>
      <c r="B783" s="98"/>
      <c r="C783" s="98"/>
      <c r="D783" s="98"/>
      <c r="E783" s="98"/>
      <c r="F783" s="98"/>
      <c r="G783" s="98"/>
      <c r="H783" s="98"/>
      <c r="I783" s="98"/>
      <c r="J783" s="98"/>
      <c r="K783" s="98"/>
      <c r="L783" s="98"/>
      <c r="M783" s="98"/>
      <c r="N783" s="98"/>
      <c r="O783" s="98"/>
      <c r="P783" s="98"/>
      <c r="Q783" s="98"/>
      <c r="R783" s="98"/>
      <c r="S783" s="98"/>
      <c r="T783" s="98"/>
      <c r="U783" s="98"/>
      <c r="V783" s="98"/>
      <c r="W783" s="98"/>
      <c r="X783" s="98"/>
      <c r="Y783" s="98"/>
      <c r="Z783" s="98"/>
      <c r="AA783" s="98"/>
      <c r="AB783" s="98"/>
      <c r="AC783" s="98"/>
      <c r="AD783" s="98"/>
      <c r="AE783" s="98"/>
      <c r="AF783" s="98"/>
      <c r="AG783" s="98"/>
      <c r="AH783" s="98"/>
      <c r="AI783" s="98"/>
      <c r="AL783" s="232"/>
      <c r="AM783" s="232"/>
      <c r="AN783" s="2"/>
    </row>
    <row r="784" spans="1:106" x14ac:dyDescent="0.2">
      <c r="A784" s="99" t="s">
        <v>736</v>
      </c>
      <c r="B784" s="100" t="s">
        <v>78</v>
      </c>
      <c r="C784" s="101" t="s">
        <v>2262</v>
      </c>
      <c r="D784" s="102" t="s">
        <v>79</v>
      </c>
      <c r="E784" s="102" t="s">
        <v>2263</v>
      </c>
      <c r="F784" s="102" t="s">
        <v>79</v>
      </c>
      <c r="G784" s="102" t="s">
        <v>2264</v>
      </c>
      <c r="H784" s="102" t="s">
        <v>79</v>
      </c>
      <c r="I784" s="102" t="s">
        <v>2265</v>
      </c>
      <c r="J784" s="102" t="s">
        <v>79</v>
      </c>
      <c r="K784" s="102" t="s">
        <v>2266</v>
      </c>
      <c r="L784" s="102" t="s">
        <v>79</v>
      </c>
      <c r="M784" s="102" t="s">
        <v>2267</v>
      </c>
      <c r="N784" s="102" t="s">
        <v>79</v>
      </c>
      <c r="O784" s="102" t="s">
        <v>2268</v>
      </c>
      <c r="P784" s="102" t="s">
        <v>79</v>
      </c>
      <c r="Q784" s="102" t="s">
        <v>2269</v>
      </c>
      <c r="R784" s="102" t="s">
        <v>79</v>
      </c>
      <c r="S784" s="102" t="s">
        <v>2270</v>
      </c>
      <c r="T784" s="102" t="s">
        <v>79</v>
      </c>
      <c r="U784" s="102" t="s">
        <v>2271</v>
      </c>
      <c r="V784" s="103" t="s">
        <v>79</v>
      </c>
      <c r="X784" s="104"/>
      <c r="Y784" s="105" t="s">
        <v>80</v>
      </c>
      <c r="Z784" s="106" t="s">
        <v>83</v>
      </c>
      <c r="AA784" s="107" t="s">
        <v>84</v>
      </c>
      <c r="AB784" s="107" t="s">
        <v>85</v>
      </c>
      <c r="AC784" s="107" t="s">
        <v>86</v>
      </c>
      <c r="AD784" s="107" t="s">
        <v>87</v>
      </c>
      <c r="AE784" s="107" t="s">
        <v>81</v>
      </c>
      <c r="AF784" s="107" t="s">
        <v>82</v>
      </c>
      <c r="AG784" s="107" t="s">
        <v>83</v>
      </c>
      <c r="AH784" s="107" t="s">
        <v>84</v>
      </c>
      <c r="AI784" s="108" t="s">
        <v>85</v>
      </c>
      <c r="AL784" s="233"/>
      <c r="AM784" s="233"/>
      <c r="AN784" s="3"/>
    </row>
    <row r="785" spans="1:106" x14ac:dyDescent="0.2">
      <c r="A785" s="109" t="s">
        <v>737</v>
      </c>
      <c r="B785" s="110" t="s">
        <v>738</v>
      </c>
      <c r="C785" s="111" t="s">
        <v>59</v>
      </c>
      <c r="D785" s="111" t="s">
        <v>60</v>
      </c>
      <c r="E785" s="111" t="s">
        <v>59</v>
      </c>
      <c r="F785" s="111" t="s">
        <v>60</v>
      </c>
      <c r="G785" s="111" t="s">
        <v>59</v>
      </c>
      <c r="H785" s="111" t="s">
        <v>60</v>
      </c>
      <c r="I785" s="111" t="s">
        <v>59</v>
      </c>
      <c r="J785" s="111" t="s">
        <v>60</v>
      </c>
      <c r="K785" s="111" t="s">
        <v>59</v>
      </c>
      <c r="L785" s="111" t="s">
        <v>60</v>
      </c>
      <c r="M785" s="111" t="s">
        <v>59</v>
      </c>
      <c r="N785" s="111" t="s">
        <v>60</v>
      </c>
      <c r="O785" s="111" t="s">
        <v>59</v>
      </c>
      <c r="P785" s="111" t="s">
        <v>60</v>
      </c>
      <c r="Q785" s="111" t="s">
        <v>59</v>
      </c>
      <c r="R785" s="111" t="s">
        <v>60</v>
      </c>
      <c r="S785" s="111" t="s">
        <v>59</v>
      </c>
      <c r="T785" s="111" t="s">
        <v>60</v>
      </c>
      <c r="U785" s="111" t="s">
        <v>59</v>
      </c>
      <c r="V785" s="112" t="s">
        <v>60</v>
      </c>
      <c r="X785" s="113"/>
      <c r="Y785" s="105" t="s">
        <v>738</v>
      </c>
      <c r="Z785" s="114" t="s">
        <v>2272</v>
      </c>
      <c r="AA785" s="115" t="s">
        <v>2273</v>
      </c>
      <c r="AB785" s="115" t="s">
        <v>2274</v>
      </c>
      <c r="AC785" s="115" t="s">
        <v>2275</v>
      </c>
      <c r="AD785" s="115" t="s">
        <v>2276</v>
      </c>
      <c r="AE785" s="115" t="s">
        <v>2277</v>
      </c>
      <c r="AF785" s="115" t="s">
        <v>2278</v>
      </c>
      <c r="AG785" s="115" t="s">
        <v>2279</v>
      </c>
      <c r="AH785" s="115" t="s">
        <v>2280</v>
      </c>
      <c r="AI785" s="116" t="s">
        <v>2281</v>
      </c>
    </row>
    <row r="786" spans="1:106" x14ac:dyDescent="0.2">
      <c r="A786" s="109" t="s">
        <v>739</v>
      </c>
      <c r="B786" s="117" t="s">
        <v>88</v>
      </c>
      <c r="C786" s="118">
        <v>45616.375</v>
      </c>
      <c r="D786" s="119">
        <v>45616.875</v>
      </c>
      <c r="E786" s="120">
        <v>45617.375</v>
      </c>
      <c r="F786" s="119">
        <v>45617.875</v>
      </c>
      <c r="G786" s="120">
        <v>45618.375</v>
      </c>
      <c r="H786" s="119">
        <v>45618.875</v>
      </c>
      <c r="I786" s="121">
        <v>45619.375</v>
      </c>
      <c r="J786" s="119">
        <v>45619.875</v>
      </c>
      <c r="K786" s="120">
        <v>45620.375</v>
      </c>
      <c r="L786" s="119">
        <v>45620.875</v>
      </c>
      <c r="M786" s="120">
        <v>45621.375</v>
      </c>
      <c r="N786" s="119">
        <v>45621.875</v>
      </c>
      <c r="O786" s="121">
        <v>45622.375</v>
      </c>
      <c r="P786" s="119">
        <v>45622.875</v>
      </c>
      <c r="Q786" s="120">
        <v>45623.375</v>
      </c>
      <c r="R786" s="119">
        <v>45623.875</v>
      </c>
      <c r="S786" s="120">
        <v>45624.375</v>
      </c>
      <c r="T786" s="119">
        <v>45624.875</v>
      </c>
      <c r="U786" s="120">
        <v>45625.375</v>
      </c>
      <c r="V786" s="122">
        <v>45625.875</v>
      </c>
      <c r="X786" s="109" t="s">
        <v>740</v>
      </c>
      <c r="Y786" s="123"/>
      <c r="Z786" s="124">
        <v>45616.875</v>
      </c>
      <c r="AA786" s="125">
        <v>45617.875</v>
      </c>
      <c r="AB786" s="125">
        <v>45618.875</v>
      </c>
      <c r="AC786" s="125">
        <v>45619.875</v>
      </c>
      <c r="AD786" s="125">
        <v>45620.875</v>
      </c>
      <c r="AE786" s="125">
        <v>45621.875</v>
      </c>
      <c r="AF786" s="125">
        <v>45622.875</v>
      </c>
      <c r="AG786" s="125">
        <v>45623.875</v>
      </c>
      <c r="AH786" s="125">
        <v>45624.875</v>
      </c>
      <c r="AI786" s="125">
        <v>45625.875</v>
      </c>
      <c r="AO786" s="5"/>
    </row>
    <row r="787" spans="1:106" s="2" customFormat="1" x14ac:dyDescent="0.2">
      <c r="A787" s="109" t="s">
        <v>741</v>
      </c>
      <c r="B787" s="126" t="s">
        <v>89</v>
      </c>
      <c r="C787" s="127" t="e">
        <v>#N/A</v>
      </c>
      <c r="D787" s="128">
        <v>-1.4</v>
      </c>
      <c r="E787" s="128" t="e">
        <v>#N/A</v>
      </c>
      <c r="F787" s="128">
        <v>1</v>
      </c>
      <c r="G787" s="128" t="e">
        <v>#N/A</v>
      </c>
      <c r="H787" s="128">
        <v>0.2</v>
      </c>
      <c r="I787" s="128" t="e">
        <v>#N/A</v>
      </c>
      <c r="J787" s="128">
        <v>-0.3</v>
      </c>
      <c r="K787" s="128" t="e">
        <v>#N/A</v>
      </c>
      <c r="L787" s="128">
        <v>-5.9</v>
      </c>
      <c r="M787" s="128" t="e">
        <v>#N/A</v>
      </c>
      <c r="N787" s="128">
        <v>0.6</v>
      </c>
      <c r="O787" s="128" t="e">
        <v>#N/A</v>
      </c>
      <c r="P787" s="128">
        <v>4.5</v>
      </c>
      <c r="Q787" s="128" t="e">
        <v>#N/A</v>
      </c>
      <c r="R787" s="128">
        <v>4.9000000000000004</v>
      </c>
      <c r="S787" s="128" t="e">
        <v>#N/A</v>
      </c>
      <c r="T787" s="128">
        <v>1.8</v>
      </c>
      <c r="U787" s="128" t="e">
        <v>#N/A</v>
      </c>
      <c r="V787" s="129">
        <v>-0.8</v>
      </c>
      <c r="W787" s="1"/>
      <c r="X787" s="109" t="s">
        <v>742</v>
      </c>
      <c r="Y787" s="130" t="s">
        <v>89</v>
      </c>
      <c r="Z787" s="131">
        <v>-1.3</v>
      </c>
      <c r="AA787" s="131">
        <v>1</v>
      </c>
      <c r="AB787" s="131">
        <v>0.2</v>
      </c>
      <c r="AC787" s="131">
        <v>-0.3</v>
      </c>
      <c r="AD787" s="131">
        <v>-5.9</v>
      </c>
      <c r="AE787" s="131">
        <v>0.6</v>
      </c>
      <c r="AF787" s="131">
        <v>4.5</v>
      </c>
      <c r="AG787" s="131">
        <v>4.9000000000000004</v>
      </c>
      <c r="AH787" s="131">
        <v>1.8</v>
      </c>
      <c r="AI787" s="131">
        <v>-0.8</v>
      </c>
      <c r="AJ787" s="516"/>
      <c r="AK787" s="232"/>
      <c r="AL787" s="5"/>
      <c r="AM787" s="5"/>
      <c r="AN787"/>
      <c r="AO787"/>
      <c r="AP787"/>
      <c r="AQ787"/>
      <c r="AR787"/>
      <c r="AS787"/>
      <c r="AT787"/>
      <c r="CH787"/>
      <c r="CI787"/>
      <c r="CJ787"/>
      <c r="CK787"/>
      <c r="CL787"/>
      <c r="CM787"/>
      <c r="CN787"/>
      <c r="CO787"/>
      <c r="CP787"/>
      <c r="CQ787"/>
      <c r="CR787"/>
      <c r="CS787"/>
      <c r="CT787"/>
      <c r="CU787"/>
      <c r="CV787"/>
      <c r="CW787"/>
      <c r="CX787"/>
      <c r="CY787"/>
      <c r="CZ787"/>
      <c r="DA787"/>
      <c r="DB787"/>
    </row>
    <row r="788" spans="1:106" s="3" customFormat="1" x14ac:dyDescent="0.2">
      <c r="A788" s="109" t="s">
        <v>743</v>
      </c>
      <c r="B788" s="132" t="s">
        <v>90</v>
      </c>
      <c r="C788" s="133">
        <v>-3.4</v>
      </c>
      <c r="D788" s="134" t="e">
        <v>#N/A</v>
      </c>
      <c r="E788" s="133">
        <v>-6.9</v>
      </c>
      <c r="F788" s="134" t="e">
        <v>#N/A</v>
      </c>
      <c r="G788" s="133">
        <v>-2.5</v>
      </c>
      <c r="H788" s="134" t="e">
        <v>#N/A</v>
      </c>
      <c r="I788" s="133">
        <v>-2.7</v>
      </c>
      <c r="J788" s="134" t="e">
        <v>#N/A</v>
      </c>
      <c r="K788" s="133">
        <v>-11.6</v>
      </c>
      <c r="L788" s="134" t="e">
        <v>#N/A</v>
      </c>
      <c r="M788" s="133">
        <v>-9.3000000000000007</v>
      </c>
      <c r="N788" s="134" t="e">
        <v>#N/A</v>
      </c>
      <c r="O788" s="133">
        <v>-2.2000000000000002</v>
      </c>
      <c r="P788" s="134" t="e">
        <v>#N/A</v>
      </c>
      <c r="Q788" s="133">
        <v>2</v>
      </c>
      <c r="R788" s="134" t="e">
        <v>#N/A</v>
      </c>
      <c r="S788" s="133">
        <v>-0.19999999999999996</v>
      </c>
      <c r="T788" s="134" t="e">
        <v>#N/A</v>
      </c>
      <c r="U788" s="133">
        <v>-4.3</v>
      </c>
      <c r="V788" s="135" t="e">
        <v>#N/A</v>
      </c>
      <c r="W788" s="1"/>
      <c r="X788" s="109" t="s">
        <v>744</v>
      </c>
      <c r="Y788" s="136" t="s">
        <v>90</v>
      </c>
      <c r="Z788" s="137">
        <v>-4.2</v>
      </c>
      <c r="AA788" s="137">
        <v>-4.9000000000000004</v>
      </c>
      <c r="AB788" s="137">
        <v>-0.5</v>
      </c>
      <c r="AC788" s="137">
        <v>-1.7</v>
      </c>
      <c r="AD788" s="137">
        <v>-9.6</v>
      </c>
      <c r="AE788" s="137">
        <v>-7.3</v>
      </c>
      <c r="AF788" s="137">
        <v>-0.2</v>
      </c>
      <c r="AG788" s="137">
        <v>3.4</v>
      </c>
      <c r="AH788" s="137">
        <v>-0.3</v>
      </c>
      <c r="AI788" s="137">
        <v>-2.2999999999999998</v>
      </c>
      <c r="AJ788" s="517"/>
      <c r="AK788" s="233"/>
      <c r="AL788" s="5"/>
      <c r="AM788" s="5"/>
      <c r="AN788"/>
      <c r="AO788"/>
      <c r="AP788"/>
      <c r="AQ788"/>
      <c r="AR788"/>
      <c r="AS788"/>
      <c r="AT788"/>
      <c r="CH788" s="2"/>
      <c r="CI788" s="2"/>
      <c r="CJ788" s="2"/>
      <c r="CK788" s="2"/>
      <c r="CL788" s="2"/>
      <c r="CM788" s="2"/>
      <c r="CN788" s="2"/>
      <c r="CO788" s="2"/>
      <c r="CP788" s="2"/>
      <c r="CQ788" s="2"/>
      <c r="CR788" s="2"/>
      <c r="CS788" s="2"/>
      <c r="CT788" s="2"/>
      <c r="CU788" s="2"/>
      <c r="CV788" s="2"/>
      <c r="CW788" s="2"/>
      <c r="CX788" s="2"/>
      <c r="CY788" s="2"/>
      <c r="CZ788" s="2"/>
      <c r="DA788" s="2"/>
      <c r="DB788" s="2"/>
    </row>
    <row r="789" spans="1:106" x14ac:dyDescent="0.2">
      <c r="A789" s="109" t="s">
        <v>745</v>
      </c>
      <c r="B789" s="491" t="s">
        <v>91</v>
      </c>
      <c r="C789" s="492" t="e">
        <v>#N/A</v>
      </c>
      <c r="D789" s="493">
        <v>12.6</v>
      </c>
      <c r="E789" s="493" t="e">
        <v>#N/A</v>
      </c>
      <c r="F789" s="493">
        <v>4.4000000000000004</v>
      </c>
      <c r="G789" s="493" t="e">
        <v>#N/A</v>
      </c>
      <c r="H789" s="493">
        <v>9.1999999999999993</v>
      </c>
      <c r="I789" s="493" t="e">
        <v>#N/A</v>
      </c>
      <c r="J789" s="493">
        <v>7.9</v>
      </c>
      <c r="K789" s="493" t="e">
        <v>#N/A</v>
      </c>
      <c r="L789" s="493">
        <v>8</v>
      </c>
      <c r="M789" s="493" t="e">
        <v>#N/A</v>
      </c>
      <c r="N789" s="493">
        <v>9.5</v>
      </c>
      <c r="O789" s="493" t="e">
        <v>#N/A</v>
      </c>
      <c r="P789" s="493">
        <v>10.1</v>
      </c>
      <c r="Q789" s="493" t="e">
        <v>#N/A</v>
      </c>
      <c r="R789" s="493">
        <v>10.5</v>
      </c>
      <c r="S789" s="493" t="e">
        <v>#N/A</v>
      </c>
      <c r="T789" s="493">
        <v>13.8</v>
      </c>
      <c r="U789" s="493" t="e">
        <v>#N/A</v>
      </c>
      <c r="V789" s="494">
        <v>16.2</v>
      </c>
      <c r="X789" s="109" t="s">
        <v>746</v>
      </c>
      <c r="Y789" s="514" t="s">
        <v>91</v>
      </c>
      <c r="Z789" s="511">
        <v>12.6</v>
      </c>
      <c r="AA789" s="512">
        <v>4.4000000000000004</v>
      </c>
      <c r="AB789" s="512">
        <v>9.1999999999999993</v>
      </c>
      <c r="AC789" s="512">
        <v>7.9</v>
      </c>
      <c r="AD789" s="512">
        <v>8</v>
      </c>
      <c r="AE789" s="512">
        <v>9.5</v>
      </c>
      <c r="AF789" s="512">
        <v>10.1</v>
      </c>
      <c r="AG789" s="512">
        <v>10.5</v>
      </c>
      <c r="AH789" s="512">
        <v>13.8</v>
      </c>
      <c r="AI789" s="513">
        <v>16.2</v>
      </c>
      <c r="CH789" s="3"/>
      <c r="CI789" s="3"/>
      <c r="CJ789" s="3"/>
      <c r="CK789" s="3"/>
      <c r="CL789" s="3"/>
      <c r="CM789" s="3"/>
      <c r="CN789" s="3"/>
      <c r="CO789" s="3"/>
      <c r="CP789" s="3"/>
      <c r="CQ789" s="3"/>
      <c r="CR789" s="3"/>
      <c r="CS789" s="3"/>
      <c r="CT789" s="3"/>
      <c r="CU789" s="3"/>
      <c r="CV789" s="3"/>
      <c r="CW789" s="3"/>
      <c r="CX789" s="3"/>
      <c r="CY789" s="3"/>
      <c r="CZ789" s="3"/>
      <c r="DA789" s="3"/>
      <c r="DB789" s="3"/>
    </row>
    <row r="790" spans="1:106" x14ac:dyDescent="0.2">
      <c r="A790" s="109" t="s">
        <v>747</v>
      </c>
      <c r="B790" s="139" t="s">
        <v>92</v>
      </c>
      <c r="C790" s="140">
        <v>9</v>
      </c>
      <c r="D790" s="141">
        <v>13</v>
      </c>
      <c r="E790" s="141">
        <v>15</v>
      </c>
      <c r="F790" s="141">
        <v>13</v>
      </c>
      <c r="G790" s="141">
        <v>12</v>
      </c>
      <c r="H790" s="141">
        <v>14</v>
      </c>
      <c r="I790" s="141">
        <v>15</v>
      </c>
      <c r="J790" s="141">
        <v>7</v>
      </c>
      <c r="K790" s="141">
        <v>10</v>
      </c>
      <c r="L790" s="141">
        <v>12</v>
      </c>
      <c r="M790" s="141">
        <v>11</v>
      </c>
      <c r="N790" s="141">
        <v>15</v>
      </c>
      <c r="O790" s="141">
        <v>17</v>
      </c>
      <c r="P790" s="141">
        <v>16</v>
      </c>
      <c r="Q790" s="141">
        <v>17</v>
      </c>
      <c r="R790" s="141">
        <v>11</v>
      </c>
      <c r="S790" s="141">
        <v>3</v>
      </c>
      <c r="T790" s="141">
        <v>3</v>
      </c>
      <c r="U790" s="141">
        <v>5</v>
      </c>
      <c r="V790" s="142">
        <v>9</v>
      </c>
      <c r="X790" s="109" t="s">
        <v>748</v>
      </c>
      <c r="Y790" s="143" t="s">
        <v>92</v>
      </c>
      <c r="Z790" s="144">
        <v>13</v>
      </c>
      <c r="AA790" s="144">
        <v>15</v>
      </c>
      <c r="AB790" s="144">
        <v>14</v>
      </c>
      <c r="AC790" s="144">
        <v>15</v>
      </c>
      <c r="AD790" s="144">
        <v>12</v>
      </c>
      <c r="AE790" s="144">
        <v>15</v>
      </c>
      <c r="AF790" s="144">
        <v>17</v>
      </c>
      <c r="AG790" s="144">
        <v>17</v>
      </c>
      <c r="AH790" s="144">
        <v>3</v>
      </c>
      <c r="AI790" s="144">
        <v>9</v>
      </c>
      <c r="AO790" s="1"/>
      <c r="AP790" s="5"/>
      <c r="AQ790" s="5"/>
      <c r="AR790" s="5"/>
      <c r="AS790" s="5"/>
      <c r="AT790" s="5"/>
    </row>
    <row r="791" spans="1:106" x14ac:dyDescent="0.2">
      <c r="A791" s="109" t="s">
        <v>749</v>
      </c>
      <c r="B791" s="145" t="s">
        <v>93</v>
      </c>
      <c r="C791" s="146" t="s">
        <v>79</v>
      </c>
      <c r="D791" s="147" t="s">
        <v>79</v>
      </c>
      <c r="E791" s="147">
        <v>15</v>
      </c>
      <c r="F791" s="147" t="s">
        <v>79</v>
      </c>
      <c r="G791" s="147" t="s">
        <v>79</v>
      </c>
      <c r="H791" s="147" t="s">
        <v>79</v>
      </c>
      <c r="I791" s="147">
        <v>15</v>
      </c>
      <c r="J791" s="147" t="s">
        <v>79</v>
      </c>
      <c r="K791" s="147" t="s">
        <v>79</v>
      </c>
      <c r="L791" s="147" t="s">
        <v>79</v>
      </c>
      <c r="M791" s="147" t="s">
        <v>79</v>
      </c>
      <c r="N791" s="147">
        <v>15</v>
      </c>
      <c r="O791" s="147">
        <v>17</v>
      </c>
      <c r="P791" s="147">
        <v>16</v>
      </c>
      <c r="Q791" s="147">
        <v>17</v>
      </c>
      <c r="R791" s="147" t="s">
        <v>79</v>
      </c>
      <c r="S791" s="147" t="s">
        <v>79</v>
      </c>
      <c r="T791" s="147" t="s">
        <v>79</v>
      </c>
      <c r="U791" s="147" t="s">
        <v>79</v>
      </c>
      <c r="V791" s="148" t="s">
        <v>79</v>
      </c>
      <c r="X791" s="109" t="s">
        <v>750</v>
      </c>
      <c r="Y791" s="149" t="s">
        <v>103</v>
      </c>
      <c r="Z791" s="150">
        <v>0</v>
      </c>
      <c r="AA791" s="150">
        <v>0</v>
      </c>
      <c r="AB791" s="150">
        <v>0</v>
      </c>
      <c r="AC791" s="150">
        <v>0</v>
      </c>
      <c r="AD791" s="150">
        <v>0</v>
      </c>
      <c r="AE791" s="150">
        <v>0</v>
      </c>
      <c r="AF791" s="150">
        <v>0</v>
      </c>
      <c r="AG791" s="150">
        <v>0</v>
      </c>
      <c r="AH791" s="150">
        <v>0</v>
      </c>
      <c r="AI791" s="150">
        <v>0</v>
      </c>
    </row>
    <row r="792" spans="1:106" ht="15.75" x14ac:dyDescent="0.25">
      <c r="A792" s="109" t="s">
        <v>751</v>
      </c>
      <c r="B792" s="151" t="s">
        <v>31</v>
      </c>
      <c r="C792" s="152" t="s">
        <v>79</v>
      </c>
      <c r="D792" s="153" t="s">
        <v>79</v>
      </c>
      <c r="E792" s="153" t="s">
        <v>2255</v>
      </c>
      <c r="F792" s="153" t="s">
        <v>2250</v>
      </c>
      <c r="G792" s="153" t="s">
        <v>2250</v>
      </c>
      <c r="H792" s="153" t="s">
        <v>2250</v>
      </c>
      <c r="I792" s="153" t="s">
        <v>79</v>
      </c>
      <c r="J792" s="153" t="s">
        <v>79</v>
      </c>
      <c r="K792" s="153" t="s">
        <v>79</v>
      </c>
      <c r="L792" s="153" t="s">
        <v>79</v>
      </c>
      <c r="M792" s="153" t="s">
        <v>79</v>
      </c>
      <c r="N792" s="153" t="s">
        <v>2250</v>
      </c>
      <c r="O792" s="153" t="s">
        <v>2250</v>
      </c>
      <c r="P792" s="153" t="s">
        <v>2238</v>
      </c>
      <c r="Q792" s="153" t="s">
        <v>2250</v>
      </c>
      <c r="R792" s="153" t="s">
        <v>2238</v>
      </c>
      <c r="S792" s="153" t="s">
        <v>2250</v>
      </c>
      <c r="T792" s="153" t="s">
        <v>79</v>
      </c>
      <c r="U792" s="153" t="s">
        <v>79</v>
      </c>
      <c r="V792" s="154" t="s">
        <v>79</v>
      </c>
      <c r="X792" s="109" t="s">
        <v>752</v>
      </c>
      <c r="Y792" s="155" t="s">
        <v>31</v>
      </c>
      <c r="Z792" s="156" t="s">
        <v>79</v>
      </c>
      <c r="AA792" s="156" t="s">
        <v>2250</v>
      </c>
      <c r="AB792" s="156" t="s">
        <v>2250</v>
      </c>
      <c r="AC792" s="156" t="s">
        <v>79</v>
      </c>
      <c r="AD792" s="156" t="s">
        <v>79</v>
      </c>
      <c r="AE792" s="156" t="s">
        <v>2250</v>
      </c>
      <c r="AF792" s="156" t="s">
        <v>2238</v>
      </c>
      <c r="AG792" s="156" t="s">
        <v>2238</v>
      </c>
      <c r="AH792" s="156" t="s">
        <v>2250</v>
      </c>
      <c r="AI792" s="156" t="s">
        <v>79</v>
      </c>
    </row>
    <row r="793" spans="1:106" x14ac:dyDescent="0.2">
      <c r="A793" s="109" t="s">
        <v>753</v>
      </c>
      <c r="B793" s="151" t="s">
        <v>94</v>
      </c>
      <c r="C793" s="157">
        <v>0</v>
      </c>
      <c r="D793" s="158">
        <v>0</v>
      </c>
      <c r="E793" s="158">
        <v>6</v>
      </c>
      <c r="F793" s="158">
        <v>12</v>
      </c>
      <c r="G793" s="158">
        <v>12</v>
      </c>
      <c r="H793" s="158">
        <v>1</v>
      </c>
      <c r="I793" s="158">
        <v>0</v>
      </c>
      <c r="J793" s="158">
        <v>0</v>
      </c>
      <c r="K793" s="158">
        <v>0</v>
      </c>
      <c r="L793" s="158">
        <v>0</v>
      </c>
      <c r="M793" s="158">
        <v>0</v>
      </c>
      <c r="N793" s="158">
        <v>4</v>
      </c>
      <c r="O793" s="158">
        <v>4</v>
      </c>
      <c r="P793" s="158">
        <v>1</v>
      </c>
      <c r="Q793" s="158">
        <v>1</v>
      </c>
      <c r="R793" s="158">
        <v>1</v>
      </c>
      <c r="S793" s="158">
        <v>1</v>
      </c>
      <c r="T793" s="158">
        <v>0</v>
      </c>
      <c r="U793" s="158">
        <v>0</v>
      </c>
      <c r="V793" s="159">
        <v>0</v>
      </c>
      <c r="X793" s="109" t="s">
        <v>754</v>
      </c>
      <c r="Y793" s="23" t="s">
        <v>94</v>
      </c>
      <c r="Z793" s="160">
        <v>0</v>
      </c>
      <c r="AA793" s="160">
        <v>15</v>
      </c>
      <c r="AB793" s="160">
        <v>12</v>
      </c>
      <c r="AC793" s="160">
        <v>0</v>
      </c>
      <c r="AD793" s="160">
        <v>0</v>
      </c>
      <c r="AE793" s="160">
        <v>4</v>
      </c>
      <c r="AF793" s="160">
        <v>4</v>
      </c>
      <c r="AG793" s="160">
        <v>1</v>
      </c>
      <c r="AH793" s="160">
        <v>1</v>
      </c>
      <c r="AI793" s="160">
        <v>0</v>
      </c>
    </row>
    <row r="794" spans="1:106" x14ac:dyDescent="0.2">
      <c r="A794" s="109" t="s">
        <v>755</v>
      </c>
      <c r="B794" s="161" t="s">
        <v>34</v>
      </c>
      <c r="C794" s="162">
        <v>1006.3</v>
      </c>
      <c r="D794" s="163">
        <v>1008.5</v>
      </c>
      <c r="E794" s="163">
        <v>998.05</v>
      </c>
      <c r="F794" s="163">
        <v>987.05</v>
      </c>
      <c r="G794" s="163">
        <v>979.3</v>
      </c>
      <c r="H794" s="163">
        <v>987.8</v>
      </c>
      <c r="I794" s="163">
        <v>994.15</v>
      </c>
      <c r="J794" s="163">
        <v>996.90000000000009</v>
      </c>
      <c r="K794" s="163">
        <v>1000.25</v>
      </c>
      <c r="L794" s="163">
        <v>1008.45</v>
      </c>
      <c r="M794" s="163">
        <v>1016.55</v>
      </c>
      <c r="N794" s="163">
        <v>1007.5</v>
      </c>
      <c r="O794" s="163">
        <v>999.84999999999991</v>
      </c>
      <c r="P794" s="163">
        <v>1001.9</v>
      </c>
      <c r="Q794" s="163">
        <v>1004.55</v>
      </c>
      <c r="R794" s="163">
        <v>1014.4</v>
      </c>
      <c r="S794" s="163">
        <v>1022.5</v>
      </c>
      <c r="T794" s="163">
        <v>1028.5</v>
      </c>
      <c r="U794" s="163">
        <v>1034.4499999999998</v>
      </c>
      <c r="V794" s="164">
        <v>1042.25</v>
      </c>
      <c r="X794" s="109" t="s">
        <v>756</v>
      </c>
      <c r="Y794" s="165" t="s">
        <v>33</v>
      </c>
      <c r="Z794" s="166">
        <v>0</v>
      </c>
      <c r="AA794" s="166">
        <v>0</v>
      </c>
      <c r="AB794" s="166">
        <v>0</v>
      </c>
      <c r="AC794" s="166">
        <v>0</v>
      </c>
      <c r="AD794" s="166">
        <v>0</v>
      </c>
      <c r="AE794" s="166">
        <v>0</v>
      </c>
      <c r="AF794" s="166">
        <v>0</v>
      </c>
      <c r="AG794" s="166">
        <v>0</v>
      </c>
      <c r="AH794" s="166">
        <v>0</v>
      </c>
      <c r="AI794" s="166">
        <v>0</v>
      </c>
      <c r="AP794" s="1"/>
      <c r="AQ794" s="1"/>
      <c r="AR794" s="1"/>
      <c r="AS794" s="1"/>
      <c r="AT794" s="1"/>
    </row>
    <row r="795" spans="1:106" x14ac:dyDescent="0.2">
      <c r="A795" s="109" t="s">
        <v>757</v>
      </c>
      <c r="B795" s="167" t="s">
        <v>32</v>
      </c>
      <c r="C795" s="168" t="s">
        <v>2290</v>
      </c>
      <c r="D795" s="169" t="s">
        <v>2296</v>
      </c>
      <c r="E795" s="169" t="s">
        <v>2300</v>
      </c>
      <c r="F795" s="169" t="s">
        <v>2245</v>
      </c>
      <c r="G795" s="169" t="s">
        <v>2248</v>
      </c>
      <c r="H795" s="169" t="s">
        <v>2245</v>
      </c>
      <c r="I795" s="169" t="s">
        <v>2282</v>
      </c>
      <c r="J795" s="169" t="s">
        <v>4</v>
      </c>
      <c r="K795" s="169" t="s">
        <v>1</v>
      </c>
      <c r="L795" s="169" t="s">
        <v>106</v>
      </c>
      <c r="M795" s="169" t="s">
        <v>1</v>
      </c>
      <c r="N795" s="169" t="s">
        <v>2245</v>
      </c>
      <c r="O795" s="169" t="s">
        <v>2240</v>
      </c>
      <c r="P795" s="169" t="s">
        <v>2240</v>
      </c>
      <c r="Q795" s="169" t="s">
        <v>2249</v>
      </c>
      <c r="R795" s="169" t="s">
        <v>106</v>
      </c>
      <c r="S795" s="169" t="s">
        <v>100</v>
      </c>
      <c r="T795" s="169" t="s">
        <v>100</v>
      </c>
      <c r="U795" s="169" t="s">
        <v>100</v>
      </c>
      <c r="V795" s="170" t="s">
        <v>2226</v>
      </c>
      <c r="X795" s="672" t="s">
        <v>736</v>
      </c>
      <c r="Y795" s="673" t="s">
        <v>807</v>
      </c>
      <c r="Z795" s="674">
        <v>0</v>
      </c>
      <c r="AA795" s="675">
        <v>0</v>
      </c>
      <c r="AB795" s="675">
        <v>0</v>
      </c>
      <c r="AC795" s="675">
        <v>0</v>
      </c>
      <c r="AD795" s="675">
        <v>0</v>
      </c>
      <c r="AE795" s="675">
        <v>0</v>
      </c>
      <c r="AF795" s="675">
        <v>1</v>
      </c>
      <c r="AG795" s="675">
        <v>0</v>
      </c>
      <c r="AH795" s="675">
        <v>0</v>
      </c>
      <c r="AI795" s="676">
        <v>0</v>
      </c>
    </row>
    <row r="796" spans="1:106" x14ac:dyDescent="0.2">
      <c r="A796" s="109" t="s">
        <v>758</v>
      </c>
      <c r="B796" s="171" t="s">
        <v>33</v>
      </c>
      <c r="C796" s="172">
        <v>0</v>
      </c>
      <c r="D796" s="173">
        <v>0</v>
      </c>
      <c r="E796" s="173">
        <v>0</v>
      </c>
      <c r="F796" s="173">
        <v>0</v>
      </c>
      <c r="G796" s="173">
        <v>0</v>
      </c>
      <c r="H796" s="173">
        <v>0</v>
      </c>
      <c r="I796" s="173">
        <v>0</v>
      </c>
      <c r="J796" s="173">
        <v>0</v>
      </c>
      <c r="K796" s="173">
        <v>0</v>
      </c>
      <c r="L796" s="173">
        <v>0</v>
      </c>
      <c r="M796" s="173">
        <v>0</v>
      </c>
      <c r="N796" s="173">
        <v>0</v>
      </c>
      <c r="O796" s="173">
        <v>0</v>
      </c>
      <c r="P796" s="173">
        <v>0</v>
      </c>
      <c r="Q796" s="173">
        <v>0</v>
      </c>
      <c r="R796" s="173">
        <v>0</v>
      </c>
      <c r="S796" s="173">
        <v>0</v>
      </c>
      <c r="T796" s="173">
        <v>0</v>
      </c>
      <c r="U796" s="173">
        <v>0</v>
      </c>
      <c r="V796" s="174">
        <v>0</v>
      </c>
      <c r="X796" s="672" t="s">
        <v>737</v>
      </c>
      <c r="Y796" s="677" t="s">
        <v>808</v>
      </c>
      <c r="Z796" s="678">
        <v>0</v>
      </c>
      <c r="AA796" s="679">
        <v>0</v>
      </c>
      <c r="AB796" s="679">
        <v>0</v>
      </c>
      <c r="AC796" s="679">
        <v>0</v>
      </c>
      <c r="AD796" s="679">
        <v>0</v>
      </c>
      <c r="AE796" s="679">
        <v>0</v>
      </c>
      <c r="AF796" s="679">
        <v>0</v>
      </c>
      <c r="AG796" s="679">
        <v>0</v>
      </c>
      <c r="AH796" s="679">
        <v>0</v>
      </c>
      <c r="AI796" s="680">
        <v>0</v>
      </c>
    </row>
    <row r="797" spans="1:106" x14ac:dyDescent="0.2">
      <c r="A797" s="109" t="s">
        <v>759</v>
      </c>
      <c r="B797" s="171" t="s">
        <v>103</v>
      </c>
      <c r="C797" s="172">
        <v>0</v>
      </c>
      <c r="D797" s="173">
        <v>0</v>
      </c>
      <c r="E797" s="173">
        <v>0</v>
      </c>
      <c r="F797" s="173">
        <v>0</v>
      </c>
      <c r="G797" s="173">
        <v>0</v>
      </c>
      <c r="H797" s="173">
        <v>0</v>
      </c>
      <c r="I797" s="173">
        <v>0</v>
      </c>
      <c r="J797" s="173">
        <v>0</v>
      </c>
      <c r="K797" s="173">
        <v>0</v>
      </c>
      <c r="L797" s="173">
        <v>0</v>
      </c>
      <c r="M797" s="173">
        <v>0</v>
      </c>
      <c r="N797" s="173">
        <v>0</v>
      </c>
      <c r="O797" s="173">
        <v>0</v>
      </c>
      <c r="P797" s="173">
        <v>0</v>
      </c>
      <c r="Q797" s="173">
        <v>0</v>
      </c>
      <c r="R797" s="173">
        <v>0</v>
      </c>
      <c r="S797" s="173">
        <v>0</v>
      </c>
      <c r="T797" s="173">
        <v>0</v>
      </c>
      <c r="U797" s="173">
        <v>0</v>
      </c>
      <c r="V797" s="174">
        <v>0</v>
      </c>
      <c r="X797" s="672" t="s">
        <v>739</v>
      </c>
      <c r="Y797" s="677" t="s">
        <v>809</v>
      </c>
      <c r="Z797" s="678">
        <v>0</v>
      </c>
      <c r="AA797" s="679">
        <v>2</v>
      </c>
      <c r="AB797" s="679">
        <v>2</v>
      </c>
      <c r="AC797" s="679">
        <v>0</v>
      </c>
      <c r="AD797" s="679">
        <v>0</v>
      </c>
      <c r="AE797" s="679">
        <v>2</v>
      </c>
      <c r="AF797" s="679">
        <v>2</v>
      </c>
      <c r="AG797" s="679">
        <v>0</v>
      </c>
      <c r="AH797" s="679">
        <v>0</v>
      </c>
      <c r="AI797" s="680">
        <v>0</v>
      </c>
      <c r="AO797" s="2"/>
    </row>
    <row r="798" spans="1:106" x14ac:dyDescent="0.2">
      <c r="A798" s="109" t="s">
        <v>760</v>
      </c>
      <c r="B798" s="171" t="s">
        <v>148</v>
      </c>
      <c r="C798" s="172">
        <v>-9.1999999999999993</v>
      </c>
      <c r="D798" s="173">
        <v>-10.8</v>
      </c>
      <c r="E798" s="173">
        <v>-10.1</v>
      </c>
      <c r="F798" s="173">
        <v>-4.0999999999999996</v>
      </c>
      <c r="G798" s="173">
        <v>-6.3</v>
      </c>
      <c r="H798" s="173">
        <v>-8.6999999999999993</v>
      </c>
      <c r="I798" s="173">
        <v>-9.5</v>
      </c>
      <c r="J798" s="173">
        <v>-10.5</v>
      </c>
      <c r="K798" s="173">
        <v>-10.6</v>
      </c>
      <c r="L798" s="173">
        <v>-7.6</v>
      </c>
      <c r="M798" s="173">
        <v>-8.1</v>
      </c>
      <c r="N798" s="173">
        <v>-5.6</v>
      </c>
      <c r="O798" s="173">
        <v>1.8</v>
      </c>
      <c r="P798" s="173">
        <v>2.8</v>
      </c>
      <c r="Q798" s="173">
        <v>-2.1</v>
      </c>
      <c r="R798" s="173">
        <v>-4.4000000000000004</v>
      </c>
      <c r="S798" s="173">
        <v>-5</v>
      </c>
      <c r="T798" s="173">
        <v>-5.5</v>
      </c>
      <c r="U798" s="173">
        <v>-6.1</v>
      </c>
      <c r="V798" s="174">
        <v>-6.8</v>
      </c>
      <c r="X798" s="672" t="s">
        <v>741</v>
      </c>
      <c r="Y798" s="699" t="s">
        <v>810</v>
      </c>
      <c r="Z798" s="700">
        <v>1</v>
      </c>
      <c r="AA798" s="701">
        <v>1</v>
      </c>
      <c r="AB798" s="701">
        <v>0</v>
      </c>
      <c r="AC798" s="701">
        <v>0</v>
      </c>
      <c r="AD798" s="701">
        <v>0</v>
      </c>
      <c r="AE798" s="701">
        <v>0</v>
      </c>
      <c r="AF798" s="701">
        <v>0</v>
      </c>
      <c r="AG798" s="701">
        <v>0</v>
      </c>
      <c r="AH798" s="701">
        <v>0</v>
      </c>
      <c r="AI798" s="702">
        <v>0</v>
      </c>
      <c r="AO798" s="3"/>
    </row>
    <row r="799" spans="1:106" x14ac:dyDescent="0.2">
      <c r="A799" s="703" t="s">
        <v>1150</v>
      </c>
      <c r="B799" s="704" t="s">
        <v>807</v>
      </c>
      <c r="C799" s="705">
        <v>0</v>
      </c>
      <c r="D799" s="705">
        <v>0</v>
      </c>
      <c r="E799" s="705">
        <v>0</v>
      </c>
      <c r="F799" s="705">
        <v>0</v>
      </c>
      <c r="G799" s="705">
        <v>0</v>
      </c>
      <c r="H799" s="705">
        <v>0</v>
      </c>
      <c r="I799" s="705">
        <v>0</v>
      </c>
      <c r="J799" s="705">
        <v>0</v>
      </c>
      <c r="K799" s="705">
        <v>0</v>
      </c>
      <c r="L799" s="705">
        <v>0</v>
      </c>
      <c r="M799" s="705">
        <v>0</v>
      </c>
      <c r="N799" s="705">
        <v>0</v>
      </c>
      <c r="O799" s="705">
        <v>1</v>
      </c>
      <c r="P799" s="705">
        <v>0</v>
      </c>
      <c r="Q799" s="705">
        <v>0</v>
      </c>
      <c r="R799" s="705">
        <v>0</v>
      </c>
      <c r="S799" s="705">
        <v>0</v>
      </c>
      <c r="T799" s="705">
        <v>0</v>
      </c>
      <c r="U799" s="705">
        <v>0</v>
      </c>
      <c r="V799" s="705">
        <v>0</v>
      </c>
      <c r="X799" s="672" t="s">
        <v>743</v>
      </c>
      <c r="Y799" s="685" t="s">
        <v>812</v>
      </c>
      <c r="Z799" s="686">
        <v>3</v>
      </c>
      <c r="AA799" s="687">
        <v>14</v>
      </c>
      <c r="AB799" s="687">
        <v>20</v>
      </c>
      <c r="AC799" s="687">
        <v>20</v>
      </c>
      <c r="AD799" s="687">
        <v>20</v>
      </c>
      <c r="AE799" s="687">
        <v>21</v>
      </c>
      <c r="AF799" s="687">
        <v>18</v>
      </c>
      <c r="AG799" s="687">
        <v>4</v>
      </c>
      <c r="AH799" s="687">
        <v>3</v>
      </c>
      <c r="AI799" s="688">
        <v>3</v>
      </c>
    </row>
    <row r="800" spans="1:106" x14ac:dyDescent="0.2">
      <c r="A800" s="703" t="s">
        <v>1151</v>
      </c>
      <c r="B800" s="704" t="s">
        <v>808</v>
      </c>
      <c r="C800" s="706">
        <v>0</v>
      </c>
      <c r="D800" s="706">
        <v>0</v>
      </c>
      <c r="E800" s="706">
        <v>0</v>
      </c>
      <c r="F800" s="706">
        <v>0</v>
      </c>
      <c r="G800" s="706">
        <v>0</v>
      </c>
      <c r="H800" s="706">
        <v>0</v>
      </c>
      <c r="I800" s="706">
        <v>0</v>
      </c>
      <c r="J800" s="706">
        <v>0</v>
      </c>
      <c r="K800" s="706">
        <v>0</v>
      </c>
      <c r="L800" s="706">
        <v>0</v>
      </c>
      <c r="M800" s="706">
        <v>0</v>
      </c>
      <c r="N800" s="706">
        <v>0</v>
      </c>
      <c r="O800" s="706">
        <v>0</v>
      </c>
      <c r="P800" s="706">
        <v>0</v>
      </c>
      <c r="Q800" s="706">
        <v>0</v>
      </c>
      <c r="R800" s="706">
        <v>0</v>
      </c>
      <c r="S800" s="706">
        <v>0</v>
      </c>
      <c r="T800" s="706">
        <v>0</v>
      </c>
      <c r="U800" s="706">
        <v>0</v>
      </c>
      <c r="V800" s="706">
        <v>0</v>
      </c>
      <c r="X800" s="672" t="s">
        <v>755</v>
      </c>
      <c r="Y800" s="459" t="s">
        <v>806</v>
      </c>
      <c r="Z800" s="691">
        <v>1006.3</v>
      </c>
      <c r="AA800" s="691">
        <v>998.05</v>
      </c>
      <c r="AB800" s="691">
        <v>979.3</v>
      </c>
      <c r="AC800" s="691">
        <v>994.15</v>
      </c>
      <c r="AD800" s="691">
        <v>1000.25</v>
      </c>
      <c r="AE800" s="691">
        <v>1016.55</v>
      </c>
      <c r="AF800" s="691">
        <v>999.84999999999991</v>
      </c>
      <c r="AG800" s="691">
        <v>1004.55</v>
      </c>
      <c r="AH800" s="691">
        <v>1022.5</v>
      </c>
      <c r="AI800" s="691">
        <v>1034.4499999999998</v>
      </c>
    </row>
    <row r="801" spans="1:106" x14ac:dyDescent="0.2">
      <c r="A801" s="703" t="s">
        <v>1152</v>
      </c>
      <c r="B801" s="707" t="s">
        <v>809</v>
      </c>
      <c r="C801" s="706">
        <v>0</v>
      </c>
      <c r="D801" s="706">
        <v>0</v>
      </c>
      <c r="E801" s="706">
        <v>2</v>
      </c>
      <c r="F801" s="706">
        <v>2</v>
      </c>
      <c r="G801" s="706">
        <v>2</v>
      </c>
      <c r="H801" s="706">
        <v>0</v>
      </c>
      <c r="I801" s="706">
        <v>0</v>
      </c>
      <c r="J801" s="706">
        <v>0</v>
      </c>
      <c r="K801" s="706">
        <v>0</v>
      </c>
      <c r="L801" s="706">
        <v>0</v>
      </c>
      <c r="M801" s="706">
        <v>0</v>
      </c>
      <c r="N801" s="706">
        <v>2</v>
      </c>
      <c r="O801" s="706">
        <v>2</v>
      </c>
      <c r="P801" s="706">
        <v>0</v>
      </c>
      <c r="Q801" s="706">
        <v>0</v>
      </c>
      <c r="R801" s="706">
        <v>0</v>
      </c>
      <c r="S801" s="706">
        <v>0</v>
      </c>
      <c r="T801" s="706">
        <v>0</v>
      </c>
      <c r="U801" s="706">
        <v>0</v>
      </c>
      <c r="V801" s="706">
        <v>0</v>
      </c>
      <c r="X801" s="672" t="s">
        <v>757</v>
      </c>
      <c r="Y801" s="693" t="s">
        <v>32</v>
      </c>
      <c r="Z801" s="694" t="s">
        <v>815</v>
      </c>
      <c r="AA801" s="694" t="s">
        <v>815</v>
      </c>
      <c r="AB801" s="694" t="s">
        <v>967</v>
      </c>
      <c r="AC801" s="694" t="s">
        <v>816</v>
      </c>
      <c r="AD801" s="694" t="s">
        <v>837</v>
      </c>
      <c r="AE801" s="694" t="s">
        <v>837</v>
      </c>
      <c r="AF801" s="694" t="s">
        <v>837</v>
      </c>
      <c r="AG801" s="694" t="s">
        <v>837</v>
      </c>
      <c r="AH801" s="694" t="s">
        <v>967</v>
      </c>
      <c r="AI801" s="694" t="s">
        <v>967</v>
      </c>
      <c r="AP801" s="2"/>
      <c r="AQ801" s="2"/>
      <c r="AR801" s="2"/>
      <c r="AS801" s="2"/>
      <c r="AT801" s="2"/>
    </row>
    <row r="802" spans="1:106" x14ac:dyDescent="0.2">
      <c r="A802" s="703" t="s">
        <v>1153</v>
      </c>
      <c r="B802" s="707" t="s">
        <v>810</v>
      </c>
      <c r="C802" s="706">
        <v>0</v>
      </c>
      <c r="D802" s="706">
        <v>1</v>
      </c>
      <c r="E802" s="706">
        <v>1</v>
      </c>
      <c r="F802" s="706">
        <v>0</v>
      </c>
      <c r="G802" s="706">
        <v>0</v>
      </c>
      <c r="H802" s="706">
        <v>0</v>
      </c>
      <c r="I802" s="706">
        <v>0</v>
      </c>
      <c r="J802" s="706">
        <v>0</v>
      </c>
      <c r="K802" s="706">
        <v>0</v>
      </c>
      <c r="L802" s="706">
        <v>0</v>
      </c>
      <c r="M802" s="706">
        <v>0</v>
      </c>
      <c r="N802" s="706">
        <v>0</v>
      </c>
      <c r="O802" s="706">
        <v>0</v>
      </c>
      <c r="P802" s="706">
        <v>0</v>
      </c>
      <c r="Q802" s="706">
        <v>0</v>
      </c>
      <c r="R802" s="706">
        <v>0</v>
      </c>
      <c r="S802" s="706">
        <v>0</v>
      </c>
      <c r="T802" s="706">
        <v>0</v>
      </c>
      <c r="U802" s="706">
        <v>0</v>
      </c>
      <c r="V802" s="706">
        <v>0</v>
      </c>
      <c r="AN802" s="5"/>
      <c r="AP802" s="3"/>
      <c r="AQ802" s="3"/>
      <c r="AR802" s="3"/>
      <c r="AS802" s="3"/>
      <c r="AT802" s="3"/>
    </row>
    <row r="803" spans="1:106" x14ac:dyDescent="0.2">
      <c r="A803" s="681" t="s">
        <v>1154</v>
      </c>
      <c r="B803" s="695" t="s">
        <v>812</v>
      </c>
      <c r="C803" s="696">
        <v>3</v>
      </c>
      <c r="D803" s="696">
        <v>3</v>
      </c>
      <c r="E803" s="696">
        <v>7</v>
      </c>
      <c r="F803" s="696">
        <v>14</v>
      </c>
      <c r="G803" s="696">
        <v>20</v>
      </c>
      <c r="H803" s="696">
        <v>20</v>
      </c>
      <c r="I803" s="696">
        <v>20</v>
      </c>
      <c r="J803" s="696">
        <v>20</v>
      </c>
      <c r="K803" s="696">
        <v>20</v>
      </c>
      <c r="L803" s="696">
        <v>20</v>
      </c>
      <c r="M803" s="696">
        <v>19</v>
      </c>
      <c r="N803" s="696">
        <v>21</v>
      </c>
      <c r="O803" s="696">
        <v>18</v>
      </c>
      <c r="P803" s="696">
        <v>9</v>
      </c>
      <c r="Q803" s="696">
        <v>4</v>
      </c>
      <c r="R803" s="696">
        <v>4</v>
      </c>
      <c r="S803" s="696">
        <v>3</v>
      </c>
      <c r="T803" s="696">
        <v>3</v>
      </c>
      <c r="U803" s="696">
        <v>3</v>
      </c>
      <c r="V803" s="696">
        <v>3</v>
      </c>
    </row>
    <row r="804" spans="1:106" x14ac:dyDescent="0.2">
      <c r="A804" s="681" t="s">
        <v>1155</v>
      </c>
      <c r="B804" s="697" t="s">
        <v>32</v>
      </c>
      <c r="C804" s="698" t="s">
        <v>815</v>
      </c>
      <c r="D804" s="698" t="e">
        <v>#N/A</v>
      </c>
      <c r="E804" s="698" t="s">
        <v>815</v>
      </c>
      <c r="F804" s="698" t="e">
        <v>#N/A</v>
      </c>
      <c r="G804" s="698" t="s">
        <v>967</v>
      </c>
      <c r="H804" s="698" t="e">
        <v>#N/A</v>
      </c>
      <c r="I804" s="698" t="s">
        <v>816</v>
      </c>
      <c r="J804" s="698" t="e">
        <v>#N/A</v>
      </c>
      <c r="K804" s="698" t="s">
        <v>837</v>
      </c>
      <c r="L804" s="698" t="e">
        <v>#N/A</v>
      </c>
      <c r="M804" s="698" t="s">
        <v>837</v>
      </c>
      <c r="N804" s="698" t="e">
        <v>#N/A</v>
      </c>
      <c r="O804" s="698" t="s">
        <v>837</v>
      </c>
      <c r="P804" s="698" t="e">
        <v>#N/A</v>
      </c>
      <c r="Q804" s="698" t="s">
        <v>837</v>
      </c>
      <c r="R804" s="698" t="e">
        <v>#N/A</v>
      </c>
      <c r="S804" s="698" t="s">
        <v>967</v>
      </c>
      <c r="T804" s="698" t="e">
        <v>#N/A</v>
      </c>
      <c r="U804" s="698" t="s">
        <v>967</v>
      </c>
      <c r="V804" s="698" t="e">
        <v>#N/A</v>
      </c>
    </row>
    <row r="806" spans="1:106" s="5" customFormat="1" x14ac:dyDescent="0.2">
      <c r="A806"/>
      <c r="B806"/>
      <c r="C806"/>
      <c r="D806"/>
      <c r="E806"/>
      <c r="F806"/>
      <c r="G806"/>
      <c r="H806"/>
      <c r="I806"/>
      <c r="J806"/>
      <c r="K806"/>
      <c r="L806"/>
      <c r="M806"/>
      <c r="N806"/>
      <c r="O806"/>
      <c r="P806"/>
      <c r="Q806"/>
      <c r="R806"/>
      <c r="S806"/>
      <c r="T806"/>
      <c r="U806"/>
      <c r="V806"/>
      <c r="W806" s="1"/>
      <c r="X806"/>
      <c r="Y806"/>
      <c r="Z806"/>
      <c r="AA806"/>
      <c r="AB806"/>
      <c r="AC806"/>
      <c r="AD806"/>
      <c r="AE806"/>
      <c r="AF806"/>
      <c r="AG806"/>
      <c r="AH806"/>
      <c r="AI806"/>
      <c r="AJ806" s="515"/>
      <c r="AN806" s="1"/>
      <c r="AO806"/>
      <c r="AP806"/>
      <c r="AQ806"/>
      <c r="AR806"/>
      <c r="AS806"/>
      <c r="AT806"/>
      <c r="CH806"/>
      <c r="CI806"/>
      <c r="CJ806"/>
      <c r="CK806"/>
      <c r="CL806"/>
      <c r="CM806"/>
      <c r="CN806"/>
      <c r="CO806"/>
      <c r="CP806"/>
      <c r="CQ806"/>
      <c r="CR806"/>
      <c r="CS806"/>
      <c r="CT806"/>
      <c r="CU806"/>
      <c r="CV806"/>
      <c r="CW806"/>
      <c r="CX806"/>
      <c r="CY806"/>
      <c r="CZ806"/>
      <c r="DA806"/>
      <c r="DB806"/>
    </row>
    <row r="807" spans="1:106" x14ac:dyDescent="0.2">
      <c r="CH807" s="5"/>
      <c r="CI807" s="5"/>
      <c r="CJ807" s="5"/>
      <c r="CK807" s="5"/>
      <c r="CL807" s="5"/>
      <c r="CM807" s="5"/>
      <c r="CN807" s="5"/>
      <c r="CO807" s="5"/>
      <c r="CP807" s="5"/>
      <c r="CQ807" s="5"/>
      <c r="CR807" s="5"/>
      <c r="CS807" s="5"/>
      <c r="CT807" s="5"/>
      <c r="CU807" s="5"/>
      <c r="CV807" s="5"/>
      <c r="CW807" s="5"/>
      <c r="CX807" s="5"/>
      <c r="CY807" s="5"/>
      <c r="CZ807" s="5"/>
      <c r="DA807" s="5"/>
      <c r="DB807" s="5"/>
    </row>
    <row r="810" spans="1:106" s="1" customFormat="1" ht="30" customHeight="1" x14ac:dyDescent="0.2">
      <c r="A810"/>
      <c r="B810"/>
      <c r="C810"/>
      <c r="D810"/>
      <c r="E810"/>
      <c r="F810"/>
      <c r="G810"/>
      <c r="H810"/>
      <c r="I810"/>
      <c r="J810"/>
      <c r="K810"/>
      <c r="L810"/>
      <c r="M810"/>
      <c r="N810"/>
      <c r="O810"/>
      <c r="P810"/>
      <c r="Q810"/>
      <c r="R810"/>
      <c r="S810"/>
      <c r="T810"/>
      <c r="U810"/>
      <c r="V810"/>
      <c r="X810"/>
      <c r="Y810"/>
      <c r="Z810"/>
      <c r="AA810"/>
      <c r="AB810"/>
      <c r="AC810"/>
      <c r="AD810"/>
      <c r="AE810"/>
      <c r="AF810"/>
      <c r="AG810"/>
      <c r="AH810"/>
      <c r="AI810"/>
      <c r="AJ810" s="515"/>
      <c r="AK810" s="5"/>
      <c r="AL810" s="5"/>
      <c r="AM810" s="5"/>
      <c r="AN810"/>
      <c r="AO810"/>
      <c r="AP810"/>
      <c r="AQ810"/>
      <c r="AR810"/>
      <c r="AS810"/>
      <c r="AT810"/>
      <c r="CH810"/>
      <c r="CI810"/>
      <c r="CJ810"/>
      <c r="CK810"/>
      <c r="CL810"/>
      <c r="CM810"/>
      <c r="CN810"/>
      <c r="CO810"/>
      <c r="CP810"/>
      <c r="CQ810"/>
      <c r="CR810"/>
      <c r="CS810"/>
      <c r="CT810"/>
      <c r="CU810"/>
      <c r="CV810"/>
      <c r="CW810"/>
      <c r="CX810"/>
      <c r="CY810"/>
      <c r="CZ810"/>
      <c r="DA810"/>
      <c r="DB810"/>
    </row>
    <row r="811" spans="1:106" x14ac:dyDescent="0.2">
      <c r="CH811" s="1"/>
      <c r="CI811" s="1"/>
      <c r="CJ811" s="1"/>
      <c r="CK811" s="1"/>
      <c r="CL811" s="1"/>
      <c r="CM811" s="1"/>
      <c r="CN811" s="1"/>
      <c r="CO811" s="1"/>
      <c r="CP811" s="1"/>
      <c r="CQ811" s="1"/>
      <c r="CR811" s="1"/>
      <c r="CS811" s="1"/>
      <c r="CT811" s="1"/>
      <c r="CU811" s="1"/>
      <c r="CV811" s="1"/>
      <c r="CW811" s="1"/>
      <c r="CX811" s="1"/>
      <c r="CY811" s="1"/>
      <c r="CZ811" s="1"/>
      <c r="DA811" s="1"/>
      <c r="DB811" s="1"/>
    </row>
    <row r="812" spans="1:106" ht="15.75" customHeight="1" x14ac:dyDescent="0.2"/>
    <row r="813" spans="1:106" ht="69.75" customHeight="1" x14ac:dyDescent="0.2">
      <c r="A813" s="98">
        <v>843</v>
      </c>
      <c r="B813" s="98"/>
      <c r="C813" s="98"/>
      <c r="D813" s="98"/>
      <c r="E813" s="98"/>
      <c r="F813" s="98"/>
      <c r="G813" s="98"/>
      <c r="H813" s="98"/>
      <c r="I813" s="98"/>
      <c r="J813" s="98"/>
      <c r="K813" s="98"/>
      <c r="L813" s="98"/>
      <c r="M813" s="98"/>
      <c r="N813" s="98"/>
      <c r="O813" s="98"/>
      <c r="P813" s="98"/>
      <c r="Q813" s="98"/>
      <c r="R813" s="98"/>
      <c r="S813" s="98"/>
      <c r="T813" s="98"/>
      <c r="U813" s="98"/>
      <c r="V813" s="98"/>
      <c r="W813" s="98"/>
      <c r="X813" s="98"/>
      <c r="Y813" s="98"/>
      <c r="Z813" s="98"/>
      <c r="AA813" s="98"/>
      <c r="AB813" s="98"/>
      <c r="AC813" s="98"/>
      <c r="AD813" s="98"/>
      <c r="AE813" s="98"/>
      <c r="AF813" s="98"/>
      <c r="AG813" s="98"/>
      <c r="AH813" s="98"/>
      <c r="AI813" s="98"/>
      <c r="AL813" s="232"/>
      <c r="AM813" s="232"/>
      <c r="AN813" s="2"/>
    </row>
    <row r="814" spans="1:106" x14ac:dyDescent="0.2">
      <c r="A814" s="99" t="s">
        <v>404</v>
      </c>
      <c r="B814" s="100" t="s">
        <v>78</v>
      </c>
      <c r="C814" s="101" t="s">
        <v>2262</v>
      </c>
      <c r="D814" s="102" t="s">
        <v>79</v>
      </c>
      <c r="E814" s="102" t="s">
        <v>2263</v>
      </c>
      <c r="F814" s="102" t="s">
        <v>79</v>
      </c>
      <c r="G814" s="102" t="s">
        <v>2264</v>
      </c>
      <c r="H814" s="102" t="s">
        <v>79</v>
      </c>
      <c r="I814" s="102" t="s">
        <v>2265</v>
      </c>
      <c r="J814" s="102" t="s">
        <v>79</v>
      </c>
      <c r="K814" s="102" t="s">
        <v>2266</v>
      </c>
      <c r="L814" s="102" t="s">
        <v>79</v>
      </c>
      <c r="M814" s="102" t="s">
        <v>2267</v>
      </c>
      <c r="N814" s="102" t="s">
        <v>79</v>
      </c>
      <c r="O814" s="102" t="s">
        <v>2268</v>
      </c>
      <c r="P814" s="102" t="s">
        <v>79</v>
      </c>
      <c r="Q814" s="102" t="s">
        <v>2269</v>
      </c>
      <c r="R814" s="102" t="s">
        <v>79</v>
      </c>
      <c r="S814" s="102" t="s">
        <v>2270</v>
      </c>
      <c r="T814" s="102" t="s">
        <v>79</v>
      </c>
      <c r="U814" s="102" t="s">
        <v>2271</v>
      </c>
      <c r="V814" s="103" t="s">
        <v>79</v>
      </c>
      <c r="X814" s="104"/>
      <c r="Y814" s="105" t="s">
        <v>80</v>
      </c>
      <c r="Z814" s="106" t="s">
        <v>83</v>
      </c>
      <c r="AA814" s="107" t="s">
        <v>84</v>
      </c>
      <c r="AB814" s="107" t="s">
        <v>85</v>
      </c>
      <c r="AC814" s="107" t="s">
        <v>86</v>
      </c>
      <c r="AD814" s="107" t="s">
        <v>87</v>
      </c>
      <c r="AE814" s="107" t="s">
        <v>81</v>
      </c>
      <c r="AF814" s="107" t="s">
        <v>82</v>
      </c>
      <c r="AG814" s="107" t="s">
        <v>83</v>
      </c>
      <c r="AH814" s="107" t="s">
        <v>84</v>
      </c>
      <c r="AI814" s="108" t="s">
        <v>85</v>
      </c>
      <c r="AL814" s="233"/>
      <c r="AM814" s="233"/>
      <c r="AN814" s="3"/>
    </row>
    <row r="815" spans="1:106" x14ac:dyDescent="0.2">
      <c r="A815" s="109" t="s">
        <v>405</v>
      </c>
      <c r="B815" s="110" t="s">
        <v>406</v>
      </c>
      <c r="C815" s="111" t="s">
        <v>59</v>
      </c>
      <c r="D815" s="111" t="s">
        <v>60</v>
      </c>
      <c r="E815" s="111" t="s">
        <v>59</v>
      </c>
      <c r="F815" s="111" t="s">
        <v>60</v>
      </c>
      <c r="G815" s="111" t="s">
        <v>59</v>
      </c>
      <c r="H815" s="111" t="s">
        <v>60</v>
      </c>
      <c r="I815" s="111" t="s">
        <v>59</v>
      </c>
      <c r="J815" s="111" t="s">
        <v>60</v>
      </c>
      <c r="K815" s="111" t="s">
        <v>59</v>
      </c>
      <c r="L815" s="111" t="s">
        <v>60</v>
      </c>
      <c r="M815" s="111" t="s">
        <v>59</v>
      </c>
      <c r="N815" s="111" t="s">
        <v>60</v>
      </c>
      <c r="O815" s="111" t="s">
        <v>59</v>
      </c>
      <c r="P815" s="111" t="s">
        <v>60</v>
      </c>
      <c r="Q815" s="111" t="s">
        <v>59</v>
      </c>
      <c r="R815" s="111" t="s">
        <v>60</v>
      </c>
      <c r="S815" s="111" t="s">
        <v>59</v>
      </c>
      <c r="T815" s="111" t="s">
        <v>60</v>
      </c>
      <c r="U815" s="111" t="s">
        <v>59</v>
      </c>
      <c r="V815" s="112" t="s">
        <v>60</v>
      </c>
      <c r="X815" s="113"/>
      <c r="Y815" s="105" t="s">
        <v>406</v>
      </c>
      <c r="Z815" s="114" t="s">
        <v>2272</v>
      </c>
      <c r="AA815" s="115" t="s">
        <v>2273</v>
      </c>
      <c r="AB815" s="115" t="s">
        <v>2274</v>
      </c>
      <c r="AC815" s="115" t="s">
        <v>2275</v>
      </c>
      <c r="AD815" s="115" t="s">
        <v>2276</v>
      </c>
      <c r="AE815" s="115" t="s">
        <v>2277</v>
      </c>
      <c r="AF815" s="115" t="s">
        <v>2278</v>
      </c>
      <c r="AG815" s="115" t="s">
        <v>2279</v>
      </c>
      <c r="AH815" s="115" t="s">
        <v>2280</v>
      </c>
      <c r="AI815" s="116" t="s">
        <v>2281</v>
      </c>
    </row>
    <row r="816" spans="1:106" x14ac:dyDescent="0.2">
      <c r="A816" s="109" t="s">
        <v>407</v>
      </c>
      <c r="B816" s="117" t="s">
        <v>88</v>
      </c>
      <c r="C816" s="118">
        <v>45616.375</v>
      </c>
      <c r="D816" s="119">
        <v>45616.875</v>
      </c>
      <c r="E816" s="120">
        <v>45617.375</v>
      </c>
      <c r="F816" s="119">
        <v>45617.875</v>
      </c>
      <c r="G816" s="120">
        <v>45618.375</v>
      </c>
      <c r="H816" s="119">
        <v>45618.875</v>
      </c>
      <c r="I816" s="121">
        <v>45619.375</v>
      </c>
      <c r="J816" s="119">
        <v>45619.875</v>
      </c>
      <c r="K816" s="120">
        <v>45620.375</v>
      </c>
      <c r="L816" s="119">
        <v>45620.875</v>
      </c>
      <c r="M816" s="120">
        <v>45621.375</v>
      </c>
      <c r="N816" s="119">
        <v>45621.875</v>
      </c>
      <c r="O816" s="121">
        <v>45622.375</v>
      </c>
      <c r="P816" s="119">
        <v>45622.875</v>
      </c>
      <c r="Q816" s="120">
        <v>45623.375</v>
      </c>
      <c r="R816" s="119">
        <v>45623.875</v>
      </c>
      <c r="S816" s="120">
        <v>45624.375</v>
      </c>
      <c r="T816" s="119">
        <v>45624.875</v>
      </c>
      <c r="U816" s="120">
        <v>45625.375</v>
      </c>
      <c r="V816" s="122">
        <v>45625.875</v>
      </c>
      <c r="X816" s="109" t="s">
        <v>408</v>
      </c>
      <c r="Y816" s="123"/>
      <c r="Z816" s="124">
        <v>45616.875</v>
      </c>
      <c r="AA816" s="125">
        <v>45617.875</v>
      </c>
      <c r="AB816" s="125">
        <v>45618.875</v>
      </c>
      <c r="AC816" s="125">
        <v>45619.875</v>
      </c>
      <c r="AD816" s="125">
        <v>45620.875</v>
      </c>
      <c r="AE816" s="125">
        <v>45621.875</v>
      </c>
      <c r="AF816" s="125">
        <v>45622.875</v>
      </c>
      <c r="AG816" s="125">
        <v>45623.875</v>
      </c>
      <c r="AH816" s="125">
        <v>45624.875</v>
      </c>
      <c r="AI816" s="125">
        <v>45625.875</v>
      </c>
      <c r="AO816" s="5"/>
    </row>
    <row r="817" spans="1:106" s="2" customFormat="1" x14ac:dyDescent="0.2">
      <c r="A817" s="109" t="s">
        <v>409</v>
      </c>
      <c r="B817" s="126" t="s">
        <v>89</v>
      </c>
      <c r="C817" s="127" t="e">
        <v>#N/A</v>
      </c>
      <c r="D817" s="128">
        <v>-1.3</v>
      </c>
      <c r="E817" s="128" t="e">
        <v>#N/A</v>
      </c>
      <c r="F817" s="128">
        <v>0.5</v>
      </c>
      <c r="G817" s="128" t="e">
        <v>#N/A</v>
      </c>
      <c r="H817" s="128">
        <v>0</v>
      </c>
      <c r="I817" s="128" t="e">
        <v>#N/A</v>
      </c>
      <c r="J817" s="128">
        <v>-0.8</v>
      </c>
      <c r="K817" s="128" t="e">
        <v>#N/A</v>
      </c>
      <c r="L817" s="128">
        <v>-6.5</v>
      </c>
      <c r="M817" s="128" t="e">
        <v>#N/A</v>
      </c>
      <c r="N817" s="128">
        <v>0.2</v>
      </c>
      <c r="O817" s="128" t="e">
        <v>#N/A</v>
      </c>
      <c r="P817" s="128">
        <v>4</v>
      </c>
      <c r="Q817" s="128" t="e">
        <v>#N/A</v>
      </c>
      <c r="R817" s="128">
        <v>5.2</v>
      </c>
      <c r="S817" s="128" t="e">
        <v>#N/A</v>
      </c>
      <c r="T817" s="128">
        <v>0.6</v>
      </c>
      <c r="U817" s="128" t="e">
        <v>#N/A</v>
      </c>
      <c r="V817" s="129">
        <v>-1.5</v>
      </c>
      <c r="W817" s="1"/>
      <c r="X817" s="109" t="s">
        <v>410</v>
      </c>
      <c r="Y817" s="130" t="s">
        <v>89</v>
      </c>
      <c r="Z817" s="131">
        <v>-1.2</v>
      </c>
      <c r="AA817" s="131">
        <v>0.5</v>
      </c>
      <c r="AB817" s="131">
        <v>0</v>
      </c>
      <c r="AC817" s="131">
        <v>-0.8</v>
      </c>
      <c r="AD817" s="131">
        <v>-6.5</v>
      </c>
      <c r="AE817" s="131">
        <v>0.2</v>
      </c>
      <c r="AF817" s="131">
        <v>4</v>
      </c>
      <c r="AG817" s="131">
        <v>5.2</v>
      </c>
      <c r="AH817" s="131">
        <v>0.6</v>
      </c>
      <c r="AI817" s="131">
        <v>-1.5</v>
      </c>
      <c r="AJ817" s="516"/>
      <c r="AK817" s="232"/>
      <c r="AL817" s="5"/>
      <c r="AM817" s="5"/>
      <c r="AN817"/>
      <c r="AO817"/>
      <c r="AP817"/>
      <c r="AQ817"/>
      <c r="AR817"/>
      <c r="AS817"/>
      <c r="AT817"/>
      <c r="CH817"/>
      <c r="CI817"/>
      <c r="CJ817"/>
      <c r="CK817"/>
      <c r="CL817"/>
      <c r="CM817"/>
      <c r="CN817"/>
      <c r="CO817"/>
      <c r="CP817"/>
      <c r="CQ817"/>
      <c r="CR817"/>
      <c r="CS817"/>
      <c r="CT817"/>
      <c r="CU817"/>
      <c r="CV817"/>
      <c r="CW817"/>
      <c r="CX817"/>
      <c r="CY817"/>
      <c r="CZ817"/>
      <c r="DA817"/>
      <c r="DB817"/>
    </row>
    <row r="818" spans="1:106" s="3" customFormat="1" x14ac:dyDescent="0.2">
      <c r="A818" s="109" t="s">
        <v>411</v>
      </c>
      <c r="B818" s="132" t="s">
        <v>90</v>
      </c>
      <c r="C818" s="133">
        <v>-3.3</v>
      </c>
      <c r="D818" s="134" t="e">
        <v>#N/A</v>
      </c>
      <c r="E818" s="133">
        <v>-6.4</v>
      </c>
      <c r="F818" s="134" t="e">
        <v>#N/A</v>
      </c>
      <c r="G818" s="133">
        <v>-2.9</v>
      </c>
      <c r="H818" s="134" t="e">
        <v>#N/A</v>
      </c>
      <c r="I818" s="133">
        <v>-3.1</v>
      </c>
      <c r="J818" s="134" t="e">
        <v>#N/A</v>
      </c>
      <c r="K818" s="133">
        <v>-12.2</v>
      </c>
      <c r="L818" s="134" t="e">
        <v>#N/A</v>
      </c>
      <c r="M818" s="133">
        <v>-10.199999999999999</v>
      </c>
      <c r="N818" s="134" t="e">
        <v>#N/A</v>
      </c>
      <c r="O818" s="133">
        <v>-2.7</v>
      </c>
      <c r="P818" s="134" t="e">
        <v>#N/A</v>
      </c>
      <c r="Q818" s="133">
        <v>1.7000000000000002</v>
      </c>
      <c r="R818" s="134" t="e">
        <v>#N/A</v>
      </c>
      <c r="S818" s="133">
        <v>-1.4</v>
      </c>
      <c r="T818" s="134" t="e">
        <v>#N/A</v>
      </c>
      <c r="U818" s="133">
        <v>-4.4000000000000004</v>
      </c>
      <c r="V818" s="135" t="e">
        <v>#N/A</v>
      </c>
      <c r="W818" s="1"/>
      <c r="X818" s="109" t="s">
        <v>412</v>
      </c>
      <c r="Y818" s="136" t="s">
        <v>90</v>
      </c>
      <c r="Z818" s="137">
        <v>-4.0999999999999996</v>
      </c>
      <c r="AA818" s="137">
        <v>-4.4000000000000004</v>
      </c>
      <c r="AB818" s="137">
        <v>-0.9</v>
      </c>
      <c r="AC818" s="137">
        <v>-4.5999999999999996</v>
      </c>
      <c r="AD818" s="137">
        <v>-10.199999999999999</v>
      </c>
      <c r="AE818" s="137">
        <v>-8.1999999999999993</v>
      </c>
      <c r="AF818" s="137">
        <v>-0.7</v>
      </c>
      <c r="AG818" s="137">
        <v>3.6</v>
      </c>
      <c r="AH818" s="137">
        <v>-2</v>
      </c>
      <c r="AI818" s="137">
        <v>-2.4</v>
      </c>
      <c r="AJ818" s="517"/>
      <c r="AK818" s="233"/>
      <c r="AL818" s="5"/>
      <c r="AM818" s="5"/>
      <c r="AN818"/>
      <c r="AO818"/>
      <c r="AP818"/>
      <c r="AQ818"/>
      <c r="AR818"/>
      <c r="AS818"/>
      <c r="AT818"/>
      <c r="CH818" s="2"/>
      <c r="CI818" s="2"/>
      <c r="CJ818" s="2"/>
      <c r="CK818" s="2"/>
      <c r="CL818" s="2"/>
      <c r="CM818" s="2"/>
      <c r="CN818" s="2"/>
      <c r="CO818" s="2"/>
      <c r="CP818" s="2"/>
      <c r="CQ818" s="2"/>
      <c r="CR818" s="2"/>
      <c r="CS818" s="2"/>
      <c r="CT818" s="2"/>
      <c r="CU818" s="2"/>
      <c r="CV818" s="2"/>
      <c r="CW818" s="2"/>
      <c r="CX818" s="2"/>
      <c r="CY818" s="2"/>
      <c r="CZ818" s="2"/>
      <c r="DA818" s="2"/>
      <c r="DB818" s="2"/>
    </row>
    <row r="819" spans="1:106" x14ac:dyDescent="0.2">
      <c r="A819" s="109" t="s">
        <v>413</v>
      </c>
      <c r="B819" s="491" t="s">
        <v>91</v>
      </c>
      <c r="C819" s="492" t="e">
        <v>#N/A</v>
      </c>
      <c r="D819" s="493">
        <v>13.4</v>
      </c>
      <c r="E819" s="493" t="e">
        <v>#N/A</v>
      </c>
      <c r="F819" s="493">
        <v>2.4</v>
      </c>
      <c r="G819" s="493" t="e">
        <v>#N/A</v>
      </c>
      <c r="H819" s="493">
        <v>6</v>
      </c>
      <c r="I819" s="493" t="e">
        <v>#N/A</v>
      </c>
      <c r="J819" s="493">
        <v>14.7</v>
      </c>
      <c r="K819" s="493" t="e">
        <v>#N/A</v>
      </c>
      <c r="L819" s="493">
        <v>10.5</v>
      </c>
      <c r="M819" s="493" t="e">
        <v>#N/A</v>
      </c>
      <c r="N819" s="493">
        <v>8.3000000000000007</v>
      </c>
      <c r="O819" s="493" t="e">
        <v>#N/A</v>
      </c>
      <c r="P819" s="493">
        <v>9.9</v>
      </c>
      <c r="Q819" s="493" t="e">
        <v>#N/A</v>
      </c>
      <c r="R819" s="493">
        <v>13.6</v>
      </c>
      <c r="S819" s="493" t="e">
        <v>#N/A</v>
      </c>
      <c r="T819" s="493">
        <v>15.4</v>
      </c>
      <c r="U819" s="493" t="e">
        <v>#N/A</v>
      </c>
      <c r="V819" s="494">
        <v>15.5</v>
      </c>
      <c r="X819" s="109" t="s">
        <v>414</v>
      </c>
      <c r="Y819" s="514" t="s">
        <v>91</v>
      </c>
      <c r="Z819" s="511">
        <v>13.4</v>
      </c>
      <c r="AA819" s="512">
        <v>2.4</v>
      </c>
      <c r="AB819" s="512">
        <v>6</v>
      </c>
      <c r="AC819" s="512">
        <v>14.7</v>
      </c>
      <c r="AD819" s="512">
        <v>10.5</v>
      </c>
      <c r="AE819" s="512">
        <v>8.3000000000000007</v>
      </c>
      <c r="AF819" s="512">
        <v>9.9</v>
      </c>
      <c r="AG819" s="512">
        <v>13.6</v>
      </c>
      <c r="AH819" s="512">
        <v>15.4</v>
      </c>
      <c r="AI819" s="513">
        <v>15.5</v>
      </c>
      <c r="CH819" s="3"/>
      <c r="CI819" s="3"/>
      <c r="CJ819" s="3"/>
      <c r="CK819" s="3"/>
      <c r="CL819" s="3"/>
      <c r="CM819" s="3"/>
      <c r="CN819" s="3"/>
      <c r="CO819" s="3"/>
      <c r="CP819" s="3"/>
      <c r="CQ819" s="3"/>
      <c r="CR819" s="3"/>
      <c r="CS819" s="3"/>
      <c r="CT819" s="3"/>
      <c r="CU819" s="3"/>
      <c r="CV819" s="3"/>
      <c r="CW819" s="3"/>
      <c r="CX819" s="3"/>
      <c r="CY819" s="3"/>
      <c r="CZ819" s="3"/>
      <c r="DA819" s="3"/>
      <c r="DB819" s="3"/>
    </row>
    <row r="820" spans="1:106" x14ac:dyDescent="0.2">
      <c r="A820" s="109" t="s">
        <v>415</v>
      </c>
      <c r="B820" s="139" t="s">
        <v>92</v>
      </c>
      <c r="C820" s="140">
        <v>9</v>
      </c>
      <c r="D820" s="141">
        <v>13</v>
      </c>
      <c r="E820" s="141">
        <v>18</v>
      </c>
      <c r="F820" s="141">
        <v>14</v>
      </c>
      <c r="G820" s="141">
        <v>9</v>
      </c>
      <c r="H820" s="141">
        <v>14</v>
      </c>
      <c r="I820" s="141">
        <v>14</v>
      </c>
      <c r="J820" s="141">
        <v>7</v>
      </c>
      <c r="K820" s="141">
        <v>11</v>
      </c>
      <c r="L820" s="141">
        <v>11</v>
      </c>
      <c r="M820" s="141">
        <v>8</v>
      </c>
      <c r="N820" s="141">
        <v>15</v>
      </c>
      <c r="O820" s="141">
        <v>16</v>
      </c>
      <c r="P820" s="141">
        <v>13</v>
      </c>
      <c r="Q820" s="141">
        <v>17</v>
      </c>
      <c r="R820" s="141">
        <v>11</v>
      </c>
      <c r="S820" s="141">
        <v>4</v>
      </c>
      <c r="T820" s="141">
        <v>4</v>
      </c>
      <c r="U820" s="141">
        <v>4</v>
      </c>
      <c r="V820" s="142">
        <v>7</v>
      </c>
      <c r="X820" s="109" t="s">
        <v>416</v>
      </c>
      <c r="Y820" s="143" t="s">
        <v>92</v>
      </c>
      <c r="Z820" s="144">
        <v>13</v>
      </c>
      <c r="AA820" s="144">
        <v>18</v>
      </c>
      <c r="AB820" s="144">
        <v>14</v>
      </c>
      <c r="AC820" s="144">
        <v>14</v>
      </c>
      <c r="AD820" s="144">
        <v>11</v>
      </c>
      <c r="AE820" s="144">
        <v>15</v>
      </c>
      <c r="AF820" s="144">
        <v>16</v>
      </c>
      <c r="AG820" s="144">
        <v>17</v>
      </c>
      <c r="AH820" s="144">
        <v>4</v>
      </c>
      <c r="AI820" s="144">
        <v>7</v>
      </c>
      <c r="AO820" s="1"/>
      <c r="AP820" s="5"/>
      <c r="AQ820" s="5"/>
      <c r="AR820" s="5"/>
      <c r="AS820" s="5"/>
      <c r="AT820" s="5"/>
    </row>
    <row r="821" spans="1:106" x14ac:dyDescent="0.2">
      <c r="A821" s="109" t="s">
        <v>417</v>
      </c>
      <c r="B821" s="145" t="s">
        <v>93</v>
      </c>
      <c r="C821" s="146" t="s">
        <v>79</v>
      </c>
      <c r="D821" s="147" t="s">
        <v>79</v>
      </c>
      <c r="E821" s="147">
        <v>18</v>
      </c>
      <c r="F821" s="147" t="s">
        <v>79</v>
      </c>
      <c r="G821" s="147" t="s">
        <v>79</v>
      </c>
      <c r="H821" s="147" t="s">
        <v>79</v>
      </c>
      <c r="I821" s="147" t="s">
        <v>79</v>
      </c>
      <c r="J821" s="147" t="s">
        <v>79</v>
      </c>
      <c r="K821" s="147" t="s">
        <v>79</v>
      </c>
      <c r="L821" s="147" t="s">
        <v>79</v>
      </c>
      <c r="M821" s="147" t="s">
        <v>79</v>
      </c>
      <c r="N821" s="147">
        <v>15</v>
      </c>
      <c r="O821" s="147">
        <v>16</v>
      </c>
      <c r="P821" s="147" t="s">
        <v>79</v>
      </c>
      <c r="Q821" s="147">
        <v>17</v>
      </c>
      <c r="R821" s="147" t="s">
        <v>79</v>
      </c>
      <c r="S821" s="147" t="s">
        <v>79</v>
      </c>
      <c r="T821" s="147" t="s">
        <v>79</v>
      </c>
      <c r="U821" s="147" t="s">
        <v>79</v>
      </c>
      <c r="V821" s="148" t="s">
        <v>79</v>
      </c>
      <c r="X821" s="109" t="s">
        <v>418</v>
      </c>
      <c r="Y821" s="149" t="s">
        <v>103</v>
      </c>
      <c r="Z821" s="150">
        <v>0</v>
      </c>
      <c r="AA821" s="150">
        <v>0</v>
      </c>
      <c r="AB821" s="150">
        <v>0</v>
      </c>
      <c r="AC821" s="150">
        <v>0</v>
      </c>
      <c r="AD821" s="150">
        <v>0</v>
      </c>
      <c r="AE821" s="150">
        <v>0</v>
      </c>
      <c r="AF821" s="150">
        <v>0</v>
      </c>
      <c r="AG821" s="150">
        <v>0</v>
      </c>
      <c r="AH821" s="150">
        <v>0</v>
      </c>
      <c r="AI821" s="150">
        <v>0</v>
      </c>
    </row>
    <row r="822" spans="1:106" ht="15.75" x14ac:dyDescent="0.25">
      <c r="A822" s="109" t="s">
        <v>419</v>
      </c>
      <c r="B822" s="151" t="s">
        <v>31</v>
      </c>
      <c r="C822" s="152" t="s">
        <v>79</v>
      </c>
      <c r="D822" s="153" t="s">
        <v>79</v>
      </c>
      <c r="E822" s="153" t="s">
        <v>2254</v>
      </c>
      <c r="F822" s="153" t="s">
        <v>2255</v>
      </c>
      <c r="G822" s="153" t="s">
        <v>2250</v>
      </c>
      <c r="H822" s="153" t="s">
        <v>2250</v>
      </c>
      <c r="I822" s="153" t="s">
        <v>79</v>
      </c>
      <c r="J822" s="153" t="s">
        <v>79</v>
      </c>
      <c r="K822" s="153" t="s">
        <v>79</v>
      </c>
      <c r="L822" s="153" t="s">
        <v>79</v>
      </c>
      <c r="M822" s="153" t="s">
        <v>79</v>
      </c>
      <c r="N822" s="153" t="s">
        <v>2250</v>
      </c>
      <c r="O822" s="153" t="s">
        <v>2250</v>
      </c>
      <c r="P822" s="153" t="s">
        <v>2250</v>
      </c>
      <c r="Q822" s="153" t="s">
        <v>2250</v>
      </c>
      <c r="R822" s="153" t="s">
        <v>2238</v>
      </c>
      <c r="S822" s="153" t="s">
        <v>2250</v>
      </c>
      <c r="T822" s="153" t="s">
        <v>79</v>
      </c>
      <c r="U822" s="153" t="s">
        <v>79</v>
      </c>
      <c r="V822" s="154" t="s">
        <v>79</v>
      </c>
      <c r="X822" s="109" t="s">
        <v>420</v>
      </c>
      <c r="Y822" s="155" t="s">
        <v>31</v>
      </c>
      <c r="Z822" s="156" t="s">
        <v>79</v>
      </c>
      <c r="AA822" s="156" t="s">
        <v>2255</v>
      </c>
      <c r="AB822" s="156" t="s">
        <v>2250</v>
      </c>
      <c r="AC822" s="156" t="s">
        <v>79</v>
      </c>
      <c r="AD822" s="156" t="s">
        <v>79</v>
      </c>
      <c r="AE822" s="156" t="s">
        <v>2250</v>
      </c>
      <c r="AF822" s="156" t="s">
        <v>2250</v>
      </c>
      <c r="AG822" s="156" t="s">
        <v>2238</v>
      </c>
      <c r="AH822" s="156" t="s">
        <v>2250</v>
      </c>
      <c r="AI822" s="156" t="s">
        <v>79</v>
      </c>
    </row>
    <row r="823" spans="1:106" x14ac:dyDescent="0.2">
      <c r="A823" s="109" t="s">
        <v>421</v>
      </c>
      <c r="B823" s="151" t="s">
        <v>94</v>
      </c>
      <c r="C823" s="157">
        <v>0</v>
      </c>
      <c r="D823" s="158">
        <v>0</v>
      </c>
      <c r="E823" s="158">
        <v>3</v>
      </c>
      <c r="F823" s="158">
        <v>15</v>
      </c>
      <c r="G823" s="158">
        <v>8</v>
      </c>
      <c r="H823" s="158">
        <v>2</v>
      </c>
      <c r="I823" s="158">
        <v>0</v>
      </c>
      <c r="J823" s="158">
        <v>0</v>
      </c>
      <c r="K823" s="158">
        <v>0</v>
      </c>
      <c r="L823" s="158">
        <v>0</v>
      </c>
      <c r="M823" s="158">
        <v>0</v>
      </c>
      <c r="N823" s="158">
        <v>4</v>
      </c>
      <c r="O823" s="158">
        <v>4</v>
      </c>
      <c r="P823" s="158">
        <v>1</v>
      </c>
      <c r="Q823" s="158">
        <v>2</v>
      </c>
      <c r="R823" s="158">
        <v>1</v>
      </c>
      <c r="S823" s="158">
        <v>1</v>
      </c>
      <c r="T823" s="158">
        <v>0</v>
      </c>
      <c r="U823" s="158">
        <v>0</v>
      </c>
      <c r="V823" s="159">
        <v>0</v>
      </c>
      <c r="X823" s="109" t="s">
        <v>422</v>
      </c>
      <c r="Y823" s="23" t="s">
        <v>94</v>
      </c>
      <c r="Z823" s="160">
        <v>0</v>
      </c>
      <c r="AA823" s="160">
        <v>15</v>
      </c>
      <c r="AB823" s="160">
        <v>10</v>
      </c>
      <c r="AC823" s="160">
        <v>0</v>
      </c>
      <c r="AD823" s="160">
        <v>0</v>
      </c>
      <c r="AE823" s="160">
        <v>4</v>
      </c>
      <c r="AF823" s="160">
        <v>6</v>
      </c>
      <c r="AG823" s="160">
        <v>2</v>
      </c>
      <c r="AH823" s="160">
        <v>1</v>
      </c>
      <c r="AI823" s="160">
        <v>0</v>
      </c>
    </row>
    <row r="824" spans="1:106" x14ac:dyDescent="0.2">
      <c r="A824" s="109" t="s">
        <v>423</v>
      </c>
      <c r="B824" s="161" t="s">
        <v>34</v>
      </c>
      <c r="C824" s="162">
        <v>1007.1500000000001</v>
      </c>
      <c r="D824" s="163">
        <v>1009.75</v>
      </c>
      <c r="E824" s="163">
        <v>999.95</v>
      </c>
      <c r="F824" s="163">
        <v>988.1</v>
      </c>
      <c r="G824" s="163">
        <v>978.7</v>
      </c>
      <c r="H824" s="163">
        <v>986.35</v>
      </c>
      <c r="I824" s="163">
        <v>992.85</v>
      </c>
      <c r="J824" s="163">
        <v>996.3</v>
      </c>
      <c r="K824" s="163">
        <v>998.90000000000009</v>
      </c>
      <c r="L824" s="163">
        <v>1007.05</v>
      </c>
      <c r="M824" s="163">
        <v>1015.5</v>
      </c>
      <c r="N824" s="163">
        <v>1006.6500000000001</v>
      </c>
      <c r="O824" s="163">
        <v>998</v>
      </c>
      <c r="P824" s="163">
        <v>1000.4</v>
      </c>
      <c r="Q824" s="163">
        <v>1002.7</v>
      </c>
      <c r="R824" s="163">
        <v>1013.25</v>
      </c>
      <c r="S824" s="163">
        <v>1022.3</v>
      </c>
      <c r="T824" s="163">
        <v>1028.2</v>
      </c>
      <c r="U824" s="163">
        <v>1034</v>
      </c>
      <c r="V824" s="164">
        <v>1042.3499999999999</v>
      </c>
      <c r="X824" s="109" t="s">
        <v>424</v>
      </c>
      <c r="Y824" s="165" t="s">
        <v>33</v>
      </c>
      <c r="Z824" s="166">
        <v>0</v>
      </c>
      <c r="AA824" s="166">
        <v>0</v>
      </c>
      <c r="AB824" s="166">
        <v>0</v>
      </c>
      <c r="AC824" s="166">
        <v>0</v>
      </c>
      <c r="AD824" s="166">
        <v>0</v>
      </c>
      <c r="AE824" s="166">
        <v>0</v>
      </c>
      <c r="AF824" s="166">
        <v>0</v>
      </c>
      <c r="AG824" s="166">
        <v>0</v>
      </c>
      <c r="AH824" s="166">
        <v>0</v>
      </c>
      <c r="AI824" s="166">
        <v>0</v>
      </c>
      <c r="AP824" s="1"/>
      <c r="AQ824" s="1"/>
      <c r="AR824" s="1"/>
      <c r="AS824" s="1"/>
      <c r="AT824" s="1"/>
    </row>
    <row r="825" spans="1:106" x14ac:dyDescent="0.2">
      <c r="A825" s="109" t="s">
        <v>425</v>
      </c>
      <c r="B825" s="167" t="s">
        <v>32</v>
      </c>
      <c r="C825" s="168" t="s">
        <v>2290</v>
      </c>
      <c r="D825" s="169" t="s">
        <v>2296</v>
      </c>
      <c r="E825" s="169" t="s">
        <v>2301</v>
      </c>
      <c r="F825" s="169" t="s">
        <v>2245</v>
      </c>
      <c r="G825" s="169" t="s">
        <v>2230</v>
      </c>
      <c r="H825" s="169" t="s">
        <v>2245</v>
      </c>
      <c r="I825" s="169" t="s">
        <v>2245</v>
      </c>
      <c r="J825" s="169" t="s">
        <v>4</v>
      </c>
      <c r="K825" s="169" t="s">
        <v>106</v>
      </c>
      <c r="L825" s="169" t="s">
        <v>2228</v>
      </c>
      <c r="M825" s="169" t="s">
        <v>820</v>
      </c>
      <c r="N825" s="169" t="s">
        <v>2245</v>
      </c>
      <c r="O825" s="169" t="s">
        <v>2240</v>
      </c>
      <c r="P825" s="169" t="s">
        <v>2231</v>
      </c>
      <c r="Q825" s="169" t="s">
        <v>2249</v>
      </c>
      <c r="R825" s="169" t="s">
        <v>106</v>
      </c>
      <c r="S825" s="169" t="s">
        <v>100</v>
      </c>
      <c r="T825" s="169" t="s">
        <v>100</v>
      </c>
      <c r="U825" s="169" t="s">
        <v>100</v>
      </c>
      <c r="V825" s="170" t="s">
        <v>2226</v>
      </c>
      <c r="X825" s="672" t="s">
        <v>404</v>
      </c>
      <c r="Y825" s="673" t="s">
        <v>807</v>
      </c>
      <c r="Z825" s="674">
        <v>0</v>
      </c>
      <c r="AA825" s="675">
        <v>0</v>
      </c>
      <c r="AB825" s="675">
        <v>0</v>
      </c>
      <c r="AC825" s="675">
        <v>0</v>
      </c>
      <c r="AD825" s="675">
        <v>0</v>
      </c>
      <c r="AE825" s="675">
        <v>0</v>
      </c>
      <c r="AF825" s="675">
        <v>1</v>
      </c>
      <c r="AG825" s="675">
        <v>0</v>
      </c>
      <c r="AH825" s="675">
        <v>0</v>
      </c>
      <c r="AI825" s="676">
        <v>0</v>
      </c>
    </row>
    <row r="826" spans="1:106" x14ac:dyDescent="0.2">
      <c r="A826" s="109" t="s">
        <v>426</v>
      </c>
      <c r="B826" s="171" t="s">
        <v>33</v>
      </c>
      <c r="C826" s="172">
        <v>0</v>
      </c>
      <c r="D826" s="173">
        <v>0</v>
      </c>
      <c r="E826" s="173">
        <v>0</v>
      </c>
      <c r="F826" s="173">
        <v>0</v>
      </c>
      <c r="G826" s="173">
        <v>0</v>
      </c>
      <c r="H826" s="173">
        <v>0</v>
      </c>
      <c r="I826" s="173">
        <v>0</v>
      </c>
      <c r="J826" s="173">
        <v>0</v>
      </c>
      <c r="K826" s="173">
        <v>0</v>
      </c>
      <c r="L826" s="173">
        <v>0</v>
      </c>
      <c r="M826" s="173">
        <v>0</v>
      </c>
      <c r="N826" s="173">
        <v>0</v>
      </c>
      <c r="O826" s="173">
        <v>0</v>
      </c>
      <c r="P826" s="173">
        <v>0</v>
      </c>
      <c r="Q826" s="173">
        <v>0</v>
      </c>
      <c r="R826" s="173">
        <v>0</v>
      </c>
      <c r="S826" s="173">
        <v>0</v>
      </c>
      <c r="T826" s="173">
        <v>0</v>
      </c>
      <c r="U826" s="173">
        <v>0</v>
      </c>
      <c r="V826" s="174">
        <v>0</v>
      </c>
      <c r="X826" s="672" t="s">
        <v>405</v>
      </c>
      <c r="Y826" s="677" t="s">
        <v>808</v>
      </c>
      <c r="Z826" s="678">
        <v>0</v>
      </c>
      <c r="AA826" s="679">
        <v>0</v>
      </c>
      <c r="AB826" s="679">
        <v>0</v>
      </c>
      <c r="AC826" s="679">
        <v>0</v>
      </c>
      <c r="AD826" s="679">
        <v>0</v>
      </c>
      <c r="AE826" s="679">
        <v>0</v>
      </c>
      <c r="AF826" s="679">
        <v>0</v>
      </c>
      <c r="AG826" s="679">
        <v>0</v>
      </c>
      <c r="AH826" s="679">
        <v>0</v>
      </c>
      <c r="AI826" s="680">
        <v>0</v>
      </c>
    </row>
    <row r="827" spans="1:106" x14ac:dyDescent="0.2">
      <c r="A827" s="109" t="s">
        <v>427</v>
      </c>
      <c r="B827" s="171" t="s">
        <v>103</v>
      </c>
      <c r="C827" s="172">
        <v>0</v>
      </c>
      <c r="D827" s="173">
        <v>0</v>
      </c>
      <c r="E827" s="173">
        <v>0</v>
      </c>
      <c r="F827" s="173">
        <v>0</v>
      </c>
      <c r="G827" s="173">
        <v>0</v>
      </c>
      <c r="H827" s="173">
        <v>0</v>
      </c>
      <c r="I827" s="173">
        <v>0</v>
      </c>
      <c r="J827" s="173">
        <v>0</v>
      </c>
      <c r="K827" s="173">
        <v>0</v>
      </c>
      <c r="L827" s="173">
        <v>0</v>
      </c>
      <c r="M827" s="173">
        <v>0</v>
      </c>
      <c r="N827" s="173">
        <v>0</v>
      </c>
      <c r="O827" s="173">
        <v>0</v>
      </c>
      <c r="P827" s="173">
        <v>0</v>
      </c>
      <c r="Q827" s="173">
        <v>0</v>
      </c>
      <c r="R827" s="173">
        <v>0</v>
      </c>
      <c r="S827" s="173">
        <v>0</v>
      </c>
      <c r="T827" s="173">
        <v>0</v>
      </c>
      <c r="U827" s="173">
        <v>0</v>
      </c>
      <c r="V827" s="174">
        <v>0</v>
      </c>
      <c r="X827" s="672" t="s">
        <v>407</v>
      </c>
      <c r="Y827" s="677" t="s">
        <v>809</v>
      </c>
      <c r="Z827" s="678">
        <v>0</v>
      </c>
      <c r="AA827" s="679">
        <v>2</v>
      </c>
      <c r="AB827" s="679">
        <v>2</v>
      </c>
      <c r="AC827" s="679">
        <v>0</v>
      </c>
      <c r="AD827" s="679">
        <v>0</v>
      </c>
      <c r="AE827" s="679">
        <v>2</v>
      </c>
      <c r="AF827" s="679">
        <v>2</v>
      </c>
      <c r="AG827" s="679">
        <v>0</v>
      </c>
      <c r="AH827" s="679">
        <v>0</v>
      </c>
      <c r="AI827" s="680">
        <v>0</v>
      </c>
      <c r="AO827" s="2"/>
    </row>
    <row r="828" spans="1:106" x14ac:dyDescent="0.2">
      <c r="A828" s="109" t="s">
        <v>428</v>
      </c>
      <c r="B828" s="171" t="s">
        <v>148</v>
      </c>
      <c r="C828" s="172">
        <v>-10</v>
      </c>
      <c r="D828" s="173">
        <v>-11.8</v>
      </c>
      <c r="E828" s="173">
        <v>-10.9</v>
      </c>
      <c r="F828" s="173">
        <v>-5.9</v>
      </c>
      <c r="G828" s="173">
        <v>-6.2</v>
      </c>
      <c r="H828" s="173">
        <v>-8.9</v>
      </c>
      <c r="I828" s="173">
        <v>-9.8000000000000007</v>
      </c>
      <c r="J828" s="173">
        <v>-10.199999999999999</v>
      </c>
      <c r="K828" s="173">
        <v>-10</v>
      </c>
      <c r="L828" s="173">
        <v>-7.7</v>
      </c>
      <c r="M828" s="173">
        <v>-8.3000000000000007</v>
      </c>
      <c r="N828" s="173">
        <v>-5.9</v>
      </c>
      <c r="O828" s="173">
        <v>1.5</v>
      </c>
      <c r="P828" s="173">
        <v>0.5</v>
      </c>
      <c r="Q828" s="173">
        <v>-2.8</v>
      </c>
      <c r="R828" s="173">
        <v>-4.7</v>
      </c>
      <c r="S828" s="173">
        <v>-5.5</v>
      </c>
      <c r="T828" s="173">
        <v>-5.8</v>
      </c>
      <c r="U828" s="173">
        <v>-6</v>
      </c>
      <c r="V828" s="174">
        <v>-7.3</v>
      </c>
      <c r="X828" s="672" t="s">
        <v>409</v>
      </c>
      <c r="Y828" s="699" t="s">
        <v>810</v>
      </c>
      <c r="Z828" s="700">
        <v>1</v>
      </c>
      <c r="AA828" s="701">
        <v>1</v>
      </c>
      <c r="AB828" s="701">
        <v>0</v>
      </c>
      <c r="AC828" s="701">
        <v>0</v>
      </c>
      <c r="AD828" s="701">
        <v>0</v>
      </c>
      <c r="AE828" s="701">
        <v>0</v>
      </c>
      <c r="AF828" s="701">
        <v>0</v>
      </c>
      <c r="AG828" s="701">
        <v>0</v>
      </c>
      <c r="AH828" s="701">
        <v>0</v>
      </c>
      <c r="AI828" s="702">
        <v>0</v>
      </c>
      <c r="AO828" s="3"/>
    </row>
    <row r="829" spans="1:106" x14ac:dyDescent="0.2">
      <c r="A829" s="703" t="s">
        <v>1156</v>
      </c>
      <c r="B829" s="704" t="s">
        <v>807</v>
      </c>
      <c r="C829" s="705">
        <v>0</v>
      </c>
      <c r="D829" s="705">
        <v>0</v>
      </c>
      <c r="E829" s="705">
        <v>0</v>
      </c>
      <c r="F829" s="705">
        <v>0</v>
      </c>
      <c r="G829" s="705">
        <v>0</v>
      </c>
      <c r="H829" s="705">
        <v>0</v>
      </c>
      <c r="I829" s="705">
        <v>0</v>
      </c>
      <c r="J829" s="705">
        <v>0</v>
      </c>
      <c r="K829" s="705">
        <v>0</v>
      </c>
      <c r="L829" s="705">
        <v>0</v>
      </c>
      <c r="M829" s="705">
        <v>0</v>
      </c>
      <c r="N829" s="705">
        <v>0</v>
      </c>
      <c r="O829" s="705">
        <v>1</v>
      </c>
      <c r="P829" s="705">
        <v>0</v>
      </c>
      <c r="Q829" s="705">
        <v>0</v>
      </c>
      <c r="R829" s="705">
        <v>0</v>
      </c>
      <c r="S829" s="705">
        <v>0</v>
      </c>
      <c r="T829" s="705">
        <v>0</v>
      </c>
      <c r="U829" s="705">
        <v>0</v>
      </c>
      <c r="V829" s="705">
        <v>0</v>
      </c>
      <c r="X829" s="672" t="s">
        <v>411</v>
      </c>
      <c r="Y829" s="685" t="s">
        <v>812</v>
      </c>
      <c r="Z829" s="686">
        <v>0</v>
      </c>
      <c r="AA829" s="687">
        <v>0</v>
      </c>
      <c r="AB829" s="687">
        <v>0</v>
      </c>
      <c r="AC829" s="687">
        <v>0</v>
      </c>
      <c r="AD829" s="687">
        <v>0</v>
      </c>
      <c r="AE829" s="687">
        <v>0</v>
      </c>
      <c r="AF829" s="687">
        <v>0</v>
      </c>
      <c r="AG829" s="687">
        <v>17</v>
      </c>
      <c r="AH829" s="687">
        <v>16</v>
      </c>
      <c r="AI829" s="688">
        <v>15</v>
      </c>
    </row>
    <row r="830" spans="1:106" x14ac:dyDescent="0.2">
      <c r="A830" s="703" t="s">
        <v>1157</v>
      </c>
      <c r="B830" s="704" t="s">
        <v>808</v>
      </c>
      <c r="C830" s="706">
        <v>0</v>
      </c>
      <c r="D830" s="706">
        <v>0</v>
      </c>
      <c r="E830" s="706">
        <v>0</v>
      </c>
      <c r="F830" s="706">
        <v>0</v>
      </c>
      <c r="G830" s="706">
        <v>0</v>
      </c>
      <c r="H830" s="706">
        <v>0</v>
      </c>
      <c r="I830" s="706">
        <v>0</v>
      </c>
      <c r="J830" s="706">
        <v>0</v>
      </c>
      <c r="K830" s="706">
        <v>0</v>
      </c>
      <c r="L830" s="706">
        <v>0</v>
      </c>
      <c r="M830" s="706">
        <v>0</v>
      </c>
      <c r="N830" s="706">
        <v>0</v>
      </c>
      <c r="O830" s="706">
        <v>0</v>
      </c>
      <c r="P830" s="706">
        <v>0</v>
      </c>
      <c r="Q830" s="706">
        <v>0</v>
      </c>
      <c r="R830" s="706">
        <v>0</v>
      </c>
      <c r="S830" s="706">
        <v>0</v>
      </c>
      <c r="T830" s="706">
        <v>0</v>
      </c>
      <c r="U830" s="706">
        <v>0</v>
      </c>
      <c r="V830" s="706">
        <v>0</v>
      </c>
      <c r="X830" s="672" t="s">
        <v>423</v>
      </c>
      <c r="Y830" s="459" t="s">
        <v>806</v>
      </c>
      <c r="Z830" s="691">
        <v>1007.1500000000001</v>
      </c>
      <c r="AA830" s="691">
        <v>999.95</v>
      </c>
      <c r="AB830" s="691">
        <v>978.7</v>
      </c>
      <c r="AC830" s="691">
        <v>992.85</v>
      </c>
      <c r="AD830" s="691">
        <v>998.90000000000009</v>
      </c>
      <c r="AE830" s="691">
        <v>1015.5</v>
      </c>
      <c r="AF830" s="691">
        <v>998</v>
      </c>
      <c r="AG830" s="691">
        <v>1002.7</v>
      </c>
      <c r="AH830" s="691">
        <v>1022.3</v>
      </c>
      <c r="AI830" s="691">
        <v>1034</v>
      </c>
    </row>
    <row r="831" spans="1:106" x14ac:dyDescent="0.2">
      <c r="A831" s="703" t="s">
        <v>1158</v>
      </c>
      <c r="B831" s="707" t="s">
        <v>809</v>
      </c>
      <c r="C831" s="706">
        <v>0</v>
      </c>
      <c r="D831" s="706">
        <v>0</v>
      </c>
      <c r="E831" s="706">
        <v>2</v>
      </c>
      <c r="F831" s="706">
        <v>2</v>
      </c>
      <c r="G831" s="706">
        <v>2</v>
      </c>
      <c r="H831" s="706">
        <v>2</v>
      </c>
      <c r="I831" s="706">
        <v>0</v>
      </c>
      <c r="J831" s="706">
        <v>0</v>
      </c>
      <c r="K831" s="706">
        <v>0</v>
      </c>
      <c r="L831" s="706">
        <v>0</v>
      </c>
      <c r="M831" s="706">
        <v>0</v>
      </c>
      <c r="N831" s="706">
        <v>2</v>
      </c>
      <c r="O831" s="706">
        <v>2</v>
      </c>
      <c r="P831" s="706">
        <v>0</v>
      </c>
      <c r="Q831" s="706">
        <v>0</v>
      </c>
      <c r="R831" s="706">
        <v>0</v>
      </c>
      <c r="S831" s="706">
        <v>0</v>
      </c>
      <c r="T831" s="706">
        <v>0</v>
      </c>
      <c r="U831" s="706">
        <v>0</v>
      </c>
      <c r="V831" s="706">
        <v>0</v>
      </c>
      <c r="X831" s="672" t="s">
        <v>425</v>
      </c>
      <c r="Y831" s="693" t="s">
        <v>32</v>
      </c>
      <c r="Z831" s="694" t="s">
        <v>815</v>
      </c>
      <c r="AA831" s="694" t="s">
        <v>815</v>
      </c>
      <c r="AB831" s="694" t="s">
        <v>967</v>
      </c>
      <c r="AC831" s="694" t="s">
        <v>816</v>
      </c>
      <c r="AD831" s="694" t="s">
        <v>837</v>
      </c>
      <c r="AE831" s="694" t="s">
        <v>816</v>
      </c>
      <c r="AF831" s="694" t="s">
        <v>837</v>
      </c>
      <c r="AG831" s="694" t="s">
        <v>837</v>
      </c>
      <c r="AH831" s="694" t="s">
        <v>967</v>
      </c>
      <c r="AI831" s="694" t="s">
        <v>967</v>
      </c>
      <c r="AP831" s="2"/>
      <c r="AQ831" s="2"/>
      <c r="AR831" s="2"/>
      <c r="AS831" s="2"/>
      <c r="AT831" s="2"/>
    </row>
    <row r="832" spans="1:106" x14ac:dyDescent="0.2">
      <c r="A832" s="703" t="s">
        <v>1159</v>
      </c>
      <c r="B832" s="707" t="s">
        <v>810</v>
      </c>
      <c r="C832" s="706">
        <v>0</v>
      </c>
      <c r="D832" s="706">
        <v>1</v>
      </c>
      <c r="E832" s="706">
        <v>1</v>
      </c>
      <c r="F832" s="706">
        <v>0</v>
      </c>
      <c r="G832" s="706">
        <v>0</v>
      </c>
      <c r="H832" s="706">
        <v>0</v>
      </c>
      <c r="I832" s="706">
        <v>0</v>
      </c>
      <c r="J832" s="706">
        <v>0</v>
      </c>
      <c r="K832" s="706">
        <v>0</v>
      </c>
      <c r="L832" s="706">
        <v>0</v>
      </c>
      <c r="M832" s="706">
        <v>0</v>
      </c>
      <c r="N832" s="706">
        <v>0</v>
      </c>
      <c r="O832" s="706">
        <v>0</v>
      </c>
      <c r="P832" s="706">
        <v>0</v>
      </c>
      <c r="Q832" s="706">
        <v>0</v>
      </c>
      <c r="R832" s="706">
        <v>0</v>
      </c>
      <c r="S832" s="706">
        <v>0</v>
      </c>
      <c r="T832" s="706">
        <v>0</v>
      </c>
      <c r="U832" s="706">
        <v>0</v>
      </c>
      <c r="V832" s="706">
        <v>0</v>
      </c>
      <c r="AN832" s="5"/>
      <c r="AP832" s="3"/>
      <c r="AQ832" s="3"/>
      <c r="AR832" s="3"/>
      <c r="AS832" s="3"/>
      <c r="AT832" s="3"/>
    </row>
    <row r="833" spans="1:106" x14ac:dyDescent="0.2">
      <c r="A833" s="681" t="s">
        <v>1160</v>
      </c>
      <c r="B833" s="695" t="s">
        <v>812</v>
      </c>
      <c r="C833" s="696">
        <v>0</v>
      </c>
      <c r="D833" s="696">
        <v>0</v>
      </c>
      <c r="E833" s="696">
        <v>0</v>
      </c>
      <c r="F833" s="696">
        <v>0</v>
      </c>
      <c r="G833" s="696">
        <v>0</v>
      </c>
      <c r="H833" s="696">
        <v>0</v>
      </c>
      <c r="I833" s="696">
        <v>0</v>
      </c>
      <c r="J833" s="696">
        <v>0</v>
      </c>
      <c r="K833" s="696">
        <v>0</v>
      </c>
      <c r="L833" s="696">
        <v>0</v>
      </c>
      <c r="M833" s="696">
        <v>0</v>
      </c>
      <c r="N833" s="696">
        <v>0</v>
      </c>
      <c r="O833" s="696">
        <v>0</v>
      </c>
      <c r="P833" s="696">
        <v>0</v>
      </c>
      <c r="Q833" s="696">
        <v>17</v>
      </c>
      <c r="R833" s="696">
        <v>16</v>
      </c>
      <c r="S833" s="696">
        <v>16</v>
      </c>
      <c r="T833" s="696">
        <v>16</v>
      </c>
      <c r="U833" s="696">
        <v>15</v>
      </c>
      <c r="V833" s="696">
        <v>15</v>
      </c>
    </row>
    <row r="834" spans="1:106" x14ac:dyDescent="0.2">
      <c r="A834" s="681" t="s">
        <v>1161</v>
      </c>
      <c r="B834" s="697" t="s">
        <v>32</v>
      </c>
      <c r="C834" s="698" t="s">
        <v>815</v>
      </c>
      <c r="D834" s="698" t="e">
        <v>#N/A</v>
      </c>
      <c r="E834" s="698" t="s">
        <v>815</v>
      </c>
      <c r="F834" s="698" t="e">
        <v>#N/A</v>
      </c>
      <c r="G834" s="698" t="s">
        <v>967</v>
      </c>
      <c r="H834" s="698" t="e">
        <v>#N/A</v>
      </c>
      <c r="I834" s="698" t="s">
        <v>816</v>
      </c>
      <c r="J834" s="698" t="e">
        <v>#N/A</v>
      </c>
      <c r="K834" s="698" t="s">
        <v>837</v>
      </c>
      <c r="L834" s="698" t="e">
        <v>#N/A</v>
      </c>
      <c r="M834" s="698" t="s">
        <v>816</v>
      </c>
      <c r="N834" s="698" t="e">
        <v>#N/A</v>
      </c>
      <c r="O834" s="698" t="s">
        <v>837</v>
      </c>
      <c r="P834" s="698" t="e">
        <v>#N/A</v>
      </c>
      <c r="Q834" s="698" t="s">
        <v>837</v>
      </c>
      <c r="R834" s="698" t="e">
        <v>#N/A</v>
      </c>
      <c r="S834" s="698" t="s">
        <v>967</v>
      </c>
      <c r="T834" s="698" t="e">
        <v>#N/A</v>
      </c>
      <c r="U834" s="698" t="s">
        <v>967</v>
      </c>
      <c r="V834" s="698" t="e">
        <v>#N/A</v>
      </c>
    </row>
    <row r="836" spans="1:106" s="5" customFormat="1" x14ac:dyDescent="0.2">
      <c r="A836"/>
      <c r="B836"/>
      <c r="C836"/>
      <c r="D836"/>
      <c r="E836"/>
      <c r="F836"/>
      <c r="G836"/>
      <c r="H836"/>
      <c r="I836"/>
      <c r="J836"/>
      <c r="K836"/>
      <c r="L836"/>
      <c r="M836"/>
      <c r="N836"/>
      <c r="O836"/>
      <c r="P836"/>
      <c r="Q836"/>
      <c r="R836"/>
      <c r="S836"/>
      <c r="T836"/>
      <c r="U836"/>
      <c r="V836"/>
      <c r="W836" s="1"/>
      <c r="X836"/>
      <c r="Y836"/>
      <c r="Z836"/>
      <c r="AA836"/>
      <c r="AB836"/>
      <c r="AC836"/>
      <c r="AD836"/>
      <c r="AE836"/>
      <c r="AF836"/>
      <c r="AG836"/>
      <c r="AH836"/>
      <c r="AI836"/>
      <c r="AJ836" s="515"/>
      <c r="AN836" s="1"/>
      <c r="AO836"/>
      <c r="AP836"/>
      <c r="AQ836"/>
      <c r="AR836"/>
      <c r="AS836"/>
      <c r="AT836"/>
      <c r="CH836"/>
      <c r="CI836"/>
      <c r="CJ836"/>
      <c r="CK836"/>
      <c r="CL836"/>
      <c r="CM836"/>
      <c r="CN836"/>
      <c r="CO836"/>
      <c r="CP836"/>
      <c r="CQ836"/>
      <c r="CR836"/>
      <c r="CS836"/>
      <c r="CT836"/>
      <c r="CU836"/>
      <c r="CV836"/>
      <c r="CW836"/>
      <c r="CX836"/>
      <c r="CY836"/>
      <c r="CZ836"/>
      <c r="DA836"/>
      <c r="DB836"/>
    </row>
    <row r="837" spans="1:106" x14ac:dyDescent="0.2">
      <c r="CH837" s="5"/>
      <c r="CI837" s="5"/>
      <c r="CJ837" s="5"/>
      <c r="CK837" s="5"/>
      <c r="CL837" s="5"/>
      <c r="CM837" s="5"/>
      <c r="CN837" s="5"/>
      <c r="CO837" s="5"/>
      <c r="CP837" s="5"/>
      <c r="CQ837" s="5"/>
      <c r="CR837" s="5"/>
      <c r="CS837" s="5"/>
      <c r="CT837" s="5"/>
      <c r="CU837" s="5"/>
      <c r="CV837" s="5"/>
      <c r="CW837" s="5"/>
      <c r="CX837" s="5"/>
      <c r="CY837" s="5"/>
      <c r="CZ837" s="5"/>
      <c r="DA837" s="5"/>
      <c r="DB837" s="5"/>
    </row>
    <row r="840" spans="1:106" s="1" customFormat="1" ht="30" customHeight="1" x14ac:dyDescent="0.2">
      <c r="A840"/>
      <c r="B840"/>
      <c r="C840"/>
      <c r="D840"/>
      <c r="E840"/>
      <c r="F840"/>
      <c r="G840"/>
      <c r="H840"/>
      <c r="I840"/>
      <c r="J840"/>
      <c r="K840"/>
      <c r="L840"/>
      <c r="M840"/>
      <c r="N840"/>
      <c r="O840"/>
      <c r="P840"/>
      <c r="Q840"/>
      <c r="R840"/>
      <c r="S840"/>
      <c r="T840"/>
      <c r="U840"/>
      <c r="V840"/>
      <c r="X840"/>
      <c r="Y840"/>
      <c r="Z840"/>
      <c r="AA840"/>
      <c r="AB840"/>
      <c r="AC840"/>
      <c r="AD840"/>
      <c r="AE840"/>
      <c r="AF840"/>
      <c r="AG840"/>
      <c r="AH840"/>
      <c r="AI840"/>
      <c r="AJ840" s="515"/>
      <c r="AK840" s="5"/>
      <c r="AL840" s="5"/>
      <c r="AM840" s="5"/>
      <c r="AN840"/>
      <c r="AO840"/>
      <c r="AP840"/>
      <c r="AQ840"/>
      <c r="AR840"/>
      <c r="AS840"/>
      <c r="AT840"/>
      <c r="CH840"/>
      <c r="CI840"/>
      <c r="CJ840"/>
      <c r="CK840"/>
      <c r="CL840"/>
      <c r="CM840"/>
      <c r="CN840"/>
      <c r="CO840"/>
      <c r="CP840"/>
      <c r="CQ840"/>
      <c r="CR840"/>
      <c r="CS840"/>
      <c r="CT840"/>
      <c r="CU840"/>
      <c r="CV840"/>
      <c r="CW840"/>
      <c r="CX840"/>
      <c r="CY840"/>
      <c r="CZ840"/>
      <c r="DA840"/>
      <c r="DB840"/>
    </row>
    <row r="841" spans="1:106" x14ac:dyDescent="0.2">
      <c r="CH841" s="1"/>
      <c r="CI841" s="1"/>
      <c r="CJ841" s="1"/>
      <c r="CK841" s="1"/>
      <c r="CL841" s="1"/>
      <c r="CM841" s="1"/>
      <c r="CN841" s="1"/>
      <c r="CO841" s="1"/>
      <c r="CP841" s="1"/>
      <c r="CQ841" s="1"/>
      <c r="CR841" s="1"/>
      <c r="CS841" s="1"/>
      <c r="CT841" s="1"/>
      <c r="CU841" s="1"/>
      <c r="CV841" s="1"/>
      <c r="CW841" s="1"/>
      <c r="CX841" s="1"/>
      <c r="CY841" s="1"/>
      <c r="CZ841" s="1"/>
      <c r="DA841" s="1"/>
      <c r="DB841" s="1"/>
    </row>
    <row r="842" spans="1:106" ht="15.75" customHeight="1" x14ac:dyDescent="0.2"/>
    <row r="843" spans="1:106" ht="69.75" customHeight="1" x14ac:dyDescent="0.2">
      <c r="A843" s="98">
        <v>873</v>
      </c>
      <c r="B843" s="98"/>
      <c r="C843" s="98"/>
      <c r="D843" s="98"/>
      <c r="E843" s="98"/>
      <c r="F843" s="98"/>
      <c r="G843" s="98"/>
      <c r="H843" s="98"/>
      <c r="I843" s="98"/>
      <c r="J843" s="98"/>
      <c r="K843" s="98"/>
      <c r="L843" s="98"/>
      <c r="M843" s="98"/>
      <c r="N843" s="98"/>
      <c r="O843" s="98"/>
      <c r="P843" s="98"/>
      <c r="Q843" s="98"/>
      <c r="R843" s="98"/>
      <c r="S843" s="98"/>
      <c r="T843" s="98"/>
      <c r="U843" s="98"/>
      <c r="V843" s="98"/>
      <c r="W843" s="98"/>
      <c r="X843" s="98"/>
      <c r="Y843" s="98"/>
      <c r="Z843" s="98"/>
      <c r="AA843" s="98"/>
      <c r="AB843" s="98"/>
      <c r="AC843" s="98"/>
      <c r="AD843" s="98"/>
      <c r="AE843" s="98"/>
      <c r="AF843" s="98"/>
      <c r="AG843" s="98"/>
      <c r="AH843" s="98"/>
      <c r="AI843" s="98"/>
      <c r="AL843" s="232"/>
      <c r="AM843" s="232"/>
      <c r="AN843" s="2"/>
    </row>
    <row r="844" spans="1:106" x14ac:dyDescent="0.2">
      <c r="A844" s="99" t="s">
        <v>429</v>
      </c>
      <c r="B844" s="100" t="s">
        <v>78</v>
      </c>
      <c r="C844" s="101" t="s">
        <v>2262</v>
      </c>
      <c r="D844" s="102" t="s">
        <v>79</v>
      </c>
      <c r="E844" s="102" t="s">
        <v>2263</v>
      </c>
      <c r="F844" s="102" t="s">
        <v>79</v>
      </c>
      <c r="G844" s="102" t="s">
        <v>2264</v>
      </c>
      <c r="H844" s="102" t="s">
        <v>79</v>
      </c>
      <c r="I844" s="102" t="s">
        <v>2265</v>
      </c>
      <c r="J844" s="102" t="s">
        <v>79</v>
      </c>
      <c r="K844" s="102" t="s">
        <v>2266</v>
      </c>
      <c r="L844" s="102" t="s">
        <v>79</v>
      </c>
      <c r="M844" s="102" t="s">
        <v>2267</v>
      </c>
      <c r="N844" s="102" t="s">
        <v>79</v>
      </c>
      <c r="O844" s="102" t="s">
        <v>2268</v>
      </c>
      <c r="P844" s="102" t="s">
        <v>79</v>
      </c>
      <c r="Q844" s="102" t="s">
        <v>2269</v>
      </c>
      <c r="R844" s="102" t="s">
        <v>79</v>
      </c>
      <c r="S844" s="102" t="s">
        <v>2270</v>
      </c>
      <c r="T844" s="102" t="s">
        <v>79</v>
      </c>
      <c r="U844" s="102" t="s">
        <v>2271</v>
      </c>
      <c r="V844" s="103" t="s">
        <v>79</v>
      </c>
      <c r="X844" s="104"/>
      <c r="Y844" s="105" t="s">
        <v>80</v>
      </c>
      <c r="Z844" s="106" t="s">
        <v>83</v>
      </c>
      <c r="AA844" s="107" t="s">
        <v>84</v>
      </c>
      <c r="AB844" s="107" t="s">
        <v>85</v>
      </c>
      <c r="AC844" s="107" t="s">
        <v>86</v>
      </c>
      <c r="AD844" s="107" t="s">
        <v>87</v>
      </c>
      <c r="AE844" s="107" t="s">
        <v>81</v>
      </c>
      <c r="AF844" s="107" t="s">
        <v>82</v>
      </c>
      <c r="AG844" s="107" t="s">
        <v>83</v>
      </c>
      <c r="AH844" s="107" t="s">
        <v>84</v>
      </c>
      <c r="AI844" s="108" t="s">
        <v>85</v>
      </c>
      <c r="AL844" s="233"/>
      <c r="AM844" s="233"/>
      <c r="AN844" s="3"/>
    </row>
    <row r="845" spans="1:106" x14ac:dyDescent="0.2">
      <c r="A845" s="109" t="s">
        <v>430</v>
      </c>
      <c r="B845" s="110" t="s">
        <v>431</v>
      </c>
      <c r="C845" s="111" t="s">
        <v>59</v>
      </c>
      <c r="D845" s="111" t="s">
        <v>60</v>
      </c>
      <c r="E845" s="111" t="s">
        <v>59</v>
      </c>
      <c r="F845" s="111" t="s">
        <v>60</v>
      </c>
      <c r="G845" s="111" t="s">
        <v>59</v>
      </c>
      <c r="H845" s="111" t="s">
        <v>60</v>
      </c>
      <c r="I845" s="111" t="s">
        <v>59</v>
      </c>
      <c r="J845" s="111" t="s">
        <v>60</v>
      </c>
      <c r="K845" s="111" t="s">
        <v>59</v>
      </c>
      <c r="L845" s="111" t="s">
        <v>60</v>
      </c>
      <c r="M845" s="111" t="s">
        <v>59</v>
      </c>
      <c r="N845" s="111" t="s">
        <v>60</v>
      </c>
      <c r="O845" s="111" t="s">
        <v>59</v>
      </c>
      <c r="P845" s="111" t="s">
        <v>60</v>
      </c>
      <c r="Q845" s="111" t="s">
        <v>59</v>
      </c>
      <c r="R845" s="111" t="s">
        <v>60</v>
      </c>
      <c r="S845" s="111" t="s">
        <v>59</v>
      </c>
      <c r="T845" s="111" t="s">
        <v>60</v>
      </c>
      <c r="U845" s="111" t="s">
        <v>59</v>
      </c>
      <c r="V845" s="112" t="s">
        <v>60</v>
      </c>
      <c r="X845" s="113"/>
      <c r="Y845" s="105" t="s">
        <v>431</v>
      </c>
      <c r="Z845" s="114" t="s">
        <v>2272</v>
      </c>
      <c r="AA845" s="115" t="s">
        <v>2273</v>
      </c>
      <c r="AB845" s="115" t="s">
        <v>2274</v>
      </c>
      <c r="AC845" s="115" t="s">
        <v>2275</v>
      </c>
      <c r="AD845" s="115" t="s">
        <v>2276</v>
      </c>
      <c r="AE845" s="115" t="s">
        <v>2277</v>
      </c>
      <c r="AF845" s="115" t="s">
        <v>2278</v>
      </c>
      <c r="AG845" s="115" t="s">
        <v>2279</v>
      </c>
      <c r="AH845" s="115" t="s">
        <v>2280</v>
      </c>
      <c r="AI845" s="116" t="s">
        <v>2281</v>
      </c>
    </row>
    <row r="846" spans="1:106" x14ac:dyDescent="0.2">
      <c r="A846" s="109" t="s">
        <v>432</v>
      </c>
      <c r="B846" s="117" t="s">
        <v>88</v>
      </c>
      <c r="C846" s="118">
        <v>45616.375</v>
      </c>
      <c r="D846" s="119">
        <v>45616.875</v>
      </c>
      <c r="E846" s="120">
        <v>45617.375</v>
      </c>
      <c r="F846" s="119">
        <v>45617.875</v>
      </c>
      <c r="G846" s="120">
        <v>45618.375</v>
      </c>
      <c r="H846" s="119">
        <v>45618.875</v>
      </c>
      <c r="I846" s="121">
        <v>45619.375</v>
      </c>
      <c r="J846" s="119">
        <v>45619.875</v>
      </c>
      <c r="K846" s="120">
        <v>45620.375</v>
      </c>
      <c r="L846" s="119">
        <v>45620.875</v>
      </c>
      <c r="M846" s="120">
        <v>45621.375</v>
      </c>
      <c r="N846" s="119">
        <v>45621.875</v>
      </c>
      <c r="O846" s="121">
        <v>45622.375</v>
      </c>
      <c r="P846" s="119">
        <v>45622.875</v>
      </c>
      <c r="Q846" s="120">
        <v>45623.375</v>
      </c>
      <c r="R846" s="119">
        <v>45623.875</v>
      </c>
      <c r="S846" s="120">
        <v>45624.375</v>
      </c>
      <c r="T846" s="119">
        <v>45624.875</v>
      </c>
      <c r="U846" s="120">
        <v>45625.375</v>
      </c>
      <c r="V846" s="122">
        <v>45625.875</v>
      </c>
      <c r="X846" s="109" t="s">
        <v>433</v>
      </c>
      <c r="Y846" s="123"/>
      <c r="Z846" s="124">
        <v>45616.875</v>
      </c>
      <c r="AA846" s="125">
        <v>45617.875</v>
      </c>
      <c r="AB846" s="125">
        <v>45618.875</v>
      </c>
      <c r="AC846" s="125">
        <v>45619.875</v>
      </c>
      <c r="AD846" s="125">
        <v>45620.875</v>
      </c>
      <c r="AE846" s="125">
        <v>45621.875</v>
      </c>
      <c r="AF846" s="125">
        <v>45622.875</v>
      </c>
      <c r="AG846" s="125">
        <v>45623.875</v>
      </c>
      <c r="AH846" s="125">
        <v>45624.875</v>
      </c>
      <c r="AI846" s="125">
        <v>45625.875</v>
      </c>
      <c r="AO846" s="5"/>
    </row>
    <row r="847" spans="1:106" s="2" customFormat="1" x14ac:dyDescent="0.2">
      <c r="A847" s="109" t="s">
        <v>434</v>
      </c>
      <c r="B847" s="126" t="s">
        <v>89</v>
      </c>
      <c r="C847" s="127" t="e">
        <v>#N/A</v>
      </c>
      <c r="D847" s="128">
        <v>-2.9</v>
      </c>
      <c r="E847" s="128" t="e">
        <v>#N/A</v>
      </c>
      <c r="F847" s="128">
        <v>-4.2</v>
      </c>
      <c r="G847" s="128" t="e">
        <v>#N/A</v>
      </c>
      <c r="H847" s="128">
        <v>-2.2999999999999998</v>
      </c>
      <c r="I847" s="128" t="e">
        <v>#N/A</v>
      </c>
      <c r="J847" s="128">
        <v>-3.4</v>
      </c>
      <c r="K847" s="128" t="e">
        <v>#N/A</v>
      </c>
      <c r="L847" s="128">
        <v>-7.4</v>
      </c>
      <c r="M847" s="128" t="e">
        <v>#N/A</v>
      </c>
      <c r="N847" s="128">
        <v>-0.6</v>
      </c>
      <c r="O847" s="128" t="e">
        <v>#N/A</v>
      </c>
      <c r="P847" s="128">
        <v>4.3</v>
      </c>
      <c r="Q847" s="128" t="e">
        <v>#N/A</v>
      </c>
      <c r="R847" s="128">
        <v>3.7</v>
      </c>
      <c r="S847" s="128" t="e">
        <v>#N/A</v>
      </c>
      <c r="T847" s="128">
        <v>-0.4</v>
      </c>
      <c r="U847" s="128" t="e">
        <v>#N/A</v>
      </c>
      <c r="V847" s="129">
        <v>-2.4</v>
      </c>
      <c r="W847" s="1"/>
      <c r="X847" s="109" t="s">
        <v>435</v>
      </c>
      <c r="Y847" s="130" t="s">
        <v>89</v>
      </c>
      <c r="Z847" s="131">
        <v>-2.9</v>
      </c>
      <c r="AA847" s="131">
        <v>-4.2</v>
      </c>
      <c r="AB847" s="131">
        <v>-2.2999999999999998</v>
      </c>
      <c r="AC847" s="131">
        <v>-3.4</v>
      </c>
      <c r="AD847" s="131">
        <v>-7.4</v>
      </c>
      <c r="AE847" s="131">
        <v>-0.6</v>
      </c>
      <c r="AF847" s="131">
        <v>4.3</v>
      </c>
      <c r="AG847" s="131">
        <v>3.7</v>
      </c>
      <c r="AH847" s="131">
        <v>-0.4</v>
      </c>
      <c r="AI847" s="131">
        <v>-2.4</v>
      </c>
      <c r="AJ847" s="516"/>
      <c r="AK847" s="232"/>
      <c r="AL847" s="5"/>
      <c r="AM847" s="5"/>
      <c r="AN847"/>
      <c r="AO847"/>
      <c r="AP847"/>
      <c r="AQ847"/>
      <c r="AR847"/>
      <c r="AS847"/>
      <c r="AT847"/>
      <c r="CH847"/>
      <c r="CI847"/>
      <c r="CJ847"/>
      <c r="CK847"/>
      <c r="CL847"/>
      <c r="CM847"/>
      <c r="CN847"/>
      <c r="CO847"/>
      <c r="CP847"/>
      <c r="CQ847"/>
      <c r="CR847"/>
      <c r="CS847"/>
      <c r="CT847"/>
      <c r="CU847"/>
      <c r="CV847"/>
      <c r="CW847"/>
      <c r="CX847"/>
      <c r="CY847"/>
      <c r="CZ847"/>
      <c r="DA847"/>
      <c r="DB847"/>
    </row>
    <row r="848" spans="1:106" s="3" customFormat="1" x14ac:dyDescent="0.2">
      <c r="A848" s="109" t="s">
        <v>436</v>
      </c>
      <c r="B848" s="132" t="s">
        <v>90</v>
      </c>
      <c r="C848" s="133">
        <v>-5.0999999999999996</v>
      </c>
      <c r="D848" s="134" t="e">
        <v>#N/A</v>
      </c>
      <c r="E848" s="133">
        <v>-8.6</v>
      </c>
      <c r="F848" s="134" t="e">
        <v>#N/A</v>
      </c>
      <c r="G848" s="133">
        <v>-6.3</v>
      </c>
      <c r="H848" s="134" t="e">
        <v>#N/A</v>
      </c>
      <c r="I848" s="133">
        <v>-5.5</v>
      </c>
      <c r="J848" s="134" t="e">
        <v>#N/A</v>
      </c>
      <c r="K848" s="133">
        <v>-12.1</v>
      </c>
      <c r="L848" s="134" t="e">
        <v>#N/A</v>
      </c>
      <c r="M848" s="133">
        <v>-11.5</v>
      </c>
      <c r="N848" s="134" t="e">
        <v>#N/A</v>
      </c>
      <c r="O848" s="133">
        <v>-2.6</v>
      </c>
      <c r="P848" s="134" t="e">
        <v>#N/A</v>
      </c>
      <c r="Q848" s="133">
        <v>0.29999999999999982</v>
      </c>
      <c r="R848" s="134" t="e">
        <v>#N/A</v>
      </c>
      <c r="S848" s="133">
        <v>-2.4</v>
      </c>
      <c r="T848" s="134" t="e">
        <v>#N/A</v>
      </c>
      <c r="U848" s="133">
        <v>-5.8</v>
      </c>
      <c r="V848" s="135" t="e">
        <v>#N/A</v>
      </c>
      <c r="W848" s="1"/>
      <c r="X848" s="109" t="s">
        <v>437</v>
      </c>
      <c r="Y848" s="136" t="s">
        <v>90</v>
      </c>
      <c r="Z848" s="137">
        <v>-5.7</v>
      </c>
      <c r="AA848" s="137">
        <v>-6.6</v>
      </c>
      <c r="AB848" s="137">
        <v>-4.3</v>
      </c>
      <c r="AC848" s="137">
        <v>-7.4</v>
      </c>
      <c r="AD848" s="137">
        <v>-10.1</v>
      </c>
      <c r="AE848" s="137">
        <v>-9.5</v>
      </c>
      <c r="AF848" s="137">
        <v>-0.6</v>
      </c>
      <c r="AG848" s="137">
        <v>2.2999999999999998</v>
      </c>
      <c r="AH848" s="137">
        <v>-1.2</v>
      </c>
      <c r="AI848" s="137">
        <v>-3.8</v>
      </c>
      <c r="AJ848" s="517"/>
      <c r="AK848" s="233"/>
      <c r="AL848" s="5"/>
      <c r="AM848" s="5"/>
      <c r="AN848"/>
      <c r="AO848"/>
      <c r="AP848"/>
      <c r="AQ848"/>
      <c r="AR848"/>
      <c r="AS848"/>
      <c r="AT848"/>
      <c r="CH848" s="2"/>
      <c r="CI848" s="2"/>
      <c r="CJ848" s="2"/>
      <c r="CK848" s="2"/>
      <c r="CL848" s="2"/>
      <c r="CM848" s="2"/>
      <c r="CN848" s="2"/>
      <c r="CO848" s="2"/>
      <c r="CP848" s="2"/>
      <c r="CQ848" s="2"/>
      <c r="CR848" s="2"/>
      <c r="CS848" s="2"/>
      <c r="CT848" s="2"/>
      <c r="CU848" s="2"/>
      <c r="CV848" s="2"/>
      <c r="CW848" s="2"/>
      <c r="CX848" s="2"/>
      <c r="CY848" s="2"/>
      <c r="CZ848" s="2"/>
      <c r="DA848" s="2"/>
      <c r="DB848" s="2"/>
    </row>
    <row r="849" spans="1:106" x14ac:dyDescent="0.2">
      <c r="A849" s="109" t="s">
        <v>438</v>
      </c>
      <c r="B849" s="491" t="s">
        <v>91</v>
      </c>
      <c r="C849" s="492" t="e">
        <v>#N/A</v>
      </c>
      <c r="D849" s="493">
        <v>5.2</v>
      </c>
      <c r="E849" s="493" t="e">
        <v>#N/A</v>
      </c>
      <c r="F849" s="493">
        <v>0.40000000000000036</v>
      </c>
      <c r="G849" s="493" t="e">
        <v>#N/A</v>
      </c>
      <c r="H849" s="493">
        <v>8.9</v>
      </c>
      <c r="I849" s="493" t="e">
        <v>#N/A</v>
      </c>
      <c r="J849" s="493">
        <v>6.6</v>
      </c>
      <c r="K849" s="493" t="e">
        <v>#N/A</v>
      </c>
      <c r="L849" s="493">
        <v>7.6</v>
      </c>
      <c r="M849" s="493" t="e">
        <v>#N/A</v>
      </c>
      <c r="N849" s="493">
        <v>5</v>
      </c>
      <c r="O849" s="493" t="e">
        <v>#N/A</v>
      </c>
      <c r="P849" s="493">
        <v>10.3</v>
      </c>
      <c r="Q849" s="493" t="e">
        <v>#N/A</v>
      </c>
      <c r="R849" s="493">
        <v>12</v>
      </c>
      <c r="S849" s="493" t="e">
        <v>#N/A</v>
      </c>
      <c r="T849" s="493">
        <v>11.8</v>
      </c>
      <c r="U849" s="493" t="e">
        <v>#N/A</v>
      </c>
      <c r="V849" s="494">
        <v>14.6</v>
      </c>
      <c r="X849" s="109" t="s">
        <v>439</v>
      </c>
      <c r="Y849" s="514" t="s">
        <v>91</v>
      </c>
      <c r="Z849" s="511">
        <v>5.2</v>
      </c>
      <c r="AA849" s="512">
        <v>0.40000000000000036</v>
      </c>
      <c r="AB849" s="512">
        <v>8.9</v>
      </c>
      <c r="AC849" s="512">
        <v>6.6</v>
      </c>
      <c r="AD849" s="512">
        <v>7.6</v>
      </c>
      <c r="AE849" s="512">
        <v>5</v>
      </c>
      <c r="AF849" s="512">
        <v>10.3</v>
      </c>
      <c r="AG849" s="512">
        <v>12</v>
      </c>
      <c r="AH849" s="512">
        <v>11.8</v>
      </c>
      <c r="AI849" s="513">
        <v>14.6</v>
      </c>
      <c r="CH849" s="3"/>
      <c r="CI849" s="3"/>
      <c r="CJ849" s="3"/>
      <c r="CK849" s="3"/>
      <c r="CL849" s="3"/>
      <c r="CM849" s="3"/>
      <c r="CN849" s="3"/>
      <c r="CO849" s="3"/>
      <c r="CP849" s="3"/>
      <c r="CQ849" s="3"/>
      <c r="CR849" s="3"/>
      <c r="CS849" s="3"/>
      <c r="CT849" s="3"/>
      <c r="CU849" s="3"/>
      <c r="CV849" s="3"/>
      <c r="CW849" s="3"/>
      <c r="CX849" s="3"/>
      <c r="CY849" s="3"/>
      <c r="CZ849" s="3"/>
      <c r="DA849" s="3"/>
      <c r="DB849" s="3"/>
    </row>
    <row r="850" spans="1:106" x14ac:dyDescent="0.2">
      <c r="A850" s="109" t="s">
        <v>440</v>
      </c>
      <c r="B850" s="139" t="s">
        <v>92</v>
      </c>
      <c r="C850" s="140">
        <v>11</v>
      </c>
      <c r="D850" s="141">
        <v>15</v>
      </c>
      <c r="E850" s="141">
        <v>18</v>
      </c>
      <c r="F850" s="141">
        <v>10</v>
      </c>
      <c r="G850" s="141">
        <v>5</v>
      </c>
      <c r="H850" s="141">
        <v>14</v>
      </c>
      <c r="I850" s="141">
        <v>12</v>
      </c>
      <c r="J850" s="141">
        <v>8</v>
      </c>
      <c r="K850" s="141">
        <v>9</v>
      </c>
      <c r="L850" s="141">
        <v>9</v>
      </c>
      <c r="M850" s="141">
        <v>12</v>
      </c>
      <c r="N850" s="141">
        <v>16</v>
      </c>
      <c r="O850" s="141">
        <v>15</v>
      </c>
      <c r="P850" s="141">
        <v>14</v>
      </c>
      <c r="Q850" s="141">
        <v>14</v>
      </c>
      <c r="R850" s="141">
        <v>10</v>
      </c>
      <c r="S850" s="141">
        <v>0</v>
      </c>
      <c r="T850" s="141">
        <v>1</v>
      </c>
      <c r="U850" s="141">
        <v>5</v>
      </c>
      <c r="V850" s="142">
        <v>2</v>
      </c>
      <c r="X850" s="109" t="s">
        <v>441</v>
      </c>
      <c r="Y850" s="143" t="s">
        <v>92</v>
      </c>
      <c r="Z850" s="144">
        <v>15</v>
      </c>
      <c r="AA850" s="144">
        <v>18</v>
      </c>
      <c r="AB850" s="144">
        <v>14</v>
      </c>
      <c r="AC850" s="144">
        <v>12</v>
      </c>
      <c r="AD850" s="144">
        <v>9</v>
      </c>
      <c r="AE850" s="144">
        <v>16</v>
      </c>
      <c r="AF850" s="144">
        <v>15</v>
      </c>
      <c r="AG850" s="144">
        <v>14</v>
      </c>
      <c r="AH850" s="144">
        <v>1</v>
      </c>
      <c r="AI850" s="144">
        <v>5</v>
      </c>
      <c r="AO850" s="1"/>
      <c r="AP850" s="5"/>
      <c r="AQ850" s="5"/>
      <c r="AR850" s="5"/>
      <c r="AS850" s="5"/>
      <c r="AT850" s="5"/>
    </row>
    <row r="851" spans="1:106" x14ac:dyDescent="0.2">
      <c r="A851" s="109" t="s">
        <v>442</v>
      </c>
      <c r="B851" s="145" t="s">
        <v>93</v>
      </c>
      <c r="C851" s="146" t="s">
        <v>79</v>
      </c>
      <c r="D851" s="147">
        <v>15</v>
      </c>
      <c r="E851" s="147">
        <v>18</v>
      </c>
      <c r="F851" s="147" t="s">
        <v>79</v>
      </c>
      <c r="G851" s="147" t="s">
        <v>79</v>
      </c>
      <c r="H851" s="147" t="s">
        <v>79</v>
      </c>
      <c r="I851" s="147" t="s">
        <v>79</v>
      </c>
      <c r="J851" s="147" t="s">
        <v>79</v>
      </c>
      <c r="K851" s="147" t="s">
        <v>79</v>
      </c>
      <c r="L851" s="147" t="s">
        <v>79</v>
      </c>
      <c r="M851" s="147" t="s">
        <v>79</v>
      </c>
      <c r="N851" s="147">
        <v>16</v>
      </c>
      <c r="O851" s="147">
        <v>15</v>
      </c>
      <c r="P851" s="147" t="s">
        <v>79</v>
      </c>
      <c r="Q851" s="147" t="s">
        <v>79</v>
      </c>
      <c r="R851" s="147" t="s">
        <v>79</v>
      </c>
      <c r="S851" s="147" t="s">
        <v>79</v>
      </c>
      <c r="T851" s="147" t="s">
        <v>79</v>
      </c>
      <c r="U851" s="147" t="s">
        <v>79</v>
      </c>
      <c r="V851" s="148" t="s">
        <v>79</v>
      </c>
      <c r="X851" s="109" t="s">
        <v>443</v>
      </c>
      <c r="Y851" s="149" t="s">
        <v>103</v>
      </c>
      <c r="Z851" s="150">
        <v>0</v>
      </c>
      <c r="AA851" s="150">
        <v>0</v>
      </c>
      <c r="AB851" s="150">
        <v>0</v>
      </c>
      <c r="AC851" s="150">
        <v>0</v>
      </c>
      <c r="AD851" s="150">
        <v>0</v>
      </c>
      <c r="AE851" s="150">
        <v>0</v>
      </c>
      <c r="AF851" s="150">
        <v>0</v>
      </c>
      <c r="AG851" s="150">
        <v>0</v>
      </c>
      <c r="AH851" s="150">
        <v>0</v>
      </c>
      <c r="AI851" s="150">
        <v>0</v>
      </c>
    </row>
    <row r="852" spans="1:106" ht="15.75" x14ac:dyDescent="0.25">
      <c r="A852" s="109" t="s">
        <v>444</v>
      </c>
      <c r="B852" s="151" t="s">
        <v>31</v>
      </c>
      <c r="C852" s="152" t="s">
        <v>79</v>
      </c>
      <c r="D852" s="153" t="s">
        <v>79</v>
      </c>
      <c r="E852" s="153" t="s">
        <v>2254</v>
      </c>
      <c r="F852" s="153" t="s">
        <v>2255</v>
      </c>
      <c r="G852" s="153" t="s">
        <v>2254</v>
      </c>
      <c r="H852" s="153" t="s">
        <v>2254</v>
      </c>
      <c r="I852" s="153" t="s">
        <v>2253</v>
      </c>
      <c r="J852" s="153" t="s">
        <v>79</v>
      </c>
      <c r="K852" s="153" t="s">
        <v>79</v>
      </c>
      <c r="L852" s="153" t="s">
        <v>79</v>
      </c>
      <c r="M852" s="153" t="s">
        <v>79</v>
      </c>
      <c r="N852" s="153" t="s">
        <v>2250</v>
      </c>
      <c r="O852" s="153" t="s">
        <v>2238</v>
      </c>
      <c r="P852" s="153" t="s">
        <v>105</v>
      </c>
      <c r="Q852" s="153" t="s">
        <v>2250</v>
      </c>
      <c r="R852" s="153" t="s">
        <v>79</v>
      </c>
      <c r="S852" s="153" t="s">
        <v>79</v>
      </c>
      <c r="T852" s="153" t="s">
        <v>79</v>
      </c>
      <c r="U852" s="153" t="s">
        <v>79</v>
      </c>
      <c r="V852" s="154" t="s">
        <v>79</v>
      </c>
      <c r="X852" s="109" t="s">
        <v>445</v>
      </c>
      <c r="Y852" s="155" t="s">
        <v>31</v>
      </c>
      <c r="Z852" s="156" t="s">
        <v>79</v>
      </c>
      <c r="AA852" s="156" t="s">
        <v>2255</v>
      </c>
      <c r="AB852" s="156" t="s">
        <v>2254</v>
      </c>
      <c r="AC852" s="156" t="s">
        <v>2253</v>
      </c>
      <c r="AD852" s="156" t="s">
        <v>79</v>
      </c>
      <c r="AE852" s="156" t="s">
        <v>2250</v>
      </c>
      <c r="AF852" s="156" t="s">
        <v>2227</v>
      </c>
      <c r="AG852" s="156" t="s">
        <v>2250</v>
      </c>
      <c r="AH852" s="156" t="s">
        <v>79</v>
      </c>
      <c r="AI852" s="156" t="s">
        <v>79</v>
      </c>
    </row>
    <row r="853" spans="1:106" x14ac:dyDescent="0.2">
      <c r="A853" s="109" t="s">
        <v>446</v>
      </c>
      <c r="B853" s="151" t="s">
        <v>94</v>
      </c>
      <c r="C853" s="157">
        <v>0</v>
      </c>
      <c r="D853" s="158">
        <v>0</v>
      </c>
      <c r="E853" s="158">
        <v>4</v>
      </c>
      <c r="F853" s="158">
        <v>8</v>
      </c>
      <c r="G853" s="158">
        <v>2</v>
      </c>
      <c r="H853" s="158">
        <v>2</v>
      </c>
      <c r="I853" s="158">
        <v>1</v>
      </c>
      <c r="J853" s="158">
        <v>0</v>
      </c>
      <c r="K853" s="158">
        <v>0</v>
      </c>
      <c r="L853" s="158">
        <v>0</v>
      </c>
      <c r="M853" s="158">
        <v>0</v>
      </c>
      <c r="N853" s="158">
        <v>6</v>
      </c>
      <c r="O853" s="158">
        <v>3</v>
      </c>
      <c r="P853" s="158">
        <v>15</v>
      </c>
      <c r="Q853" s="158">
        <v>2</v>
      </c>
      <c r="R853" s="158">
        <v>0</v>
      </c>
      <c r="S853" s="158">
        <v>0</v>
      </c>
      <c r="T853" s="158">
        <v>0</v>
      </c>
      <c r="U853" s="158">
        <v>0</v>
      </c>
      <c r="V853" s="159">
        <v>0</v>
      </c>
      <c r="X853" s="109" t="s">
        <v>447</v>
      </c>
      <c r="Y853" s="23" t="s">
        <v>94</v>
      </c>
      <c r="Z853" s="160">
        <v>0</v>
      </c>
      <c r="AA853" s="160">
        <v>12</v>
      </c>
      <c r="AB853" s="160">
        <v>3</v>
      </c>
      <c r="AC853" s="160">
        <v>1</v>
      </c>
      <c r="AD853" s="160">
        <v>0</v>
      </c>
      <c r="AE853" s="160">
        <v>6</v>
      </c>
      <c r="AF853" s="160">
        <v>18</v>
      </c>
      <c r="AG853" s="160">
        <v>2</v>
      </c>
      <c r="AH853" s="160">
        <v>0</v>
      </c>
      <c r="AI853" s="160">
        <v>0</v>
      </c>
    </row>
    <row r="854" spans="1:106" x14ac:dyDescent="0.2">
      <c r="A854" s="109" t="s">
        <v>448</v>
      </c>
      <c r="B854" s="161" t="s">
        <v>34</v>
      </c>
      <c r="C854" s="162">
        <v>1004.95</v>
      </c>
      <c r="D854" s="163">
        <v>1005.5</v>
      </c>
      <c r="E854" s="163">
        <v>994.45</v>
      </c>
      <c r="F854" s="163">
        <v>986.45</v>
      </c>
      <c r="G854" s="163">
        <v>981.9</v>
      </c>
      <c r="H854" s="163">
        <v>983.65000000000009</v>
      </c>
      <c r="I854" s="163">
        <v>990.85</v>
      </c>
      <c r="J854" s="163">
        <v>996.45</v>
      </c>
      <c r="K854" s="163">
        <v>1000.45</v>
      </c>
      <c r="L854" s="163">
        <v>1009.9000000000001</v>
      </c>
      <c r="M854" s="163">
        <v>1014.35</v>
      </c>
      <c r="N854" s="163">
        <v>1000.95</v>
      </c>
      <c r="O854" s="163">
        <v>996.8</v>
      </c>
      <c r="P854" s="163">
        <v>998.1</v>
      </c>
      <c r="Q854" s="163">
        <v>1003.05</v>
      </c>
      <c r="R854" s="163">
        <v>1014.1</v>
      </c>
      <c r="S854" s="163">
        <v>1023</v>
      </c>
      <c r="T854" s="163">
        <v>1029.1999999999998</v>
      </c>
      <c r="U854" s="163">
        <v>1036.0999999999999</v>
      </c>
      <c r="V854" s="164">
        <v>1043.7</v>
      </c>
      <c r="X854" s="109" t="s">
        <v>449</v>
      </c>
      <c r="Y854" s="165" t="s">
        <v>33</v>
      </c>
      <c r="Z854" s="166">
        <v>0</v>
      </c>
      <c r="AA854" s="166">
        <v>0</v>
      </c>
      <c r="AB854" s="166">
        <v>0</v>
      </c>
      <c r="AC854" s="166">
        <v>0</v>
      </c>
      <c r="AD854" s="166">
        <v>0</v>
      </c>
      <c r="AE854" s="166">
        <v>0</v>
      </c>
      <c r="AF854" s="166">
        <v>0</v>
      </c>
      <c r="AG854" s="166">
        <v>0</v>
      </c>
      <c r="AH854" s="166">
        <v>0</v>
      </c>
      <c r="AI854" s="166">
        <v>0</v>
      </c>
      <c r="AP854" s="1"/>
      <c r="AQ854" s="1"/>
      <c r="AR854" s="1"/>
      <c r="AS854" s="1"/>
      <c r="AT854" s="1"/>
    </row>
    <row r="855" spans="1:106" x14ac:dyDescent="0.2">
      <c r="A855" s="109" t="s">
        <v>450</v>
      </c>
      <c r="B855" s="167" t="s">
        <v>32</v>
      </c>
      <c r="C855" s="168" t="s">
        <v>2289</v>
      </c>
      <c r="D855" s="169" t="s">
        <v>2298</v>
      </c>
      <c r="E855" s="169" t="s">
        <v>2293</v>
      </c>
      <c r="F855" s="169" t="s">
        <v>2233</v>
      </c>
      <c r="G855" s="169" t="s">
        <v>0</v>
      </c>
      <c r="H855" s="169" t="s">
        <v>2232</v>
      </c>
      <c r="I855" s="169" t="s">
        <v>2231</v>
      </c>
      <c r="J855" s="169" t="s">
        <v>4</v>
      </c>
      <c r="K855" s="169" t="s">
        <v>4</v>
      </c>
      <c r="L855" s="169" t="s">
        <v>4</v>
      </c>
      <c r="M855" s="169" t="s">
        <v>820</v>
      </c>
      <c r="N855" s="169" t="s">
        <v>2232</v>
      </c>
      <c r="O855" s="169" t="s">
        <v>2231</v>
      </c>
      <c r="P855" s="169" t="s">
        <v>2239</v>
      </c>
      <c r="Q855" s="169" t="s">
        <v>2231</v>
      </c>
      <c r="R855" s="169" t="s">
        <v>2223</v>
      </c>
      <c r="S855" s="169" t="s">
        <v>2297</v>
      </c>
      <c r="T855" s="169" t="s">
        <v>2224</v>
      </c>
      <c r="U855" s="169" t="s">
        <v>100</v>
      </c>
      <c r="V855" s="170" t="s">
        <v>99</v>
      </c>
      <c r="X855" s="672" t="s">
        <v>429</v>
      </c>
      <c r="Y855" s="673" t="s">
        <v>807</v>
      </c>
      <c r="Z855" s="674">
        <v>0</v>
      </c>
      <c r="AA855" s="675">
        <v>0</v>
      </c>
      <c r="AB855" s="675">
        <v>0</v>
      </c>
      <c r="AC855" s="675">
        <v>0</v>
      </c>
      <c r="AD855" s="675">
        <v>0</v>
      </c>
      <c r="AE855" s="675">
        <v>0</v>
      </c>
      <c r="AF855" s="675">
        <v>1</v>
      </c>
      <c r="AG855" s="675">
        <v>0</v>
      </c>
      <c r="AH855" s="675">
        <v>0</v>
      </c>
      <c r="AI855" s="676">
        <v>0</v>
      </c>
    </row>
    <row r="856" spans="1:106" x14ac:dyDescent="0.2">
      <c r="A856" s="109" t="s">
        <v>451</v>
      </c>
      <c r="B856" s="171" t="s">
        <v>33</v>
      </c>
      <c r="C856" s="172">
        <v>0</v>
      </c>
      <c r="D856" s="173">
        <v>0</v>
      </c>
      <c r="E856" s="173">
        <v>0</v>
      </c>
      <c r="F856" s="173">
        <v>0</v>
      </c>
      <c r="G856" s="173">
        <v>0</v>
      </c>
      <c r="H856" s="173">
        <v>0</v>
      </c>
      <c r="I856" s="173">
        <v>0</v>
      </c>
      <c r="J856" s="173">
        <v>0</v>
      </c>
      <c r="K856" s="173">
        <v>0</v>
      </c>
      <c r="L856" s="173">
        <v>0</v>
      </c>
      <c r="M856" s="173">
        <v>0</v>
      </c>
      <c r="N856" s="173">
        <v>0</v>
      </c>
      <c r="O856" s="173">
        <v>0</v>
      </c>
      <c r="P856" s="173">
        <v>0</v>
      </c>
      <c r="Q856" s="173">
        <v>0</v>
      </c>
      <c r="R856" s="173">
        <v>0</v>
      </c>
      <c r="S856" s="173">
        <v>0</v>
      </c>
      <c r="T856" s="173">
        <v>0</v>
      </c>
      <c r="U856" s="173">
        <v>0</v>
      </c>
      <c r="V856" s="174">
        <v>0</v>
      </c>
      <c r="X856" s="672" t="s">
        <v>430</v>
      </c>
      <c r="Y856" s="677" t="s">
        <v>808</v>
      </c>
      <c r="Z856" s="678">
        <v>0</v>
      </c>
      <c r="AA856" s="679">
        <v>0</v>
      </c>
      <c r="AB856" s="679">
        <v>0</v>
      </c>
      <c r="AC856" s="679">
        <v>0</v>
      </c>
      <c r="AD856" s="679">
        <v>0</v>
      </c>
      <c r="AE856" s="679">
        <v>0</v>
      </c>
      <c r="AF856" s="679">
        <v>0</v>
      </c>
      <c r="AG856" s="679">
        <v>0</v>
      </c>
      <c r="AH856" s="679">
        <v>0</v>
      </c>
      <c r="AI856" s="680">
        <v>0</v>
      </c>
    </row>
    <row r="857" spans="1:106" x14ac:dyDescent="0.2">
      <c r="A857" s="109" t="s">
        <v>452</v>
      </c>
      <c r="B857" s="171" t="s">
        <v>103</v>
      </c>
      <c r="C857" s="172">
        <v>0</v>
      </c>
      <c r="D857" s="173">
        <v>0</v>
      </c>
      <c r="E857" s="173">
        <v>0</v>
      </c>
      <c r="F857" s="173">
        <v>0</v>
      </c>
      <c r="G857" s="173">
        <v>0</v>
      </c>
      <c r="H857" s="173">
        <v>0</v>
      </c>
      <c r="I857" s="173">
        <v>0</v>
      </c>
      <c r="J857" s="173">
        <v>0</v>
      </c>
      <c r="K857" s="173">
        <v>0</v>
      </c>
      <c r="L857" s="173">
        <v>0</v>
      </c>
      <c r="M857" s="173">
        <v>0</v>
      </c>
      <c r="N857" s="173">
        <v>0</v>
      </c>
      <c r="O857" s="173">
        <v>0</v>
      </c>
      <c r="P857" s="173">
        <v>0</v>
      </c>
      <c r="Q857" s="173">
        <v>0</v>
      </c>
      <c r="R857" s="173">
        <v>0</v>
      </c>
      <c r="S857" s="173">
        <v>0</v>
      </c>
      <c r="T857" s="173">
        <v>0</v>
      </c>
      <c r="U857" s="173">
        <v>0</v>
      </c>
      <c r="V857" s="174">
        <v>0</v>
      </c>
      <c r="X857" s="672" t="s">
        <v>432</v>
      </c>
      <c r="Y857" s="677" t="s">
        <v>809</v>
      </c>
      <c r="Z857" s="678">
        <v>0</v>
      </c>
      <c r="AA857" s="679">
        <v>2</v>
      </c>
      <c r="AB857" s="679">
        <v>2</v>
      </c>
      <c r="AC857" s="679">
        <v>2</v>
      </c>
      <c r="AD857" s="679">
        <v>0</v>
      </c>
      <c r="AE857" s="679">
        <v>2</v>
      </c>
      <c r="AF857" s="679">
        <v>2</v>
      </c>
      <c r="AG857" s="679">
        <v>2</v>
      </c>
      <c r="AH857" s="679">
        <v>0</v>
      </c>
      <c r="AI857" s="680">
        <v>0</v>
      </c>
      <c r="AO857" s="2"/>
    </row>
    <row r="858" spans="1:106" x14ac:dyDescent="0.2">
      <c r="A858" s="109" t="s">
        <v>453</v>
      </c>
      <c r="B858" s="171" t="s">
        <v>148</v>
      </c>
      <c r="C858" s="172">
        <v>-9.9</v>
      </c>
      <c r="D858" s="173">
        <v>-9.6999999999999993</v>
      </c>
      <c r="E858" s="173">
        <v>-12.5</v>
      </c>
      <c r="F858" s="173">
        <v>-8.3000000000000007</v>
      </c>
      <c r="G858" s="173">
        <v>-7.6</v>
      </c>
      <c r="H858" s="173">
        <v>-9.6999999999999993</v>
      </c>
      <c r="I858" s="173">
        <v>-10.3</v>
      </c>
      <c r="J858" s="173">
        <v>-10.6</v>
      </c>
      <c r="K858" s="173">
        <v>-9.9</v>
      </c>
      <c r="L858" s="173">
        <v>-7.6</v>
      </c>
      <c r="M858" s="173">
        <v>-7.3</v>
      </c>
      <c r="N858" s="173">
        <v>-7.9</v>
      </c>
      <c r="O858" s="173">
        <v>1.7</v>
      </c>
      <c r="P858" s="173">
        <v>-1.4</v>
      </c>
      <c r="Q858" s="173">
        <v>-3.3</v>
      </c>
      <c r="R858" s="173">
        <v>-4.0999999999999996</v>
      </c>
      <c r="S858" s="173">
        <v>-4.5999999999999996</v>
      </c>
      <c r="T858" s="173">
        <v>-5.5</v>
      </c>
      <c r="U858" s="173">
        <v>-5</v>
      </c>
      <c r="V858" s="174">
        <v>-5.4</v>
      </c>
      <c r="X858" s="672" t="s">
        <v>434</v>
      </c>
      <c r="Y858" s="699" t="s">
        <v>810</v>
      </c>
      <c r="Z858" s="700">
        <v>1</v>
      </c>
      <c r="AA858" s="701">
        <v>1</v>
      </c>
      <c r="AB858" s="701">
        <v>0</v>
      </c>
      <c r="AC858" s="701">
        <v>0</v>
      </c>
      <c r="AD858" s="701">
        <v>0</v>
      </c>
      <c r="AE858" s="701">
        <v>0</v>
      </c>
      <c r="AF858" s="701">
        <v>0</v>
      </c>
      <c r="AG858" s="701">
        <v>0</v>
      </c>
      <c r="AH858" s="701">
        <v>0</v>
      </c>
      <c r="AI858" s="702">
        <v>0</v>
      </c>
      <c r="AO858" s="3"/>
    </row>
    <row r="859" spans="1:106" x14ac:dyDescent="0.2">
      <c r="A859" s="703" t="s">
        <v>1162</v>
      </c>
      <c r="B859" s="704" t="s">
        <v>807</v>
      </c>
      <c r="C859" s="705">
        <v>0</v>
      </c>
      <c r="D859" s="705">
        <v>0</v>
      </c>
      <c r="E859" s="705">
        <v>0</v>
      </c>
      <c r="F859" s="705">
        <v>0</v>
      </c>
      <c r="G859" s="705">
        <v>0</v>
      </c>
      <c r="H859" s="705">
        <v>0</v>
      </c>
      <c r="I859" s="705">
        <v>0</v>
      </c>
      <c r="J859" s="705">
        <v>0</v>
      </c>
      <c r="K859" s="705">
        <v>0</v>
      </c>
      <c r="L859" s="705">
        <v>0</v>
      </c>
      <c r="M859" s="705">
        <v>0</v>
      </c>
      <c r="N859" s="705">
        <v>0</v>
      </c>
      <c r="O859" s="705">
        <v>1</v>
      </c>
      <c r="P859" s="705">
        <v>0</v>
      </c>
      <c r="Q859" s="705">
        <v>0</v>
      </c>
      <c r="R859" s="705">
        <v>0</v>
      </c>
      <c r="S859" s="705">
        <v>0</v>
      </c>
      <c r="T859" s="705">
        <v>0</v>
      </c>
      <c r="U859" s="705">
        <v>0</v>
      </c>
      <c r="V859" s="705">
        <v>0</v>
      </c>
      <c r="X859" s="672" t="s">
        <v>436</v>
      </c>
      <c r="Y859" s="685" t="s">
        <v>812</v>
      </c>
      <c r="Z859" s="686">
        <v>7</v>
      </c>
      <c r="AA859" s="687">
        <v>19</v>
      </c>
      <c r="AB859" s="687">
        <v>20</v>
      </c>
      <c r="AC859" s="687">
        <v>20</v>
      </c>
      <c r="AD859" s="687">
        <v>20</v>
      </c>
      <c r="AE859" s="687">
        <v>22</v>
      </c>
      <c r="AF859" s="687">
        <v>16</v>
      </c>
      <c r="AG859" s="687">
        <v>4</v>
      </c>
      <c r="AH859" s="687">
        <v>2</v>
      </c>
      <c r="AI859" s="688">
        <v>2</v>
      </c>
    </row>
    <row r="860" spans="1:106" x14ac:dyDescent="0.2">
      <c r="A860" s="703" t="s">
        <v>1163</v>
      </c>
      <c r="B860" s="704" t="s">
        <v>808</v>
      </c>
      <c r="C860" s="706">
        <v>0</v>
      </c>
      <c r="D860" s="706">
        <v>0</v>
      </c>
      <c r="E860" s="706">
        <v>0</v>
      </c>
      <c r="F860" s="706">
        <v>0</v>
      </c>
      <c r="G860" s="706">
        <v>0</v>
      </c>
      <c r="H860" s="706">
        <v>0</v>
      </c>
      <c r="I860" s="706">
        <v>0</v>
      </c>
      <c r="J860" s="706">
        <v>0</v>
      </c>
      <c r="K860" s="706">
        <v>0</v>
      </c>
      <c r="L860" s="706">
        <v>0</v>
      </c>
      <c r="M860" s="706">
        <v>0</v>
      </c>
      <c r="N860" s="706">
        <v>0</v>
      </c>
      <c r="O860" s="706">
        <v>0</v>
      </c>
      <c r="P860" s="706">
        <v>0</v>
      </c>
      <c r="Q860" s="706">
        <v>0</v>
      </c>
      <c r="R860" s="706">
        <v>0</v>
      </c>
      <c r="S860" s="706">
        <v>0</v>
      </c>
      <c r="T860" s="706">
        <v>0</v>
      </c>
      <c r="U860" s="706">
        <v>0</v>
      </c>
      <c r="V860" s="706">
        <v>0</v>
      </c>
      <c r="X860" s="672" t="s">
        <v>448</v>
      </c>
      <c r="Y860" s="459" t="s">
        <v>806</v>
      </c>
      <c r="Z860" s="691">
        <v>1004.95</v>
      </c>
      <c r="AA860" s="691">
        <v>994.45</v>
      </c>
      <c r="AB860" s="691">
        <v>981.9</v>
      </c>
      <c r="AC860" s="691">
        <v>990.85</v>
      </c>
      <c r="AD860" s="691">
        <v>1000.45</v>
      </c>
      <c r="AE860" s="691">
        <v>1014.35</v>
      </c>
      <c r="AF860" s="691">
        <v>996.8</v>
      </c>
      <c r="AG860" s="691">
        <v>1003.05</v>
      </c>
      <c r="AH860" s="691">
        <v>1023</v>
      </c>
      <c r="AI860" s="691">
        <v>1036.0999999999999</v>
      </c>
    </row>
    <row r="861" spans="1:106" x14ac:dyDescent="0.2">
      <c r="A861" s="703" t="s">
        <v>1164</v>
      </c>
      <c r="B861" s="707" t="s">
        <v>809</v>
      </c>
      <c r="C861" s="706">
        <v>0</v>
      </c>
      <c r="D861" s="706">
        <v>0</v>
      </c>
      <c r="E861" s="706">
        <v>2</v>
      </c>
      <c r="F861" s="706">
        <v>2</v>
      </c>
      <c r="G861" s="706">
        <v>0</v>
      </c>
      <c r="H861" s="706">
        <v>2</v>
      </c>
      <c r="I861" s="706">
        <v>0</v>
      </c>
      <c r="J861" s="706">
        <v>0</v>
      </c>
      <c r="K861" s="706">
        <v>0</v>
      </c>
      <c r="L861" s="706">
        <v>0</v>
      </c>
      <c r="M861" s="706">
        <v>0</v>
      </c>
      <c r="N861" s="706">
        <v>2</v>
      </c>
      <c r="O861" s="706">
        <v>0</v>
      </c>
      <c r="P861" s="706">
        <v>2</v>
      </c>
      <c r="Q861" s="706">
        <v>2</v>
      </c>
      <c r="R861" s="706">
        <v>0</v>
      </c>
      <c r="S861" s="706">
        <v>0</v>
      </c>
      <c r="T861" s="706">
        <v>0</v>
      </c>
      <c r="U861" s="706">
        <v>0</v>
      </c>
      <c r="V861" s="706">
        <v>0</v>
      </c>
      <c r="X861" s="672" t="s">
        <v>450</v>
      </c>
      <c r="Y861" s="693" t="s">
        <v>32</v>
      </c>
      <c r="Z861" s="694" t="s">
        <v>815</v>
      </c>
      <c r="AA861" s="694" t="s">
        <v>815</v>
      </c>
      <c r="AB861" s="694" t="s">
        <v>837</v>
      </c>
      <c r="AC861" s="694" t="s">
        <v>837</v>
      </c>
      <c r="AD861" s="694" t="s">
        <v>837</v>
      </c>
      <c r="AE861" s="694" t="s">
        <v>816</v>
      </c>
      <c r="AF861" s="694" t="s">
        <v>837</v>
      </c>
      <c r="AG861" s="694" t="s">
        <v>837</v>
      </c>
      <c r="AH861" s="694" t="s">
        <v>2217</v>
      </c>
      <c r="AI861" s="694" t="s">
        <v>967</v>
      </c>
      <c r="AP861" s="2"/>
      <c r="AQ861" s="2"/>
      <c r="AR861" s="2"/>
      <c r="AS861" s="2"/>
      <c r="AT861" s="2"/>
    </row>
    <row r="862" spans="1:106" x14ac:dyDescent="0.2">
      <c r="A862" s="703" t="s">
        <v>1165</v>
      </c>
      <c r="B862" s="707" t="s">
        <v>810</v>
      </c>
      <c r="C862" s="706">
        <v>0</v>
      </c>
      <c r="D862" s="706">
        <v>1</v>
      </c>
      <c r="E862" s="706">
        <v>1</v>
      </c>
      <c r="F862" s="706">
        <v>0</v>
      </c>
      <c r="G862" s="706">
        <v>0</v>
      </c>
      <c r="H862" s="706">
        <v>0</v>
      </c>
      <c r="I862" s="706">
        <v>0</v>
      </c>
      <c r="J862" s="706">
        <v>0</v>
      </c>
      <c r="K862" s="706">
        <v>0</v>
      </c>
      <c r="L862" s="706">
        <v>0</v>
      </c>
      <c r="M862" s="706">
        <v>0</v>
      </c>
      <c r="N862" s="706">
        <v>0</v>
      </c>
      <c r="O862" s="706">
        <v>0</v>
      </c>
      <c r="P862" s="706">
        <v>0</v>
      </c>
      <c r="Q862" s="706">
        <v>0</v>
      </c>
      <c r="R862" s="706">
        <v>0</v>
      </c>
      <c r="S862" s="706">
        <v>0</v>
      </c>
      <c r="T862" s="706">
        <v>0</v>
      </c>
      <c r="U862" s="706">
        <v>0</v>
      </c>
      <c r="V862" s="706">
        <v>0</v>
      </c>
      <c r="AN862" s="5"/>
      <c r="AP862" s="3"/>
      <c r="AQ862" s="3"/>
      <c r="AR862" s="3"/>
      <c r="AS862" s="3"/>
      <c r="AT862" s="3"/>
    </row>
    <row r="863" spans="1:106" x14ac:dyDescent="0.2">
      <c r="A863" s="681" t="s">
        <v>1166</v>
      </c>
      <c r="B863" s="695" t="s">
        <v>812</v>
      </c>
      <c r="C863" s="696">
        <v>7</v>
      </c>
      <c r="D863" s="696">
        <v>7</v>
      </c>
      <c r="E863" s="696">
        <v>11</v>
      </c>
      <c r="F863" s="696">
        <v>19</v>
      </c>
      <c r="G863" s="696">
        <v>19</v>
      </c>
      <c r="H863" s="696">
        <v>20</v>
      </c>
      <c r="I863" s="696">
        <v>20</v>
      </c>
      <c r="J863" s="696">
        <v>20</v>
      </c>
      <c r="K863" s="696">
        <v>20</v>
      </c>
      <c r="L863" s="696">
        <v>20</v>
      </c>
      <c r="M863" s="696">
        <v>20</v>
      </c>
      <c r="N863" s="696">
        <v>22</v>
      </c>
      <c r="O863" s="696">
        <v>16</v>
      </c>
      <c r="P863" s="696">
        <v>8</v>
      </c>
      <c r="Q863" s="696">
        <v>4</v>
      </c>
      <c r="R863" s="696">
        <v>3</v>
      </c>
      <c r="S863" s="696">
        <v>2</v>
      </c>
      <c r="T863" s="696">
        <v>2</v>
      </c>
      <c r="U863" s="696">
        <v>2</v>
      </c>
      <c r="V863" s="696">
        <v>2</v>
      </c>
    </row>
    <row r="864" spans="1:106" x14ac:dyDescent="0.2">
      <c r="A864" s="681" t="s">
        <v>1167</v>
      </c>
      <c r="B864" s="697" t="s">
        <v>32</v>
      </c>
      <c r="C864" s="698" t="s">
        <v>815</v>
      </c>
      <c r="D864" s="698" t="e">
        <v>#N/A</v>
      </c>
      <c r="E864" s="698" t="s">
        <v>815</v>
      </c>
      <c r="F864" s="698" t="e">
        <v>#N/A</v>
      </c>
      <c r="G864" s="698" t="s">
        <v>837</v>
      </c>
      <c r="H864" s="698" t="e">
        <v>#N/A</v>
      </c>
      <c r="I864" s="698" t="s">
        <v>837</v>
      </c>
      <c r="J864" s="698" t="e">
        <v>#N/A</v>
      </c>
      <c r="K864" s="698" t="s">
        <v>837</v>
      </c>
      <c r="L864" s="698" t="e">
        <v>#N/A</v>
      </c>
      <c r="M864" s="698" t="s">
        <v>816</v>
      </c>
      <c r="N864" s="698" t="e">
        <v>#N/A</v>
      </c>
      <c r="O864" s="698" t="s">
        <v>837</v>
      </c>
      <c r="P864" s="698" t="e">
        <v>#N/A</v>
      </c>
      <c r="Q864" s="698" t="s">
        <v>837</v>
      </c>
      <c r="R864" s="698" t="e">
        <v>#N/A</v>
      </c>
      <c r="S864" s="698" t="s">
        <v>2217</v>
      </c>
      <c r="T864" s="698" t="e">
        <v>#N/A</v>
      </c>
      <c r="U864" s="698" t="s">
        <v>967</v>
      </c>
      <c r="V864" s="698" t="e">
        <v>#N/A</v>
      </c>
    </row>
    <row r="866" spans="1:106" s="5" customFormat="1" x14ac:dyDescent="0.2">
      <c r="A866"/>
      <c r="B866"/>
      <c r="C866"/>
      <c r="D866"/>
      <c r="E866"/>
      <c r="F866"/>
      <c r="G866"/>
      <c r="H866"/>
      <c r="I866"/>
      <c r="J866"/>
      <c r="K866"/>
      <c r="L866"/>
      <c r="M866"/>
      <c r="N866"/>
      <c r="O866"/>
      <c r="P866"/>
      <c r="Q866"/>
      <c r="R866"/>
      <c r="S866"/>
      <c r="T866"/>
      <c r="U866"/>
      <c r="V866"/>
      <c r="W866" s="1"/>
      <c r="X866"/>
      <c r="Y866"/>
      <c r="Z866"/>
      <c r="AA866"/>
      <c r="AB866"/>
      <c r="AC866"/>
      <c r="AD866"/>
      <c r="AE866"/>
      <c r="AF866"/>
      <c r="AG866"/>
      <c r="AH866"/>
      <c r="AI866"/>
      <c r="AJ866" s="515"/>
      <c r="AN866" s="1"/>
      <c r="AO866"/>
      <c r="AP866"/>
      <c r="AQ866"/>
      <c r="AR866"/>
      <c r="AS866"/>
      <c r="AT866"/>
      <c r="CH866"/>
      <c r="CI866"/>
      <c r="CJ866"/>
      <c r="CK866"/>
      <c r="CL866"/>
      <c r="CM866"/>
      <c r="CN866"/>
      <c r="CO866"/>
      <c r="CP866"/>
      <c r="CQ866"/>
      <c r="CR866"/>
      <c r="CS866"/>
      <c r="CT866"/>
      <c r="CU866"/>
      <c r="CV866"/>
      <c r="CW866"/>
      <c r="CX866"/>
      <c r="CY866"/>
      <c r="CZ866"/>
      <c r="DA866"/>
      <c r="DB866"/>
    </row>
    <row r="867" spans="1:106" x14ac:dyDescent="0.2">
      <c r="CH867" s="5"/>
      <c r="CI867" s="5"/>
      <c r="CJ867" s="5"/>
      <c r="CK867" s="5"/>
      <c r="CL867" s="5"/>
      <c r="CM867" s="5"/>
      <c r="CN867" s="5"/>
      <c r="CO867" s="5"/>
      <c r="CP867" s="5"/>
      <c r="CQ867" s="5"/>
      <c r="CR867" s="5"/>
      <c r="CS867" s="5"/>
      <c r="CT867" s="5"/>
      <c r="CU867" s="5"/>
      <c r="CV867" s="5"/>
      <c r="CW867" s="5"/>
      <c r="CX867" s="5"/>
      <c r="CY867" s="5"/>
      <c r="CZ867" s="5"/>
      <c r="DA867" s="5"/>
      <c r="DB867" s="5"/>
    </row>
    <row r="870" spans="1:106" s="1" customFormat="1" ht="30" customHeight="1" x14ac:dyDescent="0.2">
      <c r="A870"/>
      <c r="B870"/>
      <c r="C870"/>
      <c r="D870"/>
      <c r="E870"/>
      <c r="F870"/>
      <c r="G870"/>
      <c r="H870"/>
      <c r="I870"/>
      <c r="J870"/>
      <c r="K870"/>
      <c r="L870"/>
      <c r="M870"/>
      <c r="N870"/>
      <c r="O870"/>
      <c r="P870"/>
      <c r="Q870"/>
      <c r="R870"/>
      <c r="S870"/>
      <c r="T870"/>
      <c r="U870"/>
      <c r="V870"/>
      <c r="X870"/>
      <c r="Y870"/>
      <c r="Z870"/>
      <c r="AA870"/>
      <c r="AB870"/>
      <c r="AC870"/>
      <c r="AD870"/>
      <c r="AE870"/>
      <c r="AF870"/>
      <c r="AG870"/>
      <c r="AH870"/>
      <c r="AI870"/>
      <c r="AJ870" s="515"/>
      <c r="AK870" s="5"/>
      <c r="AL870" s="5"/>
      <c r="AM870" s="5"/>
      <c r="AN870"/>
      <c r="AO870"/>
      <c r="AP870"/>
      <c r="AQ870"/>
      <c r="AR870"/>
      <c r="AS870"/>
      <c r="AT870"/>
      <c r="CH870"/>
      <c r="CI870"/>
      <c r="CJ870"/>
      <c r="CK870"/>
      <c r="CL870"/>
      <c r="CM870"/>
      <c r="CN870"/>
      <c r="CO870"/>
      <c r="CP870"/>
      <c r="CQ870"/>
      <c r="CR870"/>
      <c r="CS870"/>
      <c r="CT870"/>
      <c r="CU870"/>
      <c r="CV870"/>
      <c r="CW870"/>
      <c r="CX870"/>
      <c r="CY870"/>
      <c r="CZ870"/>
      <c r="DA870"/>
      <c r="DB870"/>
    </row>
    <row r="871" spans="1:106" x14ac:dyDescent="0.2">
      <c r="CH871" s="1"/>
      <c r="CI871" s="1"/>
      <c r="CJ871" s="1"/>
      <c r="CK871" s="1"/>
      <c r="CL871" s="1"/>
      <c r="CM871" s="1"/>
      <c r="CN871" s="1"/>
      <c r="CO871" s="1"/>
      <c r="CP871" s="1"/>
      <c r="CQ871" s="1"/>
      <c r="CR871" s="1"/>
      <c r="CS871" s="1"/>
      <c r="CT871" s="1"/>
      <c r="CU871" s="1"/>
      <c r="CV871" s="1"/>
      <c r="CW871" s="1"/>
      <c r="CX871" s="1"/>
      <c r="CY871" s="1"/>
      <c r="CZ871" s="1"/>
      <c r="DA871" s="1"/>
      <c r="DB871" s="1"/>
    </row>
    <row r="872" spans="1:106" ht="15.75" customHeight="1" x14ac:dyDescent="0.2"/>
    <row r="873" spans="1:106" ht="69.75" customHeight="1" x14ac:dyDescent="0.2">
      <c r="A873" s="98">
        <v>903</v>
      </c>
      <c r="B873" s="98"/>
      <c r="C873" s="98"/>
      <c r="D873" s="98"/>
      <c r="E873" s="98"/>
      <c r="F873" s="98"/>
      <c r="G873" s="98"/>
      <c r="H873" s="98"/>
      <c r="I873" s="98"/>
      <c r="J873" s="98"/>
      <c r="K873" s="98"/>
      <c r="L873" s="98"/>
      <c r="M873" s="98"/>
      <c r="N873" s="98"/>
      <c r="O873" s="98"/>
      <c r="P873" s="98"/>
      <c r="Q873" s="98"/>
      <c r="R873" s="98"/>
      <c r="S873" s="98"/>
      <c r="T873" s="98"/>
      <c r="U873" s="98"/>
      <c r="V873" s="98"/>
      <c r="W873" s="98"/>
      <c r="X873" s="98"/>
      <c r="Y873" s="98"/>
      <c r="Z873" s="98"/>
      <c r="AA873" s="98"/>
      <c r="AB873" s="98"/>
      <c r="AC873" s="98"/>
      <c r="AD873" s="98"/>
      <c r="AE873" s="98"/>
      <c r="AF873" s="98"/>
      <c r="AG873" s="98"/>
      <c r="AH873" s="98"/>
      <c r="AI873" s="98"/>
      <c r="AL873" s="232"/>
      <c r="AM873" s="232"/>
      <c r="AN873" s="2"/>
    </row>
    <row r="874" spans="1:106" x14ac:dyDescent="0.2">
      <c r="A874" s="99" t="s">
        <v>378</v>
      </c>
      <c r="B874" s="100" t="s">
        <v>78</v>
      </c>
      <c r="C874" s="101" t="s">
        <v>2262</v>
      </c>
      <c r="D874" s="102" t="s">
        <v>79</v>
      </c>
      <c r="E874" s="102" t="s">
        <v>2263</v>
      </c>
      <c r="F874" s="102" t="s">
        <v>79</v>
      </c>
      <c r="G874" s="102" t="s">
        <v>2264</v>
      </c>
      <c r="H874" s="102" t="s">
        <v>79</v>
      </c>
      <c r="I874" s="102" t="s">
        <v>2265</v>
      </c>
      <c r="J874" s="102" t="s">
        <v>79</v>
      </c>
      <c r="K874" s="102" t="s">
        <v>2266</v>
      </c>
      <c r="L874" s="102" t="s">
        <v>79</v>
      </c>
      <c r="M874" s="102" t="s">
        <v>2267</v>
      </c>
      <c r="N874" s="102" t="s">
        <v>79</v>
      </c>
      <c r="O874" s="102" t="s">
        <v>2268</v>
      </c>
      <c r="P874" s="102" t="s">
        <v>79</v>
      </c>
      <c r="Q874" s="102" t="s">
        <v>2269</v>
      </c>
      <c r="R874" s="102" t="s">
        <v>79</v>
      </c>
      <c r="S874" s="102" t="s">
        <v>2270</v>
      </c>
      <c r="T874" s="102" t="s">
        <v>79</v>
      </c>
      <c r="U874" s="102" t="s">
        <v>2271</v>
      </c>
      <c r="V874" s="103" t="s">
        <v>79</v>
      </c>
      <c r="X874" s="104"/>
      <c r="Y874" s="105" t="s">
        <v>80</v>
      </c>
      <c r="Z874" s="106" t="s">
        <v>83</v>
      </c>
      <c r="AA874" s="107" t="s">
        <v>84</v>
      </c>
      <c r="AB874" s="107" t="s">
        <v>85</v>
      </c>
      <c r="AC874" s="107" t="s">
        <v>86</v>
      </c>
      <c r="AD874" s="107" t="s">
        <v>87</v>
      </c>
      <c r="AE874" s="107" t="s">
        <v>81</v>
      </c>
      <c r="AF874" s="107" t="s">
        <v>82</v>
      </c>
      <c r="AG874" s="107" t="s">
        <v>83</v>
      </c>
      <c r="AH874" s="107" t="s">
        <v>84</v>
      </c>
      <c r="AI874" s="108" t="s">
        <v>85</v>
      </c>
      <c r="AL874" s="233"/>
      <c r="AM874" s="233"/>
      <c r="AN874" s="3"/>
    </row>
    <row r="875" spans="1:106" x14ac:dyDescent="0.2">
      <c r="A875" s="109" t="s">
        <v>379</v>
      </c>
      <c r="B875" s="110" t="s">
        <v>380</v>
      </c>
      <c r="C875" s="111" t="s">
        <v>59</v>
      </c>
      <c r="D875" s="111" t="s">
        <v>60</v>
      </c>
      <c r="E875" s="111" t="s">
        <v>59</v>
      </c>
      <c r="F875" s="111" t="s">
        <v>60</v>
      </c>
      <c r="G875" s="111" t="s">
        <v>59</v>
      </c>
      <c r="H875" s="111" t="s">
        <v>60</v>
      </c>
      <c r="I875" s="111" t="s">
        <v>59</v>
      </c>
      <c r="J875" s="111" t="s">
        <v>60</v>
      </c>
      <c r="K875" s="111" t="s">
        <v>59</v>
      </c>
      <c r="L875" s="111" t="s">
        <v>60</v>
      </c>
      <c r="M875" s="111" t="s">
        <v>59</v>
      </c>
      <c r="N875" s="111" t="s">
        <v>60</v>
      </c>
      <c r="O875" s="111" t="s">
        <v>59</v>
      </c>
      <c r="P875" s="111" t="s">
        <v>60</v>
      </c>
      <c r="Q875" s="111" t="s">
        <v>59</v>
      </c>
      <c r="R875" s="111" t="s">
        <v>60</v>
      </c>
      <c r="S875" s="111" t="s">
        <v>59</v>
      </c>
      <c r="T875" s="111" t="s">
        <v>60</v>
      </c>
      <c r="U875" s="111" t="s">
        <v>59</v>
      </c>
      <c r="V875" s="112" t="s">
        <v>60</v>
      </c>
      <c r="X875" s="113"/>
      <c r="Y875" s="105" t="s">
        <v>380</v>
      </c>
      <c r="Z875" s="114" t="s">
        <v>2272</v>
      </c>
      <c r="AA875" s="115" t="s">
        <v>2273</v>
      </c>
      <c r="AB875" s="115" t="s">
        <v>2274</v>
      </c>
      <c r="AC875" s="115" t="s">
        <v>2275</v>
      </c>
      <c r="AD875" s="115" t="s">
        <v>2276</v>
      </c>
      <c r="AE875" s="115" t="s">
        <v>2277</v>
      </c>
      <c r="AF875" s="115" t="s">
        <v>2278</v>
      </c>
      <c r="AG875" s="115" t="s">
        <v>2279</v>
      </c>
      <c r="AH875" s="115" t="s">
        <v>2280</v>
      </c>
      <c r="AI875" s="116" t="s">
        <v>2281</v>
      </c>
    </row>
    <row r="876" spans="1:106" x14ac:dyDescent="0.2">
      <c r="A876" s="109" t="s">
        <v>381</v>
      </c>
      <c r="B876" s="117" t="s">
        <v>88</v>
      </c>
      <c r="C876" s="118">
        <v>45616.375</v>
      </c>
      <c r="D876" s="119">
        <v>45616.875</v>
      </c>
      <c r="E876" s="120">
        <v>45617.375</v>
      </c>
      <c r="F876" s="119">
        <v>45617.875</v>
      </c>
      <c r="G876" s="120">
        <v>45618.375</v>
      </c>
      <c r="H876" s="119">
        <v>45618.875</v>
      </c>
      <c r="I876" s="121">
        <v>45619.375</v>
      </c>
      <c r="J876" s="119">
        <v>45619.875</v>
      </c>
      <c r="K876" s="120">
        <v>45620.375</v>
      </c>
      <c r="L876" s="119">
        <v>45620.875</v>
      </c>
      <c r="M876" s="120">
        <v>45621.375</v>
      </c>
      <c r="N876" s="119">
        <v>45621.875</v>
      </c>
      <c r="O876" s="121">
        <v>45622.375</v>
      </c>
      <c r="P876" s="119">
        <v>45622.875</v>
      </c>
      <c r="Q876" s="120">
        <v>45623.375</v>
      </c>
      <c r="R876" s="119">
        <v>45623.875</v>
      </c>
      <c r="S876" s="120">
        <v>45624.375</v>
      </c>
      <c r="T876" s="119">
        <v>45624.875</v>
      </c>
      <c r="U876" s="120">
        <v>45625.375</v>
      </c>
      <c r="V876" s="122">
        <v>45625.875</v>
      </c>
      <c r="X876" s="109" t="s">
        <v>382</v>
      </c>
      <c r="Y876" s="123"/>
      <c r="Z876" s="124">
        <v>45616.875</v>
      </c>
      <c r="AA876" s="125">
        <v>45617.875</v>
      </c>
      <c r="AB876" s="125">
        <v>45618.875</v>
      </c>
      <c r="AC876" s="125">
        <v>45619.875</v>
      </c>
      <c r="AD876" s="125">
        <v>45620.875</v>
      </c>
      <c r="AE876" s="125">
        <v>45621.875</v>
      </c>
      <c r="AF876" s="125">
        <v>45622.875</v>
      </c>
      <c r="AG876" s="125">
        <v>45623.875</v>
      </c>
      <c r="AH876" s="125">
        <v>45624.875</v>
      </c>
      <c r="AI876" s="125">
        <v>45625.875</v>
      </c>
      <c r="AO876" s="5"/>
    </row>
    <row r="877" spans="1:106" s="2" customFormat="1" x14ac:dyDescent="0.2">
      <c r="A877" s="109" t="s">
        <v>383</v>
      </c>
      <c r="B877" s="126" t="s">
        <v>89</v>
      </c>
      <c r="C877" s="127" t="e">
        <v>#N/A</v>
      </c>
      <c r="D877" s="128">
        <v>2.4</v>
      </c>
      <c r="E877" s="128" t="e">
        <v>#N/A</v>
      </c>
      <c r="F877" s="128">
        <v>3.1</v>
      </c>
      <c r="G877" s="128" t="e">
        <v>#N/A</v>
      </c>
      <c r="H877" s="128">
        <v>1.3</v>
      </c>
      <c r="I877" s="128" t="e">
        <v>#N/A</v>
      </c>
      <c r="J877" s="128">
        <v>0.3</v>
      </c>
      <c r="K877" s="128" t="e">
        <v>#N/A</v>
      </c>
      <c r="L877" s="128">
        <v>-2.4</v>
      </c>
      <c r="M877" s="128" t="e">
        <v>#N/A</v>
      </c>
      <c r="N877" s="128">
        <v>2.7</v>
      </c>
      <c r="O877" s="128" t="e">
        <v>#N/A</v>
      </c>
      <c r="P877" s="128">
        <v>5.3</v>
      </c>
      <c r="Q877" s="128" t="e">
        <v>#N/A</v>
      </c>
      <c r="R877" s="128">
        <v>5.2</v>
      </c>
      <c r="S877" s="128" t="e">
        <v>#N/A</v>
      </c>
      <c r="T877" s="128">
        <v>4.0999999999999996</v>
      </c>
      <c r="U877" s="128" t="e">
        <v>#N/A</v>
      </c>
      <c r="V877" s="129">
        <v>3.8</v>
      </c>
      <c r="W877" s="1"/>
      <c r="X877" s="109" t="s">
        <v>384</v>
      </c>
      <c r="Y877" s="130" t="s">
        <v>89</v>
      </c>
      <c r="Z877" s="131">
        <v>2.4</v>
      </c>
      <c r="AA877" s="131">
        <v>3.1</v>
      </c>
      <c r="AB877" s="131">
        <v>1.3</v>
      </c>
      <c r="AC877" s="131">
        <v>0.3</v>
      </c>
      <c r="AD877" s="131">
        <v>-2.4</v>
      </c>
      <c r="AE877" s="131">
        <v>2.7</v>
      </c>
      <c r="AF877" s="131">
        <v>5.3</v>
      </c>
      <c r="AG877" s="131">
        <v>5.2</v>
      </c>
      <c r="AH877" s="131">
        <v>4.0999999999999996</v>
      </c>
      <c r="AI877" s="131">
        <v>3.8</v>
      </c>
      <c r="AJ877" s="516"/>
      <c r="AK877" s="232"/>
      <c r="AL877" s="5"/>
      <c r="AM877" s="5"/>
      <c r="AN877"/>
      <c r="AO877"/>
      <c r="AP877"/>
      <c r="AQ877"/>
      <c r="AR877"/>
      <c r="AS877"/>
      <c r="AT877"/>
      <c r="CH877"/>
      <c r="CI877"/>
      <c r="CJ877"/>
      <c r="CK877"/>
      <c r="CL877"/>
      <c r="CM877"/>
      <c r="CN877"/>
      <c r="CO877"/>
      <c r="CP877"/>
      <c r="CQ877"/>
      <c r="CR877"/>
      <c r="CS877"/>
      <c r="CT877"/>
      <c r="CU877"/>
      <c r="CV877"/>
      <c r="CW877"/>
      <c r="CX877"/>
      <c r="CY877"/>
      <c r="CZ877"/>
      <c r="DA877"/>
      <c r="DB877"/>
    </row>
    <row r="878" spans="1:106" s="3" customFormat="1" x14ac:dyDescent="0.2">
      <c r="A878" s="109" t="s">
        <v>385</v>
      </c>
      <c r="B878" s="132" t="s">
        <v>90</v>
      </c>
      <c r="C878" s="133">
        <v>-1.3</v>
      </c>
      <c r="D878" s="134" t="e">
        <v>#N/A</v>
      </c>
      <c r="E878" s="133">
        <v>-1.5</v>
      </c>
      <c r="F878" s="134" t="e">
        <v>#N/A</v>
      </c>
      <c r="G878" s="133">
        <v>-2.9</v>
      </c>
      <c r="H878" s="134" t="e">
        <v>#N/A</v>
      </c>
      <c r="I878" s="133">
        <v>-2.4</v>
      </c>
      <c r="J878" s="134" t="e">
        <v>#N/A</v>
      </c>
      <c r="K878" s="133">
        <v>-9</v>
      </c>
      <c r="L878" s="134" t="e">
        <v>#N/A</v>
      </c>
      <c r="M878" s="133">
        <v>-6.7</v>
      </c>
      <c r="N878" s="134" t="e">
        <v>#N/A</v>
      </c>
      <c r="O878" s="133">
        <v>0.70000000000000018</v>
      </c>
      <c r="P878" s="134" t="e">
        <v>#N/A</v>
      </c>
      <c r="Q878" s="133">
        <v>2.5</v>
      </c>
      <c r="R878" s="134" t="e">
        <v>#N/A</v>
      </c>
      <c r="S878" s="133">
        <v>1.5</v>
      </c>
      <c r="T878" s="134" t="e">
        <v>#N/A</v>
      </c>
      <c r="U878" s="133">
        <v>1.7000000000000002</v>
      </c>
      <c r="V878" s="135" t="e">
        <v>#N/A</v>
      </c>
      <c r="W878" s="1"/>
      <c r="X878" s="109" t="s">
        <v>386</v>
      </c>
      <c r="Y878" s="136" t="s">
        <v>90</v>
      </c>
      <c r="Z878" s="137">
        <v>0.7</v>
      </c>
      <c r="AA878" s="137">
        <v>0.5</v>
      </c>
      <c r="AB878" s="137">
        <v>-0.9</v>
      </c>
      <c r="AC878" s="137">
        <v>-1.7</v>
      </c>
      <c r="AD878" s="137">
        <v>-7</v>
      </c>
      <c r="AE878" s="137">
        <v>-4.7</v>
      </c>
      <c r="AF878" s="137">
        <v>2.8</v>
      </c>
      <c r="AG878" s="137">
        <v>4.0999999999999996</v>
      </c>
      <c r="AH878" s="137">
        <v>3.5</v>
      </c>
      <c r="AI878" s="137">
        <v>3</v>
      </c>
      <c r="AJ878" s="517"/>
      <c r="AK878" s="233"/>
      <c r="AL878" s="5"/>
      <c r="AM878" s="5"/>
      <c r="AN878"/>
      <c r="AO878"/>
      <c r="AP878"/>
      <c r="AQ878"/>
      <c r="AR878"/>
      <c r="AS878"/>
      <c r="AT878"/>
      <c r="CH878" s="2"/>
      <c r="CI878" s="2"/>
      <c r="CJ878" s="2"/>
      <c r="CK878" s="2"/>
      <c r="CL878" s="2"/>
      <c r="CM878" s="2"/>
      <c r="CN878" s="2"/>
      <c r="CO878" s="2"/>
      <c r="CP878" s="2"/>
      <c r="CQ878" s="2"/>
      <c r="CR878" s="2"/>
      <c r="CS878" s="2"/>
      <c r="CT878" s="2"/>
      <c r="CU878" s="2"/>
      <c r="CV878" s="2"/>
      <c r="CW878" s="2"/>
      <c r="CX878" s="2"/>
      <c r="CY878" s="2"/>
      <c r="CZ878" s="2"/>
      <c r="DA878" s="2"/>
      <c r="DB878" s="2"/>
    </row>
    <row r="879" spans="1:106" x14ac:dyDescent="0.2">
      <c r="A879" s="109" t="s">
        <v>387</v>
      </c>
      <c r="B879" s="491" t="s">
        <v>91</v>
      </c>
      <c r="C879" s="492" t="e">
        <v>#N/A</v>
      </c>
      <c r="D879" s="493">
        <v>8.4</v>
      </c>
      <c r="E879" s="493" t="e">
        <v>#N/A</v>
      </c>
      <c r="F879" s="493">
        <v>11.9</v>
      </c>
      <c r="G879" s="493" t="e">
        <v>#N/A</v>
      </c>
      <c r="H879" s="493">
        <v>10.3</v>
      </c>
      <c r="I879" s="493" t="e">
        <v>#N/A</v>
      </c>
      <c r="J879" s="493">
        <v>13.7</v>
      </c>
      <c r="K879" s="493" t="e">
        <v>#N/A</v>
      </c>
      <c r="L879" s="493">
        <v>14.6</v>
      </c>
      <c r="M879" s="493" t="e">
        <v>#N/A</v>
      </c>
      <c r="N879" s="493">
        <v>8.3000000000000007</v>
      </c>
      <c r="O879" s="493" t="e">
        <v>#N/A</v>
      </c>
      <c r="P879" s="493">
        <v>14.3</v>
      </c>
      <c r="Q879" s="493" t="e">
        <v>#N/A</v>
      </c>
      <c r="R879" s="493">
        <v>13.6</v>
      </c>
      <c r="S879" s="493" t="e">
        <v>#N/A</v>
      </c>
      <c r="T879" s="493">
        <v>10.1</v>
      </c>
      <c r="U879" s="493" t="e">
        <v>#N/A</v>
      </c>
      <c r="V879" s="494">
        <v>16.7</v>
      </c>
      <c r="X879" s="109" t="s">
        <v>388</v>
      </c>
      <c r="Y879" s="514" t="s">
        <v>91</v>
      </c>
      <c r="Z879" s="511">
        <v>8.4</v>
      </c>
      <c r="AA879" s="512">
        <v>11.9</v>
      </c>
      <c r="AB879" s="512">
        <v>10.3</v>
      </c>
      <c r="AC879" s="512">
        <v>13.7</v>
      </c>
      <c r="AD879" s="512">
        <v>14.6</v>
      </c>
      <c r="AE879" s="512">
        <v>8.3000000000000007</v>
      </c>
      <c r="AF879" s="512">
        <v>14.3</v>
      </c>
      <c r="AG879" s="512">
        <v>13.6</v>
      </c>
      <c r="AH879" s="512">
        <v>10.1</v>
      </c>
      <c r="AI879" s="513">
        <v>16.7</v>
      </c>
      <c r="CH879" s="3"/>
      <c r="CI879" s="3"/>
      <c r="CJ879" s="3"/>
      <c r="CK879" s="3"/>
      <c r="CL879" s="3"/>
      <c r="CM879" s="3"/>
      <c r="CN879" s="3"/>
      <c r="CO879" s="3"/>
      <c r="CP879" s="3"/>
      <c r="CQ879" s="3"/>
      <c r="CR879" s="3"/>
      <c r="CS879" s="3"/>
      <c r="CT879" s="3"/>
      <c r="CU879" s="3"/>
      <c r="CV879" s="3"/>
      <c r="CW879" s="3"/>
      <c r="CX879" s="3"/>
      <c r="CY879" s="3"/>
      <c r="CZ879" s="3"/>
      <c r="DA879" s="3"/>
      <c r="DB879" s="3"/>
    </row>
    <row r="880" spans="1:106" x14ac:dyDescent="0.2">
      <c r="A880" s="109" t="s">
        <v>389</v>
      </c>
      <c r="B880" s="139" t="s">
        <v>92</v>
      </c>
      <c r="C880" s="140">
        <v>10</v>
      </c>
      <c r="D880" s="141">
        <v>17</v>
      </c>
      <c r="E880" s="141">
        <v>13</v>
      </c>
      <c r="F880" s="141">
        <v>7</v>
      </c>
      <c r="G880" s="141">
        <v>13</v>
      </c>
      <c r="H880" s="141">
        <v>15</v>
      </c>
      <c r="I880" s="141">
        <v>11</v>
      </c>
      <c r="J880" s="141">
        <v>4</v>
      </c>
      <c r="K880" s="141">
        <v>7</v>
      </c>
      <c r="L880" s="141">
        <v>5</v>
      </c>
      <c r="M880" s="141">
        <v>13</v>
      </c>
      <c r="N880" s="141">
        <v>17</v>
      </c>
      <c r="O880" s="141">
        <v>14</v>
      </c>
      <c r="P880" s="141">
        <v>16</v>
      </c>
      <c r="Q880" s="141">
        <v>13</v>
      </c>
      <c r="R880" s="141">
        <v>8</v>
      </c>
      <c r="S880" s="141">
        <v>4</v>
      </c>
      <c r="T880" s="141">
        <v>0</v>
      </c>
      <c r="U880" s="141">
        <v>2</v>
      </c>
      <c r="V880" s="142">
        <v>3</v>
      </c>
      <c r="X880" s="109" t="s">
        <v>390</v>
      </c>
      <c r="Y880" s="143" t="s">
        <v>92</v>
      </c>
      <c r="Z880" s="144">
        <v>17</v>
      </c>
      <c r="AA880" s="144">
        <v>13</v>
      </c>
      <c r="AB880" s="144">
        <v>15</v>
      </c>
      <c r="AC880" s="144">
        <v>11</v>
      </c>
      <c r="AD880" s="144">
        <v>7</v>
      </c>
      <c r="AE880" s="144">
        <v>17</v>
      </c>
      <c r="AF880" s="144">
        <v>16</v>
      </c>
      <c r="AG880" s="144">
        <v>13</v>
      </c>
      <c r="AH880" s="144">
        <v>4</v>
      </c>
      <c r="AI880" s="144">
        <v>3</v>
      </c>
      <c r="AO880" s="1"/>
      <c r="AP880" s="5"/>
      <c r="AQ880" s="5"/>
      <c r="AR880" s="5"/>
      <c r="AS880" s="5"/>
      <c r="AT880" s="5"/>
    </row>
    <row r="881" spans="1:46" x14ac:dyDescent="0.2">
      <c r="A881" s="109" t="s">
        <v>391</v>
      </c>
      <c r="B881" s="145" t="s">
        <v>93</v>
      </c>
      <c r="C881" s="146" t="s">
        <v>79</v>
      </c>
      <c r="D881" s="147">
        <v>17</v>
      </c>
      <c r="E881" s="147" t="s">
        <v>79</v>
      </c>
      <c r="F881" s="147" t="s">
        <v>79</v>
      </c>
      <c r="G881" s="147" t="s">
        <v>79</v>
      </c>
      <c r="H881" s="147">
        <v>15</v>
      </c>
      <c r="I881" s="147" t="s">
        <v>79</v>
      </c>
      <c r="J881" s="147" t="s">
        <v>79</v>
      </c>
      <c r="K881" s="147" t="s">
        <v>79</v>
      </c>
      <c r="L881" s="147" t="s">
        <v>79</v>
      </c>
      <c r="M881" s="147" t="s">
        <v>79</v>
      </c>
      <c r="N881" s="147">
        <v>17</v>
      </c>
      <c r="O881" s="147" t="s">
        <v>79</v>
      </c>
      <c r="P881" s="147">
        <v>16</v>
      </c>
      <c r="Q881" s="147" t="s">
        <v>79</v>
      </c>
      <c r="R881" s="147" t="s">
        <v>79</v>
      </c>
      <c r="S881" s="147" t="s">
        <v>79</v>
      </c>
      <c r="T881" s="147" t="s">
        <v>79</v>
      </c>
      <c r="U881" s="147" t="s">
        <v>79</v>
      </c>
      <c r="V881" s="148" t="s">
        <v>79</v>
      </c>
      <c r="X881" s="109" t="s">
        <v>392</v>
      </c>
      <c r="Y881" s="149" t="s">
        <v>103</v>
      </c>
      <c r="Z881" s="150">
        <v>0</v>
      </c>
      <c r="AA881" s="150">
        <v>0</v>
      </c>
      <c r="AB881" s="150">
        <v>0</v>
      </c>
      <c r="AC881" s="150">
        <v>0</v>
      </c>
      <c r="AD881" s="150">
        <v>0</v>
      </c>
      <c r="AE881" s="150">
        <v>0</v>
      </c>
      <c r="AF881" s="150">
        <v>0</v>
      </c>
      <c r="AG881" s="150">
        <v>0</v>
      </c>
      <c r="AH881" s="150">
        <v>0</v>
      </c>
      <c r="AI881" s="150">
        <v>0</v>
      </c>
    </row>
    <row r="882" spans="1:46" ht="15.75" x14ac:dyDescent="0.25">
      <c r="A882" s="109" t="s">
        <v>393</v>
      </c>
      <c r="B882" s="151" t="s">
        <v>31</v>
      </c>
      <c r="C882" s="152" t="s">
        <v>2250</v>
      </c>
      <c r="D882" s="153" t="s">
        <v>2250</v>
      </c>
      <c r="E882" s="153" t="s">
        <v>2250</v>
      </c>
      <c r="F882" s="153" t="s">
        <v>79</v>
      </c>
      <c r="G882" s="153" t="s">
        <v>2250</v>
      </c>
      <c r="H882" s="153" t="s">
        <v>2250</v>
      </c>
      <c r="I882" s="153" t="s">
        <v>2250</v>
      </c>
      <c r="J882" s="153" t="s">
        <v>2253</v>
      </c>
      <c r="K882" s="153" t="s">
        <v>79</v>
      </c>
      <c r="L882" s="153" t="s">
        <v>79</v>
      </c>
      <c r="M882" s="153" t="s">
        <v>79</v>
      </c>
      <c r="N882" s="153" t="s">
        <v>2250</v>
      </c>
      <c r="O882" s="153" t="s">
        <v>2238</v>
      </c>
      <c r="P882" s="153" t="s">
        <v>2238</v>
      </c>
      <c r="Q882" s="153" t="s">
        <v>2238</v>
      </c>
      <c r="R882" s="153" t="s">
        <v>79</v>
      </c>
      <c r="S882" s="153" t="s">
        <v>2250</v>
      </c>
      <c r="T882" s="153" t="s">
        <v>2238</v>
      </c>
      <c r="U882" s="153" t="s">
        <v>79</v>
      </c>
      <c r="V882" s="154" t="s">
        <v>79</v>
      </c>
      <c r="X882" s="109" t="s">
        <v>394</v>
      </c>
      <c r="Y882" s="155" t="s">
        <v>31</v>
      </c>
      <c r="Z882" s="156" t="s">
        <v>2250</v>
      </c>
      <c r="AA882" s="156" t="s">
        <v>2250</v>
      </c>
      <c r="AB882" s="156" t="s">
        <v>2250</v>
      </c>
      <c r="AC882" s="156" t="s">
        <v>2254</v>
      </c>
      <c r="AD882" s="156" t="s">
        <v>79</v>
      </c>
      <c r="AE882" s="156" t="s">
        <v>2250</v>
      </c>
      <c r="AF882" s="156" t="s">
        <v>2238</v>
      </c>
      <c r="AG882" s="156" t="s">
        <v>2238</v>
      </c>
      <c r="AH882" s="156" t="s">
        <v>2238</v>
      </c>
      <c r="AI882" s="156" t="s">
        <v>79</v>
      </c>
    </row>
    <row r="883" spans="1:46" x14ac:dyDescent="0.2">
      <c r="A883" s="109" t="s">
        <v>395</v>
      </c>
      <c r="B883" s="151" t="s">
        <v>94</v>
      </c>
      <c r="C883" s="157">
        <v>1</v>
      </c>
      <c r="D883" s="158">
        <v>4</v>
      </c>
      <c r="E883" s="158">
        <v>21</v>
      </c>
      <c r="F883" s="158">
        <v>0</v>
      </c>
      <c r="G883" s="158">
        <v>1</v>
      </c>
      <c r="H883" s="158">
        <v>6</v>
      </c>
      <c r="I883" s="158">
        <v>3</v>
      </c>
      <c r="J883" s="158">
        <v>1</v>
      </c>
      <c r="K883" s="158">
        <v>0</v>
      </c>
      <c r="L883" s="158">
        <v>0</v>
      </c>
      <c r="M883" s="158">
        <v>0</v>
      </c>
      <c r="N883" s="158">
        <v>15</v>
      </c>
      <c r="O883" s="158">
        <v>2</v>
      </c>
      <c r="P883" s="158">
        <v>1</v>
      </c>
      <c r="Q883" s="158">
        <v>1</v>
      </c>
      <c r="R883" s="158">
        <v>0</v>
      </c>
      <c r="S883" s="158">
        <v>1</v>
      </c>
      <c r="T883" s="158">
        <v>1</v>
      </c>
      <c r="U883" s="158">
        <v>0</v>
      </c>
      <c r="V883" s="159">
        <v>0</v>
      </c>
      <c r="X883" s="109" t="s">
        <v>396</v>
      </c>
      <c r="Y883" s="23" t="s">
        <v>94</v>
      </c>
      <c r="Z883" s="160">
        <v>6</v>
      </c>
      <c r="AA883" s="160">
        <v>21</v>
      </c>
      <c r="AB883" s="160">
        <v>6</v>
      </c>
      <c r="AC883" s="160">
        <v>4</v>
      </c>
      <c r="AD883" s="160">
        <v>0</v>
      </c>
      <c r="AE883" s="160">
        <v>15</v>
      </c>
      <c r="AF883" s="160">
        <v>2</v>
      </c>
      <c r="AG883" s="160">
        <v>1</v>
      </c>
      <c r="AH883" s="160">
        <v>1</v>
      </c>
      <c r="AI883" s="160">
        <v>0</v>
      </c>
    </row>
    <row r="884" spans="1:46" x14ac:dyDescent="0.2">
      <c r="A884" s="109" t="s">
        <v>397</v>
      </c>
      <c r="B884" s="161" t="s">
        <v>34</v>
      </c>
      <c r="C884" s="162">
        <v>999.90000000000009</v>
      </c>
      <c r="D884" s="163">
        <v>991.5</v>
      </c>
      <c r="E884" s="163">
        <v>982.5</v>
      </c>
      <c r="F884" s="163">
        <v>984.6</v>
      </c>
      <c r="G884" s="163">
        <v>983.95</v>
      </c>
      <c r="H884" s="163">
        <v>989.95</v>
      </c>
      <c r="I884" s="163">
        <v>996.1</v>
      </c>
      <c r="J884" s="163">
        <v>997.75</v>
      </c>
      <c r="K884" s="163">
        <v>1004.55</v>
      </c>
      <c r="L884" s="163">
        <v>1014.4000000000001</v>
      </c>
      <c r="M884" s="163">
        <v>1017.75</v>
      </c>
      <c r="N884" s="163">
        <v>1007.25</v>
      </c>
      <c r="O884" s="163">
        <v>1006.25</v>
      </c>
      <c r="P884" s="163">
        <v>1006.5</v>
      </c>
      <c r="Q884" s="163">
        <v>1011.3</v>
      </c>
      <c r="R884" s="163">
        <v>1017.5</v>
      </c>
      <c r="S884" s="163">
        <v>1023.0500000000001</v>
      </c>
      <c r="T884" s="163">
        <v>1028.75</v>
      </c>
      <c r="U884" s="163">
        <v>1035.0500000000002</v>
      </c>
      <c r="V884" s="164">
        <v>1042.5999999999999</v>
      </c>
      <c r="X884" s="109" t="s">
        <v>398</v>
      </c>
      <c r="Y884" s="165" t="s">
        <v>33</v>
      </c>
      <c r="Z884" s="166">
        <v>0</v>
      </c>
      <c r="AA884" s="166">
        <v>0</v>
      </c>
      <c r="AB884" s="166">
        <v>0</v>
      </c>
      <c r="AC884" s="166">
        <v>0</v>
      </c>
      <c r="AD884" s="166">
        <v>0</v>
      </c>
      <c r="AE884" s="166">
        <v>0</v>
      </c>
      <c r="AF884" s="166">
        <v>0</v>
      </c>
      <c r="AG884" s="166">
        <v>0</v>
      </c>
      <c r="AH884" s="166">
        <v>0</v>
      </c>
      <c r="AI884" s="166">
        <v>0</v>
      </c>
      <c r="AP884" s="1"/>
      <c r="AQ884" s="1"/>
      <c r="AR884" s="1"/>
      <c r="AS884" s="1"/>
      <c r="AT884" s="1"/>
    </row>
    <row r="885" spans="1:46" x14ac:dyDescent="0.2">
      <c r="A885" s="109" t="s">
        <v>399</v>
      </c>
      <c r="B885" s="167" t="s">
        <v>32</v>
      </c>
      <c r="C885" s="168" t="s">
        <v>2288</v>
      </c>
      <c r="D885" s="169" t="s">
        <v>2301</v>
      </c>
      <c r="E885" s="169" t="s">
        <v>2295</v>
      </c>
      <c r="F885" s="169" t="s">
        <v>2239</v>
      </c>
      <c r="G885" s="169" t="s">
        <v>2282</v>
      </c>
      <c r="H885" s="169" t="s">
        <v>2283</v>
      </c>
      <c r="I885" s="169" t="s">
        <v>2249</v>
      </c>
      <c r="J885" s="169" t="s">
        <v>2220</v>
      </c>
      <c r="K885" s="169" t="s">
        <v>106</v>
      </c>
      <c r="L885" s="169" t="s">
        <v>2223</v>
      </c>
      <c r="M885" s="169" t="s">
        <v>2282</v>
      </c>
      <c r="N885" s="169" t="s">
        <v>2283</v>
      </c>
      <c r="O885" s="169" t="s">
        <v>2245</v>
      </c>
      <c r="P885" s="169" t="s">
        <v>2282</v>
      </c>
      <c r="Q885" s="169" t="s">
        <v>2245</v>
      </c>
      <c r="R885" s="169" t="s">
        <v>983</v>
      </c>
      <c r="S885" s="169" t="s">
        <v>2</v>
      </c>
      <c r="T885" s="169" t="s">
        <v>273</v>
      </c>
      <c r="U885" s="169" t="s">
        <v>2222</v>
      </c>
      <c r="V885" s="170" t="s">
        <v>2237</v>
      </c>
      <c r="X885" s="672" t="s">
        <v>378</v>
      </c>
      <c r="Y885" s="673" t="s">
        <v>807</v>
      </c>
      <c r="Z885" s="674">
        <v>0</v>
      </c>
      <c r="AA885" s="675">
        <v>0</v>
      </c>
      <c r="AB885" s="675">
        <v>0</v>
      </c>
      <c r="AC885" s="675">
        <v>0</v>
      </c>
      <c r="AD885" s="675">
        <v>0</v>
      </c>
      <c r="AE885" s="675">
        <v>0</v>
      </c>
      <c r="AF885" s="675">
        <v>0</v>
      </c>
      <c r="AG885" s="675">
        <v>0</v>
      </c>
      <c r="AH885" s="675">
        <v>0</v>
      </c>
      <c r="AI885" s="676">
        <v>0</v>
      </c>
    </row>
    <row r="886" spans="1:46" x14ac:dyDescent="0.2">
      <c r="A886" s="109" t="s">
        <v>400</v>
      </c>
      <c r="B886" s="171" t="s">
        <v>33</v>
      </c>
      <c r="C886" s="172">
        <v>0</v>
      </c>
      <c r="D886" s="173">
        <v>0</v>
      </c>
      <c r="E886" s="173">
        <v>0</v>
      </c>
      <c r="F886" s="173">
        <v>0</v>
      </c>
      <c r="G886" s="173">
        <v>0</v>
      </c>
      <c r="H886" s="173">
        <v>0</v>
      </c>
      <c r="I886" s="173">
        <v>0</v>
      </c>
      <c r="J886" s="173">
        <v>0</v>
      </c>
      <c r="K886" s="173">
        <v>0</v>
      </c>
      <c r="L886" s="173">
        <v>0</v>
      </c>
      <c r="M886" s="173">
        <v>0</v>
      </c>
      <c r="N886" s="173">
        <v>0</v>
      </c>
      <c r="O886" s="173">
        <v>0</v>
      </c>
      <c r="P886" s="173">
        <v>0</v>
      </c>
      <c r="Q886" s="173">
        <v>0</v>
      </c>
      <c r="R886" s="173">
        <v>0</v>
      </c>
      <c r="S886" s="173">
        <v>0</v>
      </c>
      <c r="T886" s="173">
        <v>0</v>
      </c>
      <c r="U886" s="173">
        <v>0</v>
      </c>
      <c r="V886" s="174">
        <v>0</v>
      </c>
      <c r="X886" s="672" t="s">
        <v>379</v>
      </c>
      <c r="Y886" s="677" t="s">
        <v>808</v>
      </c>
      <c r="Z886" s="678">
        <v>0</v>
      </c>
      <c r="AA886" s="679">
        <v>0</v>
      </c>
      <c r="AB886" s="679">
        <v>0</v>
      </c>
      <c r="AC886" s="679">
        <v>0</v>
      </c>
      <c r="AD886" s="679">
        <v>0</v>
      </c>
      <c r="AE886" s="679">
        <v>0</v>
      </c>
      <c r="AF886" s="679">
        <v>0</v>
      </c>
      <c r="AG886" s="679">
        <v>0</v>
      </c>
      <c r="AH886" s="679">
        <v>0</v>
      </c>
      <c r="AI886" s="680">
        <v>0</v>
      </c>
    </row>
    <row r="887" spans="1:46" x14ac:dyDescent="0.2">
      <c r="A887" s="109" t="s">
        <v>401</v>
      </c>
      <c r="B887" s="171" t="s">
        <v>103</v>
      </c>
      <c r="C887" s="172">
        <v>0</v>
      </c>
      <c r="D887" s="173">
        <v>0</v>
      </c>
      <c r="E887" s="173">
        <v>0</v>
      </c>
      <c r="F887" s="173">
        <v>0</v>
      </c>
      <c r="G887" s="173">
        <v>0</v>
      </c>
      <c r="H887" s="173">
        <v>0</v>
      </c>
      <c r="I887" s="173">
        <v>0</v>
      </c>
      <c r="J887" s="173">
        <v>0</v>
      </c>
      <c r="K887" s="173">
        <v>0</v>
      </c>
      <c r="L887" s="173">
        <v>0</v>
      </c>
      <c r="M887" s="173">
        <v>0</v>
      </c>
      <c r="N887" s="173">
        <v>0</v>
      </c>
      <c r="O887" s="173">
        <v>0</v>
      </c>
      <c r="P887" s="173">
        <v>0</v>
      </c>
      <c r="Q887" s="173">
        <v>0</v>
      </c>
      <c r="R887" s="173">
        <v>0</v>
      </c>
      <c r="S887" s="173">
        <v>0</v>
      </c>
      <c r="T887" s="173">
        <v>0</v>
      </c>
      <c r="U887" s="173">
        <v>0</v>
      </c>
      <c r="V887" s="174">
        <v>0</v>
      </c>
      <c r="X887" s="672" t="s">
        <v>381</v>
      </c>
      <c r="Y887" s="677" t="s">
        <v>809</v>
      </c>
      <c r="Z887" s="678">
        <v>2</v>
      </c>
      <c r="AA887" s="679">
        <v>2</v>
      </c>
      <c r="AB887" s="679">
        <v>2</v>
      </c>
      <c r="AC887" s="679">
        <v>2</v>
      </c>
      <c r="AD887" s="679">
        <v>0</v>
      </c>
      <c r="AE887" s="679">
        <v>2</v>
      </c>
      <c r="AF887" s="679">
        <v>2</v>
      </c>
      <c r="AG887" s="679">
        <v>0</v>
      </c>
      <c r="AH887" s="679">
        <v>0</v>
      </c>
      <c r="AI887" s="680">
        <v>0</v>
      </c>
      <c r="AO887" s="2"/>
    </row>
    <row r="888" spans="1:46" x14ac:dyDescent="0.2">
      <c r="A888" s="109" t="s">
        <v>402</v>
      </c>
      <c r="B888" s="171" t="s">
        <v>148</v>
      </c>
      <c r="C888" s="172">
        <v>-7.4</v>
      </c>
      <c r="D888" s="173">
        <v>-7.4</v>
      </c>
      <c r="E888" s="173">
        <v>-5.2</v>
      </c>
      <c r="F888" s="173">
        <v>-7</v>
      </c>
      <c r="G888" s="173">
        <v>-8.1999999999999993</v>
      </c>
      <c r="H888" s="173">
        <v>-8.5</v>
      </c>
      <c r="I888" s="173">
        <v>-9.6</v>
      </c>
      <c r="J888" s="173">
        <v>-11.3</v>
      </c>
      <c r="K888" s="173">
        <v>-11.1</v>
      </c>
      <c r="L888" s="173">
        <v>-7.5</v>
      </c>
      <c r="M888" s="173">
        <v>-6.5</v>
      </c>
      <c r="N888" s="173">
        <v>-3.7</v>
      </c>
      <c r="O888" s="173">
        <v>7.9</v>
      </c>
      <c r="P888" s="173">
        <v>0.8</v>
      </c>
      <c r="Q888" s="173">
        <v>-2.9</v>
      </c>
      <c r="R888" s="173">
        <v>-4.2</v>
      </c>
      <c r="S888" s="173">
        <v>-3.2</v>
      </c>
      <c r="T888" s="173">
        <v>-4.9000000000000004</v>
      </c>
      <c r="U888" s="173">
        <v>-5.9</v>
      </c>
      <c r="V888" s="174">
        <v>-5.6</v>
      </c>
      <c r="X888" s="672" t="s">
        <v>383</v>
      </c>
      <c r="Y888" s="699" t="s">
        <v>810</v>
      </c>
      <c r="Z888" s="700">
        <v>0</v>
      </c>
      <c r="AA888" s="701">
        <v>0</v>
      </c>
      <c r="AB888" s="701">
        <v>0</v>
      </c>
      <c r="AC888" s="701">
        <v>0</v>
      </c>
      <c r="AD888" s="701">
        <v>0</v>
      </c>
      <c r="AE888" s="701">
        <v>0</v>
      </c>
      <c r="AF888" s="701">
        <v>0</v>
      </c>
      <c r="AG888" s="701">
        <v>0</v>
      </c>
      <c r="AH888" s="701">
        <v>0</v>
      </c>
      <c r="AI888" s="702">
        <v>0</v>
      </c>
      <c r="AO888" s="3"/>
    </row>
    <row r="889" spans="1:46" x14ac:dyDescent="0.2">
      <c r="A889" s="703" t="s">
        <v>1168</v>
      </c>
      <c r="B889" s="704" t="s">
        <v>807</v>
      </c>
      <c r="C889" s="705">
        <v>0</v>
      </c>
      <c r="D889" s="705">
        <v>0</v>
      </c>
      <c r="E889" s="705">
        <v>0</v>
      </c>
      <c r="F889" s="705">
        <v>0</v>
      </c>
      <c r="G889" s="705">
        <v>0</v>
      </c>
      <c r="H889" s="705">
        <v>0</v>
      </c>
      <c r="I889" s="705">
        <v>0</v>
      </c>
      <c r="J889" s="705">
        <v>0</v>
      </c>
      <c r="K889" s="705">
        <v>0</v>
      </c>
      <c r="L889" s="705">
        <v>0</v>
      </c>
      <c r="M889" s="705">
        <v>0</v>
      </c>
      <c r="N889" s="705">
        <v>0</v>
      </c>
      <c r="O889" s="705">
        <v>0</v>
      </c>
      <c r="P889" s="705">
        <v>0</v>
      </c>
      <c r="Q889" s="705">
        <v>0</v>
      </c>
      <c r="R889" s="705">
        <v>0</v>
      </c>
      <c r="S889" s="705">
        <v>0</v>
      </c>
      <c r="T889" s="705">
        <v>0</v>
      </c>
      <c r="U889" s="705">
        <v>0</v>
      </c>
      <c r="V889" s="705">
        <v>0</v>
      </c>
      <c r="X889" s="672" t="s">
        <v>385</v>
      </c>
      <c r="Y889" s="685" t="s">
        <v>812</v>
      </c>
      <c r="Z889" s="686">
        <v>0</v>
      </c>
      <c r="AA889" s="687">
        <v>0</v>
      </c>
      <c r="AB889" s="687">
        <v>0</v>
      </c>
      <c r="AC889" s="687">
        <v>0</v>
      </c>
      <c r="AD889" s="687">
        <v>0</v>
      </c>
      <c r="AE889" s="687">
        <v>0</v>
      </c>
      <c r="AF889" s="687">
        <v>0</v>
      </c>
      <c r="AG889" s="687">
        <v>173</v>
      </c>
      <c r="AH889" s="687">
        <v>172</v>
      </c>
      <c r="AI889" s="688">
        <v>172</v>
      </c>
    </row>
    <row r="890" spans="1:46" x14ac:dyDescent="0.2">
      <c r="A890" s="703" t="s">
        <v>1169</v>
      </c>
      <c r="B890" s="704" t="s">
        <v>808</v>
      </c>
      <c r="C890" s="706">
        <v>0</v>
      </c>
      <c r="D890" s="706">
        <v>0</v>
      </c>
      <c r="E890" s="706">
        <v>0</v>
      </c>
      <c r="F890" s="706">
        <v>0</v>
      </c>
      <c r="G890" s="706">
        <v>0</v>
      </c>
      <c r="H890" s="706">
        <v>0</v>
      </c>
      <c r="I890" s="706">
        <v>0</v>
      </c>
      <c r="J890" s="706">
        <v>0</v>
      </c>
      <c r="K890" s="706">
        <v>0</v>
      </c>
      <c r="L890" s="706">
        <v>0</v>
      </c>
      <c r="M890" s="706">
        <v>0</v>
      </c>
      <c r="N890" s="706">
        <v>0</v>
      </c>
      <c r="O890" s="706">
        <v>0</v>
      </c>
      <c r="P890" s="706">
        <v>0</v>
      </c>
      <c r="Q890" s="706">
        <v>0</v>
      </c>
      <c r="R890" s="706">
        <v>0</v>
      </c>
      <c r="S890" s="706">
        <v>0</v>
      </c>
      <c r="T890" s="706">
        <v>0</v>
      </c>
      <c r="U890" s="706">
        <v>0</v>
      </c>
      <c r="V890" s="706">
        <v>0</v>
      </c>
      <c r="X890" s="672" t="s">
        <v>397</v>
      </c>
      <c r="Y890" s="459" t="s">
        <v>806</v>
      </c>
      <c r="Z890" s="691">
        <v>999.90000000000009</v>
      </c>
      <c r="AA890" s="691">
        <v>982.5</v>
      </c>
      <c r="AB890" s="691">
        <v>983.95</v>
      </c>
      <c r="AC890" s="691">
        <v>996.1</v>
      </c>
      <c r="AD890" s="691">
        <v>1004.55</v>
      </c>
      <c r="AE890" s="691">
        <v>1017.75</v>
      </c>
      <c r="AF890" s="691">
        <v>1006.25</v>
      </c>
      <c r="AG890" s="691">
        <v>1011.3</v>
      </c>
      <c r="AH890" s="691">
        <v>1023.0500000000001</v>
      </c>
      <c r="AI890" s="691">
        <v>1035.0500000000002</v>
      </c>
    </row>
    <row r="891" spans="1:46" x14ac:dyDescent="0.2">
      <c r="A891" s="703" t="s">
        <v>1170</v>
      </c>
      <c r="B891" s="707" t="s">
        <v>809</v>
      </c>
      <c r="C891" s="706">
        <v>0</v>
      </c>
      <c r="D891" s="706">
        <v>2</v>
      </c>
      <c r="E891" s="706">
        <v>2</v>
      </c>
      <c r="F891" s="706">
        <v>0</v>
      </c>
      <c r="G891" s="706">
        <v>0</v>
      </c>
      <c r="H891" s="706">
        <v>2</v>
      </c>
      <c r="I891" s="706">
        <v>2</v>
      </c>
      <c r="J891" s="706">
        <v>0</v>
      </c>
      <c r="K891" s="706">
        <v>0</v>
      </c>
      <c r="L891" s="706">
        <v>0</v>
      </c>
      <c r="M891" s="706">
        <v>0</v>
      </c>
      <c r="N891" s="706">
        <v>2</v>
      </c>
      <c r="O891" s="706">
        <v>0</v>
      </c>
      <c r="P891" s="706">
        <v>0</v>
      </c>
      <c r="Q891" s="706">
        <v>0</v>
      </c>
      <c r="R891" s="706">
        <v>0</v>
      </c>
      <c r="S891" s="706">
        <v>0</v>
      </c>
      <c r="T891" s="706">
        <v>0</v>
      </c>
      <c r="U891" s="706">
        <v>0</v>
      </c>
      <c r="V891" s="706">
        <v>0</v>
      </c>
      <c r="X891" s="672" t="s">
        <v>399</v>
      </c>
      <c r="Y891" s="693" t="s">
        <v>32</v>
      </c>
      <c r="Z891" s="694" t="s">
        <v>824</v>
      </c>
      <c r="AA891" s="694" t="s">
        <v>816</v>
      </c>
      <c r="AB891" s="694" t="s">
        <v>816</v>
      </c>
      <c r="AC891" s="694" t="s">
        <v>837</v>
      </c>
      <c r="AD891" s="694" t="s">
        <v>837</v>
      </c>
      <c r="AE891" s="694" t="s">
        <v>816</v>
      </c>
      <c r="AF891" s="694" t="s">
        <v>816</v>
      </c>
      <c r="AG891" s="694" t="s">
        <v>816</v>
      </c>
      <c r="AH891" s="694" t="s">
        <v>816</v>
      </c>
      <c r="AI891" s="694" t="s">
        <v>2218</v>
      </c>
      <c r="AP891" s="2"/>
      <c r="AQ891" s="2"/>
      <c r="AR891" s="2"/>
      <c r="AS891" s="2"/>
      <c r="AT891" s="2"/>
    </row>
    <row r="892" spans="1:46" x14ac:dyDescent="0.2">
      <c r="A892" s="703" t="s">
        <v>1171</v>
      </c>
      <c r="B892" s="707" t="s">
        <v>810</v>
      </c>
      <c r="C892" s="706">
        <v>0</v>
      </c>
      <c r="D892" s="706">
        <v>0</v>
      </c>
      <c r="E892" s="706">
        <v>0</v>
      </c>
      <c r="F892" s="706">
        <v>0</v>
      </c>
      <c r="G892" s="706">
        <v>0</v>
      </c>
      <c r="H892" s="706">
        <v>0</v>
      </c>
      <c r="I892" s="706">
        <v>0</v>
      </c>
      <c r="J892" s="706">
        <v>0</v>
      </c>
      <c r="K892" s="706">
        <v>0</v>
      </c>
      <c r="L892" s="706">
        <v>0</v>
      </c>
      <c r="M892" s="706">
        <v>0</v>
      </c>
      <c r="N892" s="706">
        <v>0</v>
      </c>
      <c r="O892" s="706">
        <v>0</v>
      </c>
      <c r="P892" s="706">
        <v>0</v>
      </c>
      <c r="Q892" s="706">
        <v>0</v>
      </c>
      <c r="R892" s="706">
        <v>0</v>
      </c>
      <c r="S892" s="706">
        <v>0</v>
      </c>
      <c r="T892" s="706">
        <v>0</v>
      </c>
      <c r="U892" s="706">
        <v>0</v>
      </c>
      <c r="V892" s="706">
        <v>0</v>
      </c>
      <c r="AP892" s="3"/>
      <c r="AQ892" s="3"/>
      <c r="AR892" s="3"/>
      <c r="AS892" s="3"/>
      <c r="AT892" s="3"/>
    </row>
    <row r="893" spans="1:46" x14ac:dyDescent="0.2">
      <c r="A893" s="681" t="s">
        <v>1172</v>
      </c>
      <c r="B893" s="695" t="s">
        <v>812</v>
      </c>
      <c r="C893" s="696">
        <v>0</v>
      </c>
      <c r="D893" s="696">
        <v>0</v>
      </c>
      <c r="E893" s="696">
        <v>0</v>
      </c>
      <c r="F893" s="696">
        <v>0</v>
      </c>
      <c r="G893" s="696">
        <v>0</v>
      </c>
      <c r="H893" s="696">
        <v>0</v>
      </c>
      <c r="I893" s="696">
        <v>0</v>
      </c>
      <c r="J893" s="696">
        <v>0</v>
      </c>
      <c r="K893" s="696">
        <v>0</v>
      </c>
      <c r="L893" s="696">
        <v>0</v>
      </c>
      <c r="M893" s="696">
        <v>0</v>
      </c>
      <c r="N893" s="696">
        <v>0</v>
      </c>
      <c r="O893" s="696">
        <v>0</v>
      </c>
      <c r="P893" s="696">
        <v>0</v>
      </c>
      <c r="Q893" s="696">
        <v>173</v>
      </c>
      <c r="R893" s="696">
        <v>173</v>
      </c>
      <c r="S893" s="696">
        <v>172</v>
      </c>
      <c r="T893" s="696">
        <v>172</v>
      </c>
      <c r="U893" s="696">
        <v>172</v>
      </c>
      <c r="V893" s="696">
        <v>172</v>
      </c>
    </row>
    <row r="894" spans="1:46" x14ac:dyDescent="0.2">
      <c r="A894" s="681" t="s">
        <v>1173</v>
      </c>
      <c r="B894" s="697" t="s">
        <v>32</v>
      </c>
      <c r="C894" s="698" t="s">
        <v>824</v>
      </c>
      <c r="D894" s="698" t="e">
        <v>#N/A</v>
      </c>
      <c r="E894" s="698" t="s">
        <v>816</v>
      </c>
      <c r="F894" s="698" t="e">
        <v>#N/A</v>
      </c>
      <c r="G894" s="698" t="s">
        <v>816</v>
      </c>
      <c r="H894" s="698" t="e">
        <v>#N/A</v>
      </c>
      <c r="I894" s="698" t="s">
        <v>837</v>
      </c>
      <c r="J894" s="698" t="e">
        <v>#N/A</v>
      </c>
      <c r="K894" s="698" t="s">
        <v>837</v>
      </c>
      <c r="L894" s="698" t="e">
        <v>#N/A</v>
      </c>
      <c r="M894" s="698" t="s">
        <v>816</v>
      </c>
      <c r="N894" s="698" t="e">
        <v>#N/A</v>
      </c>
      <c r="O894" s="698" t="s">
        <v>816</v>
      </c>
      <c r="P894" s="698" t="e">
        <v>#N/A</v>
      </c>
      <c r="Q894" s="698" t="s">
        <v>816</v>
      </c>
      <c r="R894" s="698" t="e">
        <v>#N/A</v>
      </c>
      <c r="S894" s="698" t="s">
        <v>816</v>
      </c>
      <c r="T894" s="698" t="e">
        <v>#N/A</v>
      </c>
      <c r="U894" s="698" t="s">
        <v>2218</v>
      </c>
      <c r="V894" s="698" t="e">
        <v>#N/A</v>
      </c>
    </row>
    <row r="896" spans="1:46" x14ac:dyDescent="0.2">
      <c r="AN896" s="1"/>
    </row>
    <row r="900" spans="1:106" s="1" customFormat="1" ht="30" customHeight="1" x14ac:dyDescent="0.2">
      <c r="A900"/>
      <c r="B900"/>
      <c r="C900"/>
      <c r="D900"/>
      <c r="E900"/>
      <c r="F900"/>
      <c r="G900"/>
      <c r="H900"/>
      <c r="I900"/>
      <c r="J900"/>
      <c r="K900"/>
      <c r="L900"/>
      <c r="M900"/>
      <c r="N900"/>
      <c r="O900"/>
      <c r="P900"/>
      <c r="Q900"/>
      <c r="R900"/>
      <c r="S900"/>
      <c r="T900"/>
      <c r="U900"/>
      <c r="V900"/>
      <c r="X900"/>
      <c r="Y900"/>
      <c r="Z900"/>
      <c r="AA900"/>
      <c r="AB900"/>
      <c r="AC900"/>
      <c r="AD900"/>
      <c r="AE900"/>
      <c r="AF900"/>
      <c r="AG900"/>
      <c r="AH900"/>
      <c r="AI900"/>
      <c r="AJ900" s="515"/>
      <c r="AK900" s="5"/>
      <c r="AL900" s="5"/>
      <c r="AM900" s="5"/>
      <c r="AN900"/>
      <c r="AO900"/>
      <c r="AP900"/>
      <c r="AQ900"/>
      <c r="AR900"/>
      <c r="AS900"/>
      <c r="AT900"/>
      <c r="CH900"/>
      <c r="CI900"/>
      <c r="CJ900"/>
      <c r="CK900"/>
      <c r="CL900"/>
      <c r="CM900"/>
      <c r="CN900"/>
      <c r="CO900"/>
      <c r="CP900"/>
      <c r="CQ900"/>
      <c r="CR900"/>
      <c r="CS900"/>
      <c r="CT900"/>
      <c r="CU900"/>
      <c r="CV900"/>
      <c r="CW900"/>
      <c r="CX900"/>
      <c r="CY900"/>
      <c r="CZ900"/>
      <c r="DA900"/>
      <c r="DB900"/>
    </row>
    <row r="901" spans="1:106" x14ac:dyDescent="0.2">
      <c r="CH901" s="1"/>
      <c r="CI901" s="1"/>
      <c r="CJ901" s="1"/>
      <c r="CK901" s="1"/>
      <c r="CL901" s="1"/>
      <c r="CM901" s="1"/>
      <c r="CN901" s="1"/>
      <c r="CO901" s="1"/>
      <c r="CP901" s="1"/>
      <c r="CQ901" s="1"/>
      <c r="CR901" s="1"/>
      <c r="CS901" s="1"/>
      <c r="CT901" s="1"/>
      <c r="CU901" s="1"/>
      <c r="CV901" s="1"/>
      <c r="CW901" s="1"/>
      <c r="CX901" s="1"/>
      <c r="CY901" s="1"/>
      <c r="CZ901" s="1"/>
      <c r="DA901" s="1"/>
      <c r="DB901" s="1"/>
    </row>
    <row r="902" spans="1:106" ht="15.75" customHeight="1" x14ac:dyDescent="0.2"/>
    <row r="903" spans="1:106" ht="69.75" customHeight="1" x14ac:dyDescent="0.2">
      <c r="A903" s="98">
        <v>933</v>
      </c>
      <c r="B903" s="98"/>
      <c r="C903" s="98"/>
      <c r="D903" s="98"/>
      <c r="E903" s="98"/>
      <c r="F903" s="98"/>
      <c r="G903" s="98"/>
      <c r="H903" s="98"/>
      <c r="I903" s="98"/>
      <c r="J903" s="98"/>
      <c r="K903" s="98"/>
      <c r="L903" s="98"/>
      <c r="M903" s="98"/>
      <c r="N903" s="98"/>
      <c r="O903" s="98"/>
      <c r="P903" s="98"/>
      <c r="Q903" s="98"/>
      <c r="R903" s="98"/>
      <c r="S903" s="98"/>
      <c r="T903" s="98"/>
      <c r="U903" s="98"/>
      <c r="V903" s="98"/>
      <c r="W903" s="98"/>
      <c r="X903" s="98"/>
      <c r="Y903" s="98"/>
      <c r="Z903" s="98"/>
      <c r="AA903" s="98"/>
      <c r="AB903" s="98"/>
      <c r="AC903" s="98"/>
      <c r="AD903" s="98"/>
      <c r="AE903" s="98"/>
      <c r="AF903" s="98"/>
      <c r="AG903" s="98"/>
      <c r="AH903" s="98"/>
      <c r="AI903" s="98"/>
      <c r="AL903" s="232"/>
      <c r="AM903" s="232"/>
      <c r="AN903" s="2"/>
    </row>
    <row r="904" spans="1:106" x14ac:dyDescent="0.2">
      <c r="A904" s="99" t="s">
        <v>454</v>
      </c>
      <c r="B904" s="100" t="s">
        <v>78</v>
      </c>
      <c r="C904" s="101" t="s">
        <v>2262</v>
      </c>
      <c r="D904" s="102" t="s">
        <v>79</v>
      </c>
      <c r="E904" s="102" t="s">
        <v>2263</v>
      </c>
      <c r="F904" s="102" t="s">
        <v>79</v>
      </c>
      <c r="G904" s="102" t="s">
        <v>2264</v>
      </c>
      <c r="H904" s="102" t="s">
        <v>79</v>
      </c>
      <c r="I904" s="102" t="s">
        <v>2265</v>
      </c>
      <c r="J904" s="102" t="s">
        <v>79</v>
      </c>
      <c r="K904" s="102" t="s">
        <v>2266</v>
      </c>
      <c r="L904" s="102" t="s">
        <v>79</v>
      </c>
      <c r="M904" s="102" t="s">
        <v>2267</v>
      </c>
      <c r="N904" s="102" t="s">
        <v>79</v>
      </c>
      <c r="O904" s="102" t="s">
        <v>2268</v>
      </c>
      <c r="P904" s="102" t="s">
        <v>79</v>
      </c>
      <c r="Q904" s="102" t="s">
        <v>2269</v>
      </c>
      <c r="R904" s="102" t="s">
        <v>79</v>
      </c>
      <c r="S904" s="102" t="s">
        <v>2270</v>
      </c>
      <c r="T904" s="102" t="s">
        <v>79</v>
      </c>
      <c r="U904" s="102" t="s">
        <v>2271</v>
      </c>
      <c r="V904" s="103" t="s">
        <v>79</v>
      </c>
      <c r="X904" s="104"/>
      <c r="Y904" s="105" t="s">
        <v>80</v>
      </c>
      <c r="Z904" s="106" t="s">
        <v>83</v>
      </c>
      <c r="AA904" s="107" t="s">
        <v>84</v>
      </c>
      <c r="AB904" s="107" t="s">
        <v>85</v>
      </c>
      <c r="AC904" s="107" t="s">
        <v>86</v>
      </c>
      <c r="AD904" s="107" t="s">
        <v>87</v>
      </c>
      <c r="AE904" s="107" t="s">
        <v>81</v>
      </c>
      <c r="AF904" s="107" t="s">
        <v>82</v>
      </c>
      <c r="AG904" s="107" t="s">
        <v>83</v>
      </c>
      <c r="AH904" s="107" t="s">
        <v>84</v>
      </c>
      <c r="AI904" s="108" t="s">
        <v>85</v>
      </c>
      <c r="AL904" s="233"/>
      <c r="AM904" s="233"/>
      <c r="AN904" s="3"/>
    </row>
    <row r="905" spans="1:106" x14ac:dyDescent="0.2">
      <c r="A905" s="109" t="s">
        <v>455</v>
      </c>
      <c r="B905" s="110" t="s">
        <v>456</v>
      </c>
      <c r="C905" s="111" t="s">
        <v>59</v>
      </c>
      <c r="D905" s="111" t="s">
        <v>60</v>
      </c>
      <c r="E905" s="111" t="s">
        <v>59</v>
      </c>
      <c r="F905" s="111" t="s">
        <v>60</v>
      </c>
      <c r="G905" s="111" t="s">
        <v>59</v>
      </c>
      <c r="H905" s="111" t="s">
        <v>60</v>
      </c>
      <c r="I905" s="111" t="s">
        <v>59</v>
      </c>
      <c r="J905" s="111" t="s">
        <v>60</v>
      </c>
      <c r="K905" s="111" t="s">
        <v>59</v>
      </c>
      <c r="L905" s="111" t="s">
        <v>60</v>
      </c>
      <c r="M905" s="111" t="s">
        <v>59</v>
      </c>
      <c r="N905" s="111" t="s">
        <v>60</v>
      </c>
      <c r="O905" s="111" t="s">
        <v>59</v>
      </c>
      <c r="P905" s="111" t="s">
        <v>60</v>
      </c>
      <c r="Q905" s="111" t="s">
        <v>59</v>
      </c>
      <c r="R905" s="111" t="s">
        <v>60</v>
      </c>
      <c r="S905" s="111" t="s">
        <v>59</v>
      </c>
      <c r="T905" s="111" t="s">
        <v>60</v>
      </c>
      <c r="U905" s="111" t="s">
        <v>59</v>
      </c>
      <c r="V905" s="112" t="s">
        <v>60</v>
      </c>
      <c r="X905" s="113"/>
      <c r="Y905" s="105" t="s">
        <v>456</v>
      </c>
      <c r="Z905" s="114" t="s">
        <v>2272</v>
      </c>
      <c r="AA905" s="115" t="s">
        <v>2273</v>
      </c>
      <c r="AB905" s="115" t="s">
        <v>2274</v>
      </c>
      <c r="AC905" s="115" t="s">
        <v>2275</v>
      </c>
      <c r="AD905" s="115" t="s">
        <v>2276</v>
      </c>
      <c r="AE905" s="115" t="s">
        <v>2277</v>
      </c>
      <c r="AF905" s="115" t="s">
        <v>2278</v>
      </c>
      <c r="AG905" s="115" t="s">
        <v>2279</v>
      </c>
      <c r="AH905" s="115" t="s">
        <v>2280</v>
      </c>
      <c r="AI905" s="116" t="s">
        <v>2281</v>
      </c>
    </row>
    <row r="906" spans="1:106" x14ac:dyDescent="0.2">
      <c r="A906" s="109" t="s">
        <v>457</v>
      </c>
      <c r="B906" s="117" t="s">
        <v>88</v>
      </c>
      <c r="C906" s="118">
        <v>45616.375</v>
      </c>
      <c r="D906" s="119">
        <v>45616.875</v>
      </c>
      <c r="E906" s="120">
        <v>45617.375</v>
      </c>
      <c r="F906" s="119">
        <v>45617.875</v>
      </c>
      <c r="G906" s="120">
        <v>45618.375</v>
      </c>
      <c r="H906" s="119">
        <v>45618.875</v>
      </c>
      <c r="I906" s="121">
        <v>45619.375</v>
      </c>
      <c r="J906" s="119">
        <v>45619.875</v>
      </c>
      <c r="K906" s="120">
        <v>45620.375</v>
      </c>
      <c r="L906" s="119">
        <v>45620.875</v>
      </c>
      <c r="M906" s="120">
        <v>45621.375</v>
      </c>
      <c r="N906" s="119">
        <v>45621.875</v>
      </c>
      <c r="O906" s="121">
        <v>45622.375</v>
      </c>
      <c r="P906" s="119">
        <v>45622.875</v>
      </c>
      <c r="Q906" s="120">
        <v>45623.375</v>
      </c>
      <c r="R906" s="119">
        <v>45623.875</v>
      </c>
      <c r="S906" s="120">
        <v>45624.375</v>
      </c>
      <c r="T906" s="119">
        <v>45624.875</v>
      </c>
      <c r="U906" s="120">
        <v>45625.375</v>
      </c>
      <c r="V906" s="122">
        <v>45625.875</v>
      </c>
      <c r="X906" s="109" t="s">
        <v>458</v>
      </c>
      <c r="Y906" s="123"/>
      <c r="Z906" s="124">
        <v>45616.875</v>
      </c>
      <c r="AA906" s="125">
        <v>45617.875</v>
      </c>
      <c r="AB906" s="125">
        <v>45618.875</v>
      </c>
      <c r="AC906" s="125">
        <v>45619.875</v>
      </c>
      <c r="AD906" s="125">
        <v>45620.875</v>
      </c>
      <c r="AE906" s="125">
        <v>45621.875</v>
      </c>
      <c r="AF906" s="125">
        <v>45622.875</v>
      </c>
      <c r="AG906" s="125">
        <v>45623.875</v>
      </c>
      <c r="AH906" s="125">
        <v>45624.875</v>
      </c>
      <c r="AI906" s="125">
        <v>45625.875</v>
      </c>
    </row>
    <row r="907" spans="1:106" s="2" customFormat="1" x14ac:dyDescent="0.2">
      <c r="A907" s="109" t="s">
        <v>459</v>
      </c>
      <c r="B907" s="126" t="s">
        <v>89</v>
      </c>
      <c r="C907" s="127" t="e">
        <v>#N/A</v>
      </c>
      <c r="D907" s="128">
        <v>-3.5</v>
      </c>
      <c r="E907" s="128" t="e">
        <v>#N/A</v>
      </c>
      <c r="F907" s="128">
        <v>-4.5</v>
      </c>
      <c r="G907" s="128" t="e">
        <v>#N/A</v>
      </c>
      <c r="H907" s="128">
        <v>-1.7</v>
      </c>
      <c r="I907" s="128" t="e">
        <v>#N/A</v>
      </c>
      <c r="J907" s="128">
        <v>-1.6</v>
      </c>
      <c r="K907" s="128" t="e">
        <v>#N/A</v>
      </c>
      <c r="L907" s="128">
        <v>-1.7</v>
      </c>
      <c r="M907" s="128" t="e">
        <v>#N/A</v>
      </c>
      <c r="N907" s="128">
        <v>-0.9</v>
      </c>
      <c r="O907" s="128" t="e">
        <v>#N/A</v>
      </c>
      <c r="P907" s="128">
        <v>3.5</v>
      </c>
      <c r="Q907" s="128" t="e">
        <v>#N/A</v>
      </c>
      <c r="R907" s="128">
        <v>0.6</v>
      </c>
      <c r="S907" s="128" t="e">
        <v>#N/A</v>
      </c>
      <c r="T907" s="128">
        <v>-5.8</v>
      </c>
      <c r="U907" s="128" t="e">
        <v>#N/A</v>
      </c>
      <c r="V907" s="129">
        <v>-5</v>
      </c>
      <c r="W907" s="1"/>
      <c r="X907" s="109" t="s">
        <v>460</v>
      </c>
      <c r="Y907" s="130" t="s">
        <v>89</v>
      </c>
      <c r="Z907" s="131">
        <v>-3.5</v>
      </c>
      <c r="AA907" s="131">
        <v>-4.5</v>
      </c>
      <c r="AB907" s="131">
        <v>-1.7</v>
      </c>
      <c r="AC907" s="131">
        <v>-1.6</v>
      </c>
      <c r="AD907" s="131">
        <v>-1.7</v>
      </c>
      <c r="AE907" s="131">
        <v>-0.9</v>
      </c>
      <c r="AF907" s="131">
        <v>3.5</v>
      </c>
      <c r="AG907" s="131">
        <v>0.6</v>
      </c>
      <c r="AH907" s="131">
        <v>-5.8</v>
      </c>
      <c r="AI907" s="131">
        <v>-5</v>
      </c>
      <c r="AJ907" s="516"/>
      <c r="AK907" s="232"/>
      <c r="AL907" s="5"/>
      <c r="AM907" s="5"/>
      <c r="AN907"/>
      <c r="AO907"/>
      <c r="AP907"/>
      <c r="AQ907"/>
      <c r="AR907"/>
      <c r="AS907"/>
      <c r="AT907"/>
      <c r="CH907"/>
      <c r="CI907"/>
      <c r="CJ907"/>
      <c r="CK907"/>
      <c r="CL907"/>
      <c r="CM907"/>
      <c r="CN907"/>
      <c r="CO907"/>
      <c r="CP907"/>
      <c r="CQ907"/>
      <c r="CR907"/>
      <c r="CS907"/>
      <c r="CT907"/>
      <c r="CU907"/>
      <c r="CV907"/>
      <c r="CW907"/>
      <c r="CX907"/>
      <c r="CY907"/>
      <c r="CZ907"/>
      <c r="DA907"/>
      <c r="DB907"/>
    </row>
    <row r="908" spans="1:106" s="3" customFormat="1" x14ac:dyDescent="0.2">
      <c r="A908" s="109" t="s">
        <v>461</v>
      </c>
      <c r="B908" s="132" t="s">
        <v>90</v>
      </c>
      <c r="C908" s="133">
        <v>-5.6</v>
      </c>
      <c r="D908" s="134" t="e">
        <v>#N/A</v>
      </c>
      <c r="E908" s="133">
        <v>-9</v>
      </c>
      <c r="F908" s="134" t="e">
        <v>#N/A</v>
      </c>
      <c r="G908" s="133">
        <v>-7.3</v>
      </c>
      <c r="H908" s="134" t="e">
        <v>#N/A</v>
      </c>
      <c r="I908" s="133">
        <v>-4.3</v>
      </c>
      <c r="J908" s="134" t="e">
        <v>#N/A</v>
      </c>
      <c r="K908" s="133">
        <v>-6.7</v>
      </c>
      <c r="L908" s="134" t="e">
        <v>#N/A</v>
      </c>
      <c r="M908" s="133">
        <v>-9.3000000000000007</v>
      </c>
      <c r="N908" s="134" t="e">
        <v>#N/A</v>
      </c>
      <c r="O908" s="133">
        <v>-3.2</v>
      </c>
      <c r="P908" s="134" t="e">
        <v>#N/A</v>
      </c>
      <c r="Q908" s="133">
        <v>-2</v>
      </c>
      <c r="R908" s="134" t="e">
        <v>#N/A</v>
      </c>
      <c r="S908" s="133">
        <v>-8.4</v>
      </c>
      <c r="T908" s="134" t="e">
        <v>#N/A</v>
      </c>
      <c r="U908" s="133">
        <v>-10</v>
      </c>
      <c r="V908" s="135" t="e">
        <v>#N/A</v>
      </c>
      <c r="W908" s="1"/>
      <c r="X908" s="109" t="s">
        <v>462</v>
      </c>
      <c r="Y908" s="136" t="s">
        <v>90</v>
      </c>
      <c r="Z908" s="137">
        <v>-5.6</v>
      </c>
      <c r="AA908" s="137">
        <v>-7</v>
      </c>
      <c r="AB908" s="137">
        <v>-5.3</v>
      </c>
      <c r="AC908" s="137">
        <v>-2.8</v>
      </c>
      <c r="AD908" s="137">
        <v>-4.7</v>
      </c>
      <c r="AE908" s="137">
        <v>-7.3</v>
      </c>
      <c r="AF908" s="137">
        <v>-1.2</v>
      </c>
      <c r="AG908" s="137">
        <v>-2</v>
      </c>
      <c r="AH908" s="137">
        <v>-6.6</v>
      </c>
      <c r="AI908" s="137">
        <v>-8</v>
      </c>
      <c r="AJ908" s="517"/>
      <c r="AK908" s="233"/>
      <c r="AL908" s="5"/>
      <c r="AM908" s="5"/>
      <c r="AN908"/>
      <c r="AO908"/>
      <c r="AP908"/>
      <c r="AQ908"/>
      <c r="AR908"/>
      <c r="AS908"/>
      <c r="AT908"/>
      <c r="CH908" s="2"/>
      <c r="CI908" s="2"/>
      <c r="CJ908" s="2"/>
      <c r="CK908" s="2"/>
      <c r="CL908" s="2"/>
      <c r="CM908" s="2"/>
      <c r="CN908" s="2"/>
      <c r="CO908" s="2"/>
      <c r="CP908" s="2"/>
      <c r="CQ908" s="2"/>
      <c r="CR908" s="2"/>
      <c r="CS908" s="2"/>
      <c r="CT908" s="2"/>
      <c r="CU908" s="2"/>
      <c r="CV908" s="2"/>
      <c r="CW908" s="2"/>
      <c r="CX908" s="2"/>
      <c r="CY908" s="2"/>
      <c r="CZ908" s="2"/>
      <c r="DA908" s="2"/>
      <c r="DB908" s="2"/>
    </row>
    <row r="909" spans="1:106" x14ac:dyDescent="0.2">
      <c r="A909" s="109" t="s">
        <v>463</v>
      </c>
      <c r="B909" s="491" t="s">
        <v>91</v>
      </c>
      <c r="C909" s="492" t="e">
        <v>#N/A</v>
      </c>
      <c r="D909" s="493">
        <v>10.1</v>
      </c>
      <c r="E909" s="493" t="e">
        <v>#N/A</v>
      </c>
      <c r="F909" s="493">
        <v>1.4000000000000004</v>
      </c>
      <c r="G909" s="493" t="e">
        <v>#N/A</v>
      </c>
      <c r="H909" s="493">
        <v>1.4000000000000004</v>
      </c>
      <c r="I909" s="493" t="e">
        <v>#N/A</v>
      </c>
      <c r="J909" s="493">
        <v>9.6</v>
      </c>
      <c r="K909" s="493" t="e">
        <v>#N/A</v>
      </c>
      <c r="L909" s="493">
        <v>14.3</v>
      </c>
      <c r="M909" s="493" t="e">
        <v>#N/A</v>
      </c>
      <c r="N909" s="493">
        <v>5.9</v>
      </c>
      <c r="O909" s="493" t="e">
        <v>#N/A</v>
      </c>
      <c r="P909" s="493">
        <v>9.5</v>
      </c>
      <c r="Q909" s="493" t="e">
        <v>#N/A</v>
      </c>
      <c r="R909" s="493">
        <v>13.2</v>
      </c>
      <c r="S909" s="493" t="e">
        <v>#N/A</v>
      </c>
      <c r="T909" s="493">
        <v>10.4</v>
      </c>
      <c r="U909" s="493" t="e">
        <v>#N/A</v>
      </c>
      <c r="V909" s="494">
        <v>11.6</v>
      </c>
      <c r="X909" s="109" t="s">
        <v>464</v>
      </c>
      <c r="Y909" s="514" t="s">
        <v>91</v>
      </c>
      <c r="Z909" s="511">
        <v>10.1</v>
      </c>
      <c r="AA909" s="512">
        <v>1.4000000000000004</v>
      </c>
      <c r="AB909" s="512">
        <v>1.4000000000000004</v>
      </c>
      <c r="AC909" s="512">
        <v>9.6</v>
      </c>
      <c r="AD909" s="512">
        <v>14.3</v>
      </c>
      <c r="AE909" s="512">
        <v>5.9</v>
      </c>
      <c r="AF909" s="512">
        <v>9.5</v>
      </c>
      <c r="AG909" s="512">
        <v>13.2</v>
      </c>
      <c r="AH909" s="512">
        <v>10.4</v>
      </c>
      <c r="AI909" s="513">
        <v>11.6</v>
      </c>
      <c r="CH909" s="3"/>
      <c r="CI909" s="3"/>
      <c r="CJ909" s="3"/>
      <c r="CK909" s="3"/>
      <c r="CL909" s="3"/>
      <c r="CM909" s="3"/>
      <c r="CN909" s="3"/>
      <c r="CO909" s="3"/>
      <c r="CP909" s="3"/>
      <c r="CQ909" s="3"/>
      <c r="CR909" s="3"/>
      <c r="CS909" s="3"/>
      <c r="CT909" s="3"/>
      <c r="CU909" s="3"/>
      <c r="CV909" s="3"/>
      <c r="CW909" s="3"/>
      <c r="CX909" s="3"/>
      <c r="CY909" s="3"/>
      <c r="CZ909" s="3"/>
      <c r="DA909" s="3"/>
      <c r="DB909" s="3"/>
    </row>
    <row r="910" spans="1:106" x14ac:dyDescent="0.2">
      <c r="A910" s="109" t="s">
        <v>465</v>
      </c>
      <c r="B910" s="139" t="s">
        <v>92</v>
      </c>
      <c r="C910" s="140">
        <v>4</v>
      </c>
      <c r="D910" s="141">
        <v>4</v>
      </c>
      <c r="E910" s="141">
        <v>15</v>
      </c>
      <c r="F910" s="141">
        <v>22</v>
      </c>
      <c r="G910" s="141">
        <v>6</v>
      </c>
      <c r="H910" s="141">
        <v>13</v>
      </c>
      <c r="I910" s="141">
        <v>12</v>
      </c>
      <c r="J910" s="141">
        <v>10</v>
      </c>
      <c r="K910" s="141">
        <v>9</v>
      </c>
      <c r="L910" s="141">
        <v>5</v>
      </c>
      <c r="M910" s="141">
        <v>2</v>
      </c>
      <c r="N910" s="141">
        <v>12</v>
      </c>
      <c r="O910" s="141">
        <v>10</v>
      </c>
      <c r="P910" s="141">
        <v>5</v>
      </c>
      <c r="Q910" s="141">
        <v>1</v>
      </c>
      <c r="R910" s="141">
        <v>3</v>
      </c>
      <c r="S910" s="141">
        <v>2</v>
      </c>
      <c r="T910" s="141">
        <v>3</v>
      </c>
      <c r="U910" s="141">
        <v>4</v>
      </c>
      <c r="V910" s="142">
        <v>2</v>
      </c>
      <c r="X910" s="109" t="s">
        <v>466</v>
      </c>
      <c r="Y910" s="143" t="s">
        <v>92</v>
      </c>
      <c r="Z910" s="144">
        <v>4</v>
      </c>
      <c r="AA910" s="144">
        <v>22</v>
      </c>
      <c r="AB910" s="144">
        <v>13</v>
      </c>
      <c r="AC910" s="144">
        <v>12</v>
      </c>
      <c r="AD910" s="144">
        <v>9</v>
      </c>
      <c r="AE910" s="144">
        <v>12</v>
      </c>
      <c r="AF910" s="144">
        <v>10</v>
      </c>
      <c r="AG910" s="144">
        <v>3</v>
      </c>
      <c r="AH910" s="144">
        <v>3</v>
      </c>
      <c r="AI910" s="144">
        <v>4</v>
      </c>
      <c r="AO910" s="1"/>
    </row>
    <row r="911" spans="1:106" x14ac:dyDescent="0.2">
      <c r="A911" s="109" t="s">
        <v>467</v>
      </c>
      <c r="B911" s="145" t="s">
        <v>93</v>
      </c>
      <c r="C911" s="146" t="s">
        <v>79</v>
      </c>
      <c r="D911" s="147" t="s">
        <v>79</v>
      </c>
      <c r="E911" s="147">
        <v>15</v>
      </c>
      <c r="F911" s="147">
        <v>22</v>
      </c>
      <c r="G911" s="147" t="s">
        <v>79</v>
      </c>
      <c r="H911" s="147" t="s">
        <v>79</v>
      </c>
      <c r="I911" s="147" t="s">
        <v>79</v>
      </c>
      <c r="J911" s="147" t="s">
        <v>79</v>
      </c>
      <c r="K911" s="147" t="s">
        <v>79</v>
      </c>
      <c r="L911" s="147" t="s">
        <v>79</v>
      </c>
      <c r="M911" s="147" t="s">
        <v>79</v>
      </c>
      <c r="N911" s="147" t="s">
        <v>79</v>
      </c>
      <c r="O911" s="147" t="s">
        <v>79</v>
      </c>
      <c r="P911" s="147" t="s">
        <v>79</v>
      </c>
      <c r="Q911" s="147" t="s">
        <v>79</v>
      </c>
      <c r="R911" s="147" t="s">
        <v>79</v>
      </c>
      <c r="S911" s="147" t="s">
        <v>79</v>
      </c>
      <c r="T911" s="147" t="s">
        <v>79</v>
      </c>
      <c r="U911" s="147" t="s">
        <v>79</v>
      </c>
      <c r="V911" s="148" t="s">
        <v>79</v>
      </c>
      <c r="X911" s="109" t="s">
        <v>468</v>
      </c>
      <c r="Y911" s="149" t="s">
        <v>103</v>
      </c>
      <c r="Z911" s="150">
        <v>0</v>
      </c>
      <c r="AA911" s="150">
        <v>0</v>
      </c>
      <c r="AB911" s="150">
        <v>0</v>
      </c>
      <c r="AC911" s="150">
        <v>0</v>
      </c>
      <c r="AD911" s="150">
        <v>0</v>
      </c>
      <c r="AE911" s="150">
        <v>0</v>
      </c>
      <c r="AF911" s="150">
        <v>0</v>
      </c>
      <c r="AG911" s="150">
        <v>0</v>
      </c>
      <c r="AH911" s="150">
        <v>0</v>
      </c>
      <c r="AI911" s="150">
        <v>0</v>
      </c>
    </row>
    <row r="912" spans="1:106" ht="15.75" x14ac:dyDescent="0.25">
      <c r="A912" s="109" t="s">
        <v>469</v>
      </c>
      <c r="B912" s="151" t="s">
        <v>31</v>
      </c>
      <c r="C912" s="152" t="s">
        <v>79</v>
      </c>
      <c r="D912" s="153" t="s">
        <v>79</v>
      </c>
      <c r="E912" s="153" t="s">
        <v>79</v>
      </c>
      <c r="F912" s="153" t="s">
        <v>2255</v>
      </c>
      <c r="G912" s="153" t="s">
        <v>2254</v>
      </c>
      <c r="H912" s="153" t="s">
        <v>2254</v>
      </c>
      <c r="I912" s="153" t="s">
        <v>2254</v>
      </c>
      <c r="J912" s="153" t="s">
        <v>79</v>
      </c>
      <c r="K912" s="153" t="s">
        <v>2253</v>
      </c>
      <c r="L912" s="153" t="s">
        <v>79</v>
      </c>
      <c r="M912" s="153" t="s">
        <v>79</v>
      </c>
      <c r="N912" s="153" t="s">
        <v>2250</v>
      </c>
      <c r="O912" s="153" t="s">
        <v>2255</v>
      </c>
      <c r="P912" s="153" t="s">
        <v>2250</v>
      </c>
      <c r="Q912" s="153" t="s">
        <v>2250</v>
      </c>
      <c r="R912" s="153" t="s">
        <v>2250</v>
      </c>
      <c r="S912" s="153" t="s">
        <v>79</v>
      </c>
      <c r="T912" s="153" t="s">
        <v>79</v>
      </c>
      <c r="U912" s="153" t="s">
        <v>79</v>
      </c>
      <c r="V912" s="154" t="s">
        <v>79</v>
      </c>
      <c r="X912" s="109" t="s">
        <v>470</v>
      </c>
      <c r="Y912" s="155" t="s">
        <v>31</v>
      </c>
      <c r="Z912" s="156" t="s">
        <v>79</v>
      </c>
      <c r="AA912" s="156" t="s">
        <v>2255</v>
      </c>
      <c r="AB912" s="156" t="s">
        <v>2255</v>
      </c>
      <c r="AC912" s="156" t="s">
        <v>2254</v>
      </c>
      <c r="AD912" s="156" t="s">
        <v>2253</v>
      </c>
      <c r="AE912" s="156" t="s">
        <v>2250</v>
      </c>
      <c r="AF912" s="156" t="s">
        <v>2250</v>
      </c>
      <c r="AG912" s="156" t="s">
        <v>2250</v>
      </c>
      <c r="AH912" s="156" t="s">
        <v>79</v>
      </c>
      <c r="AI912" s="156" t="s">
        <v>79</v>
      </c>
    </row>
    <row r="913" spans="1:46" x14ac:dyDescent="0.2">
      <c r="A913" s="109" t="s">
        <v>471</v>
      </c>
      <c r="B913" s="151" t="s">
        <v>94</v>
      </c>
      <c r="C913" s="157">
        <v>0</v>
      </c>
      <c r="D913" s="158">
        <v>0</v>
      </c>
      <c r="E913" s="158">
        <v>0</v>
      </c>
      <c r="F913" s="158">
        <v>6</v>
      </c>
      <c r="G913" s="158">
        <v>3</v>
      </c>
      <c r="H913" s="158">
        <v>3</v>
      </c>
      <c r="I913" s="158">
        <v>2</v>
      </c>
      <c r="J913" s="158">
        <v>0</v>
      </c>
      <c r="K913" s="158">
        <v>1</v>
      </c>
      <c r="L913" s="158">
        <v>0</v>
      </c>
      <c r="M913" s="158">
        <v>0</v>
      </c>
      <c r="N913" s="158">
        <v>4</v>
      </c>
      <c r="O913" s="158">
        <v>6</v>
      </c>
      <c r="P913" s="158">
        <v>3</v>
      </c>
      <c r="Q913" s="158">
        <v>12</v>
      </c>
      <c r="R913" s="158">
        <v>2</v>
      </c>
      <c r="S913" s="158">
        <v>0</v>
      </c>
      <c r="T913" s="158">
        <v>0</v>
      </c>
      <c r="U913" s="158">
        <v>0</v>
      </c>
      <c r="V913" s="159">
        <v>0</v>
      </c>
      <c r="X913" s="109" t="s">
        <v>472</v>
      </c>
      <c r="Y913" s="23" t="s">
        <v>94</v>
      </c>
      <c r="Z913" s="160">
        <v>0</v>
      </c>
      <c r="AA913" s="160">
        <v>6</v>
      </c>
      <c r="AB913" s="160">
        <v>6</v>
      </c>
      <c r="AC913" s="160">
        <v>2</v>
      </c>
      <c r="AD913" s="160">
        <v>1</v>
      </c>
      <c r="AE913" s="160">
        <v>4</v>
      </c>
      <c r="AF913" s="160">
        <v>10</v>
      </c>
      <c r="AG913" s="160">
        <v>12</v>
      </c>
      <c r="AH913" s="160">
        <v>0</v>
      </c>
      <c r="AI913" s="160">
        <v>0</v>
      </c>
    </row>
    <row r="914" spans="1:46" x14ac:dyDescent="0.2">
      <c r="A914" s="109" t="s">
        <v>473</v>
      </c>
      <c r="B914" s="161" t="s">
        <v>34</v>
      </c>
      <c r="C914" s="162">
        <v>1010</v>
      </c>
      <c r="D914" s="163">
        <v>1013.6</v>
      </c>
      <c r="E914" s="163">
        <v>1009.55</v>
      </c>
      <c r="F914" s="163">
        <v>996</v>
      </c>
      <c r="G914" s="163">
        <v>983.45</v>
      </c>
      <c r="H914" s="163">
        <v>979.15</v>
      </c>
      <c r="I914" s="163">
        <v>985.45</v>
      </c>
      <c r="J914" s="163">
        <v>991.1</v>
      </c>
      <c r="K914" s="163">
        <v>992.9</v>
      </c>
      <c r="L914" s="163">
        <v>1002.95</v>
      </c>
      <c r="M914" s="163">
        <v>1011.05</v>
      </c>
      <c r="N914" s="163">
        <v>1003.3499999999999</v>
      </c>
      <c r="O914" s="163">
        <v>992.55</v>
      </c>
      <c r="P914" s="163">
        <v>995.75</v>
      </c>
      <c r="Q914" s="163">
        <v>999.5</v>
      </c>
      <c r="R914" s="163">
        <v>1011.3499999999999</v>
      </c>
      <c r="S914" s="163">
        <v>1021.1500000000001</v>
      </c>
      <c r="T914" s="163">
        <v>1026.8000000000002</v>
      </c>
      <c r="U914" s="163">
        <v>1033.0999999999999</v>
      </c>
      <c r="V914" s="164">
        <v>1042.45</v>
      </c>
      <c r="X914" s="109" t="s">
        <v>474</v>
      </c>
      <c r="Y914" s="165" t="s">
        <v>33</v>
      </c>
      <c r="Z914" s="166">
        <v>0</v>
      </c>
      <c r="AA914" s="166">
        <v>0</v>
      </c>
      <c r="AB914" s="166">
        <v>0</v>
      </c>
      <c r="AC914" s="166">
        <v>0</v>
      </c>
      <c r="AD914" s="166">
        <v>0</v>
      </c>
      <c r="AE914" s="166">
        <v>0</v>
      </c>
      <c r="AF914" s="166">
        <v>0</v>
      </c>
      <c r="AG914" s="166">
        <v>0</v>
      </c>
      <c r="AH914" s="166">
        <v>0</v>
      </c>
      <c r="AI914" s="166">
        <v>0</v>
      </c>
      <c r="AP914" s="1"/>
      <c r="AQ914" s="1"/>
      <c r="AR914" s="1"/>
      <c r="AS914" s="1"/>
      <c r="AT914" s="1"/>
    </row>
    <row r="915" spans="1:46" x14ac:dyDescent="0.2">
      <c r="A915" s="109" t="s">
        <v>475</v>
      </c>
      <c r="B915" s="167" t="s">
        <v>32</v>
      </c>
      <c r="C915" s="168" t="s">
        <v>2233</v>
      </c>
      <c r="D915" s="169" t="s">
        <v>2257</v>
      </c>
      <c r="E915" s="169" t="s">
        <v>2296</v>
      </c>
      <c r="F915" s="169" t="s">
        <v>2302</v>
      </c>
      <c r="G915" s="169" t="s">
        <v>2246</v>
      </c>
      <c r="H915" s="169" t="s">
        <v>2249</v>
      </c>
      <c r="I915" s="169" t="s">
        <v>2240</v>
      </c>
      <c r="J915" s="169" t="s">
        <v>2231</v>
      </c>
      <c r="K915" s="169" t="s">
        <v>2228</v>
      </c>
      <c r="L915" s="169" t="s">
        <v>2220</v>
      </c>
      <c r="M915" s="169" t="s">
        <v>99</v>
      </c>
      <c r="N915" s="169" t="s">
        <v>2284</v>
      </c>
      <c r="O915" s="169" t="s">
        <v>820</v>
      </c>
      <c r="P915" s="169" t="s">
        <v>2257</v>
      </c>
      <c r="Q915" s="169" t="s">
        <v>2225</v>
      </c>
      <c r="R915" s="169" t="s">
        <v>2225</v>
      </c>
      <c r="S915" s="169" t="s">
        <v>2225</v>
      </c>
      <c r="T915" s="169" t="s">
        <v>2221</v>
      </c>
      <c r="U915" s="169" t="s">
        <v>2221</v>
      </c>
      <c r="V915" s="170" t="s">
        <v>2221</v>
      </c>
      <c r="X915" s="672" t="s">
        <v>454</v>
      </c>
      <c r="Y915" s="673" t="s">
        <v>807</v>
      </c>
      <c r="Z915" s="674">
        <v>0</v>
      </c>
      <c r="AA915" s="675">
        <v>0</v>
      </c>
      <c r="AB915" s="675">
        <v>0</v>
      </c>
      <c r="AC915" s="675">
        <v>0</v>
      </c>
      <c r="AD915" s="675">
        <v>0</v>
      </c>
      <c r="AE915" s="675">
        <v>0</v>
      </c>
      <c r="AF915" s="675">
        <v>0</v>
      </c>
      <c r="AG915" s="675">
        <v>0</v>
      </c>
      <c r="AH915" s="675">
        <v>0</v>
      </c>
      <c r="AI915" s="676">
        <v>0</v>
      </c>
    </row>
    <row r="916" spans="1:46" x14ac:dyDescent="0.2">
      <c r="A916" s="109" t="s">
        <v>476</v>
      </c>
      <c r="B916" s="171" t="s">
        <v>33</v>
      </c>
      <c r="C916" s="172">
        <v>0</v>
      </c>
      <c r="D916" s="173">
        <v>0</v>
      </c>
      <c r="E916" s="173">
        <v>0</v>
      </c>
      <c r="F916" s="173">
        <v>0</v>
      </c>
      <c r="G916" s="173">
        <v>0</v>
      </c>
      <c r="H916" s="173">
        <v>0</v>
      </c>
      <c r="I916" s="173">
        <v>0</v>
      </c>
      <c r="J916" s="173">
        <v>0</v>
      </c>
      <c r="K916" s="173">
        <v>0</v>
      </c>
      <c r="L916" s="173">
        <v>0</v>
      </c>
      <c r="M916" s="173">
        <v>0</v>
      </c>
      <c r="N916" s="173">
        <v>0</v>
      </c>
      <c r="O916" s="173">
        <v>0</v>
      </c>
      <c r="P916" s="173">
        <v>0</v>
      </c>
      <c r="Q916" s="173">
        <v>0</v>
      </c>
      <c r="R916" s="173">
        <v>0</v>
      </c>
      <c r="S916" s="173">
        <v>0</v>
      </c>
      <c r="T916" s="173">
        <v>0</v>
      </c>
      <c r="U916" s="173">
        <v>0</v>
      </c>
      <c r="V916" s="174">
        <v>0</v>
      </c>
      <c r="X916" s="672" t="s">
        <v>455</v>
      </c>
      <c r="Y916" s="677" t="s">
        <v>808</v>
      </c>
      <c r="Z916" s="678">
        <v>0</v>
      </c>
      <c r="AA916" s="679">
        <v>0</v>
      </c>
      <c r="AB916" s="679">
        <v>0</v>
      </c>
      <c r="AC916" s="679">
        <v>0</v>
      </c>
      <c r="AD916" s="679">
        <v>0</v>
      </c>
      <c r="AE916" s="679">
        <v>0</v>
      </c>
      <c r="AF916" s="679">
        <v>0</v>
      </c>
      <c r="AG916" s="679">
        <v>0</v>
      </c>
      <c r="AH916" s="679">
        <v>0</v>
      </c>
      <c r="AI916" s="680">
        <v>0</v>
      </c>
    </row>
    <row r="917" spans="1:46" x14ac:dyDescent="0.2">
      <c r="A917" s="109" t="s">
        <v>477</v>
      </c>
      <c r="B917" s="171" t="s">
        <v>103</v>
      </c>
      <c r="C917" s="172">
        <v>0</v>
      </c>
      <c r="D917" s="173">
        <v>0</v>
      </c>
      <c r="E917" s="173">
        <v>0</v>
      </c>
      <c r="F917" s="173">
        <v>0</v>
      </c>
      <c r="G917" s="173">
        <v>0</v>
      </c>
      <c r="H917" s="173">
        <v>0</v>
      </c>
      <c r="I917" s="173">
        <v>0</v>
      </c>
      <c r="J917" s="173">
        <v>0</v>
      </c>
      <c r="K917" s="173">
        <v>0</v>
      </c>
      <c r="L917" s="173">
        <v>0</v>
      </c>
      <c r="M917" s="173">
        <v>0</v>
      </c>
      <c r="N917" s="173">
        <v>0</v>
      </c>
      <c r="O917" s="173">
        <v>0</v>
      </c>
      <c r="P917" s="173">
        <v>0</v>
      </c>
      <c r="Q917" s="173">
        <v>0</v>
      </c>
      <c r="R917" s="173">
        <v>0</v>
      </c>
      <c r="S917" s="173">
        <v>0</v>
      </c>
      <c r="T917" s="173">
        <v>0</v>
      </c>
      <c r="U917" s="173">
        <v>0</v>
      </c>
      <c r="V917" s="174">
        <v>0</v>
      </c>
      <c r="X917" s="672" t="s">
        <v>457</v>
      </c>
      <c r="Y917" s="677" t="s">
        <v>809</v>
      </c>
      <c r="Z917" s="678">
        <v>0</v>
      </c>
      <c r="AA917" s="679">
        <v>2</v>
      </c>
      <c r="AB917" s="679">
        <v>2</v>
      </c>
      <c r="AC917" s="679">
        <v>0</v>
      </c>
      <c r="AD917" s="679">
        <v>0</v>
      </c>
      <c r="AE917" s="679">
        <v>2</v>
      </c>
      <c r="AF917" s="679">
        <v>2</v>
      </c>
      <c r="AG917" s="679">
        <v>0</v>
      </c>
      <c r="AH917" s="679">
        <v>0</v>
      </c>
      <c r="AI917" s="680">
        <v>0</v>
      </c>
      <c r="AO917" s="2"/>
    </row>
    <row r="918" spans="1:46" x14ac:dyDescent="0.2">
      <c r="A918" s="109" t="s">
        <v>478</v>
      </c>
      <c r="B918" s="171" t="s">
        <v>148</v>
      </c>
      <c r="C918" s="172">
        <v>-13.2</v>
      </c>
      <c r="D918" s="173">
        <v>-14</v>
      </c>
      <c r="E918" s="173">
        <v>-13.8</v>
      </c>
      <c r="F918" s="173">
        <v>-12.5</v>
      </c>
      <c r="G918" s="173">
        <v>-8.6999999999999993</v>
      </c>
      <c r="H918" s="173">
        <v>-9.9</v>
      </c>
      <c r="I918" s="173">
        <v>-10.7</v>
      </c>
      <c r="J918" s="173">
        <v>-10.1</v>
      </c>
      <c r="K918" s="173">
        <v>-8</v>
      </c>
      <c r="L918" s="173">
        <v>-8.6999999999999993</v>
      </c>
      <c r="M918" s="173">
        <v>-8.5</v>
      </c>
      <c r="N918" s="173">
        <v>-8.4</v>
      </c>
      <c r="O918" s="173">
        <v>-4.5999999999999996</v>
      </c>
      <c r="P918" s="173">
        <v>-3.1</v>
      </c>
      <c r="Q918" s="173">
        <v>-4.3</v>
      </c>
      <c r="R918" s="173">
        <v>-6.8</v>
      </c>
      <c r="S918" s="173">
        <v>-7.3</v>
      </c>
      <c r="T918" s="173">
        <v>-8.3000000000000007</v>
      </c>
      <c r="U918" s="173">
        <v>-7.1</v>
      </c>
      <c r="V918" s="174">
        <v>-9.1</v>
      </c>
      <c r="X918" s="672" t="s">
        <v>459</v>
      </c>
      <c r="Y918" s="699" t="s">
        <v>810</v>
      </c>
      <c r="Z918" s="700">
        <v>0</v>
      </c>
      <c r="AA918" s="701">
        <v>1</v>
      </c>
      <c r="AB918" s="701">
        <v>0</v>
      </c>
      <c r="AC918" s="701">
        <v>0</v>
      </c>
      <c r="AD918" s="701">
        <v>0</v>
      </c>
      <c r="AE918" s="701">
        <v>0</v>
      </c>
      <c r="AF918" s="701">
        <v>0</v>
      </c>
      <c r="AG918" s="701">
        <v>0</v>
      </c>
      <c r="AH918" s="701">
        <v>0</v>
      </c>
      <c r="AI918" s="702">
        <v>0</v>
      </c>
      <c r="AO918" s="3"/>
    </row>
    <row r="919" spans="1:46" x14ac:dyDescent="0.2">
      <c r="A919" s="703" t="s">
        <v>1174</v>
      </c>
      <c r="B919" s="704" t="s">
        <v>807</v>
      </c>
      <c r="C919" s="705">
        <v>0</v>
      </c>
      <c r="D919" s="705">
        <v>0</v>
      </c>
      <c r="E919" s="705">
        <v>0</v>
      </c>
      <c r="F919" s="705">
        <v>0</v>
      </c>
      <c r="G919" s="705">
        <v>0</v>
      </c>
      <c r="H919" s="705">
        <v>0</v>
      </c>
      <c r="I919" s="705">
        <v>0</v>
      </c>
      <c r="J919" s="705">
        <v>0</v>
      </c>
      <c r="K919" s="705">
        <v>0</v>
      </c>
      <c r="L919" s="705">
        <v>0</v>
      </c>
      <c r="M919" s="705">
        <v>0</v>
      </c>
      <c r="N919" s="705">
        <v>0</v>
      </c>
      <c r="O919" s="705">
        <v>0</v>
      </c>
      <c r="P919" s="705">
        <v>0</v>
      </c>
      <c r="Q919" s="705">
        <v>0</v>
      </c>
      <c r="R919" s="705">
        <v>0</v>
      </c>
      <c r="S919" s="705">
        <v>0</v>
      </c>
      <c r="T919" s="705">
        <v>0</v>
      </c>
      <c r="U919" s="705">
        <v>0</v>
      </c>
      <c r="V919" s="705">
        <v>0</v>
      </c>
      <c r="X919" s="672" t="s">
        <v>461</v>
      </c>
      <c r="Y919" s="685" t="s">
        <v>812</v>
      </c>
      <c r="Z919" s="686">
        <v>0</v>
      </c>
      <c r="AA919" s="687">
        <v>0</v>
      </c>
      <c r="AB919" s="687">
        <v>0</v>
      </c>
      <c r="AC919" s="687">
        <v>0</v>
      </c>
      <c r="AD919" s="687">
        <v>0</v>
      </c>
      <c r="AE919" s="687">
        <v>0</v>
      </c>
      <c r="AF919" s="687">
        <v>0</v>
      </c>
      <c r="AG919" s="687">
        <v>196</v>
      </c>
      <c r="AH919" s="687">
        <v>196</v>
      </c>
      <c r="AI919" s="688">
        <v>196</v>
      </c>
    </row>
    <row r="920" spans="1:46" x14ac:dyDescent="0.2">
      <c r="A920" s="703" t="s">
        <v>1175</v>
      </c>
      <c r="B920" s="704" t="s">
        <v>808</v>
      </c>
      <c r="C920" s="706">
        <v>0</v>
      </c>
      <c r="D920" s="706">
        <v>0</v>
      </c>
      <c r="E920" s="706">
        <v>0</v>
      </c>
      <c r="F920" s="706">
        <v>0</v>
      </c>
      <c r="G920" s="706">
        <v>0</v>
      </c>
      <c r="H920" s="706">
        <v>0</v>
      </c>
      <c r="I920" s="706">
        <v>0</v>
      </c>
      <c r="J920" s="706">
        <v>0</v>
      </c>
      <c r="K920" s="706">
        <v>0</v>
      </c>
      <c r="L920" s="706">
        <v>0</v>
      </c>
      <c r="M920" s="706">
        <v>0</v>
      </c>
      <c r="N920" s="706">
        <v>0</v>
      </c>
      <c r="O920" s="706">
        <v>0</v>
      </c>
      <c r="P920" s="706">
        <v>0</v>
      </c>
      <c r="Q920" s="706">
        <v>0</v>
      </c>
      <c r="R920" s="706">
        <v>0</v>
      </c>
      <c r="S920" s="706">
        <v>0</v>
      </c>
      <c r="T920" s="706">
        <v>0</v>
      </c>
      <c r="U920" s="706">
        <v>0</v>
      </c>
      <c r="V920" s="706">
        <v>0</v>
      </c>
      <c r="X920" s="672" t="s">
        <v>473</v>
      </c>
      <c r="Y920" s="459" t="s">
        <v>806</v>
      </c>
      <c r="Z920" s="691">
        <v>1010</v>
      </c>
      <c r="AA920" s="691">
        <v>1009.55</v>
      </c>
      <c r="AB920" s="691">
        <v>983.45</v>
      </c>
      <c r="AC920" s="691">
        <v>985.45</v>
      </c>
      <c r="AD920" s="691">
        <v>992.9</v>
      </c>
      <c r="AE920" s="691">
        <v>1011.05</v>
      </c>
      <c r="AF920" s="691">
        <v>992.55</v>
      </c>
      <c r="AG920" s="691">
        <v>999.5</v>
      </c>
      <c r="AH920" s="691">
        <v>1021.1500000000001</v>
      </c>
      <c r="AI920" s="691">
        <v>1033.0999999999999</v>
      </c>
    </row>
    <row r="921" spans="1:46" x14ac:dyDescent="0.2">
      <c r="A921" s="703" t="s">
        <v>1176</v>
      </c>
      <c r="B921" s="707" t="s">
        <v>809</v>
      </c>
      <c r="C921" s="706">
        <v>0</v>
      </c>
      <c r="D921" s="706">
        <v>0</v>
      </c>
      <c r="E921" s="706">
        <v>0</v>
      </c>
      <c r="F921" s="706">
        <v>2</v>
      </c>
      <c r="G921" s="706">
        <v>2</v>
      </c>
      <c r="H921" s="706">
        <v>2</v>
      </c>
      <c r="I921" s="706">
        <v>0</v>
      </c>
      <c r="J921" s="706">
        <v>0</v>
      </c>
      <c r="K921" s="706">
        <v>0</v>
      </c>
      <c r="L921" s="706">
        <v>0</v>
      </c>
      <c r="M921" s="706">
        <v>0</v>
      </c>
      <c r="N921" s="706">
        <v>2</v>
      </c>
      <c r="O921" s="706">
        <v>2</v>
      </c>
      <c r="P921" s="706">
        <v>0</v>
      </c>
      <c r="Q921" s="706">
        <v>0</v>
      </c>
      <c r="R921" s="706">
        <v>0</v>
      </c>
      <c r="S921" s="706">
        <v>0</v>
      </c>
      <c r="T921" s="706">
        <v>0</v>
      </c>
      <c r="U921" s="706">
        <v>0</v>
      </c>
      <c r="V921" s="706">
        <v>0</v>
      </c>
      <c r="X921" s="672" t="s">
        <v>475</v>
      </c>
      <c r="Y921" s="693" t="s">
        <v>32</v>
      </c>
      <c r="Z921" s="694" t="s">
        <v>815</v>
      </c>
      <c r="AA921" s="694" t="s">
        <v>815</v>
      </c>
      <c r="AB921" s="694" t="s">
        <v>2215</v>
      </c>
      <c r="AC921" s="694" t="s">
        <v>837</v>
      </c>
      <c r="AD921" s="694" t="s">
        <v>967</v>
      </c>
      <c r="AE921" s="694" t="s">
        <v>816</v>
      </c>
      <c r="AF921" s="694" t="s">
        <v>816</v>
      </c>
      <c r="AG921" s="694" t="s">
        <v>2216</v>
      </c>
      <c r="AH921" s="694" t="s">
        <v>2216</v>
      </c>
      <c r="AI921" s="694" t="s">
        <v>2216</v>
      </c>
      <c r="AP921" s="2"/>
      <c r="AQ921" s="2"/>
      <c r="AR921" s="2"/>
      <c r="AS921" s="2"/>
      <c r="AT921" s="2"/>
    </row>
    <row r="922" spans="1:46" x14ac:dyDescent="0.2">
      <c r="A922" s="703" t="s">
        <v>1177</v>
      </c>
      <c r="B922" s="707" t="s">
        <v>810</v>
      </c>
      <c r="C922" s="706">
        <v>0</v>
      </c>
      <c r="D922" s="706">
        <v>0</v>
      </c>
      <c r="E922" s="706">
        <v>1</v>
      </c>
      <c r="F922" s="706">
        <v>0</v>
      </c>
      <c r="G922" s="706">
        <v>0</v>
      </c>
      <c r="H922" s="706">
        <v>0</v>
      </c>
      <c r="I922" s="706">
        <v>0</v>
      </c>
      <c r="J922" s="706">
        <v>0</v>
      </c>
      <c r="K922" s="706">
        <v>0</v>
      </c>
      <c r="L922" s="706">
        <v>0</v>
      </c>
      <c r="M922" s="706">
        <v>0</v>
      </c>
      <c r="N922" s="706">
        <v>0</v>
      </c>
      <c r="O922" s="706">
        <v>0</v>
      </c>
      <c r="P922" s="706">
        <v>0</v>
      </c>
      <c r="Q922" s="706">
        <v>0</v>
      </c>
      <c r="R922" s="706">
        <v>0</v>
      </c>
      <c r="S922" s="706">
        <v>0</v>
      </c>
      <c r="T922" s="706">
        <v>0</v>
      </c>
      <c r="U922" s="706">
        <v>0</v>
      </c>
      <c r="V922" s="706">
        <v>0</v>
      </c>
      <c r="AP922" s="3"/>
      <c r="AQ922" s="3"/>
      <c r="AR922" s="3"/>
      <c r="AS922" s="3"/>
      <c r="AT922" s="3"/>
    </row>
    <row r="923" spans="1:46" x14ac:dyDescent="0.2">
      <c r="A923" s="681" t="s">
        <v>1178</v>
      </c>
      <c r="B923" s="695" t="s">
        <v>812</v>
      </c>
      <c r="C923" s="696">
        <v>0</v>
      </c>
      <c r="D923" s="696">
        <v>0</v>
      </c>
      <c r="E923" s="696">
        <v>0</v>
      </c>
      <c r="F923" s="696">
        <v>0</v>
      </c>
      <c r="G923" s="696">
        <v>0</v>
      </c>
      <c r="H923" s="696">
        <v>0</v>
      </c>
      <c r="I923" s="696">
        <v>0</v>
      </c>
      <c r="J923" s="696">
        <v>0</v>
      </c>
      <c r="K923" s="696">
        <v>0</v>
      </c>
      <c r="L923" s="696">
        <v>0</v>
      </c>
      <c r="M923" s="696">
        <v>0</v>
      </c>
      <c r="N923" s="696">
        <v>0</v>
      </c>
      <c r="O923" s="696">
        <v>0</v>
      </c>
      <c r="P923" s="696">
        <v>0</v>
      </c>
      <c r="Q923" s="696">
        <v>195</v>
      </c>
      <c r="R923" s="696">
        <v>196</v>
      </c>
      <c r="S923" s="696">
        <v>196</v>
      </c>
      <c r="T923" s="696">
        <v>196</v>
      </c>
      <c r="U923" s="696">
        <v>196</v>
      </c>
      <c r="V923" s="696">
        <v>196</v>
      </c>
    </row>
    <row r="924" spans="1:46" x14ac:dyDescent="0.2">
      <c r="A924" s="681" t="s">
        <v>1179</v>
      </c>
      <c r="B924" s="697" t="s">
        <v>32</v>
      </c>
      <c r="C924" s="698" t="s">
        <v>815</v>
      </c>
      <c r="D924" s="698" t="e">
        <v>#N/A</v>
      </c>
      <c r="E924" s="698" t="s">
        <v>815</v>
      </c>
      <c r="F924" s="698" t="e">
        <v>#N/A</v>
      </c>
      <c r="G924" s="698" t="s">
        <v>2215</v>
      </c>
      <c r="H924" s="698" t="e">
        <v>#N/A</v>
      </c>
      <c r="I924" s="698" t="s">
        <v>837</v>
      </c>
      <c r="J924" s="698" t="e">
        <v>#N/A</v>
      </c>
      <c r="K924" s="698" t="s">
        <v>967</v>
      </c>
      <c r="L924" s="698" t="e">
        <v>#N/A</v>
      </c>
      <c r="M924" s="698" t="s">
        <v>816</v>
      </c>
      <c r="N924" s="698" t="e">
        <v>#N/A</v>
      </c>
      <c r="O924" s="698" t="s">
        <v>816</v>
      </c>
      <c r="P924" s="698" t="e">
        <v>#N/A</v>
      </c>
      <c r="Q924" s="698" t="s">
        <v>2216</v>
      </c>
      <c r="R924" s="698" t="e">
        <v>#N/A</v>
      </c>
      <c r="S924" s="698" t="s">
        <v>2216</v>
      </c>
      <c r="T924" s="698" t="e">
        <v>#N/A</v>
      </c>
      <c r="U924" s="698" t="s">
        <v>2216</v>
      </c>
      <c r="V924" s="698" t="e">
        <v>#N/A</v>
      </c>
    </row>
    <row r="926" spans="1:46" x14ac:dyDescent="0.2">
      <c r="AN926" s="1"/>
    </row>
    <row r="930" spans="1:106" s="1" customFormat="1" ht="30" customHeight="1" x14ac:dyDescent="0.2">
      <c r="A930"/>
      <c r="B930"/>
      <c r="C930"/>
      <c r="D930"/>
      <c r="E930"/>
      <c r="F930"/>
      <c r="G930"/>
      <c r="H930"/>
      <c r="I930"/>
      <c r="J930"/>
      <c r="K930"/>
      <c r="L930"/>
      <c r="M930"/>
      <c r="N930"/>
      <c r="O930"/>
      <c r="P930"/>
      <c r="Q930"/>
      <c r="R930"/>
      <c r="S930"/>
      <c r="T930"/>
      <c r="U930"/>
      <c r="V930"/>
      <c r="X930"/>
      <c r="Y930"/>
      <c r="Z930"/>
      <c r="AA930"/>
      <c r="AB930"/>
      <c r="AC930"/>
      <c r="AD930"/>
      <c r="AE930"/>
      <c r="AF930"/>
      <c r="AG930"/>
      <c r="AH930"/>
      <c r="AI930"/>
      <c r="AJ930" s="515"/>
      <c r="AK930" s="5"/>
      <c r="AL930" s="5"/>
      <c r="AM930" s="5"/>
      <c r="AN930"/>
      <c r="AO930"/>
      <c r="AP930"/>
      <c r="AQ930"/>
      <c r="AR930"/>
      <c r="AS930"/>
      <c r="AT930"/>
      <c r="CH930"/>
      <c r="CI930"/>
      <c r="CJ930"/>
      <c r="CK930"/>
      <c r="CL930"/>
      <c r="CM930"/>
      <c r="CN930"/>
      <c r="CO930"/>
      <c r="CP930"/>
      <c r="CQ930"/>
      <c r="CR930"/>
      <c r="CS930"/>
      <c r="CT930"/>
      <c r="CU930"/>
      <c r="CV930"/>
      <c r="CW930"/>
      <c r="CX930"/>
      <c r="CY930"/>
      <c r="CZ930"/>
      <c r="DA930"/>
      <c r="DB930"/>
    </row>
    <row r="931" spans="1:106" x14ac:dyDescent="0.2">
      <c r="CH931" s="1"/>
      <c r="CI931" s="1"/>
      <c r="CJ931" s="1"/>
      <c r="CK931" s="1"/>
      <c r="CL931" s="1"/>
      <c r="CM931" s="1"/>
      <c r="CN931" s="1"/>
      <c r="CO931" s="1"/>
      <c r="CP931" s="1"/>
      <c r="CQ931" s="1"/>
      <c r="CR931" s="1"/>
      <c r="CS931" s="1"/>
      <c r="CT931" s="1"/>
      <c r="CU931" s="1"/>
      <c r="CV931" s="1"/>
      <c r="CW931" s="1"/>
      <c r="CX931" s="1"/>
      <c r="CY931" s="1"/>
      <c r="CZ931" s="1"/>
      <c r="DA931" s="1"/>
      <c r="DB931" s="1"/>
    </row>
    <row r="932" spans="1:106" ht="15.75" customHeight="1" x14ac:dyDescent="0.2"/>
    <row r="933" spans="1:106" ht="69.75" customHeight="1" x14ac:dyDescent="0.2">
      <c r="A933" s="98">
        <v>963</v>
      </c>
      <c r="B933" s="98"/>
      <c r="C933" s="98"/>
      <c r="D933" s="98"/>
      <c r="E933" s="98"/>
      <c r="F933" s="98"/>
      <c r="G933" s="98"/>
      <c r="H933" s="98"/>
      <c r="I933" s="98"/>
      <c r="J933" s="98"/>
      <c r="K933" s="98"/>
      <c r="L933" s="98"/>
      <c r="M933" s="98"/>
      <c r="N933" s="98"/>
      <c r="O933" s="98"/>
      <c r="P933" s="98"/>
      <c r="Q933" s="98"/>
      <c r="R933" s="98"/>
      <c r="S933" s="98"/>
      <c r="T933" s="98"/>
      <c r="U933" s="98"/>
      <c r="V933" s="98"/>
      <c r="W933" s="98"/>
      <c r="X933" s="98"/>
      <c r="Y933" s="98"/>
      <c r="Z933" s="98"/>
      <c r="AA933" s="98"/>
      <c r="AB933" s="98"/>
      <c r="AC933" s="98"/>
      <c r="AD933" s="98"/>
      <c r="AE933" s="98"/>
      <c r="AF933" s="98"/>
      <c r="AG933" s="98"/>
      <c r="AH933" s="98"/>
      <c r="AI933" s="98"/>
      <c r="AL933" s="232"/>
      <c r="AM933" s="232"/>
      <c r="AN933" s="2"/>
    </row>
    <row r="934" spans="1:106" x14ac:dyDescent="0.2">
      <c r="A934" s="99" t="s">
        <v>479</v>
      </c>
      <c r="B934" s="100" t="s">
        <v>78</v>
      </c>
      <c r="C934" s="101" t="s">
        <v>2262</v>
      </c>
      <c r="D934" s="102" t="s">
        <v>79</v>
      </c>
      <c r="E934" s="102" t="s">
        <v>2263</v>
      </c>
      <c r="F934" s="102" t="s">
        <v>79</v>
      </c>
      <c r="G934" s="102" t="s">
        <v>2264</v>
      </c>
      <c r="H934" s="102" t="s">
        <v>79</v>
      </c>
      <c r="I934" s="102" t="s">
        <v>2265</v>
      </c>
      <c r="J934" s="102" t="s">
        <v>79</v>
      </c>
      <c r="K934" s="102" t="s">
        <v>2266</v>
      </c>
      <c r="L934" s="102" t="s">
        <v>79</v>
      </c>
      <c r="M934" s="102" t="s">
        <v>2267</v>
      </c>
      <c r="N934" s="102" t="s">
        <v>79</v>
      </c>
      <c r="O934" s="102" t="s">
        <v>2268</v>
      </c>
      <c r="P934" s="102" t="s">
        <v>79</v>
      </c>
      <c r="Q934" s="102" t="s">
        <v>2269</v>
      </c>
      <c r="R934" s="102" t="s">
        <v>79</v>
      </c>
      <c r="S934" s="102" t="s">
        <v>2270</v>
      </c>
      <c r="T934" s="102" t="s">
        <v>79</v>
      </c>
      <c r="U934" s="102" t="s">
        <v>2271</v>
      </c>
      <c r="V934" s="103" t="s">
        <v>79</v>
      </c>
      <c r="X934" s="104"/>
      <c r="Y934" s="105" t="s">
        <v>80</v>
      </c>
      <c r="Z934" s="106" t="s">
        <v>83</v>
      </c>
      <c r="AA934" s="107" t="s">
        <v>84</v>
      </c>
      <c r="AB934" s="107" t="s">
        <v>85</v>
      </c>
      <c r="AC934" s="107" t="s">
        <v>86</v>
      </c>
      <c r="AD934" s="107" t="s">
        <v>87</v>
      </c>
      <c r="AE934" s="107" t="s">
        <v>81</v>
      </c>
      <c r="AF934" s="107" t="s">
        <v>82</v>
      </c>
      <c r="AG934" s="107" t="s">
        <v>83</v>
      </c>
      <c r="AH934" s="107" t="s">
        <v>84</v>
      </c>
      <c r="AI934" s="108" t="s">
        <v>85</v>
      </c>
      <c r="AL934" s="233"/>
      <c r="AM934" s="233"/>
      <c r="AN934" s="3"/>
    </row>
    <row r="935" spans="1:106" x14ac:dyDescent="0.2">
      <c r="A935" s="109" t="s">
        <v>480</v>
      </c>
      <c r="B935" s="110" t="s">
        <v>481</v>
      </c>
      <c r="C935" s="111" t="s">
        <v>59</v>
      </c>
      <c r="D935" s="111" t="s">
        <v>60</v>
      </c>
      <c r="E935" s="111" t="s">
        <v>59</v>
      </c>
      <c r="F935" s="111" t="s">
        <v>60</v>
      </c>
      <c r="G935" s="111" t="s">
        <v>59</v>
      </c>
      <c r="H935" s="111" t="s">
        <v>60</v>
      </c>
      <c r="I935" s="111" t="s">
        <v>59</v>
      </c>
      <c r="J935" s="111" t="s">
        <v>60</v>
      </c>
      <c r="K935" s="111" t="s">
        <v>59</v>
      </c>
      <c r="L935" s="111" t="s">
        <v>60</v>
      </c>
      <c r="M935" s="111" t="s">
        <v>59</v>
      </c>
      <c r="N935" s="111" t="s">
        <v>60</v>
      </c>
      <c r="O935" s="111" t="s">
        <v>59</v>
      </c>
      <c r="P935" s="111" t="s">
        <v>60</v>
      </c>
      <c r="Q935" s="111" t="s">
        <v>59</v>
      </c>
      <c r="R935" s="111" t="s">
        <v>60</v>
      </c>
      <c r="S935" s="111" t="s">
        <v>59</v>
      </c>
      <c r="T935" s="111" t="s">
        <v>60</v>
      </c>
      <c r="U935" s="111" t="s">
        <v>59</v>
      </c>
      <c r="V935" s="112" t="s">
        <v>60</v>
      </c>
      <c r="X935" s="113"/>
      <c r="Y935" s="105" t="s">
        <v>481</v>
      </c>
      <c r="Z935" s="114" t="s">
        <v>2272</v>
      </c>
      <c r="AA935" s="115" t="s">
        <v>2273</v>
      </c>
      <c r="AB935" s="115" t="s">
        <v>2274</v>
      </c>
      <c r="AC935" s="115" t="s">
        <v>2275</v>
      </c>
      <c r="AD935" s="115" t="s">
        <v>2276</v>
      </c>
      <c r="AE935" s="115" t="s">
        <v>2277</v>
      </c>
      <c r="AF935" s="115" t="s">
        <v>2278</v>
      </c>
      <c r="AG935" s="115" t="s">
        <v>2279</v>
      </c>
      <c r="AH935" s="115" t="s">
        <v>2280</v>
      </c>
      <c r="AI935" s="116" t="s">
        <v>2281</v>
      </c>
    </row>
    <row r="936" spans="1:106" x14ac:dyDescent="0.2">
      <c r="A936" s="109" t="s">
        <v>482</v>
      </c>
      <c r="B936" s="117" t="s">
        <v>88</v>
      </c>
      <c r="C936" s="118">
        <v>45616.375</v>
      </c>
      <c r="D936" s="119">
        <v>45616.875</v>
      </c>
      <c r="E936" s="120">
        <v>45617.375</v>
      </c>
      <c r="F936" s="119">
        <v>45617.875</v>
      </c>
      <c r="G936" s="120">
        <v>45618.375</v>
      </c>
      <c r="H936" s="119">
        <v>45618.875</v>
      </c>
      <c r="I936" s="121">
        <v>45619.375</v>
      </c>
      <c r="J936" s="119">
        <v>45619.875</v>
      </c>
      <c r="K936" s="120">
        <v>45620.375</v>
      </c>
      <c r="L936" s="119">
        <v>45620.875</v>
      </c>
      <c r="M936" s="120">
        <v>45621.375</v>
      </c>
      <c r="N936" s="119">
        <v>45621.875</v>
      </c>
      <c r="O936" s="121">
        <v>45622.375</v>
      </c>
      <c r="P936" s="119">
        <v>45622.875</v>
      </c>
      <c r="Q936" s="120">
        <v>45623.375</v>
      </c>
      <c r="R936" s="119">
        <v>45623.875</v>
      </c>
      <c r="S936" s="120">
        <v>45624.375</v>
      </c>
      <c r="T936" s="119">
        <v>45624.875</v>
      </c>
      <c r="U936" s="120">
        <v>45625.375</v>
      </c>
      <c r="V936" s="122">
        <v>45625.875</v>
      </c>
      <c r="X936" s="109" t="s">
        <v>483</v>
      </c>
      <c r="Y936" s="123"/>
      <c r="Z936" s="124">
        <v>45616.875</v>
      </c>
      <c r="AA936" s="125">
        <v>45617.875</v>
      </c>
      <c r="AB936" s="125">
        <v>45618.875</v>
      </c>
      <c r="AC936" s="125">
        <v>45619.875</v>
      </c>
      <c r="AD936" s="125">
        <v>45620.875</v>
      </c>
      <c r="AE936" s="125">
        <v>45621.875</v>
      </c>
      <c r="AF936" s="125">
        <v>45622.875</v>
      </c>
      <c r="AG936" s="125">
        <v>45623.875</v>
      </c>
      <c r="AH936" s="125">
        <v>45624.875</v>
      </c>
      <c r="AI936" s="125">
        <v>45625.875</v>
      </c>
    </row>
    <row r="937" spans="1:106" s="2" customFormat="1" x14ac:dyDescent="0.2">
      <c r="A937" s="109" t="s">
        <v>484</v>
      </c>
      <c r="B937" s="126" t="s">
        <v>89</v>
      </c>
      <c r="C937" s="127" t="e">
        <v>#N/A</v>
      </c>
      <c r="D937" s="128">
        <v>-6.9</v>
      </c>
      <c r="E937" s="128" t="e">
        <v>#N/A</v>
      </c>
      <c r="F937" s="128">
        <v>-6.4</v>
      </c>
      <c r="G937" s="128" t="e">
        <v>#N/A</v>
      </c>
      <c r="H937" s="128">
        <v>-3.4</v>
      </c>
      <c r="I937" s="128" t="e">
        <v>#N/A</v>
      </c>
      <c r="J937" s="128">
        <v>-3.2</v>
      </c>
      <c r="K937" s="128" t="e">
        <v>#N/A</v>
      </c>
      <c r="L937" s="128">
        <v>-1.3</v>
      </c>
      <c r="M937" s="128" t="e">
        <v>#N/A</v>
      </c>
      <c r="N937" s="128">
        <v>-2.2000000000000002</v>
      </c>
      <c r="O937" s="128" t="e">
        <v>#N/A</v>
      </c>
      <c r="P937" s="128">
        <v>2.8</v>
      </c>
      <c r="Q937" s="128" t="e">
        <v>#N/A</v>
      </c>
      <c r="R937" s="128">
        <v>0</v>
      </c>
      <c r="S937" s="128" t="e">
        <v>#N/A</v>
      </c>
      <c r="T937" s="128">
        <v>-6.5</v>
      </c>
      <c r="U937" s="128" t="e">
        <v>#N/A</v>
      </c>
      <c r="V937" s="129">
        <v>-6.3</v>
      </c>
      <c r="W937" s="1"/>
      <c r="X937" s="109" t="s">
        <v>485</v>
      </c>
      <c r="Y937" s="130" t="s">
        <v>89</v>
      </c>
      <c r="Z937" s="131">
        <v>-6.8</v>
      </c>
      <c r="AA937" s="131">
        <v>-6.4</v>
      </c>
      <c r="AB937" s="131">
        <v>-3.4</v>
      </c>
      <c r="AC937" s="131">
        <v>-3.2</v>
      </c>
      <c r="AD937" s="131">
        <v>-1.3</v>
      </c>
      <c r="AE937" s="131">
        <v>-2.2000000000000002</v>
      </c>
      <c r="AF937" s="131">
        <v>2.8</v>
      </c>
      <c r="AG937" s="131">
        <v>0</v>
      </c>
      <c r="AH937" s="131">
        <v>-6.5</v>
      </c>
      <c r="AI937" s="131">
        <v>-6.3</v>
      </c>
      <c r="AJ937" s="516"/>
      <c r="AK937" s="232"/>
      <c r="AL937" s="5"/>
      <c r="AM937" s="5"/>
      <c r="AN937"/>
      <c r="AO937"/>
      <c r="AP937"/>
      <c r="AQ937"/>
      <c r="AR937"/>
      <c r="AS937"/>
      <c r="AT937"/>
      <c r="CH937"/>
      <c r="CI937"/>
      <c r="CJ937"/>
      <c r="CK937"/>
      <c r="CL937"/>
      <c r="CM937"/>
      <c r="CN937"/>
      <c r="CO937"/>
      <c r="CP937"/>
      <c r="CQ937"/>
      <c r="CR937"/>
      <c r="CS937"/>
      <c r="CT937"/>
      <c r="CU937"/>
      <c r="CV937"/>
      <c r="CW937"/>
      <c r="CX937"/>
      <c r="CY937"/>
      <c r="CZ937"/>
      <c r="DA937"/>
      <c r="DB937"/>
    </row>
    <row r="938" spans="1:106" s="3" customFormat="1" x14ac:dyDescent="0.2">
      <c r="A938" s="109" t="s">
        <v>486</v>
      </c>
      <c r="B938" s="132" t="s">
        <v>90</v>
      </c>
      <c r="C938" s="133">
        <v>-8.9</v>
      </c>
      <c r="D938" s="134" t="e">
        <v>#N/A</v>
      </c>
      <c r="E938" s="133">
        <v>-12.6</v>
      </c>
      <c r="F938" s="134" t="e">
        <v>#N/A</v>
      </c>
      <c r="G938" s="133">
        <v>-9.1</v>
      </c>
      <c r="H938" s="134" t="e">
        <v>#N/A</v>
      </c>
      <c r="I938" s="133">
        <v>-6.2</v>
      </c>
      <c r="J938" s="134" t="e">
        <v>#N/A</v>
      </c>
      <c r="K938" s="133">
        <v>-12.6</v>
      </c>
      <c r="L938" s="134" t="e">
        <v>#N/A</v>
      </c>
      <c r="M938" s="133">
        <v>-12.3</v>
      </c>
      <c r="N938" s="134" t="e">
        <v>#N/A</v>
      </c>
      <c r="O938" s="133">
        <v>-4.7</v>
      </c>
      <c r="P938" s="134" t="e">
        <v>#N/A</v>
      </c>
      <c r="Q938" s="133">
        <v>-2.1</v>
      </c>
      <c r="R938" s="134" t="e">
        <v>#N/A</v>
      </c>
      <c r="S938" s="133">
        <v>-8.5</v>
      </c>
      <c r="T938" s="134" t="e">
        <v>#N/A</v>
      </c>
      <c r="U938" s="133">
        <v>-13.1</v>
      </c>
      <c r="V938" s="135" t="e">
        <v>#N/A</v>
      </c>
      <c r="W938" s="1"/>
      <c r="X938" s="109" t="s">
        <v>487</v>
      </c>
      <c r="Y938" s="136" t="s">
        <v>90</v>
      </c>
      <c r="Z938" s="137">
        <v>-9</v>
      </c>
      <c r="AA938" s="137">
        <v>-10.6</v>
      </c>
      <c r="AB938" s="137">
        <v>-7.1</v>
      </c>
      <c r="AC938" s="137">
        <v>-4.5</v>
      </c>
      <c r="AD938" s="137">
        <v>-10.6</v>
      </c>
      <c r="AE938" s="137">
        <v>-10.3</v>
      </c>
      <c r="AF938" s="137">
        <v>-2.7</v>
      </c>
      <c r="AG938" s="137">
        <v>-2.8</v>
      </c>
      <c r="AH938" s="137">
        <v>-9.4</v>
      </c>
      <c r="AI938" s="137">
        <v>-11.1</v>
      </c>
      <c r="AJ938" s="517"/>
      <c r="AK938" s="233"/>
      <c r="AL938" s="5"/>
      <c r="AM938" s="5"/>
      <c r="AN938"/>
      <c r="AO938"/>
      <c r="AP938"/>
      <c r="AQ938"/>
      <c r="AR938"/>
      <c r="AS938"/>
      <c r="AT938"/>
      <c r="CH938" s="2"/>
      <c r="CI938" s="2"/>
      <c r="CJ938" s="2"/>
      <c r="CK938" s="2"/>
      <c r="CL938" s="2"/>
      <c r="CM938" s="2"/>
      <c r="CN938" s="2"/>
      <c r="CO938" s="2"/>
      <c r="CP938" s="2"/>
      <c r="CQ938" s="2"/>
      <c r="CR938" s="2"/>
      <c r="CS938" s="2"/>
      <c r="CT938" s="2"/>
      <c r="CU938" s="2"/>
      <c r="CV938" s="2"/>
      <c r="CW938" s="2"/>
      <c r="CX938" s="2"/>
      <c r="CY938" s="2"/>
      <c r="CZ938" s="2"/>
      <c r="DA938" s="2"/>
      <c r="DB938" s="2"/>
    </row>
    <row r="939" spans="1:106" x14ac:dyDescent="0.2">
      <c r="A939" s="109" t="s">
        <v>488</v>
      </c>
      <c r="B939" s="491" t="s">
        <v>91</v>
      </c>
      <c r="C939" s="492" t="e">
        <v>#N/A</v>
      </c>
      <c r="D939" s="493">
        <v>4.3</v>
      </c>
      <c r="E939" s="493" t="e">
        <v>#N/A</v>
      </c>
      <c r="F939" s="493">
        <v>2.5999999999999996</v>
      </c>
      <c r="G939" s="493" t="e">
        <v>#N/A</v>
      </c>
      <c r="H939" s="493">
        <v>0.90000000000000036</v>
      </c>
      <c r="I939" s="493" t="e">
        <v>#N/A</v>
      </c>
      <c r="J939" s="493">
        <v>4.5</v>
      </c>
      <c r="K939" s="493" t="e">
        <v>#N/A</v>
      </c>
      <c r="L939" s="493">
        <v>7.7</v>
      </c>
      <c r="M939" s="493" t="e">
        <v>#N/A</v>
      </c>
      <c r="N939" s="493">
        <v>2.5</v>
      </c>
      <c r="O939" s="493" t="e">
        <v>#N/A</v>
      </c>
      <c r="P939" s="493">
        <v>8.8000000000000007</v>
      </c>
      <c r="Q939" s="493" t="e">
        <v>#N/A</v>
      </c>
      <c r="R939" s="493">
        <v>10.199999999999999</v>
      </c>
      <c r="S939" s="493" t="e">
        <v>#N/A</v>
      </c>
      <c r="T939" s="493">
        <v>7.6</v>
      </c>
      <c r="U939" s="493" t="e">
        <v>#N/A</v>
      </c>
      <c r="V939" s="494">
        <v>10.7</v>
      </c>
      <c r="X939" s="109" t="s">
        <v>489</v>
      </c>
      <c r="Y939" s="514" t="s">
        <v>91</v>
      </c>
      <c r="Z939" s="511">
        <v>4.3</v>
      </c>
      <c r="AA939" s="512">
        <v>2.5999999999999996</v>
      </c>
      <c r="AB939" s="512">
        <v>0.90000000000000036</v>
      </c>
      <c r="AC939" s="512">
        <v>4.5</v>
      </c>
      <c r="AD939" s="512">
        <v>7.7</v>
      </c>
      <c r="AE939" s="512">
        <v>2.5</v>
      </c>
      <c r="AF939" s="512">
        <v>8.8000000000000007</v>
      </c>
      <c r="AG939" s="512">
        <v>10.199999999999999</v>
      </c>
      <c r="AH939" s="512">
        <v>7.6</v>
      </c>
      <c r="AI939" s="513">
        <v>10.7</v>
      </c>
      <c r="CH939" s="3"/>
      <c r="CI939" s="3"/>
      <c r="CJ939" s="3"/>
      <c r="CK939" s="3"/>
      <c r="CL939" s="3"/>
      <c r="CM939" s="3"/>
      <c r="CN939" s="3"/>
      <c r="CO939" s="3"/>
      <c r="CP939" s="3"/>
      <c r="CQ939" s="3"/>
      <c r="CR939" s="3"/>
      <c r="CS939" s="3"/>
      <c r="CT939" s="3"/>
      <c r="CU939" s="3"/>
      <c r="CV939" s="3"/>
      <c r="CW939" s="3"/>
      <c r="CX939" s="3"/>
      <c r="CY939" s="3"/>
      <c r="CZ939" s="3"/>
      <c r="DA939" s="3"/>
      <c r="DB939" s="3"/>
    </row>
    <row r="940" spans="1:106" x14ac:dyDescent="0.2">
      <c r="A940" s="109" t="s">
        <v>490</v>
      </c>
      <c r="B940" s="139" t="s">
        <v>92</v>
      </c>
      <c r="C940" s="140">
        <v>5</v>
      </c>
      <c r="D940" s="141">
        <v>1</v>
      </c>
      <c r="E940" s="141">
        <v>13</v>
      </c>
      <c r="F940" s="141">
        <v>20</v>
      </c>
      <c r="G940" s="141">
        <v>7</v>
      </c>
      <c r="H940" s="141">
        <v>12</v>
      </c>
      <c r="I940" s="141">
        <v>11</v>
      </c>
      <c r="J940" s="141">
        <v>10</v>
      </c>
      <c r="K940" s="141">
        <v>10</v>
      </c>
      <c r="L940" s="141">
        <v>9</v>
      </c>
      <c r="M940" s="141">
        <v>1</v>
      </c>
      <c r="N940" s="141">
        <v>10</v>
      </c>
      <c r="O940" s="141">
        <v>9</v>
      </c>
      <c r="P940" s="141">
        <v>5</v>
      </c>
      <c r="Q940" s="141">
        <v>1</v>
      </c>
      <c r="R940" s="141">
        <v>4</v>
      </c>
      <c r="S940" s="141">
        <v>5</v>
      </c>
      <c r="T940" s="141">
        <v>2</v>
      </c>
      <c r="U940" s="141">
        <v>5</v>
      </c>
      <c r="V940" s="142">
        <v>4</v>
      </c>
      <c r="X940" s="109" t="s">
        <v>491</v>
      </c>
      <c r="Y940" s="143" t="s">
        <v>92</v>
      </c>
      <c r="Z940" s="144">
        <v>5</v>
      </c>
      <c r="AA940" s="144">
        <v>20</v>
      </c>
      <c r="AB940" s="144">
        <v>12</v>
      </c>
      <c r="AC940" s="144">
        <v>11</v>
      </c>
      <c r="AD940" s="144">
        <v>10</v>
      </c>
      <c r="AE940" s="144">
        <v>10</v>
      </c>
      <c r="AF940" s="144">
        <v>9</v>
      </c>
      <c r="AG940" s="144">
        <v>4</v>
      </c>
      <c r="AH940" s="144">
        <v>5</v>
      </c>
      <c r="AI940" s="144">
        <v>5</v>
      </c>
      <c r="AO940" s="1"/>
    </row>
    <row r="941" spans="1:106" x14ac:dyDescent="0.2">
      <c r="A941" s="109" t="s">
        <v>492</v>
      </c>
      <c r="B941" s="145" t="s">
        <v>93</v>
      </c>
      <c r="C941" s="146" t="s">
        <v>79</v>
      </c>
      <c r="D941" s="147" t="s">
        <v>79</v>
      </c>
      <c r="E941" s="147" t="s">
        <v>79</v>
      </c>
      <c r="F941" s="147">
        <v>20</v>
      </c>
      <c r="G941" s="147" t="s">
        <v>79</v>
      </c>
      <c r="H941" s="147" t="s">
        <v>79</v>
      </c>
      <c r="I941" s="147" t="s">
        <v>79</v>
      </c>
      <c r="J941" s="147" t="s">
        <v>79</v>
      </c>
      <c r="K941" s="147" t="s">
        <v>79</v>
      </c>
      <c r="L941" s="147" t="s">
        <v>79</v>
      </c>
      <c r="M941" s="147" t="s">
        <v>79</v>
      </c>
      <c r="N941" s="147" t="s">
        <v>79</v>
      </c>
      <c r="O941" s="147" t="s">
        <v>79</v>
      </c>
      <c r="P941" s="147" t="s">
        <v>79</v>
      </c>
      <c r="Q941" s="147" t="s">
        <v>79</v>
      </c>
      <c r="R941" s="147" t="s">
        <v>79</v>
      </c>
      <c r="S941" s="147" t="s">
        <v>79</v>
      </c>
      <c r="T941" s="147" t="s">
        <v>79</v>
      </c>
      <c r="U941" s="147" t="s">
        <v>79</v>
      </c>
      <c r="V941" s="148" t="s">
        <v>79</v>
      </c>
      <c r="X941" s="109" t="s">
        <v>493</v>
      </c>
      <c r="Y941" s="149" t="s">
        <v>103</v>
      </c>
      <c r="Z941" s="150">
        <v>0</v>
      </c>
      <c r="AA941" s="150">
        <v>0</v>
      </c>
      <c r="AB941" s="150">
        <v>0</v>
      </c>
      <c r="AC941" s="150">
        <v>0</v>
      </c>
      <c r="AD941" s="150">
        <v>0</v>
      </c>
      <c r="AE941" s="150">
        <v>0</v>
      </c>
      <c r="AF941" s="150">
        <v>0</v>
      </c>
      <c r="AG941" s="150">
        <v>0</v>
      </c>
      <c r="AH941" s="150">
        <v>0</v>
      </c>
      <c r="AI941" s="150">
        <v>0</v>
      </c>
    </row>
    <row r="942" spans="1:106" ht="15.75" x14ac:dyDescent="0.25">
      <c r="A942" s="109" t="s">
        <v>494</v>
      </c>
      <c r="B942" s="151" t="s">
        <v>31</v>
      </c>
      <c r="C942" s="152" t="s">
        <v>79</v>
      </c>
      <c r="D942" s="153" t="s">
        <v>79</v>
      </c>
      <c r="E942" s="153" t="s">
        <v>79</v>
      </c>
      <c r="F942" s="153" t="s">
        <v>2255</v>
      </c>
      <c r="G942" s="153" t="s">
        <v>2254</v>
      </c>
      <c r="H942" s="153" t="s">
        <v>2255</v>
      </c>
      <c r="I942" s="153" t="s">
        <v>2254</v>
      </c>
      <c r="J942" s="153" t="s">
        <v>2254</v>
      </c>
      <c r="K942" s="153" t="s">
        <v>2254</v>
      </c>
      <c r="L942" s="153" t="s">
        <v>2253</v>
      </c>
      <c r="M942" s="153" t="s">
        <v>79</v>
      </c>
      <c r="N942" s="153" t="s">
        <v>2254</v>
      </c>
      <c r="O942" s="153" t="s">
        <v>2255</v>
      </c>
      <c r="P942" s="153" t="s">
        <v>2250</v>
      </c>
      <c r="Q942" s="153" t="s">
        <v>2250</v>
      </c>
      <c r="R942" s="153" t="s">
        <v>2254</v>
      </c>
      <c r="S942" s="153" t="s">
        <v>79</v>
      </c>
      <c r="T942" s="153" t="s">
        <v>79</v>
      </c>
      <c r="U942" s="153" t="s">
        <v>79</v>
      </c>
      <c r="V942" s="154" t="s">
        <v>79</v>
      </c>
      <c r="X942" s="109" t="s">
        <v>495</v>
      </c>
      <c r="Y942" s="155" t="s">
        <v>31</v>
      </c>
      <c r="Z942" s="156" t="s">
        <v>79</v>
      </c>
      <c r="AA942" s="156" t="s">
        <v>2255</v>
      </c>
      <c r="AB942" s="156" t="s">
        <v>2255</v>
      </c>
      <c r="AC942" s="156" t="s">
        <v>2255</v>
      </c>
      <c r="AD942" s="156" t="s">
        <v>2254</v>
      </c>
      <c r="AE942" s="156" t="s">
        <v>2254</v>
      </c>
      <c r="AF942" s="156" t="s">
        <v>2250</v>
      </c>
      <c r="AG942" s="156" t="s">
        <v>2250</v>
      </c>
      <c r="AH942" s="156" t="s">
        <v>79</v>
      </c>
      <c r="AI942" s="156" t="s">
        <v>79</v>
      </c>
    </row>
    <row r="943" spans="1:106" x14ac:dyDescent="0.2">
      <c r="A943" s="109" t="s">
        <v>496</v>
      </c>
      <c r="B943" s="151" t="s">
        <v>94</v>
      </c>
      <c r="C943" s="157">
        <v>0</v>
      </c>
      <c r="D943" s="158">
        <v>0</v>
      </c>
      <c r="E943" s="158">
        <v>0</v>
      </c>
      <c r="F943" s="158">
        <v>6</v>
      </c>
      <c r="G943" s="158">
        <v>4</v>
      </c>
      <c r="H943" s="158">
        <v>6</v>
      </c>
      <c r="I943" s="158">
        <v>4</v>
      </c>
      <c r="J943" s="158">
        <v>3</v>
      </c>
      <c r="K943" s="158">
        <v>2</v>
      </c>
      <c r="L943" s="158">
        <v>1</v>
      </c>
      <c r="M943" s="158">
        <v>0</v>
      </c>
      <c r="N943" s="158">
        <v>3</v>
      </c>
      <c r="O943" s="158">
        <v>6</v>
      </c>
      <c r="P943" s="158">
        <v>1</v>
      </c>
      <c r="Q943" s="158">
        <v>10</v>
      </c>
      <c r="R943" s="158">
        <v>2</v>
      </c>
      <c r="S943" s="158">
        <v>0</v>
      </c>
      <c r="T943" s="158">
        <v>0</v>
      </c>
      <c r="U943" s="158">
        <v>0</v>
      </c>
      <c r="V943" s="159">
        <v>0</v>
      </c>
      <c r="X943" s="109" t="s">
        <v>497</v>
      </c>
      <c r="Y943" s="23" t="s">
        <v>94</v>
      </c>
      <c r="Z943" s="160">
        <v>0</v>
      </c>
      <c r="AA943" s="160">
        <v>6</v>
      </c>
      <c r="AB943" s="160">
        <v>12</v>
      </c>
      <c r="AC943" s="160">
        <v>6</v>
      </c>
      <c r="AD943" s="160">
        <v>3</v>
      </c>
      <c r="AE943" s="160">
        <v>3</v>
      </c>
      <c r="AF943" s="160">
        <v>6</v>
      </c>
      <c r="AG943" s="160">
        <v>12</v>
      </c>
      <c r="AH943" s="160">
        <v>0</v>
      </c>
      <c r="AI943" s="160">
        <v>0</v>
      </c>
    </row>
    <row r="944" spans="1:106" x14ac:dyDescent="0.2">
      <c r="A944" s="109" t="s">
        <v>498</v>
      </c>
      <c r="B944" s="161" t="s">
        <v>34</v>
      </c>
      <c r="C944" s="162">
        <v>1010.85</v>
      </c>
      <c r="D944" s="163">
        <v>1014.5</v>
      </c>
      <c r="E944" s="163">
        <v>1011.2</v>
      </c>
      <c r="F944" s="163">
        <v>998.1</v>
      </c>
      <c r="G944" s="163">
        <v>984.2</v>
      </c>
      <c r="H944" s="163">
        <v>978</v>
      </c>
      <c r="I944" s="163">
        <v>985.15</v>
      </c>
      <c r="J944" s="163">
        <v>990.59999999999991</v>
      </c>
      <c r="K944" s="163">
        <v>992.2</v>
      </c>
      <c r="L944" s="163">
        <v>1001.5999999999999</v>
      </c>
      <c r="M944" s="163">
        <v>1011.45</v>
      </c>
      <c r="N944" s="163">
        <v>1004.55</v>
      </c>
      <c r="O944" s="163">
        <v>992.9</v>
      </c>
      <c r="P944" s="163">
        <v>996.09999999999991</v>
      </c>
      <c r="Q944" s="163">
        <v>999.25</v>
      </c>
      <c r="R944" s="163">
        <v>1010.9</v>
      </c>
      <c r="S944" s="163">
        <v>1020.75</v>
      </c>
      <c r="T944" s="163">
        <v>1026.5999999999999</v>
      </c>
      <c r="U944" s="163">
        <v>1032.7</v>
      </c>
      <c r="V944" s="164">
        <v>1042.25</v>
      </c>
      <c r="X944" s="109" t="s">
        <v>499</v>
      </c>
      <c r="Y944" s="165" t="s">
        <v>33</v>
      </c>
      <c r="Z944" s="166">
        <v>0</v>
      </c>
      <c r="AA944" s="166">
        <v>0</v>
      </c>
      <c r="AB944" s="166">
        <v>0</v>
      </c>
      <c r="AC944" s="166">
        <v>0</v>
      </c>
      <c r="AD944" s="166">
        <v>0</v>
      </c>
      <c r="AE944" s="166">
        <v>0</v>
      </c>
      <c r="AF944" s="166">
        <v>0</v>
      </c>
      <c r="AG944" s="166">
        <v>0</v>
      </c>
      <c r="AH944" s="166">
        <v>0</v>
      </c>
      <c r="AI944" s="166">
        <v>0</v>
      </c>
      <c r="AP944" s="1"/>
      <c r="AQ944" s="1"/>
      <c r="AR944" s="1"/>
      <c r="AS944" s="1"/>
      <c r="AT944" s="1"/>
    </row>
    <row r="945" spans="1:106" x14ac:dyDescent="0.2">
      <c r="A945" s="109" t="s">
        <v>500</v>
      </c>
      <c r="B945" s="167" t="s">
        <v>32</v>
      </c>
      <c r="C945" s="168" t="s">
        <v>2257</v>
      </c>
      <c r="D945" s="169" t="s">
        <v>2213</v>
      </c>
      <c r="E945" s="169" t="s">
        <v>2289</v>
      </c>
      <c r="F945" s="169" t="s">
        <v>2293</v>
      </c>
      <c r="G945" s="169" t="s">
        <v>2303</v>
      </c>
      <c r="H945" s="169" t="s">
        <v>2239</v>
      </c>
      <c r="I945" s="169" t="s">
        <v>106</v>
      </c>
      <c r="J945" s="169" t="s">
        <v>1</v>
      </c>
      <c r="K945" s="169" t="s">
        <v>2223</v>
      </c>
      <c r="L945" s="169" t="s">
        <v>2228</v>
      </c>
      <c r="M945" s="169" t="s">
        <v>2213</v>
      </c>
      <c r="N945" s="169" t="s">
        <v>2287</v>
      </c>
      <c r="O945" s="169" t="s">
        <v>3</v>
      </c>
      <c r="P945" s="169" t="s">
        <v>2225</v>
      </c>
      <c r="Q945" s="169" t="s">
        <v>2224</v>
      </c>
      <c r="R945" s="169" t="s">
        <v>100</v>
      </c>
      <c r="S945" s="169" t="s">
        <v>100</v>
      </c>
      <c r="T945" s="169" t="s">
        <v>2225</v>
      </c>
      <c r="U945" s="169" t="s">
        <v>2221</v>
      </c>
      <c r="V945" s="170" t="s">
        <v>2225</v>
      </c>
      <c r="X945" s="672" t="s">
        <v>479</v>
      </c>
      <c r="Y945" s="673" t="s">
        <v>807</v>
      </c>
      <c r="Z945" s="674">
        <v>0</v>
      </c>
      <c r="AA945" s="675">
        <v>0</v>
      </c>
      <c r="AB945" s="675">
        <v>0</v>
      </c>
      <c r="AC945" s="675">
        <v>0</v>
      </c>
      <c r="AD945" s="675">
        <v>0</v>
      </c>
      <c r="AE945" s="675">
        <v>0</v>
      </c>
      <c r="AF945" s="675">
        <v>0</v>
      </c>
      <c r="AG945" s="675">
        <v>0</v>
      </c>
      <c r="AH945" s="675">
        <v>0</v>
      </c>
      <c r="AI945" s="676">
        <v>0</v>
      </c>
    </row>
    <row r="946" spans="1:106" x14ac:dyDescent="0.2">
      <c r="A946" s="109" t="s">
        <v>501</v>
      </c>
      <c r="B946" s="171" t="s">
        <v>33</v>
      </c>
      <c r="C946" s="172">
        <v>0</v>
      </c>
      <c r="D946" s="173">
        <v>0</v>
      </c>
      <c r="E946" s="173">
        <v>0</v>
      </c>
      <c r="F946" s="173">
        <v>0</v>
      </c>
      <c r="G946" s="173">
        <v>0</v>
      </c>
      <c r="H946" s="173">
        <v>0</v>
      </c>
      <c r="I946" s="173">
        <v>0</v>
      </c>
      <c r="J946" s="173">
        <v>0</v>
      </c>
      <c r="K946" s="173">
        <v>0</v>
      </c>
      <c r="L946" s="173">
        <v>0</v>
      </c>
      <c r="M946" s="173">
        <v>0</v>
      </c>
      <c r="N946" s="173">
        <v>0</v>
      </c>
      <c r="O946" s="173">
        <v>0</v>
      </c>
      <c r="P946" s="173">
        <v>0</v>
      </c>
      <c r="Q946" s="173">
        <v>0</v>
      </c>
      <c r="R946" s="173">
        <v>0</v>
      </c>
      <c r="S946" s="173">
        <v>0</v>
      </c>
      <c r="T946" s="173">
        <v>0</v>
      </c>
      <c r="U946" s="173">
        <v>0</v>
      </c>
      <c r="V946" s="174">
        <v>0</v>
      </c>
      <c r="X946" s="672" t="s">
        <v>480</v>
      </c>
      <c r="Y946" s="677" t="s">
        <v>808</v>
      </c>
      <c r="Z946" s="678">
        <v>0</v>
      </c>
      <c r="AA946" s="679">
        <v>0</v>
      </c>
      <c r="AB946" s="679">
        <v>0</v>
      </c>
      <c r="AC946" s="679">
        <v>0</v>
      </c>
      <c r="AD946" s="679">
        <v>0</v>
      </c>
      <c r="AE946" s="679">
        <v>0</v>
      </c>
      <c r="AF946" s="679">
        <v>0</v>
      </c>
      <c r="AG946" s="679">
        <v>0</v>
      </c>
      <c r="AH946" s="679">
        <v>0</v>
      </c>
      <c r="AI946" s="680">
        <v>0</v>
      </c>
    </row>
    <row r="947" spans="1:106" x14ac:dyDescent="0.2">
      <c r="A947" s="109" t="s">
        <v>502</v>
      </c>
      <c r="B947" s="171" t="s">
        <v>103</v>
      </c>
      <c r="C947" s="172">
        <v>0</v>
      </c>
      <c r="D947" s="173">
        <v>0</v>
      </c>
      <c r="E947" s="173">
        <v>0</v>
      </c>
      <c r="F947" s="173">
        <v>0</v>
      </c>
      <c r="G947" s="173">
        <v>0</v>
      </c>
      <c r="H947" s="173">
        <v>0</v>
      </c>
      <c r="I947" s="173">
        <v>0</v>
      </c>
      <c r="J947" s="173">
        <v>0</v>
      </c>
      <c r="K947" s="173">
        <v>0</v>
      </c>
      <c r="L947" s="173">
        <v>0</v>
      </c>
      <c r="M947" s="173">
        <v>0</v>
      </c>
      <c r="N947" s="173">
        <v>0</v>
      </c>
      <c r="O947" s="173">
        <v>0</v>
      </c>
      <c r="P947" s="173">
        <v>0</v>
      </c>
      <c r="Q947" s="173">
        <v>0</v>
      </c>
      <c r="R947" s="173">
        <v>0</v>
      </c>
      <c r="S947" s="173">
        <v>0</v>
      </c>
      <c r="T947" s="173">
        <v>0</v>
      </c>
      <c r="U947" s="173">
        <v>0</v>
      </c>
      <c r="V947" s="174">
        <v>0</v>
      </c>
      <c r="X947" s="672" t="s">
        <v>482</v>
      </c>
      <c r="Y947" s="677" t="s">
        <v>809</v>
      </c>
      <c r="Z947" s="678">
        <v>0</v>
      </c>
      <c r="AA947" s="679">
        <v>2</v>
      </c>
      <c r="AB947" s="679">
        <v>2</v>
      </c>
      <c r="AC947" s="679">
        <v>2</v>
      </c>
      <c r="AD947" s="679">
        <v>0</v>
      </c>
      <c r="AE947" s="679">
        <v>2</v>
      </c>
      <c r="AF947" s="679">
        <v>2</v>
      </c>
      <c r="AG947" s="679">
        <v>0</v>
      </c>
      <c r="AH947" s="679">
        <v>0</v>
      </c>
      <c r="AI947" s="680">
        <v>0</v>
      </c>
      <c r="AO947" s="2"/>
    </row>
    <row r="948" spans="1:106" x14ac:dyDescent="0.2">
      <c r="A948" s="109" t="s">
        <v>503</v>
      </c>
      <c r="B948" s="171" t="s">
        <v>148</v>
      </c>
      <c r="C948" s="172">
        <v>-13.5</v>
      </c>
      <c r="D948" s="173">
        <v>-13.7</v>
      </c>
      <c r="E948" s="173">
        <v>-14.1</v>
      </c>
      <c r="F948" s="173">
        <v>-14</v>
      </c>
      <c r="G948" s="173">
        <v>-9.8000000000000007</v>
      </c>
      <c r="H948" s="173">
        <v>-11</v>
      </c>
      <c r="I948" s="173">
        <v>-11</v>
      </c>
      <c r="J948" s="173">
        <v>-10.8</v>
      </c>
      <c r="K948" s="173">
        <v>-9</v>
      </c>
      <c r="L948" s="173">
        <v>-9.1</v>
      </c>
      <c r="M948" s="173">
        <v>-9.4</v>
      </c>
      <c r="N948" s="173">
        <v>-9.1999999999999993</v>
      </c>
      <c r="O948" s="173">
        <v>-6.5</v>
      </c>
      <c r="P948" s="173">
        <v>-3.9</v>
      </c>
      <c r="Q948" s="173">
        <v>-4.7</v>
      </c>
      <c r="R948" s="173">
        <v>-7.3</v>
      </c>
      <c r="S948" s="173">
        <v>-7.3</v>
      </c>
      <c r="T948" s="173">
        <v>-9.8000000000000007</v>
      </c>
      <c r="U948" s="173">
        <v>-8.9</v>
      </c>
      <c r="V948" s="174">
        <v>-11.4</v>
      </c>
      <c r="X948" s="672" t="s">
        <v>484</v>
      </c>
      <c r="Y948" s="699" t="s">
        <v>810</v>
      </c>
      <c r="Z948" s="700">
        <v>0</v>
      </c>
      <c r="AA948" s="701">
        <v>1</v>
      </c>
      <c r="AB948" s="701">
        <v>0</v>
      </c>
      <c r="AC948" s="701">
        <v>0</v>
      </c>
      <c r="AD948" s="701">
        <v>0</v>
      </c>
      <c r="AE948" s="701">
        <v>0</v>
      </c>
      <c r="AF948" s="701">
        <v>0</v>
      </c>
      <c r="AG948" s="701">
        <v>0</v>
      </c>
      <c r="AH948" s="701">
        <v>0</v>
      </c>
      <c r="AI948" s="702">
        <v>0</v>
      </c>
      <c r="AO948" s="3"/>
    </row>
    <row r="949" spans="1:106" x14ac:dyDescent="0.2">
      <c r="A949" s="703" t="s">
        <v>1180</v>
      </c>
      <c r="B949" s="704" t="s">
        <v>807</v>
      </c>
      <c r="C949" s="705">
        <v>0</v>
      </c>
      <c r="D949" s="705">
        <v>0</v>
      </c>
      <c r="E949" s="705">
        <v>0</v>
      </c>
      <c r="F949" s="705">
        <v>0</v>
      </c>
      <c r="G949" s="705">
        <v>0</v>
      </c>
      <c r="H949" s="705">
        <v>0</v>
      </c>
      <c r="I949" s="705">
        <v>0</v>
      </c>
      <c r="J949" s="705">
        <v>0</v>
      </c>
      <c r="K949" s="705">
        <v>0</v>
      </c>
      <c r="L949" s="705">
        <v>0</v>
      </c>
      <c r="M949" s="705">
        <v>0</v>
      </c>
      <c r="N949" s="705">
        <v>0</v>
      </c>
      <c r="O949" s="705">
        <v>0</v>
      </c>
      <c r="P949" s="705">
        <v>0</v>
      </c>
      <c r="Q949" s="705">
        <v>0</v>
      </c>
      <c r="R949" s="705">
        <v>0</v>
      </c>
      <c r="S949" s="705">
        <v>0</v>
      </c>
      <c r="T949" s="705">
        <v>0</v>
      </c>
      <c r="U949" s="705">
        <v>0</v>
      </c>
      <c r="V949" s="705">
        <v>0</v>
      </c>
      <c r="X949" s="672" t="s">
        <v>486</v>
      </c>
      <c r="Y949" s="685" t="s">
        <v>812</v>
      </c>
      <c r="Z949" s="686">
        <v>0</v>
      </c>
      <c r="AA949" s="687">
        <v>0</v>
      </c>
      <c r="AB949" s="687">
        <v>0</v>
      </c>
      <c r="AC949" s="687">
        <v>0</v>
      </c>
      <c r="AD949" s="687">
        <v>0</v>
      </c>
      <c r="AE949" s="687">
        <v>0</v>
      </c>
      <c r="AF949" s="687">
        <v>0</v>
      </c>
      <c r="AG949" s="687">
        <v>47</v>
      </c>
      <c r="AH949" s="687">
        <v>47</v>
      </c>
      <c r="AI949" s="688">
        <v>47</v>
      </c>
    </row>
    <row r="950" spans="1:106" x14ac:dyDescent="0.2">
      <c r="A950" s="703" t="s">
        <v>1181</v>
      </c>
      <c r="B950" s="704" t="s">
        <v>808</v>
      </c>
      <c r="C950" s="706">
        <v>0</v>
      </c>
      <c r="D950" s="706">
        <v>0</v>
      </c>
      <c r="E950" s="706">
        <v>0</v>
      </c>
      <c r="F950" s="706">
        <v>0</v>
      </c>
      <c r="G950" s="706">
        <v>0</v>
      </c>
      <c r="H950" s="706">
        <v>0</v>
      </c>
      <c r="I950" s="706">
        <v>0</v>
      </c>
      <c r="J950" s="706">
        <v>0</v>
      </c>
      <c r="K950" s="706">
        <v>0</v>
      </c>
      <c r="L950" s="706">
        <v>0</v>
      </c>
      <c r="M950" s="706">
        <v>0</v>
      </c>
      <c r="N950" s="706">
        <v>0</v>
      </c>
      <c r="O950" s="706">
        <v>0</v>
      </c>
      <c r="P950" s="706">
        <v>0</v>
      </c>
      <c r="Q950" s="706">
        <v>0</v>
      </c>
      <c r="R950" s="706">
        <v>0</v>
      </c>
      <c r="S950" s="706">
        <v>0</v>
      </c>
      <c r="T950" s="706">
        <v>0</v>
      </c>
      <c r="U950" s="706">
        <v>0</v>
      </c>
      <c r="V950" s="706">
        <v>0</v>
      </c>
      <c r="X950" s="672" t="s">
        <v>498</v>
      </c>
      <c r="Y950" s="459" t="s">
        <v>806</v>
      </c>
      <c r="Z950" s="691">
        <v>1010.85</v>
      </c>
      <c r="AA950" s="691">
        <v>1011.2</v>
      </c>
      <c r="AB950" s="691">
        <v>984.2</v>
      </c>
      <c r="AC950" s="691">
        <v>985.15</v>
      </c>
      <c r="AD950" s="691">
        <v>992.2</v>
      </c>
      <c r="AE950" s="691">
        <v>1011.45</v>
      </c>
      <c r="AF950" s="691">
        <v>992.9</v>
      </c>
      <c r="AG950" s="691">
        <v>999.25</v>
      </c>
      <c r="AH950" s="691">
        <v>1020.75</v>
      </c>
      <c r="AI950" s="691">
        <v>1032.7</v>
      </c>
    </row>
    <row r="951" spans="1:106" x14ac:dyDescent="0.2">
      <c r="A951" s="703" t="s">
        <v>1182</v>
      </c>
      <c r="B951" s="707" t="s">
        <v>809</v>
      </c>
      <c r="C951" s="706">
        <v>0</v>
      </c>
      <c r="D951" s="706">
        <v>0</v>
      </c>
      <c r="E951" s="706">
        <v>0</v>
      </c>
      <c r="F951" s="706">
        <v>2</v>
      </c>
      <c r="G951" s="706">
        <v>0</v>
      </c>
      <c r="H951" s="706">
        <v>2</v>
      </c>
      <c r="I951" s="706">
        <v>2</v>
      </c>
      <c r="J951" s="706">
        <v>0</v>
      </c>
      <c r="K951" s="706">
        <v>0</v>
      </c>
      <c r="L951" s="706">
        <v>0</v>
      </c>
      <c r="M951" s="706">
        <v>0</v>
      </c>
      <c r="N951" s="706">
        <v>2</v>
      </c>
      <c r="O951" s="706">
        <v>0</v>
      </c>
      <c r="P951" s="706">
        <v>0</v>
      </c>
      <c r="Q951" s="706">
        <v>0</v>
      </c>
      <c r="R951" s="706">
        <v>0</v>
      </c>
      <c r="S951" s="706">
        <v>0</v>
      </c>
      <c r="T951" s="706">
        <v>0</v>
      </c>
      <c r="U951" s="706">
        <v>0</v>
      </c>
      <c r="V951" s="706">
        <v>0</v>
      </c>
      <c r="X951" s="672" t="s">
        <v>500</v>
      </c>
      <c r="Y951" s="693" t="s">
        <v>32</v>
      </c>
      <c r="Z951" s="694" t="s">
        <v>815</v>
      </c>
      <c r="AA951" s="694" t="s">
        <v>815</v>
      </c>
      <c r="AB951" s="694" t="s">
        <v>2215</v>
      </c>
      <c r="AC951" s="694" t="s">
        <v>837</v>
      </c>
      <c r="AD951" s="694" t="s">
        <v>967</v>
      </c>
      <c r="AE951" s="694" t="s">
        <v>815</v>
      </c>
      <c r="AF951" s="694" t="s">
        <v>824</v>
      </c>
      <c r="AG951" s="694" t="s">
        <v>2216</v>
      </c>
      <c r="AH951" s="694" t="s">
        <v>967</v>
      </c>
      <c r="AI951" s="694" t="s">
        <v>2216</v>
      </c>
      <c r="AP951" s="2"/>
      <c r="AQ951" s="2"/>
      <c r="AR951" s="2"/>
      <c r="AS951" s="2"/>
      <c r="AT951" s="2"/>
    </row>
    <row r="952" spans="1:106" x14ac:dyDescent="0.2">
      <c r="A952" s="703" t="s">
        <v>1183</v>
      </c>
      <c r="B952" s="707" t="s">
        <v>810</v>
      </c>
      <c r="C952" s="706">
        <v>0</v>
      </c>
      <c r="D952" s="706">
        <v>0</v>
      </c>
      <c r="E952" s="706">
        <v>1</v>
      </c>
      <c r="F952" s="706">
        <v>1</v>
      </c>
      <c r="G952" s="706">
        <v>0</v>
      </c>
      <c r="H952" s="706">
        <v>0</v>
      </c>
      <c r="I952" s="706">
        <v>0</v>
      </c>
      <c r="J952" s="706">
        <v>0</v>
      </c>
      <c r="K952" s="706">
        <v>0</v>
      </c>
      <c r="L952" s="706">
        <v>0</v>
      </c>
      <c r="M952" s="706">
        <v>0</v>
      </c>
      <c r="N952" s="706">
        <v>0</v>
      </c>
      <c r="O952" s="706">
        <v>0</v>
      </c>
      <c r="P952" s="706">
        <v>0</v>
      </c>
      <c r="Q952" s="706">
        <v>0</v>
      </c>
      <c r="R952" s="706">
        <v>0</v>
      </c>
      <c r="S952" s="706">
        <v>0</v>
      </c>
      <c r="T952" s="706">
        <v>0</v>
      </c>
      <c r="U952" s="706">
        <v>0</v>
      </c>
      <c r="V952" s="706">
        <v>0</v>
      </c>
      <c r="AN952" s="5"/>
      <c r="AP952" s="3"/>
      <c r="AQ952" s="3"/>
      <c r="AR952" s="3"/>
      <c r="AS952" s="3"/>
      <c r="AT952" s="3"/>
    </row>
    <row r="953" spans="1:106" x14ac:dyDescent="0.2">
      <c r="A953" s="681" t="s">
        <v>1184</v>
      </c>
      <c r="B953" s="695" t="s">
        <v>812</v>
      </c>
      <c r="C953" s="696">
        <v>0</v>
      </c>
      <c r="D953" s="696">
        <v>0</v>
      </c>
      <c r="E953" s="696">
        <v>0</v>
      </c>
      <c r="F953" s="696">
        <v>0</v>
      </c>
      <c r="G953" s="696">
        <v>0</v>
      </c>
      <c r="H953" s="696">
        <v>0</v>
      </c>
      <c r="I953" s="696">
        <v>0</v>
      </c>
      <c r="J953" s="696">
        <v>0</v>
      </c>
      <c r="K953" s="696">
        <v>0</v>
      </c>
      <c r="L953" s="696">
        <v>0</v>
      </c>
      <c r="M953" s="696">
        <v>0</v>
      </c>
      <c r="N953" s="696">
        <v>0</v>
      </c>
      <c r="O953" s="696">
        <v>0</v>
      </c>
      <c r="P953" s="696">
        <v>0</v>
      </c>
      <c r="Q953" s="696">
        <v>46</v>
      </c>
      <c r="R953" s="696">
        <v>47</v>
      </c>
      <c r="S953" s="696">
        <v>47</v>
      </c>
      <c r="T953" s="696">
        <v>47</v>
      </c>
      <c r="U953" s="696">
        <v>47</v>
      </c>
      <c r="V953" s="696">
        <v>47</v>
      </c>
    </row>
    <row r="954" spans="1:106" x14ac:dyDescent="0.2">
      <c r="A954" s="681" t="s">
        <v>1185</v>
      </c>
      <c r="B954" s="697" t="s">
        <v>32</v>
      </c>
      <c r="C954" s="698" t="s">
        <v>815</v>
      </c>
      <c r="D954" s="698" t="e">
        <v>#N/A</v>
      </c>
      <c r="E954" s="698" t="s">
        <v>815</v>
      </c>
      <c r="F954" s="698" t="e">
        <v>#N/A</v>
      </c>
      <c r="G954" s="698" t="s">
        <v>2215</v>
      </c>
      <c r="H954" s="698" t="e">
        <v>#N/A</v>
      </c>
      <c r="I954" s="698" t="s">
        <v>837</v>
      </c>
      <c r="J954" s="698" t="e">
        <v>#N/A</v>
      </c>
      <c r="K954" s="698" t="s">
        <v>967</v>
      </c>
      <c r="L954" s="698" t="e">
        <v>#N/A</v>
      </c>
      <c r="M954" s="698" t="s">
        <v>815</v>
      </c>
      <c r="N954" s="698" t="e">
        <v>#N/A</v>
      </c>
      <c r="O954" s="698" t="s">
        <v>824</v>
      </c>
      <c r="P954" s="698" t="e">
        <v>#N/A</v>
      </c>
      <c r="Q954" s="698" t="s">
        <v>2216</v>
      </c>
      <c r="R954" s="698" t="e">
        <v>#N/A</v>
      </c>
      <c r="S954" s="698" t="s">
        <v>967</v>
      </c>
      <c r="T954" s="698" t="e">
        <v>#N/A</v>
      </c>
      <c r="U954" s="698" t="s">
        <v>2216</v>
      </c>
      <c r="V954" s="698" t="e">
        <v>#N/A</v>
      </c>
    </row>
    <row r="956" spans="1:106" s="5" customFormat="1" x14ac:dyDescent="0.2">
      <c r="A956"/>
      <c r="B956"/>
      <c r="C956"/>
      <c r="D956"/>
      <c r="E956"/>
      <c r="F956"/>
      <c r="G956"/>
      <c r="H956"/>
      <c r="I956"/>
      <c r="J956"/>
      <c r="K956"/>
      <c r="L956"/>
      <c r="M956"/>
      <c r="N956"/>
      <c r="O956"/>
      <c r="P956"/>
      <c r="Q956"/>
      <c r="R956"/>
      <c r="S956"/>
      <c r="T956"/>
      <c r="U956"/>
      <c r="V956"/>
      <c r="W956" s="1"/>
      <c r="X956"/>
      <c r="Y956"/>
      <c r="Z956"/>
      <c r="AA956"/>
      <c r="AB956"/>
      <c r="AC956"/>
      <c r="AD956"/>
      <c r="AE956"/>
      <c r="AF956"/>
      <c r="AG956"/>
      <c r="AH956"/>
      <c r="AI956"/>
      <c r="AJ956" s="515"/>
      <c r="AN956" s="1"/>
      <c r="AO956"/>
      <c r="AP956"/>
      <c r="AQ956"/>
      <c r="AR956"/>
      <c r="AS956"/>
      <c r="AT956"/>
      <c r="CH956"/>
      <c r="CI956"/>
      <c r="CJ956"/>
      <c r="CK956"/>
      <c r="CL956"/>
      <c r="CM956"/>
      <c r="CN956"/>
      <c r="CO956"/>
      <c r="CP956"/>
      <c r="CQ956"/>
      <c r="CR956"/>
      <c r="CS956"/>
      <c r="CT956"/>
      <c r="CU956"/>
      <c r="CV956"/>
      <c r="CW956"/>
      <c r="CX956"/>
      <c r="CY956"/>
      <c r="CZ956"/>
      <c r="DA956"/>
      <c r="DB956"/>
    </row>
    <row r="957" spans="1:106" x14ac:dyDescent="0.2">
      <c r="CH957" s="5"/>
      <c r="CI957" s="5"/>
      <c r="CJ957" s="5"/>
      <c r="CK957" s="5"/>
      <c r="CL957" s="5"/>
      <c r="CM957" s="5"/>
      <c r="CN957" s="5"/>
      <c r="CO957" s="5"/>
      <c r="CP957" s="5"/>
      <c r="CQ957" s="5"/>
      <c r="CR957" s="5"/>
      <c r="CS957" s="5"/>
      <c r="CT957" s="5"/>
      <c r="CU957" s="5"/>
      <c r="CV957" s="5"/>
      <c r="CW957" s="5"/>
      <c r="CX957" s="5"/>
      <c r="CY957" s="5"/>
      <c r="CZ957" s="5"/>
      <c r="DA957" s="5"/>
      <c r="DB957" s="5"/>
    </row>
    <row r="960" spans="1:106" s="1" customFormat="1" ht="30" customHeight="1" x14ac:dyDescent="0.2">
      <c r="A960"/>
      <c r="B960"/>
      <c r="C960"/>
      <c r="D960"/>
      <c r="E960"/>
      <c r="F960"/>
      <c r="G960"/>
      <c r="H960"/>
      <c r="I960"/>
      <c r="J960"/>
      <c r="K960"/>
      <c r="L960"/>
      <c r="M960"/>
      <c r="N960"/>
      <c r="O960"/>
      <c r="P960"/>
      <c r="Q960"/>
      <c r="R960"/>
      <c r="S960"/>
      <c r="T960"/>
      <c r="U960"/>
      <c r="V960"/>
      <c r="X960"/>
      <c r="Y960"/>
      <c r="Z960"/>
      <c r="AA960"/>
      <c r="AB960"/>
      <c r="AC960"/>
      <c r="AD960"/>
      <c r="AE960"/>
      <c r="AF960"/>
      <c r="AG960"/>
      <c r="AH960"/>
      <c r="AI960"/>
      <c r="AJ960" s="515"/>
      <c r="AK960" s="5"/>
      <c r="AL960" s="5"/>
      <c r="AM960" s="5"/>
      <c r="AN960"/>
      <c r="AO960"/>
      <c r="AP960"/>
      <c r="AQ960"/>
      <c r="AR960"/>
      <c r="AS960"/>
      <c r="AT960"/>
      <c r="CH960"/>
      <c r="CI960"/>
      <c r="CJ960"/>
      <c r="CK960"/>
      <c r="CL960"/>
      <c r="CM960"/>
      <c r="CN960"/>
      <c r="CO960"/>
      <c r="CP960"/>
      <c r="CQ960"/>
      <c r="CR960"/>
      <c r="CS960"/>
      <c r="CT960"/>
      <c r="CU960"/>
      <c r="CV960"/>
      <c r="CW960"/>
      <c r="CX960"/>
      <c r="CY960"/>
      <c r="CZ960"/>
      <c r="DA960"/>
      <c r="DB960"/>
    </row>
    <row r="961" spans="1:106" x14ac:dyDescent="0.2">
      <c r="CH961" s="1"/>
      <c r="CI961" s="1"/>
      <c r="CJ961" s="1"/>
      <c r="CK961" s="1"/>
      <c r="CL961" s="1"/>
      <c r="CM961" s="1"/>
      <c r="CN961" s="1"/>
      <c r="CO961" s="1"/>
      <c r="CP961" s="1"/>
      <c r="CQ961" s="1"/>
      <c r="CR961" s="1"/>
      <c r="CS961" s="1"/>
      <c r="CT961" s="1"/>
      <c r="CU961" s="1"/>
      <c r="CV961" s="1"/>
      <c r="CW961" s="1"/>
      <c r="CX961" s="1"/>
      <c r="CY961" s="1"/>
      <c r="CZ961" s="1"/>
      <c r="DA961" s="1"/>
      <c r="DB961" s="1"/>
    </row>
    <row r="962" spans="1:106" ht="15.75" customHeight="1" x14ac:dyDescent="0.2"/>
    <row r="963" spans="1:106" ht="69.75" customHeight="1" x14ac:dyDescent="0.2">
      <c r="A963" s="98">
        <v>993</v>
      </c>
      <c r="B963" s="98"/>
      <c r="C963" s="98"/>
      <c r="D963" s="98"/>
      <c r="E963" s="98"/>
      <c r="F963" s="98"/>
      <c r="G963" s="98"/>
      <c r="H963" s="98"/>
      <c r="I963" s="98"/>
      <c r="J963" s="98"/>
      <c r="K963" s="98"/>
      <c r="L963" s="98"/>
      <c r="M963" s="98"/>
      <c r="N963" s="98"/>
      <c r="O963" s="98"/>
      <c r="P963" s="98"/>
      <c r="Q963" s="98"/>
      <c r="R963" s="98"/>
      <c r="S963" s="98"/>
      <c r="T963" s="98"/>
      <c r="U963" s="98"/>
      <c r="V963" s="98"/>
      <c r="W963" s="98"/>
      <c r="X963" s="98"/>
      <c r="Y963" s="98"/>
      <c r="Z963" s="98"/>
      <c r="AA963" s="98"/>
      <c r="AB963" s="98"/>
      <c r="AC963" s="98"/>
      <c r="AD963" s="98"/>
      <c r="AE963" s="98"/>
      <c r="AF963" s="98"/>
      <c r="AG963" s="98"/>
      <c r="AH963" s="98"/>
      <c r="AI963" s="98"/>
      <c r="AL963" s="232"/>
      <c r="AM963" s="232"/>
      <c r="AN963" s="2"/>
    </row>
    <row r="964" spans="1:106" x14ac:dyDescent="0.2">
      <c r="A964" s="99" t="s">
        <v>1186</v>
      </c>
      <c r="B964" s="100" t="s">
        <v>78</v>
      </c>
      <c r="C964" s="101" t="s">
        <v>2262</v>
      </c>
      <c r="D964" s="102" t="s">
        <v>79</v>
      </c>
      <c r="E964" s="102" t="s">
        <v>2263</v>
      </c>
      <c r="F964" s="102" t="s">
        <v>79</v>
      </c>
      <c r="G964" s="102" t="s">
        <v>2264</v>
      </c>
      <c r="H964" s="102" t="s">
        <v>79</v>
      </c>
      <c r="I964" s="102" t="s">
        <v>2265</v>
      </c>
      <c r="J964" s="102" t="s">
        <v>79</v>
      </c>
      <c r="K964" s="102" t="s">
        <v>2266</v>
      </c>
      <c r="L964" s="102" t="s">
        <v>79</v>
      </c>
      <c r="M964" s="102" t="s">
        <v>2267</v>
      </c>
      <c r="N964" s="102" t="s">
        <v>79</v>
      </c>
      <c r="O964" s="102" t="s">
        <v>2268</v>
      </c>
      <c r="P964" s="102" t="s">
        <v>79</v>
      </c>
      <c r="Q964" s="102" t="s">
        <v>2269</v>
      </c>
      <c r="R964" s="102" t="s">
        <v>79</v>
      </c>
      <c r="S964" s="102" t="s">
        <v>2270</v>
      </c>
      <c r="T964" s="102" t="s">
        <v>79</v>
      </c>
      <c r="U964" s="102" t="s">
        <v>2271</v>
      </c>
      <c r="V964" s="103" t="s">
        <v>79</v>
      </c>
      <c r="X964" s="104"/>
      <c r="Y964" s="105" t="s">
        <v>80</v>
      </c>
      <c r="Z964" s="106" t="s">
        <v>83</v>
      </c>
      <c r="AA964" s="107" t="s">
        <v>84</v>
      </c>
      <c r="AB964" s="107" t="s">
        <v>85</v>
      </c>
      <c r="AC964" s="107" t="s">
        <v>86</v>
      </c>
      <c r="AD964" s="107" t="s">
        <v>87</v>
      </c>
      <c r="AE964" s="107" t="s">
        <v>81</v>
      </c>
      <c r="AF964" s="107" t="s">
        <v>82</v>
      </c>
      <c r="AG964" s="107" t="s">
        <v>83</v>
      </c>
      <c r="AH964" s="107" t="s">
        <v>84</v>
      </c>
      <c r="AI964" s="108" t="s">
        <v>85</v>
      </c>
      <c r="AL964" s="233"/>
      <c r="AM964" s="233"/>
      <c r="AN964" s="3"/>
    </row>
    <row r="965" spans="1:106" x14ac:dyDescent="0.2">
      <c r="A965" s="109" t="s">
        <v>1187</v>
      </c>
      <c r="B965" s="110" t="s">
        <v>1188</v>
      </c>
      <c r="C965" s="111" t="s">
        <v>59</v>
      </c>
      <c r="D965" s="111" t="s">
        <v>60</v>
      </c>
      <c r="E965" s="111" t="s">
        <v>59</v>
      </c>
      <c r="F965" s="111" t="s">
        <v>60</v>
      </c>
      <c r="G965" s="111" t="s">
        <v>59</v>
      </c>
      <c r="H965" s="111" t="s">
        <v>60</v>
      </c>
      <c r="I965" s="111" t="s">
        <v>59</v>
      </c>
      <c r="J965" s="111" t="s">
        <v>60</v>
      </c>
      <c r="K965" s="111" t="s">
        <v>59</v>
      </c>
      <c r="L965" s="111" t="s">
        <v>60</v>
      </c>
      <c r="M965" s="111" t="s">
        <v>59</v>
      </c>
      <c r="N965" s="111" t="s">
        <v>60</v>
      </c>
      <c r="O965" s="111" t="s">
        <v>59</v>
      </c>
      <c r="P965" s="111" t="s">
        <v>60</v>
      </c>
      <c r="Q965" s="111" t="s">
        <v>59</v>
      </c>
      <c r="R965" s="111" t="s">
        <v>60</v>
      </c>
      <c r="S965" s="111" t="s">
        <v>59</v>
      </c>
      <c r="T965" s="111" t="s">
        <v>60</v>
      </c>
      <c r="U965" s="111" t="s">
        <v>59</v>
      </c>
      <c r="V965" s="112" t="s">
        <v>60</v>
      </c>
      <c r="X965" s="113"/>
      <c r="Y965" s="105" t="s">
        <v>1188</v>
      </c>
      <c r="Z965" s="114" t="s">
        <v>2272</v>
      </c>
      <c r="AA965" s="115" t="s">
        <v>2273</v>
      </c>
      <c r="AB965" s="115" t="s">
        <v>2274</v>
      </c>
      <c r="AC965" s="115" t="s">
        <v>2275</v>
      </c>
      <c r="AD965" s="115" t="s">
        <v>2276</v>
      </c>
      <c r="AE965" s="115" t="s">
        <v>2277</v>
      </c>
      <c r="AF965" s="115" t="s">
        <v>2278</v>
      </c>
      <c r="AG965" s="115" t="s">
        <v>2279</v>
      </c>
      <c r="AH965" s="115" t="s">
        <v>2280</v>
      </c>
      <c r="AI965" s="116" t="s">
        <v>2281</v>
      </c>
    </row>
    <row r="966" spans="1:106" x14ac:dyDescent="0.2">
      <c r="A966" s="109" t="s">
        <v>1189</v>
      </c>
      <c r="B966" s="117" t="s">
        <v>88</v>
      </c>
      <c r="C966" s="118">
        <v>45616.375</v>
      </c>
      <c r="D966" s="119">
        <v>45616.875</v>
      </c>
      <c r="E966" s="120">
        <v>45617.375</v>
      </c>
      <c r="F966" s="119">
        <v>45617.875</v>
      </c>
      <c r="G966" s="120">
        <v>45618.375</v>
      </c>
      <c r="H966" s="119">
        <v>45618.875</v>
      </c>
      <c r="I966" s="121">
        <v>45619.375</v>
      </c>
      <c r="J966" s="119">
        <v>45619.875</v>
      </c>
      <c r="K966" s="120">
        <v>45620.375</v>
      </c>
      <c r="L966" s="119">
        <v>45620.875</v>
      </c>
      <c r="M966" s="120">
        <v>45621.375</v>
      </c>
      <c r="N966" s="119">
        <v>45621.875</v>
      </c>
      <c r="O966" s="121">
        <v>45622.375</v>
      </c>
      <c r="P966" s="119">
        <v>45622.875</v>
      </c>
      <c r="Q966" s="120">
        <v>45623.375</v>
      </c>
      <c r="R966" s="119">
        <v>45623.875</v>
      </c>
      <c r="S966" s="120">
        <v>45624.375</v>
      </c>
      <c r="T966" s="119">
        <v>45624.875</v>
      </c>
      <c r="U966" s="120">
        <v>45625.375</v>
      </c>
      <c r="V966" s="122">
        <v>45625.875</v>
      </c>
      <c r="X966" s="109" t="s">
        <v>1190</v>
      </c>
      <c r="Y966" s="123"/>
      <c r="Z966" s="124">
        <v>45616.875</v>
      </c>
      <c r="AA966" s="125">
        <v>45617.875</v>
      </c>
      <c r="AB966" s="125">
        <v>45618.875</v>
      </c>
      <c r="AC966" s="125">
        <v>45619.875</v>
      </c>
      <c r="AD966" s="125">
        <v>45620.875</v>
      </c>
      <c r="AE966" s="125">
        <v>45621.875</v>
      </c>
      <c r="AF966" s="125">
        <v>45622.875</v>
      </c>
      <c r="AG966" s="125">
        <v>45623.875</v>
      </c>
      <c r="AH966" s="125">
        <v>45624.875</v>
      </c>
      <c r="AI966" s="125">
        <v>45625.875</v>
      </c>
      <c r="AO966" s="5"/>
    </row>
    <row r="967" spans="1:106" s="2" customFormat="1" x14ac:dyDescent="0.2">
      <c r="A967" s="109" t="s">
        <v>1191</v>
      </c>
      <c r="B967" s="126" t="s">
        <v>89</v>
      </c>
      <c r="C967" s="127" t="e">
        <v>#N/A</v>
      </c>
      <c r="D967" s="128">
        <v>-8.1999999999999993</v>
      </c>
      <c r="E967" s="128" t="e">
        <v>#N/A</v>
      </c>
      <c r="F967" s="128">
        <v>-6.3</v>
      </c>
      <c r="G967" s="128" t="e">
        <v>#N/A</v>
      </c>
      <c r="H967" s="128">
        <v>-4.5999999999999996</v>
      </c>
      <c r="I967" s="128" t="e">
        <v>#N/A</v>
      </c>
      <c r="J967" s="128">
        <v>-4</v>
      </c>
      <c r="K967" s="128" t="e">
        <v>#N/A</v>
      </c>
      <c r="L967" s="128">
        <v>-2.1</v>
      </c>
      <c r="M967" s="128" t="e">
        <v>#N/A</v>
      </c>
      <c r="N967" s="128">
        <v>-4.9000000000000004</v>
      </c>
      <c r="O967" s="128" t="e">
        <v>#N/A</v>
      </c>
      <c r="P967" s="128">
        <v>1.1000000000000001</v>
      </c>
      <c r="Q967" s="128" t="e">
        <v>#N/A</v>
      </c>
      <c r="R967" s="128">
        <v>-3.2</v>
      </c>
      <c r="S967" s="128" t="e">
        <v>#N/A</v>
      </c>
      <c r="T967" s="128">
        <v>-8.6</v>
      </c>
      <c r="U967" s="128" t="e">
        <v>#N/A</v>
      </c>
      <c r="V967" s="129">
        <v>-5.8</v>
      </c>
      <c r="W967" s="1"/>
      <c r="X967" s="109" t="s">
        <v>1192</v>
      </c>
      <c r="Y967" s="130" t="s">
        <v>89</v>
      </c>
      <c r="Z967" s="131">
        <v>-7.9</v>
      </c>
      <c r="AA967" s="131">
        <v>-6.3</v>
      </c>
      <c r="AB967" s="131">
        <v>-4.5999999999999996</v>
      </c>
      <c r="AC967" s="131">
        <v>-4</v>
      </c>
      <c r="AD967" s="131">
        <v>-2.1</v>
      </c>
      <c r="AE967" s="131">
        <v>-4.9000000000000004</v>
      </c>
      <c r="AF967" s="131">
        <v>1.1000000000000001</v>
      </c>
      <c r="AG967" s="131">
        <v>-3.2</v>
      </c>
      <c r="AH967" s="131">
        <v>-8.6</v>
      </c>
      <c r="AI967" s="131">
        <v>-5.8</v>
      </c>
      <c r="AJ967" s="516"/>
      <c r="AK967" s="232"/>
      <c r="AL967" s="5"/>
      <c r="AM967" s="5"/>
      <c r="AN967"/>
      <c r="AO967"/>
      <c r="AP967"/>
      <c r="AQ967"/>
      <c r="AR967"/>
      <c r="AS967"/>
      <c r="AT967"/>
      <c r="CH967"/>
      <c r="CI967"/>
      <c r="CJ967"/>
      <c r="CK967"/>
      <c r="CL967"/>
      <c r="CM967"/>
      <c r="CN967"/>
      <c r="CO967"/>
      <c r="CP967"/>
      <c r="CQ967"/>
      <c r="CR967"/>
      <c r="CS967"/>
      <c r="CT967"/>
      <c r="CU967"/>
      <c r="CV967"/>
      <c r="CW967"/>
      <c r="CX967"/>
      <c r="CY967"/>
      <c r="CZ967"/>
      <c r="DA967"/>
      <c r="DB967"/>
    </row>
    <row r="968" spans="1:106" s="3" customFormat="1" x14ac:dyDescent="0.2">
      <c r="A968" s="109" t="s">
        <v>1193</v>
      </c>
      <c r="B968" s="132" t="s">
        <v>90</v>
      </c>
      <c r="C968" s="133">
        <v>-10.199999999999999</v>
      </c>
      <c r="D968" s="134" t="e">
        <v>#N/A</v>
      </c>
      <c r="E968" s="133">
        <v>-17.3</v>
      </c>
      <c r="F968" s="134" t="e">
        <v>#N/A</v>
      </c>
      <c r="G968" s="133">
        <v>-9.6</v>
      </c>
      <c r="H968" s="134" t="e">
        <v>#N/A</v>
      </c>
      <c r="I968" s="133">
        <v>-6.9</v>
      </c>
      <c r="J968" s="134" t="e">
        <v>#N/A</v>
      </c>
      <c r="K968" s="133">
        <v>-8.3000000000000007</v>
      </c>
      <c r="L968" s="134" t="e">
        <v>#N/A</v>
      </c>
      <c r="M968" s="133">
        <v>-13.1</v>
      </c>
      <c r="N968" s="134" t="e">
        <v>#N/A</v>
      </c>
      <c r="O968" s="133">
        <v>-8.6999999999999993</v>
      </c>
      <c r="P968" s="134" t="e">
        <v>#N/A</v>
      </c>
      <c r="Q968" s="133">
        <v>-5.4</v>
      </c>
      <c r="R968" s="134" t="e">
        <v>#N/A</v>
      </c>
      <c r="S968" s="133">
        <v>-12.9</v>
      </c>
      <c r="T968" s="134" t="e">
        <v>#N/A</v>
      </c>
      <c r="U968" s="133">
        <v>-13.6</v>
      </c>
      <c r="V968" s="135" t="e">
        <v>#N/A</v>
      </c>
      <c r="W968" s="1"/>
      <c r="X968" s="109" t="s">
        <v>1194</v>
      </c>
      <c r="Y968" s="136" t="s">
        <v>90</v>
      </c>
      <c r="Z968" s="137">
        <v>-11.7</v>
      </c>
      <c r="AA968" s="137">
        <v>-15.3</v>
      </c>
      <c r="AB968" s="137">
        <v>-7.6</v>
      </c>
      <c r="AC968" s="137">
        <v>-5.3</v>
      </c>
      <c r="AD968" s="137">
        <v>-6.3</v>
      </c>
      <c r="AE968" s="137">
        <v>-11.1</v>
      </c>
      <c r="AF968" s="137">
        <v>-6.7</v>
      </c>
      <c r="AG968" s="137">
        <v>-4</v>
      </c>
      <c r="AH968" s="137">
        <v>-10.9</v>
      </c>
      <c r="AI968" s="137">
        <v>-11.6</v>
      </c>
      <c r="AJ968" s="517"/>
      <c r="AK968" s="233"/>
      <c r="AL968" s="5"/>
      <c r="AM968" s="5"/>
      <c r="AN968"/>
      <c r="AO968"/>
      <c r="AP968"/>
      <c r="AQ968"/>
      <c r="AR968"/>
      <c r="AS968"/>
      <c r="AT968"/>
      <c r="CH968" s="2"/>
      <c r="CI968" s="2"/>
      <c r="CJ968" s="2"/>
      <c r="CK968" s="2"/>
      <c r="CL968" s="2"/>
      <c r="CM968" s="2"/>
      <c r="CN968" s="2"/>
      <c r="CO968" s="2"/>
      <c r="CP968" s="2"/>
      <c r="CQ968" s="2"/>
      <c r="CR968" s="2"/>
      <c r="CS968" s="2"/>
      <c r="CT968" s="2"/>
      <c r="CU968" s="2"/>
      <c r="CV968" s="2"/>
      <c r="CW968" s="2"/>
      <c r="CX968" s="2"/>
      <c r="CY968" s="2"/>
      <c r="CZ968" s="2"/>
      <c r="DA968" s="2"/>
      <c r="DB968" s="2"/>
    </row>
    <row r="969" spans="1:106" x14ac:dyDescent="0.2">
      <c r="A969" s="109" t="s">
        <v>1195</v>
      </c>
      <c r="B969" s="491" t="s">
        <v>91</v>
      </c>
      <c r="C969" s="492" t="e">
        <v>#N/A</v>
      </c>
      <c r="D969" s="493">
        <v>3.9000000000000004</v>
      </c>
      <c r="E969" s="493" t="e">
        <v>#N/A</v>
      </c>
      <c r="F969" s="493">
        <v>1.7999999999999998</v>
      </c>
      <c r="G969" s="493" t="e">
        <v>#N/A</v>
      </c>
      <c r="H969" s="493">
        <v>1.2999999999999998</v>
      </c>
      <c r="I969" s="493" t="e">
        <v>#N/A</v>
      </c>
      <c r="J969" s="493">
        <v>5.7</v>
      </c>
      <c r="K969" s="493" t="e">
        <v>#N/A</v>
      </c>
      <c r="L969" s="493">
        <v>9.9</v>
      </c>
      <c r="M969" s="493" t="e">
        <v>#N/A</v>
      </c>
      <c r="N969" s="493">
        <v>3.2</v>
      </c>
      <c r="O969" s="493" t="e">
        <v>#N/A</v>
      </c>
      <c r="P969" s="493">
        <v>7.1</v>
      </c>
      <c r="Q969" s="493" t="e">
        <v>#N/A</v>
      </c>
      <c r="R969" s="493">
        <v>2</v>
      </c>
      <c r="S969" s="493" t="e">
        <v>#N/A</v>
      </c>
      <c r="T969" s="493">
        <v>8.4</v>
      </c>
      <c r="U969" s="493" t="e">
        <v>#N/A</v>
      </c>
      <c r="V969" s="494">
        <v>5.6999999999999993</v>
      </c>
      <c r="X969" s="109" t="s">
        <v>1196</v>
      </c>
      <c r="Y969" s="514" t="s">
        <v>91</v>
      </c>
      <c r="Z969" s="511">
        <v>3.9000000000000004</v>
      </c>
      <c r="AA969" s="512">
        <v>1.7999999999999998</v>
      </c>
      <c r="AB969" s="512">
        <v>1.2999999999999998</v>
      </c>
      <c r="AC969" s="512">
        <v>5.7</v>
      </c>
      <c r="AD969" s="512">
        <v>9.9</v>
      </c>
      <c r="AE969" s="512">
        <v>3.2</v>
      </c>
      <c r="AF969" s="512">
        <v>7.1</v>
      </c>
      <c r="AG969" s="512">
        <v>2</v>
      </c>
      <c r="AH969" s="512">
        <v>8.4</v>
      </c>
      <c r="AI969" s="513">
        <v>5.6999999999999993</v>
      </c>
      <c r="CH969" s="3"/>
      <c r="CI969" s="3"/>
      <c r="CJ969" s="3"/>
      <c r="CK969" s="3"/>
      <c r="CL969" s="3"/>
      <c r="CM969" s="3"/>
      <c r="CN969" s="3"/>
      <c r="CO969" s="3"/>
      <c r="CP969" s="3"/>
      <c r="CQ969" s="3"/>
      <c r="CR969" s="3"/>
      <c r="CS969" s="3"/>
      <c r="CT969" s="3"/>
      <c r="CU969" s="3"/>
      <c r="CV969" s="3"/>
      <c r="CW969" s="3"/>
      <c r="CX969" s="3"/>
      <c r="CY969" s="3"/>
      <c r="CZ969" s="3"/>
      <c r="DA969" s="3"/>
      <c r="DB969" s="3"/>
    </row>
    <row r="970" spans="1:106" x14ac:dyDescent="0.2">
      <c r="A970" s="109" t="s">
        <v>1197</v>
      </c>
      <c r="B970" s="139" t="s">
        <v>92</v>
      </c>
      <c r="C970" s="140">
        <v>0</v>
      </c>
      <c r="D970" s="141">
        <v>0</v>
      </c>
      <c r="E970" s="141">
        <v>6</v>
      </c>
      <c r="F970" s="141">
        <v>17</v>
      </c>
      <c r="G970" s="141">
        <v>8</v>
      </c>
      <c r="H970" s="141">
        <v>16</v>
      </c>
      <c r="I970" s="141">
        <v>13</v>
      </c>
      <c r="J970" s="141">
        <v>13</v>
      </c>
      <c r="K970" s="141">
        <v>13</v>
      </c>
      <c r="L970" s="141">
        <v>10</v>
      </c>
      <c r="M970" s="141">
        <v>6</v>
      </c>
      <c r="N970" s="141">
        <v>5</v>
      </c>
      <c r="O970" s="141">
        <v>3</v>
      </c>
      <c r="P970" s="141">
        <v>2</v>
      </c>
      <c r="Q970" s="141">
        <v>3</v>
      </c>
      <c r="R970" s="141">
        <v>1</v>
      </c>
      <c r="S970" s="141">
        <v>1</v>
      </c>
      <c r="T970" s="141">
        <v>3</v>
      </c>
      <c r="U970" s="141">
        <v>1</v>
      </c>
      <c r="V970" s="142">
        <v>1</v>
      </c>
      <c r="X970" s="109" t="s">
        <v>1198</v>
      </c>
      <c r="Y970" s="143" t="s">
        <v>92</v>
      </c>
      <c r="Z970" s="144">
        <v>0</v>
      </c>
      <c r="AA970" s="144">
        <v>17</v>
      </c>
      <c r="AB970" s="144">
        <v>16</v>
      </c>
      <c r="AC970" s="144">
        <v>13</v>
      </c>
      <c r="AD970" s="144">
        <v>13</v>
      </c>
      <c r="AE970" s="144">
        <v>6</v>
      </c>
      <c r="AF970" s="144">
        <v>3</v>
      </c>
      <c r="AG970" s="144">
        <v>3</v>
      </c>
      <c r="AH970" s="144">
        <v>3</v>
      </c>
      <c r="AI970" s="144">
        <v>1</v>
      </c>
      <c r="AO970" s="1"/>
      <c r="AP970" s="5"/>
      <c r="AQ970" s="5"/>
      <c r="AR970" s="5"/>
      <c r="AS970" s="5"/>
      <c r="AT970" s="5"/>
    </row>
    <row r="971" spans="1:106" x14ac:dyDescent="0.2">
      <c r="A971" s="109" t="s">
        <v>1199</v>
      </c>
      <c r="B971" s="145" t="s">
        <v>93</v>
      </c>
      <c r="C971" s="146" t="s">
        <v>79</v>
      </c>
      <c r="D971" s="147" t="s">
        <v>79</v>
      </c>
      <c r="E971" s="147" t="s">
        <v>79</v>
      </c>
      <c r="F971" s="147">
        <v>17</v>
      </c>
      <c r="G971" s="147" t="s">
        <v>79</v>
      </c>
      <c r="H971" s="147">
        <v>16</v>
      </c>
      <c r="I971" s="147" t="s">
        <v>79</v>
      </c>
      <c r="J971" s="147" t="s">
        <v>79</v>
      </c>
      <c r="K971" s="147" t="s">
        <v>79</v>
      </c>
      <c r="L971" s="147" t="s">
        <v>79</v>
      </c>
      <c r="M971" s="147" t="s">
        <v>79</v>
      </c>
      <c r="N971" s="147" t="s">
        <v>79</v>
      </c>
      <c r="O971" s="147" t="s">
        <v>79</v>
      </c>
      <c r="P971" s="147" t="s">
        <v>79</v>
      </c>
      <c r="Q971" s="147" t="s">
        <v>79</v>
      </c>
      <c r="R971" s="147" t="s">
        <v>79</v>
      </c>
      <c r="S971" s="147" t="s">
        <v>79</v>
      </c>
      <c r="T971" s="147" t="s">
        <v>79</v>
      </c>
      <c r="U971" s="147" t="s">
        <v>79</v>
      </c>
      <c r="V971" s="148" t="s">
        <v>79</v>
      </c>
      <c r="X971" s="109" t="s">
        <v>1200</v>
      </c>
      <c r="Y971" s="149" t="s">
        <v>103</v>
      </c>
      <c r="Z971" s="150">
        <v>0</v>
      </c>
      <c r="AA971" s="150">
        <v>0</v>
      </c>
      <c r="AB971" s="150">
        <v>0</v>
      </c>
      <c r="AC971" s="150">
        <v>0</v>
      </c>
      <c r="AD971" s="150">
        <v>0</v>
      </c>
      <c r="AE971" s="150">
        <v>0</v>
      </c>
      <c r="AF971" s="150">
        <v>0</v>
      </c>
      <c r="AG971" s="150">
        <v>0</v>
      </c>
      <c r="AH971" s="150">
        <v>0</v>
      </c>
      <c r="AI971" s="150">
        <v>0</v>
      </c>
    </row>
    <row r="972" spans="1:106" ht="15.75" x14ac:dyDescent="0.25">
      <c r="A972" s="109" t="s">
        <v>1201</v>
      </c>
      <c r="B972" s="151" t="s">
        <v>31</v>
      </c>
      <c r="C972" s="152" t="s">
        <v>79</v>
      </c>
      <c r="D972" s="153" t="s">
        <v>79</v>
      </c>
      <c r="E972" s="153" t="s">
        <v>79</v>
      </c>
      <c r="F972" s="153" t="s">
        <v>2254</v>
      </c>
      <c r="G972" s="153" t="s">
        <v>2255</v>
      </c>
      <c r="H972" s="153" t="s">
        <v>2255</v>
      </c>
      <c r="I972" s="153" t="s">
        <v>2254</v>
      </c>
      <c r="J972" s="153" t="s">
        <v>2253</v>
      </c>
      <c r="K972" s="153" t="s">
        <v>2253</v>
      </c>
      <c r="L972" s="153" t="s">
        <v>79</v>
      </c>
      <c r="M972" s="153" t="s">
        <v>79</v>
      </c>
      <c r="N972" s="153" t="s">
        <v>2253</v>
      </c>
      <c r="O972" s="153" t="s">
        <v>2254</v>
      </c>
      <c r="P972" s="153" t="s">
        <v>2250</v>
      </c>
      <c r="Q972" s="153" t="s">
        <v>2254</v>
      </c>
      <c r="R972" s="153" t="s">
        <v>2253</v>
      </c>
      <c r="S972" s="153" t="s">
        <v>79</v>
      </c>
      <c r="T972" s="153" t="s">
        <v>79</v>
      </c>
      <c r="U972" s="153" t="s">
        <v>79</v>
      </c>
      <c r="V972" s="154" t="s">
        <v>79</v>
      </c>
      <c r="X972" s="109" t="s">
        <v>1202</v>
      </c>
      <c r="Y972" s="155" t="s">
        <v>31</v>
      </c>
      <c r="Z972" s="156" t="s">
        <v>79</v>
      </c>
      <c r="AA972" s="156" t="s">
        <v>2254</v>
      </c>
      <c r="AB972" s="156" t="s">
        <v>2255</v>
      </c>
      <c r="AC972" s="156" t="s">
        <v>2254</v>
      </c>
      <c r="AD972" s="156" t="s">
        <v>2253</v>
      </c>
      <c r="AE972" s="156" t="s">
        <v>2253</v>
      </c>
      <c r="AF972" s="156" t="s">
        <v>2250</v>
      </c>
      <c r="AG972" s="156" t="s">
        <v>2254</v>
      </c>
      <c r="AH972" s="156" t="s">
        <v>79</v>
      </c>
      <c r="AI972" s="156" t="s">
        <v>79</v>
      </c>
    </row>
    <row r="973" spans="1:106" x14ac:dyDescent="0.2">
      <c r="A973" s="109" t="s">
        <v>1203</v>
      </c>
      <c r="B973" s="151" t="s">
        <v>94</v>
      </c>
      <c r="C973" s="157">
        <v>0</v>
      </c>
      <c r="D973" s="158">
        <v>0</v>
      </c>
      <c r="E973" s="158">
        <v>0</v>
      </c>
      <c r="F973" s="158">
        <v>3</v>
      </c>
      <c r="G973" s="158">
        <v>6</v>
      </c>
      <c r="H973" s="158">
        <v>6</v>
      </c>
      <c r="I973" s="158">
        <v>2</v>
      </c>
      <c r="J973" s="158">
        <v>1</v>
      </c>
      <c r="K973" s="158">
        <v>1</v>
      </c>
      <c r="L973" s="158">
        <v>0</v>
      </c>
      <c r="M973" s="158">
        <v>0</v>
      </c>
      <c r="N973" s="158">
        <v>1</v>
      </c>
      <c r="O973" s="158">
        <v>2</v>
      </c>
      <c r="P973" s="158">
        <v>2</v>
      </c>
      <c r="Q973" s="158">
        <v>2</v>
      </c>
      <c r="R973" s="158">
        <v>1</v>
      </c>
      <c r="S973" s="158">
        <v>0</v>
      </c>
      <c r="T973" s="158">
        <v>0</v>
      </c>
      <c r="U973" s="158">
        <v>0</v>
      </c>
      <c r="V973" s="159">
        <v>0</v>
      </c>
      <c r="X973" s="109" t="s">
        <v>1204</v>
      </c>
      <c r="Y973" s="23" t="s">
        <v>94</v>
      </c>
      <c r="Z973" s="160">
        <v>0</v>
      </c>
      <c r="AA973" s="160">
        <v>3</v>
      </c>
      <c r="AB973" s="160">
        <v>12</v>
      </c>
      <c r="AC973" s="160">
        <v>2</v>
      </c>
      <c r="AD973" s="160">
        <v>1</v>
      </c>
      <c r="AE973" s="160">
        <v>1</v>
      </c>
      <c r="AF973" s="160">
        <v>4</v>
      </c>
      <c r="AG973" s="160">
        <v>3</v>
      </c>
      <c r="AH973" s="160">
        <v>0</v>
      </c>
      <c r="AI973" s="160">
        <v>0</v>
      </c>
    </row>
    <row r="974" spans="1:106" x14ac:dyDescent="0.2">
      <c r="A974" s="109" t="s">
        <v>1205</v>
      </c>
      <c r="B974" s="161" t="s">
        <v>34</v>
      </c>
      <c r="C974" s="162">
        <v>1010.8499999999999</v>
      </c>
      <c r="D974" s="163">
        <v>1014.95</v>
      </c>
      <c r="E974" s="163">
        <v>1013.1500000000001</v>
      </c>
      <c r="F974" s="163">
        <v>1001.4</v>
      </c>
      <c r="G974" s="163">
        <v>985.40000000000009</v>
      </c>
      <c r="H974" s="163">
        <v>974.7</v>
      </c>
      <c r="I974" s="163">
        <v>982.55</v>
      </c>
      <c r="J974" s="163">
        <v>987.6</v>
      </c>
      <c r="K974" s="163">
        <v>988.95</v>
      </c>
      <c r="L974" s="163">
        <v>1000.5</v>
      </c>
      <c r="M974" s="163">
        <v>1009.8499999999999</v>
      </c>
      <c r="N974" s="163">
        <v>1003.45</v>
      </c>
      <c r="O974" s="163">
        <v>992.5</v>
      </c>
      <c r="P974" s="163">
        <v>995.84999999999991</v>
      </c>
      <c r="Q974" s="163">
        <v>1000.55</v>
      </c>
      <c r="R974" s="163">
        <v>1010.8499999999999</v>
      </c>
      <c r="S974" s="163">
        <v>1019.75</v>
      </c>
      <c r="T974" s="163">
        <v>1025.8</v>
      </c>
      <c r="U974" s="163">
        <v>1032.5999999999999</v>
      </c>
      <c r="V974" s="164">
        <v>1042.1500000000001</v>
      </c>
      <c r="X974" s="109" t="s">
        <v>1206</v>
      </c>
      <c r="Y974" s="165" t="s">
        <v>33</v>
      </c>
      <c r="Z974" s="166">
        <v>0</v>
      </c>
      <c r="AA974" s="166">
        <v>0</v>
      </c>
      <c r="AB974" s="166">
        <v>0</v>
      </c>
      <c r="AC974" s="166">
        <v>0</v>
      </c>
      <c r="AD974" s="166">
        <v>0</v>
      </c>
      <c r="AE974" s="166">
        <v>0</v>
      </c>
      <c r="AF974" s="166">
        <v>0</v>
      </c>
      <c r="AG974" s="166">
        <v>0</v>
      </c>
      <c r="AH974" s="166">
        <v>0</v>
      </c>
      <c r="AI974" s="166">
        <v>0</v>
      </c>
      <c r="AP974" s="1"/>
      <c r="AQ974" s="1"/>
      <c r="AR974" s="1"/>
      <c r="AS974" s="1"/>
      <c r="AT974" s="1"/>
    </row>
    <row r="975" spans="1:106" x14ac:dyDescent="0.2">
      <c r="A975" s="109" t="s">
        <v>1207</v>
      </c>
      <c r="B975" s="167" t="s">
        <v>32</v>
      </c>
      <c r="C975" s="168" t="s">
        <v>2261</v>
      </c>
      <c r="D975" s="169" t="s">
        <v>2304</v>
      </c>
      <c r="E975" s="169" t="s">
        <v>2237</v>
      </c>
      <c r="F975" s="169" t="s">
        <v>2296</v>
      </c>
      <c r="G975" s="169" t="s">
        <v>2258</v>
      </c>
      <c r="H975" s="169" t="s">
        <v>2245</v>
      </c>
      <c r="I975" s="169" t="s">
        <v>2232</v>
      </c>
      <c r="J975" s="169" t="s">
        <v>2239</v>
      </c>
      <c r="K975" s="169" t="s">
        <v>2229</v>
      </c>
      <c r="L975" s="169" t="s">
        <v>106</v>
      </c>
      <c r="M975" s="169" t="s">
        <v>2</v>
      </c>
      <c r="N975" s="169" t="s">
        <v>96</v>
      </c>
      <c r="O975" s="169" t="s">
        <v>99</v>
      </c>
      <c r="P975" s="169" t="s">
        <v>2247</v>
      </c>
      <c r="Q975" s="169" t="s">
        <v>100</v>
      </c>
      <c r="R975" s="169" t="s">
        <v>0</v>
      </c>
      <c r="S975" s="169" t="s">
        <v>0</v>
      </c>
      <c r="T975" s="169" t="s">
        <v>0</v>
      </c>
      <c r="U975" s="169" t="s">
        <v>2244</v>
      </c>
      <c r="V975" s="170" t="s">
        <v>99</v>
      </c>
      <c r="X975" s="672" t="s">
        <v>1186</v>
      </c>
      <c r="Y975" s="673" t="s">
        <v>807</v>
      </c>
      <c r="Z975" s="674">
        <v>0</v>
      </c>
      <c r="AA975" s="675">
        <v>0</v>
      </c>
      <c r="AB975" s="675">
        <v>0</v>
      </c>
      <c r="AC975" s="675">
        <v>0</v>
      </c>
      <c r="AD975" s="675">
        <v>0</v>
      </c>
      <c r="AE975" s="675">
        <v>0</v>
      </c>
      <c r="AF975" s="675">
        <v>0</v>
      </c>
      <c r="AG975" s="675">
        <v>0</v>
      </c>
      <c r="AH975" s="675">
        <v>0</v>
      </c>
      <c r="AI975" s="676">
        <v>0</v>
      </c>
    </row>
    <row r="976" spans="1:106" x14ac:dyDescent="0.2">
      <c r="A976" s="109" t="s">
        <v>1208</v>
      </c>
      <c r="B976" s="171" t="s">
        <v>33</v>
      </c>
      <c r="C976" s="172">
        <v>0</v>
      </c>
      <c r="D976" s="173">
        <v>0</v>
      </c>
      <c r="E976" s="173">
        <v>0</v>
      </c>
      <c r="F976" s="173">
        <v>0</v>
      </c>
      <c r="G976" s="173">
        <v>0</v>
      </c>
      <c r="H976" s="173">
        <v>0</v>
      </c>
      <c r="I976" s="173">
        <v>0</v>
      </c>
      <c r="J976" s="173">
        <v>0</v>
      </c>
      <c r="K976" s="173">
        <v>0</v>
      </c>
      <c r="L976" s="173">
        <v>0</v>
      </c>
      <c r="M976" s="173">
        <v>0</v>
      </c>
      <c r="N976" s="173">
        <v>0</v>
      </c>
      <c r="O976" s="173">
        <v>0</v>
      </c>
      <c r="P976" s="173">
        <v>0</v>
      </c>
      <c r="Q976" s="173">
        <v>0</v>
      </c>
      <c r="R976" s="173">
        <v>0</v>
      </c>
      <c r="S976" s="173">
        <v>0</v>
      </c>
      <c r="T976" s="173">
        <v>0</v>
      </c>
      <c r="U976" s="173">
        <v>0</v>
      </c>
      <c r="V976" s="174">
        <v>0</v>
      </c>
      <c r="X976" s="672" t="s">
        <v>1187</v>
      </c>
      <c r="Y976" s="677" t="s">
        <v>808</v>
      </c>
      <c r="Z976" s="678">
        <v>0</v>
      </c>
      <c r="AA976" s="679">
        <v>0</v>
      </c>
      <c r="AB976" s="679">
        <v>0</v>
      </c>
      <c r="AC976" s="679">
        <v>0</v>
      </c>
      <c r="AD976" s="679">
        <v>0</v>
      </c>
      <c r="AE976" s="679">
        <v>0</v>
      </c>
      <c r="AF976" s="679">
        <v>0</v>
      </c>
      <c r="AG976" s="679">
        <v>0</v>
      </c>
      <c r="AH976" s="679">
        <v>0</v>
      </c>
      <c r="AI976" s="680">
        <v>0</v>
      </c>
    </row>
    <row r="977" spans="1:106" x14ac:dyDescent="0.2">
      <c r="A977" s="109" t="s">
        <v>1209</v>
      </c>
      <c r="B977" s="171" t="s">
        <v>103</v>
      </c>
      <c r="C977" s="172">
        <v>0</v>
      </c>
      <c r="D977" s="173">
        <v>0</v>
      </c>
      <c r="E977" s="173">
        <v>0</v>
      </c>
      <c r="F977" s="173">
        <v>0</v>
      </c>
      <c r="G977" s="173">
        <v>0</v>
      </c>
      <c r="H977" s="173">
        <v>0</v>
      </c>
      <c r="I977" s="173">
        <v>0</v>
      </c>
      <c r="J977" s="173">
        <v>0</v>
      </c>
      <c r="K977" s="173">
        <v>0</v>
      </c>
      <c r="L977" s="173">
        <v>0</v>
      </c>
      <c r="M977" s="173">
        <v>0</v>
      </c>
      <c r="N977" s="173">
        <v>0</v>
      </c>
      <c r="O977" s="173">
        <v>0</v>
      </c>
      <c r="P977" s="173">
        <v>0</v>
      </c>
      <c r="Q977" s="173">
        <v>0</v>
      </c>
      <c r="R977" s="173">
        <v>0</v>
      </c>
      <c r="S977" s="173">
        <v>0</v>
      </c>
      <c r="T977" s="173">
        <v>0</v>
      </c>
      <c r="U977" s="173">
        <v>0</v>
      </c>
      <c r="V977" s="174">
        <v>0</v>
      </c>
      <c r="X977" s="672" t="s">
        <v>1189</v>
      </c>
      <c r="Y977" s="677" t="s">
        <v>809</v>
      </c>
      <c r="Z977" s="678">
        <v>0</v>
      </c>
      <c r="AA977" s="679">
        <v>2</v>
      </c>
      <c r="AB977" s="679">
        <v>2</v>
      </c>
      <c r="AC977" s="679">
        <v>2</v>
      </c>
      <c r="AD977" s="679">
        <v>0</v>
      </c>
      <c r="AE977" s="679">
        <v>0</v>
      </c>
      <c r="AF977" s="679">
        <v>0</v>
      </c>
      <c r="AG977" s="679">
        <v>0</v>
      </c>
      <c r="AH977" s="679">
        <v>0</v>
      </c>
      <c r="AI977" s="680">
        <v>0</v>
      </c>
      <c r="AO977" s="2"/>
    </row>
    <row r="978" spans="1:106" x14ac:dyDescent="0.2">
      <c r="A978" s="109" t="s">
        <v>1210</v>
      </c>
      <c r="B978" s="171" t="s">
        <v>148</v>
      </c>
      <c r="C978" s="172">
        <v>-12.9</v>
      </c>
      <c r="D978" s="173">
        <v>-13.5</v>
      </c>
      <c r="E978" s="173">
        <v>-13.8</v>
      </c>
      <c r="F978" s="173">
        <v>-14.4</v>
      </c>
      <c r="G978" s="173">
        <v>-10</v>
      </c>
      <c r="H978" s="173">
        <v>-10.199999999999999</v>
      </c>
      <c r="I978" s="173">
        <v>-10.199999999999999</v>
      </c>
      <c r="J978" s="173">
        <v>-9.4</v>
      </c>
      <c r="K978" s="173">
        <v>-7.6</v>
      </c>
      <c r="L978" s="173">
        <v>-9.5</v>
      </c>
      <c r="M978" s="173">
        <v>-9.5</v>
      </c>
      <c r="N978" s="173">
        <v>-8.8000000000000007</v>
      </c>
      <c r="O978" s="173">
        <v>-7.6</v>
      </c>
      <c r="P978" s="173">
        <v>-4.2</v>
      </c>
      <c r="Q978" s="173">
        <v>-6.5</v>
      </c>
      <c r="R978" s="173">
        <v>-7.8</v>
      </c>
      <c r="S978" s="173">
        <v>-8.4</v>
      </c>
      <c r="T978" s="173">
        <v>-11.2</v>
      </c>
      <c r="U978" s="173">
        <v>-10.7</v>
      </c>
      <c r="V978" s="174">
        <v>-12.6</v>
      </c>
      <c r="X978" s="672" t="s">
        <v>1191</v>
      </c>
      <c r="Y978" s="699" t="s">
        <v>810</v>
      </c>
      <c r="Z978" s="700">
        <v>0</v>
      </c>
      <c r="AA978" s="701">
        <v>1</v>
      </c>
      <c r="AB978" s="701">
        <v>0</v>
      </c>
      <c r="AC978" s="701">
        <v>0</v>
      </c>
      <c r="AD978" s="701">
        <v>1</v>
      </c>
      <c r="AE978" s="701">
        <v>0</v>
      </c>
      <c r="AF978" s="701">
        <v>0</v>
      </c>
      <c r="AG978" s="701">
        <v>0</v>
      </c>
      <c r="AH978" s="701">
        <v>0</v>
      </c>
      <c r="AI978" s="702">
        <v>0</v>
      </c>
      <c r="AO978" s="3"/>
    </row>
    <row r="979" spans="1:106" x14ac:dyDescent="0.2">
      <c r="A979" s="703" t="s">
        <v>1211</v>
      </c>
      <c r="B979" s="704" t="s">
        <v>807</v>
      </c>
      <c r="C979" s="705">
        <v>0</v>
      </c>
      <c r="D979" s="705">
        <v>0</v>
      </c>
      <c r="E979" s="705">
        <v>0</v>
      </c>
      <c r="F979" s="705">
        <v>0</v>
      </c>
      <c r="G979" s="705">
        <v>0</v>
      </c>
      <c r="H979" s="705">
        <v>0</v>
      </c>
      <c r="I979" s="705">
        <v>0</v>
      </c>
      <c r="J979" s="705">
        <v>0</v>
      </c>
      <c r="K979" s="705">
        <v>0</v>
      </c>
      <c r="L979" s="705">
        <v>0</v>
      </c>
      <c r="M979" s="705">
        <v>0</v>
      </c>
      <c r="N979" s="705">
        <v>0</v>
      </c>
      <c r="O979" s="705">
        <v>0</v>
      </c>
      <c r="P979" s="705">
        <v>0</v>
      </c>
      <c r="Q979" s="705">
        <v>0</v>
      </c>
      <c r="R979" s="705">
        <v>0</v>
      </c>
      <c r="S979" s="705">
        <v>0</v>
      </c>
      <c r="T979" s="705">
        <v>0</v>
      </c>
      <c r="U979" s="705">
        <v>0</v>
      </c>
      <c r="V979" s="705">
        <v>0</v>
      </c>
      <c r="X979" s="672" t="s">
        <v>1193</v>
      </c>
      <c r="Y979" s="685" t="s">
        <v>812</v>
      </c>
      <c r="Z979" s="686">
        <v>18</v>
      </c>
      <c r="AA979" s="687">
        <v>21</v>
      </c>
      <c r="AB979" s="687">
        <v>29</v>
      </c>
      <c r="AC979" s="687">
        <v>30</v>
      </c>
      <c r="AD979" s="687">
        <v>30</v>
      </c>
      <c r="AE979" s="687">
        <v>29</v>
      </c>
      <c r="AF979" s="687">
        <v>31</v>
      </c>
      <c r="AG979" s="687">
        <v>25</v>
      </c>
      <c r="AH979" s="687">
        <v>25</v>
      </c>
      <c r="AI979" s="688">
        <v>25</v>
      </c>
    </row>
    <row r="980" spans="1:106" x14ac:dyDescent="0.2">
      <c r="A980" s="703" t="s">
        <v>1212</v>
      </c>
      <c r="B980" s="704" t="s">
        <v>808</v>
      </c>
      <c r="C980" s="706">
        <v>0</v>
      </c>
      <c r="D980" s="706">
        <v>0</v>
      </c>
      <c r="E980" s="706">
        <v>0</v>
      </c>
      <c r="F980" s="706">
        <v>0</v>
      </c>
      <c r="G980" s="706">
        <v>0</v>
      </c>
      <c r="H980" s="706">
        <v>0</v>
      </c>
      <c r="I980" s="706">
        <v>0</v>
      </c>
      <c r="J980" s="706">
        <v>0</v>
      </c>
      <c r="K980" s="706">
        <v>0</v>
      </c>
      <c r="L980" s="706">
        <v>0</v>
      </c>
      <c r="M980" s="706">
        <v>0</v>
      </c>
      <c r="N980" s="706">
        <v>0</v>
      </c>
      <c r="O980" s="706">
        <v>0</v>
      </c>
      <c r="P980" s="706">
        <v>0</v>
      </c>
      <c r="Q980" s="706">
        <v>0</v>
      </c>
      <c r="R980" s="706">
        <v>0</v>
      </c>
      <c r="S980" s="706">
        <v>0</v>
      </c>
      <c r="T980" s="706">
        <v>0</v>
      </c>
      <c r="U980" s="706">
        <v>0</v>
      </c>
      <c r="V980" s="706">
        <v>0</v>
      </c>
      <c r="X980" s="672" t="s">
        <v>1205</v>
      </c>
      <c r="Y980" s="459" t="s">
        <v>806</v>
      </c>
      <c r="Z980" s="691">
        <v>1010.8499999999999</v>
      </c>
      <c r="AA980" s="691">
        <v>1013.1500000000001</v>
      </c>
      <c r="AB980" s="691">
        <v>985.40000000000009</v>
      </c>
      <c r="AC980" s="691">
        <v>982.55</v>
      </c>
      <c r="AD980" s="691">
        <v>988.95</v>
      </c>
      <c r="AE980" s="691">
        <v>1009.8499999999999</v>
      </c>
      <c r="AF980" s="691">
        <v>992.5</v>
      </c>
      <c r="AG980" s="691">
        <v>1000.55</v>
      </c>
      <c r="AH980" s="691">
        <v>1019.75</v>
      </c>
      <c r="AI980" s="691">
        <v>1032.5999999999999</v>
      </c>
    </row>
    <row r="981" spans="1:106" x14ac:dyDescent="0.2">
      <c r="A981" s="703" t="s">
        <v>1213</v>
      </c>
      <c r="B981" s="707" t="s">
        <v>809</v>
      </c>
      <c r="C981" s="706">
        <v>0</v>
      </c>
      <c r="D981" s="706">
        <v>0</v>
      </c>
      <c r="E981" s="706">
        <v>0</v>
      </c>
      <c r="F981" s="706">
        <v>2</v>
      </c>
      <c r="G981" s="706">
        <v>2</v>
      </c>
      <c r="H981" s="706">
        <v>2</v>
      </c>
      <c r="I981" s="706">
        <v>0</v>
      </c>
      <c r="J981" s="706">
        <v>0</v>
      </c>
      <c r="K981" s="706">
        <v>0</v>
      </c>
      <c r="L981" s="706">
        <v>0</v>
      </c>
      <c r="M981" s="706">
        <v>0</v>
      </c>
      <c r="N981" s="706">
        <v>0</v>
      </c>
      <c r="O981" s="706">
        <v>0</v>
      </c>
      <c r="P981" s="706">
        <v>0</v>
      </c>
      <c r="Q981" s="706">
        <v>0</v>
      </c>
      <c r="R981" s="706">
        <v>0</v>
      </c>
      <c r="S981" s="706">
        <v>0</v>
      </c>
      <c r="T981" s="706">
        <v>0</v>
      </c>
      <c r="U981" s="706">
        <v>0</v>
      </c>
      <c r="V981" s="706">
        <v>0</v>
      </c>
      <c r="X981" s="672" t="s">
        <v>1207</v>
      </c>
      <c r="Y981" s="693" t="s">
        <v>32</v>
      </c>
      <c r="Z981" s="694" t="s">
        <v>816</v>
      </c>
      <c r="AA981" s="694" t="s">
        <v>2217</v>
      </c>
      <c r="AB981" s="694" t="s">
        <v>2217</v>
      </c>
      <c r="AC981" s="694" t="s">
        <v>816</v>
      </c>
      <c r="AD981" s="694" t="s">
        <v>837</v>
      </c>
      <c r="AE981" s="694" t="s">
        <v>816</v>
      </c>
      <c r="AF981" s="694" t="s">
        <v>816</v>
      </c>
      <c r="AG981" s="694" t="s">
        <v>967</v>
      </c>
      <c r="AH981" s="694" t="s">
        <v>837</v>
      </c>
      <c r="AI981" s="694" t="s">
        <v>967</v>
      </c>
      <c r="AP981" s="2"/>
      <c r="AQ981" s="2"/>
      <c r="AR981" s="2"/>
      <c r="AS981" s="2"/>
      <c r="AT981" s="2"/>
    </row>
    <row r="982" spans="1:106" x14ac:dyDescent="0.2">
      <c r="A982" s="703" t="s">
        <v>1214</v>
      </c>
      <c r="B982" s="707" t="s">
        <v>810</v>
      </c>
      <c r="C982" s="706">
        <v>0</v>
      </c>
      <c r="D982" s="706">
        <v>0</v>
      </c>
      <c r="E982" s="706">
        <v>0</v>
      </c>
      <c r="F982" s="706">
        <v>1</v>
      </c>
      <c r="G982" s="706">
        <v>0</v>
      </c>
      <c r="H982" s="706">
        <v>0</v>
      </c>
      <c r="I982" s="706">
        <v>0</v>
      </c>
      <c r="J982" s="706">
        <v>0</v>
      </c>
      <c r="K982" s="706">
        <v>1</v>
      </c>
      <c r="L982" s="706">
        <v>0</v>
      </c>
      <c r="M982" s="706">
        <v>0</v>
      </c>
      <c r="N982" s="706">
        <v>0</v>
      </c>
      <c r="O982" s="706">
        <v>0</v>
      </c>
      <c r="P982" s="706">
        <v>0</v>
      </c>
      <c r="Q982" s="706">
        <v>0</v>
      </c>
      <c r="R982" s="706">
        <v>0</v>
      </c>
      <c r="S982" s="706">
        <v>0</v>
      </c>
      <c r="T982" s="706">
        <v>0</v>
      </c>
      <c r="U982" s="706">
        <v>0</v>
      </c>
      <c r="V982" s="706">
        <v>0</v>
      </c>
      <c r="AN982" s="5"/>
      <c r="AP982" s="3"/>
      <c r="AQ982" s="3"/>
      <c r="AR982" s="3"/>
      <c r="AS982" s="3"/>
      <c r="AT982" s="3"/>
    </row>
    <row r="983" spans="1:106" x14ac:dyDescent="0.2">
      <c r="A983" s="681" t="s">
        <v>1215</v>
      </c>
      <c r="B983" s="695" t="s">
        <v>812</v>
      </c>
      <c r="C983" s="696">
        <v>18</v>
      </c>
      <c r="D983" s="696">
        <v>18</v>
      </c>
      <c r="E983" s="696">
        <v>18</v>
      </c>
      <c r="F983" s="696">
        <v>21</v>
      </c>
      <c r="G983" s="696">
        <v>25</v>
      </c>
      <c r="H983" s="696">
        <v>29</v>
      </c>
      <c r="I983" s="696">
        <v>30</v>
      </c>
      <c r="J983" s="696">
        <v>30</v>
      </c>
      <c r="K983" s="696">
        <v>30</v>
      </c>
      <c r="L983" s="696">
        <v>30</v>
      </c>
      <c r="M983" s="696">
        <v>29</v>
      </c>
      <c r="N983" s="696">
        <v>29</v>
      </c>
      <c r="O983" s="696">
        <v>31</v>
      </c>
      <c r="P983" s="696">
        <v>26</v>
      </c>
      <c r="Q983" s="696">
        <v>24</v>
      </c>
      <c r="R983" s="696">
        <v>25</v>
      </c>
      <c r="S983" s="696">
        <v>25</v>
      </c>
      <c r="T983" s="696">
        <v>25</v>
      </c>
      <c r="U983" s="696">
        <v>25</v>
      </c>
      <c r="V983" s="696">
        <v>25</v>
      </c>
    </row>
    <row r="984" spans="1:106" x14ac:dyDescent="0.2">
      <c r="A984" s="681" t="s">
        <v>1216</v>
      </c>
      <c r="B984" s="697" t="s">
        <v>32</v>
      </c>
      <c r="C984" s="698" t="s">
        <v>816</v>
      </c>
      <c r="D984" s="698" t="e">
        <v>#N/A</v>
      </c>
      <c r="E984" s="698" t="s">
        <v>2217</v>
      </c>
      <c r="F984" s="698" t="e">
        <v>#N/A</v>
      </c>
      <c r="G984" s="698" t="s">
        <v>2217</v>
      </c>
      <c r="H984" s="698" t="e">
        <v>#N/A</v>
      </c>
      <c r="I984" s="698" t="s">
        <v>816</v>
      </c>
      <c r="J984" s="698" t="e">
        <v>#N/A</v>
      </c>
      <c r="K984" s="698" t="s">
        <v>837</v>
      </c>
      <c r="L984" s="698" t="e">
        <v>#N/A</v>
      </c>
      <c r="M984" s="698" t="s">
        <v>816</v>
      </c>
      <c r="N984" s="698" t="e">
        <v>#N/A</v>
      </c>
      <c r="O984" s="698" t="s">
        <v>816</v>
      </c>
      <c r="P984" s="698" t="e">
        <v>#N/A</v>
      </c>
      <c r="Q984" s="698" t="s">
        <v>967</v>
      </c>
      <c r="R984" s="698" t="e">
        <v>#N/A</v>
      </c>
      <c r="S984" s="698" t="s">
        <v>837</v>
      </c>
      <c r="T984" s="698" t="e">
        <v>#N/A</v>
      </c>
      <c r="U984" s="698" t="s">
        <v>967</v>
      </c>
      <c r="V984" s="698" t="e">
        <v>#N/A</v>
      </c>
    </row>
    <row r="986" spans="1:106" s="5" customFormat="1" x14ac:dyDescent="0.2">
      <c r="A986"/>
      <c r="B986"/>
      <c r="C986"/>
      <c r="D986"/>
      <c r="E986"/>
      <c r="F986"/>
      <c r="G986"/>
      <c r="H986"/>
      <c r="I986"/>
      <c r="J986"/>
      <c r="K986"/>
      <c r="L986"/>
      <c r="M986"/>
      <c r="N986"/>
      <c r="O986"/>
      <c r="P986"/>
      <c r="Q986"/>
      <c r="R986"/>
      <c r="S986"/>
      <c r="T986"/>
      <c r="U986"/>
      <c r="V986"/>
      <c r="W986" s="1"/>
      <c r="X986"/>
      <c r="Y986"/>
      <c r="Z986"/>
      <c r="AA986"/>
      <c r="AB986"/>
      <c r="AC986"/>
      <c r="AD986"/>
      <c r="AE986"/>
      <c r="AF986"/>
      <c r="AG986"/>
      <c r="AH986"/>
      <c r="AI986"/>
      <c r="AJ986" s="515"/>
      <c r="AN986" s="1"/>
      <c r="AO986"/>
      <c r="AP986"/>
      <c r="AQ986"/>
      <c r="AR986"/>
      <c r="AS986"/>
      <c r="AT986"/>
      <c r="CH986"/>
      <c r="CI986"/>
      <c r="CJ986"/>
      <c r="CK986"/>
      <c r="CL986"/>
      <c r="CM986"/>
      <c r="CN986"/>
      <c r="CO986"/>
      <c r="CP986"/>
      <c r="CQ986"/>
      <c r="CR986"/>
      <c r="CS986"/>
      <c r="CT986"/>
      <c r="CU986"/>
      <c r="CV986"/>
      <c r="CW986"/>
      <c r="CX986"/>
      <c r="CY986"/>
      <c r="CZ986"/>
      <c r="DA986"/>
      <c r="DB986"/>
    </row>
    <row r="987" spans="1:106" x14ac:dyDescent="0.2">
      <c r="CH987" s="5"/>
      <c r="CI987" s="5"/>
      <c r="CJ987" s="5"/>
      <c r="CK987" s="5"/>
      <c r="CL987" s="5"/>
      <c r="CM987" s="5"/>
      <c r="CN987" s="5"/>
      <c r="CO987" s="5"/>
      <c r="CP987" s="5"/>
      <c r="CQ987" s="5"/>
      <c r="CR987" s="5"/>
      <c r="CS987" s="5"/>
      <c r="CT987" s="5"/>
      <c r="CU987" s="5"/>
      <c r="CV987" s="5"/>
      <c r="CW987" s="5"/>
      <c r="CX987" s="5"/>
      <c r="CY987" s="5"/>
      <c r="CZ987" s="5"/>
      <c r="DA987" s="5"/>
      <c r="DB987" s="5"/>
    </row>
    <row r="990" spans="1:106" s="1" customFormat="1" ht="30" customHeight="1" x14ac:dyDescent="0.2">
      <c r="A990"/>
      <c r="B990"/>
      <c r="C990"/>
      <c r="D990"/>
      <c r="E990"/>
      <c r="F990"/>
      <c r="G990"/>
      <c r="H990"/>
      <c r="I990"/>
      <c r="J990"/>
      <c r="K990"/>
      <c r="L990"/>
      <c r="M990"/>
      <c r="N990"/>
      <c r="O990"/>
      <c r="P990"/>
      <c r="Q990"/>
      <c r="R990"/>
      <c r="S990"/>
      <c r="T990"/>
      <c r="U990"/>
      <c r="V990"/>
      <c r="X990"/>
      <c r="Y990"/>
      <c r="Z990"/>
      <c r="AA990"/>
      <c r="AB990"/>
      <c r="AC990"/>
      <c r="AD990"/>
      <c r="AE990"/>
      <c r="AF990"/>
      <c r="AG990"/>
      <c r="AH990"/>
      <c r="AI990"/>
      <c r="AJ990" s="515"/>
      <c r="AK990" s="5"/>
      <c r="AL990" s="5"/>
      <c r="AM990" s="5"/>
      <c r="AN990"/>
      <c r="AO990"/>
      <c r="AP990"/>
      <c r="AQ990"/>
      <c r="AR990"/>
      <c r="AS990"/>
      <c r="AT990"/>
      <c r="CH990"/>
      <c r="CI990"/>
      <c r="CJ990"/>
      <c r="CK990"/>
      <c r="CL990"/>
      <c r="CM990"/>
      <c r="CN990"/>
      <c r="CO990"/>
      <c r="CP990"/>
      <c r="CQ990"/>
      <c r="CR990"/>
      <c r="CS990"/>
      <c r="CT990"/>
      <c r="CU990"/>
      <c r="CV990"/>
      <c r="CW990"/>
      <c r="CX990"/>
      <c r="CY990"/>
      <c r="CZ990"/>
      <c r="DA990"/>
      <c r="DB990"/>
    </row>
    <row r="991" spans="1:106" x14ac:dyDescent="0.2">
      <c r="CH991" s="1"/>
      <c r="CI991" s="1"/>
      <c r="CJ991" s="1"/>
      <c r="CK991" s="1"/>
      <c r="CL991" s="1"/>
      <c r="CM991" s="1"/>
      <c r="CN991" s="1"/>
      <c r="CO991" s="1"/>
      <c r="CP991" s="1"/>
      <c r="CQ991" s="1"/>
      <c r="CR991" s="1"/>
      <c r="CS991" s="1"/>
      <c r="CT991" s="1"/>
      <c r="CU991" s="1"/>
      <c r="CV991" s="1"/>
      <c r="CW991" s="1"/>
      <c r="CX991" s="1"/>
      <c r="CY991" s="1"/>
      <c r="CZ991" s="1"/>
      <c r="DA991" s="1"/>
      <c r="DB991" s="1"/>
    </row>
    <row r="992" spans="1:106" ht="15.75" customHeight="1" x14ac:dyDescent="0.2"/>
    <row r="993" spans="1:106" ht="69.75" customHeight="1" x14ac:dyDescent="0.2">
      <c r="A993" s="98">
        <v>1023</v>
      </c>
      <c r="B993" s="98"/>
      <c r="C993" s="98"/>
      <c r="D993" s="98"/>
      <c r="E993" s="98"/>
      <c r="F993" s="98"/>
      <c r="G993" s="98"/>
      <c r="H993" s="98"/>
      <c r="I993" s="98"/>
      <c r="J993" s="98"/>
      <c r="K993" s="98"/>
      <c r="L993" s="98"/>
      <c r="M993" s="98"/>
      <c r="N993" s="98"/>
      <c r="O993" s="98"/>
      <c r="P993" s="98"/>
      <c r="Q993" s="98"/>
      <c r="R993" s="98"/>
      <c r="S993" s="98"/>
      <c r="T993" s="98"/>
      <c r="U993" s="98"/>
      <c r="V993" s="98"/>
      <c r="W993" s="98"/>
      <c r="X993" s="98"/>
      <c r="Y993" s="98"/>
      <c r="Z993" s="98"/>
      <c r="AA993" s="98"/>
      <c r="AB993" s="98"/>
      <c r="AC993" s="98"/>
      <c r="AD993" s="98"/>
      <c r="AE993" s="98"/>
      <c r="AF993" s="98"/>
      <c r="AG993" s="98"/>
      <c r="AH993" s="98"/>
      <c r="AI993" s="98"/>
      <c r="AL993" s="232"/>
      <c r="AM993" s="232"/>
      <c r="AN993" s="2"/>
    </row>
    <row r="994" spans="1:106" x14ac:dyDescent="0.2">
      <c r="A994" s="99" t="s">
        <v>1217</v>
      </c>
      <c r="B994" s="100" t="s">
        <v>78</v>
      </c>
      <c r="C994" s="101" t="s">
        <v>2262</v>
      </c>
      <c r="D994" s="102" t="s">
        <v>79</v>
      </c>
      <c r="E994" s="102" t="s">
        <v>2263</v>
      </c>
      <c r="F994" s="102" t="s">
        <v>79</v>
      </c>
      <c r="G994" s="102" t="s">
        <v>2264</v>
      </c>
      <c r="H994" s="102" t="s">
        <v>79</v>
      </c>
      <c r="I994" s="102" t="s">
        <v>2265</v>
      </c>
      <c r="J994" s="102" t="s">
        <v>79</v>
      </c>
      <c r="K994" s="102" t="s">
        <v>2266</v>
      </c>
      <c r="L994" s="102" t="s">
        <v>79</v>
      </c>
      <c r="M994" s="102" t="s">
        <v>2267</v>
      </c>
      <c r="N994" s="102" t="s">
        <v>79</v>
      </c>
      <c r="O994" s="102" t="s">
        <v>2268</v>
      </c>
      <c r="P994" s="102" t="s">
        <v>79</v>
      </c>
      <c r="Q994" s="102" t="s">
        <v>2269</v>
      </c>
      <c r="R994" s="102" t="s">
        <v>79</v>
      </c>
      <c r="S994" s="102" t="s">
        <v>2270</v>
      </c>
      <c r="T994" s="102" t="s">
        <v>79</v>
      </c>
      <c r="U994" s="102" t="s">
        <v>2271</v>
      </c>
      <c r="V994" s="103" t="s">
        <v>79</v>
      </c>
      <c r="X994" s="104"/>
      <c r="Y994" s="105" t="s">
        <v>80</v>
      </c>
      <c r="Z994" s="106" t="s">
        <v>83</v>
      </c>
      <c r="AA994" s="107" t="s">
        <v>84</v>
      </c>
      <c r="AB994" s="107" t="s">
        <v>85</v>
      </c>
      <c r="AC994" s="107" t="s">
        <v>86</v>
      </c>
      <c r="AD994" s="107" t="s">
        <v>87</v>
      </c>
      <c r="AE994" s="107" t="s">
        <v>81</v>
      </c>
      <c r="AF994" s="107" t="s">
        <v>82</v>
      </c>
      <c r="AG994" s="107" t="s">
        <v>83</v>
      </c>
      <c r="AH994" s="107" t="s">
        <v>84</v>
      </c>
      <c r="AI994" s="108" t="s">
        <v>85</v>
      </c>
      <c r="AL994" s="233"/>
      <c r="AM994" s="233"/>
      <c r="AN994" s="3"/>
    </row>
    <row r="995" spans="1:106" x14ac:dyDescent="0.2">
      <c r="A995" s="109" t="s">
        <v>1218</v>
      </c>
      <c r="B995" s="110" t="s">
        <v>1219</v>
      </c>
      <c r="C995" s="111" t="s">
        <v>59</v>
      </c>
      <c r="D995" s="111" t="s">
        <v>60</v>
      </c>
      <c r="E995" s="111" t="s">
        <v>59</v>
      </c>
      <c r="F995" s="111" t="s">
        <v>60</v>
      </c>
      <c r="G995" s="111" t="s">
        <v>59</v>
      </c>
      <c r="H995" s="111" t="s">
        <v>60</v>
      </c>
      <c r="I995" s="111" t="s">
        <v>59</v>
      </c>
      <c r="J995" s="111" t="s">
        <v>60</v>
      </c>
      <c r="K995" s="111" t="s">
        <v>59</v>
      </c>
      <c r="L995" s="111" t="s">
        <v>60</v>
      </c>
      <c r="M995" s="111" t="s">
        <v>59</v>
      </c>
      <c r="N995" s="111" t="s">
        <v>60</v>
      </c>
      <c r="O995" s="111" t="s">
        <v>59</v>
      </c>
      <c r="P995" s="111" t="s">
        <v>60</v>
      </c>
      <c r="Q995" s="111" t="s">
        <v>59</v>
      </c>
      <c r="R995" s="111" t="s">
        <v>60</v>
      </c>
      <c r="S995" s="111" t="s">
        <v>59</v>
      </c>
      <c r="T995" s="111" t="s">
        <v>60</v>
      </c>
      <c r="U995" s="111" t="s">
        <v>59</v>
      </c>
      <c r="V995" s="112" t="s">
        <v>60</v>
      </c>
      <c r="X995" s="113"/>
      <c r="Y995" s="105" t="s">
        <v>1219</v>
      </c>
      <c r="Z995" s="114" t="s">
        <v>2272</v>
      </c>
      <c r="AA995" s="115" t="s">
        <v>2273</v>
      </c>
      <c r="AB995" s="115" t="s">
        <v>2274</v>
      </c>
      <c r="AC995" s="115" t="s">
        <v>2275</v>
      </c>
      <c r="AD995" s="115" t="s">
        <v>2276</v>
      </c>
      <c r="AE995" s="115" t="s">
        <v>2277</v>
      </c>
      <c r="AF995" s="115" t="s">
        <v>2278</v>
      </c>
      <c r="AG995" s="115" t="s">
        <v>2279</v>
      </c>
      <c r="AH995" s="115" t="s">
        <v>2280</v>
      </c>
      <c r="AI995" s="116" t="s">
        <v>2281</v>
      </c>
    </row>
    <row r="996" spans="1:106" x14ac:dyDescent="0.2">
      <c r="A996" s="109" t="s">
        <v>1220</v>
      </c>
      <c r="B996" s="117" t="s">
        <v>88</v>
      </c>
      <c r="C996" s="118">
        <v>45616.375</v>
      </c>
      <c r="D996" s="119">
        <v>45616.875</v>
      </c>
      <c r="E996" s="120">
        <v>45617.375</v>
      </c>
      <c r="F996" s="119">
        <v>45617.875</v>
      </c>
      <c r="G996" s="120">
        <v>45618.375</v>
      </c>
      <c r="H996" s="119">
        <v>45618.875</v>
      </c>
      <c r="I996" s="121">
        <v>45619.375</v>
      </c>
      <c r="J996" s="119">
        <v>45619.875</v>
      </c>
      <c r="K996" s="120">
        <v>45620.375</v>
      </c>
      <c r="L996" s="119">
        <v>45620.875</v>
      </c>
      <c r="M996" s="120">
        <v>45621.375</v>
      </c>
      <c r="N996" s="119">
        <v>45621.875</v>
      </c>
      <c r="O996" s="121">
        <v>45622.375</v>
      </c>
      <c r="P996" s="119">
        <v>45622.875</v>
      </c>
      <c r="Q996" s="120">
        <v>45623.375</v>
      </c>
      <c r="R996" s="119">
        <v>45623.875</v>
      </c>
      <c r="S996" s="120">
        <v>45624.375</v>
      </c>
      <c r="T996" s="119">
        <v>45624.875</v>
      </c>
      <c r="U996" s="120">
        <v>45625.375</v>
      </c>
      <c r="V996" s="122">
        <v>45625.875</v>
      </c>
      <c r="X996" s="109" t="s">
        <v>1221</v>
      </c>
      <c r="Y996" s="123"/>
      <c r="Z996" s="124">
        <v>45616.875</v>
      </c>
      <c r="AA996" s="125">
        <v>45617.875</v>
      </c>
      <c r="AB996" s="125">
        <v>45618.875</v>
      </c>
      <c r="AC996" s="125">
        <v>45619.875</v>
      </c>
      <c r="AD996" s="125">
        <v>45620.875</v>
      </c>
      <c r="AE996" s="125">
        <v>45621.875</v>
      </c>
      <c r="AF996" s="125">
        <v>45622.875</v>
      </c>
      <c r="AG996" s="125">
        <v>45623.875</v>
      </c>
      <c r="AH996" s="125">
        <v>45624.875</v>
      </c>
      <c r="AI996" s="125">
        <v>45625.875</v>
      </c>
      <c r="AO996" s="5"/>
    </row>
    <row r="997" spans="1:106" s="2" customFormat="1" x14ac:dyDescent="0.2">
      <c r="A997" s="109" t="s">
        <v>1222</v>
      </c>
      <c r="B997" s="126" t="s">
        <v>89</v>
      </c>
      <c r="C997" s="127" t="e">
        <v>#N/A</v>
      </c>
      <c r="D997" s="128">
        <v>-3.2</v>
      </c>
      <c r="E997" s="128" t="e">
        <v>#N/A</v>
      </c>
      <c r="F997" s="128">
        <v>-3.6</v>
      </c>
      <c r="G997" s="128" t="e">
        <v>#N/A</v>
      </c>
      <c r="H997" s="128">
        <v>-1.4</v>
      </c>
      <c r="I997" s="128" t="e">
        <v>#N/A</v>
      </c>
      <c r="J997" s="128">
        <v>-1.3</v>
      </c>
      <c r="K997" s="128" t="e">
        <v>#N/A</v>
      </c>
      <c r="L997" s="128">
        <v>-2.2000000000000002</v>
      </c>
      <c r="M997" s="128" t="e">
        <v>#N/A</v>
      </c>
      <c r="N997" s="128">
        <v>-0.7</v>
      </c>
      <c r="O997" s="128" t="e">
        <v>#N/A</v>
      </c>
      <c r="P997" s="128">
        <v>3.7</v>
      </c>
      <c r="Q997" s="128" t="e">
        <v>#N/A</v>
      </c>
      <c r="R997" s="128">
        <v>1.2</v>
      </c>
      <c r="S997" s="128" t="e">
        <v>#N/A</v>
      </c>
      <c r="T997" s="128">
        <v>-3.1</v>
      </c>
      <c r="U997" s="128" t="e">
        <v>#N/A</v>
      </c>
      <c r="V997" s="129">
        <v>-3</v>
      </c>
      <c r="W997" s="1"/>
      <c r="X997" s="109" t="s">
        <v>1223</v>
      </c>
      <c r="Y997" s="130" t="s">
        <v>89</v>
      </c>
      <c r="Z997" s="131">
        <v>-3.2</v>
      </c>
      <c r="AA997" s="131">
        <v>-3.6</v>
      </c>
      <c r="AB997" s="131">
        <v>-1.4</v>
      </c>
      <c r="AC997" s="131">
        <v>-1.3</v>
      </c>
      <c r="AD997" s="131">
        <v>-2.2000000000000002</v>
      </c>
      <c r="AE997" s="131">
        <v>-0.7</v>
      </c>
      <c r="AF997" s="131">
        <v>3.7</v>
      </c>
      <c r="AG997" s="131">
        <v>1.2</v>
      </c>
      <c r="AH997" s="131">
        <v>-3.1</v>
      </c>
      <c r="AI997" s="131">
        <v>-3</v>
      </c>
      <c r="AJ997" s="516"/>
      <c r="AK997" s="232"/>
      <c r="AL997" s="5"/>
      <c r="AM997" s="5"/>
      <c r="AN997"/>
      <c r="AO997"/>
      <c r="AP997"/>
      <c r="AQ997"/>
      <c r="AR997"/>
      <c r="AS997"/>
      <c r="AT997"/>
      <c r="CH997"/>
      <c r="CI997"/>
      <c r="CJ997"/>
      <c r="CK997"/>
      <c r="CL997"/>
      <c r="CM997"/>
      <c r="CN997"/>
      <c r="CO997"/>
      <c r="CP997"/>
      <c r="CQ997"/>
      <c r="CR997"/>
      <c r="CS997"/>
      <c r="CT997"/>
      <c r="CU997"/>
      <c r="CV997"/>
      <c r="CW997"/>
      <c r="CX997"/>
      <c r="CY997"/>
      <c r="CZ997"/>
      <c r="DA997"/>
      <c r="DB997"/>
    </row>
    <row r="998" spans="1:106" s="3" customFormat="1" x14ac:dyDescent="0.2">
      <c r="A998" s="109" t="s">
        <v>1224</v>
      </c>
      <c r="B998" s="132" t="s">
        <v>90</v>
      </c>
      <c r="C998" s="133">
        <v>-5.2</v>
      </c>
      <c r="D998" s="134" t="e">
        <v>#N/A</v>
      </c>
      <c r="E998" s="133">
        <v>-7.7</v>
      </c>
      <c r="F998" s="134" t="e">
        <v>#N/A</v>
      </c>
      <c r="G998" s="133">
        <v>-6.5</v>
      </c>
      <c r="H998" s="134" t="e">
        <v>#N/A</v>
      </c>
      <c r="I998" s="133">
        <v>-4.0999999999999996</v>
      </c>
      <c r="J998" s="134" t="e">
        <v>#N/A</v>
      </c>
      <c r="K998" s="133">
        <v>-7</v>
      </c>
      <c r="L998" s="134" t="e">
        <v>#N/A</v>
      </c>
      <c r="M998" s="133">
        <v>-7.8</v>
      </c>
      <c r="N998" s="134" t="e">
        <v>#N/A</v>
      </c>
      <c r="O998" s="133">
        <v>-3.1</v>
      </c>
      <c r="P998" s="134" t="e">
        <v>#N/A</v>
      </c>
      <c r="Q998" s="133">
        <v>-1.6</v>
      </c>
      <c r="R998" s="134" t="e">
        <v>#N/A</v>
      </c>
      <c r="S998" s="133">
        <v>-6.2</v>
      </c>
      <c r="T998" s="134" t="e">
        <v>#N/A</v>
      </c>
      <c r="U998" s="133">
        <v>-7.2</v>
      </c>
      <c r="V998" s="135" t="e">
        <v>#N/A</v>
      </c>
      <c r="W998" s="1"/>
      <c r="X998" s="109" t="s">
        <v>1225</v>
      </c>
      <c r="Y998" s="136" t="s">
        <v>90</v>
      </c>
      <c r="Z998" s="137">
        <v>-4.3</v>
      </c>
      <c r="AA998" s="137">
        <v>-5.7</v>
      </c>
      <c r="AB998" s="137">
        <v>-4.5</v>
      </c>
      <c r="AC998" s="137">
        <v>-2.9</v>
      </c>
      <c r="AD998" s="137">
        <v>-5</v>
      </c>
      <c r="AE998" s="137">
        <v>-5.8</v>
      </c>
      <c r="AF998" s="137">
        <v>-1.1000000000000001</v>
      </c>
      <c r="AG998" s="137">
        <v>-0.2</v>
      </c>
      <c r="AH998" s="137">
        <v>-4.2</v>
      </c>
      <c r="AI998" s="137">
        <v>-5.2</v>
      </c>
      <c r="AJ998" s="517"/>
      <c r="AK998" s="233"/>
      <c r="AL998" s="5"/>
      <c r="AM998" s="5"/>
      <c r="AN998"/>
      <c r="AO998"/>
      <c r="AP998"/>
      <c r="AQ998"/>
      <c r="AR998"/>
      <c r="AS998"/>
      <c r="AT998"/>
      <c r="CH998" s="2"/>
      <c r="CI998" s="2"/>
      <c r="CJ998" s="2"/>
      <c r="CK998" s="2"/>
      <c r="CL998" s="2"/>
      <c r="CM998" s="2"/>
      <c r="CN998" s="2"/>
      <c r="CO998" s="2"/>
      <c r="CP998" s="2"/>
      <c r="CQ998" s="2"/>
      <c r="CR998" s="2"/>
      <c r="CS998" s="2"/>
      <c r="CT998" s="2"/>
      <c r="CU998" s="2"/>
      <c r="CV998" s="2"/>
      <c r="CW998" s="2"/>
      <c r="CX998" s="2"/>
      <c r="CY998" s="2"/>
      <c r="CZ998" s="2"/>
      <c r="DA998" s="2"/>
      <c r="DB998" s="2"/>
    </row>
    <row r="999" spans="1:106" x14ac:dyDescent="0.2">
      <c r="A999" s="109" t="s">
        <v>1226</v>
      </c>
      <c r="B999" s="491" t="s">
        <v>91</v>
      </c>
      <c r="C999" s="492" t="e">
        <v>#N/A</v>
      </c>
      <c r="D999" s="493">
        <v>8.8000000000000007</v>
      </c>
      <c r="E999" s="493" t="e">
        <v>#N/A</v>
      </c>
      <c r="F999" s="493">
        <v>1.2000000000000002</v>
      </c>
      <c r="G999" s="493" t="e">
        <v>#N/A</v>
      </c>
      <c r="H999" s="493">
        <v>2.2999999999999998</v>
      </c>
      <c r="I999" s="493" t="e">
        <v>#N/A</v>
      </c>
      <c r="J999" s="493">
        <v>9</v>
      </c>
      <c r="K999" s="493" t="e">
        <v>#N/A</v>
      </c>
      <c r="L999" s="493">
        <v>12.8</v>
      </c>
      <c r="M999" s="493" t="e">
        <v>#N/A</v>
      </c>
      <c r="N999" s="493">
        <v>6.5</v>
      </c>
      <c r="O999" s="493" t="e">
        <v>#N/A</v>
      </c>
      <c r="P999" s="493">
        <v>9.6999999999999993</v>
      </c>
      <c r="Q999" s="493" t="e">
        <v>#N/A</v>
      </c>
      <c r="R999" s="493">
        <v>11.8</v>
      </c>
      <c r="S999" s="493" t="e">
        <v>#N/A</v>
      </c>
      <c r="T999" s="493">
        <v>13.6</v>
      </c>
      <c r="U999" s="493" t="e">
        <v>#N/A</v>
      </c>
      <c r="V999" s="494">
        <v>13.6</v>
      </c>
      <c r="X999" s="109" t="s">
        <v>1227</v>
      </c>
      <c r="Y999" s="514" t="s">
        <v>91</v>
      </c>
      <c r="Z999" s="511">
        <v>8.8000000000000007</v>
      </c>
      <c r="AA999" s="512">
        <v>1.2000000000000002</v>
      </c>
      <c r="AB999" s="512">
        <v>2.2999999999999998</v>
      </c>
      <c r="AC999" s="512">
        <v>9</v>
      </c>
      <c r="AD999" s="512">
        <v>12.8</v>
      </c>
      <c r="AE999" s="512">
        <v>6.5</v>
      </c>
      <c r="AF999" s="512">
        <v>9.6999999999999993</v>
      </c>
      <c r="AG999" s="512">
        <v>11.8</v>
      </c>
      <c r="AH999" s="512">
        <v>13.6</v>
      </c>
      <c r="AI999" s="513">
        <v>13.6</v>
      </c>
      <c r="CH999" s="3"/>
      <c r="CI999" s="3"/>
      <c r="CJ999" s="3"/>
      <c r="CK999" s="3"/>
      <c r="CL999" s="3"/>
      <c r="CM999" s="3"/>
      <c r="CN999" s="3"/>
      <c r="CO999" s="3"/>
      <c r="CP999" s="3"/>
      <c r="CQ999" s="3"/>
      <c r="CR999" s="3"/>
      <c r="CS999" s="3"/>
      <c r="CT999" s="3"/>
      <c r="CU999" s="3"/>
      <c r="CV999" s="3"/>
      <c r="CW999" s="3"/>
      <c r="CX999" s="3"/>
      <c r="CY999" s="3"/>
      <c r="CZ999" s="3"/>
      <c r="DA999" s="3"/>
      <c r="DB999" s="3"/>
    </row>
    <row r="1000" spans="1:106" x14ac:dyDescent="0.2">
      <c r="A1000" s="109" t="s">
        <v>1228</v>
      </c>
      <c r="B1000" s="139" t="s">
        <v>92</v>
      </c>
      <c r="C1000" s="140">
        <v>5</v>
      </c>
      <c r="D1000" s="141">
        <v>7</v>
      </c>
      <c r="E1000" s="141">
        <v>15</v>
      </c>
      <c r="F1000" s="141">
        <v>21</v>
      </c>
      <c r="G1000" s="141">
        <v>9</v>
      </c>
      <c r="H1000" s="141">
        <v>12</v>
      </c>
      <c r="I1000" s="141">
        <v>13</v>
      </c>
      <c r="J1000" s="141">
        <v>10</v>
      </c>
      <c r="K1000" s="141">
        <v>9</v>
      </c>
      <c r="L1000" s="141">
        <v>7</v>
      </c>
      <c r="M1000" s="141">
        <v>5</v>
      </c>
      <c r="N1000" s="141">
        <v>12</v>
      </c>
      <c r="O1000" s="141">
        <v>12</v>
      </c>
      <c r="P1000" s="141">
        <v>8</v>
      </c>
      <c r="Q1000" s="141">
        <v>5</v>
      </c>
      <c r="R1000" s="141">
        <v>4</v>
      </c>
      <c r="S1000" s="141">
        <v>4</v>
      </c>
      <c r="T1000" s="141">
        <v>7</v>
      </c>
      <c r="U1000" s="141">
        <v>7</v>
      </c>
      <c r="V1000" s="142">
        <v>3</v>
      </c>
      <c r="X1000" s="109" t="s">
        <v>1229</v>
      </c>
      <c r="Y1000" s="143" t="s">
        <v>92</v>
      </c>
      <c r="Z1000" s="144">
        <v>7</v>
      </c>
      <c r="AA1000" s="144">
        <v>21</v>
      </c>
      <c r="AB1000" s="144">
        <v>12</v>
      </c>
      <c r="AC1000" s="144">
        <v>13</v>
      </c>
      <c r="AD1000" s="144">
        <v>9</v>
      </c>
      <c r="AE1000" s="144">
        <v>12</v>
      </c>
      <c r="AF1000" s="144">
        <v>12</v>
      </c>
      <c r="AG1000" s="144">
        <v>5</v>
      </c>
      <c r="AH1000" s="144">
        <v>7</v>
      </c>
      <c r="AI1000" s="144">
        <v>7</v>
      </c>
      <c r="AO1000" s="1"/>
      <c r="AP1000" s="5"/>
      <c r="AQ1000" s="5"/>
      <c r="AR1000" s="5"/>
      <c r="AS1000" s="5"/>
      <c r="AT1000" s="5"/>
    </row>
    <row r="1001" spans="1:106" x14ac:dyDescent="0.2">
      <c r="A1001" s="109" t="s">
        <v>1230</v>
      </c>
      <c r="B1001" s="145" t="s">
        <v>93</v>
      </c>
      <c r="C1001" s="146" t="s">
        <v>79</v>
      </c>
      <c r="D1001" s="147" t="s">
        <v>79</v>
      </c>
      <c r="E1001" s="147">
        <v>15</v>
      </c>
      <c r="F1001" s="147">
        <v>21</v>
      </c>
      <c r="G1001" s="147" t="s">
        <v>79</v>
      </c>
      <c r="H1001" s="147" t="s">
        <v>79</v>
      </c>
      <c r="I1001" s="147" t="s">
        <v>79</v>
      </c>
      <c r="J1001" s="147" t="s">
        <v>79</v>
      </c>
      <c r="K1001" s="147" t="s">
        <v>79</v>
      </c>
      <c r="L1001" s="147" t="s">
        <v>79</v>
      </c>
      <c r="M1001" s="147" t="s">
        <v>79</v>
      </c>
      <c r="N1001" s="147" t="s">
        <v>79</v>
      </c>
      <c r="O1001" s="147" t="s">
        <v>79</v>
      </c>
      <c r="P1001" s="147" t="s">
        <v>79</v>
      </c>
      <c r="Q1001" s="147" t="s">
        <v>79</v>
      </c>
      <c r="R1001" s="147" t="s">
        <v>79</v>
      </c>
      <c r="S1001" s="147" t="s">
        <v>79</v>
      </c>
      <c r="T1001" s="147" t="s">
        <v>79</v>
      </c>
      <c r="U1001" s="147" t="s">
        <v>79</v>
      </c>
      <c r="V1001" s="148" t="s">
        <v>79</v>
      </c>
      <c r="X1001" s="109" t="s">
        <v>1231</v>
      </c>
      <c r="Y1001" s="149" t="s">
        <v>103</v>
      </c>
      <c r="Z1001" s="150">
        <v>0</v>
      </c>
      <c r="AA1001" s="150">
        <v>0</v>
      </c>
      <c r="AB1001" s="150">
        <v>0</v>
      </c>
      <c r="AC1001" s="150">
        <v>0</v>
      </c>
      <c r="AD1001" s="150">
        <v>0</v>
      </c>
      <c r="AE1001" s="150">
        <v>0</v>
      </c>
      <c r="AF1001" s="150">
        <v>0</v>
      </c>
      <c r="AG1001" s="150">
        <v>0</v>
      </c>
      <c r="AH1001" s="150">
        <v>0</v>
      </c>
      <c r="AI1001" s="150">
        <v>0</v>
      </c>
    </row>
    <row r="1002" spans="1:106" ht="15.75" x14ac:dyDescent="0.25">
      <c r="A1002" s="109" t="s">
        <v>1232</v>
      </c>
      <c r="B1002" s="151" t="s">
        <v>31</v>
      </c>
      <c r="C1002" s="152" t="s">
        <v>79</v>
      </c>
      <c r="D1002" s="153" t="s">
        <v>2253</v>
      </c>
      <c r="E1002" s="153" t="s">
        <v>79</v>
      </c>
      <c r="F1002" s="153" t="s">
        <v>2255</v>
      </c>
      <c r="G1002" s="153" t="s">
        <v>2254</v>
      </c>
      <c r="H1002" s="153" t="s">
        <v>2254</v>
      </c>
      <c r="I1002" s="153" t="s">
        <v>2254</v>
      </c>
      <c r="J1002" s="153" t="s">
        <v>2253</v>
      </c>
      <c r="K1002" s="153" t="s">
        <v>79</v>
      </c>
      <c r="L1002" s="153" t="s">
        <v>2253</v>
      </c>
      <c r="M1002" s="153" t="s">
        <v>79</v>
      </c>
      <c r="N1002" s="153" t="s">
        <v>2250</v>
      </c>
      <c r="O1002" s="153" t="s">
        <v>2255</v>
      </c>
      <c r="P1002" s="153" t="s">
        <v>2250</v>
      </c>
      <c r="Q1002" s="153" t="s">
        <v>2250</v>
      </c>
      <c r="R1002" s="153" t="s">
        <v>2250</v>
      </c>
      <c r="S1002" s="153" t="s">
        <v>79</v>
      </c>
      <c r="T1002" s="153" t="s">
        <v>79</v>
      </c>
      <c r="U1002" s="153" t="s">
        <v>79</v>
      </c>
      <c r="V1002" s="154" t="s">
        <v>79</v>
      </c>
      <c r="X1002" s="109" t="s">
        <v>1233</v>
      </c>
      <c r="Y1002" s="155" t="s">
        <v>31</v>
      </c>
      <c r="Z1002" s="156" t="s">
        <v>2253</v>
      </c>
      <c r="AA1002" s="156" t="s">
        <v>2255</v>
      </c>
      <c r="AB1002" s="156" t="s">
        <v>2255</v>
      </c>
      <c r="AC1002" s="156" t="s">
        <v>2254</v>
      </c>
      <c r="AD1002" s="156" t="s">
        <v>2253</v>
      </c>
      <c r="AE1002" s="156" t="s">
        <v>2250</v>
      </c>
      <c r="AF1002" s="156" t="s">
        <v>2250</v>
      </c>
      <c r="AG1002" s="156" t="s">
        <v>2250</v>
      </c>
      <c r="AH1002" s="156" t="s">
        <v>79</v>
      </c>
      <c r="AI1002" s="156" t="s">
        <v>79</v>
      </c>
    </row>
    <row r="1003" spans="1:106" x14ac:dyDescent="0.2">
      <c r="A1003" s="109" t="s">
        <v>1234</v>
      </c>
      <c r="B1003" s="151" t="s">
        <v>94</v>
      </c>
      <c r="C1003" s="157">
        <v>0</v>
      </c>
      <c r="D1003" s="158">
        <v>1</v>
      </c>
      <c r="E1003" s="158">
        <v>0</v>
      </c>
      <c r="F1003" s="158">
        <v>8</v>
      </c>
      <c r="G1003" s="158">
        <v>4</v>
      </c>
      <c r="H1003" s="158">
        <v>4</v>
      </c>
      <c r="I1003" s="158">
        <v>2</v>
      </c>
      <c r="J1003" s="158">
        <v>1</v>
      </c>
      <c r="K1003" s="158">
        <v>0</v>
      </c>
      <c r="L1003" s="158">
        <v>1</v>
      </c>
      <c r="M1003" s="158">
        <v>0</v>
      </c>
      <c r="N1003" s="158">
        <v>4</v>
      </c>
      <c r="O1003" s="158">
        <v>6</v>
      </c>
      <c r="P1003" s="158">
        <v>6</v>
      </c>
      <c r="Q1003" s="158">
        <v>10</v>
      </c>
      <c r="R1003" s="158">
        <v>2</v>
      </c>
      <c r="S1003" s="158">
        <v>0</v>
      </c>
      <c r="T1003" s="158">
        <v>0</v>
      </c>
      <c r="U1003" s="158">
        <v>0</v>
      </c>
      <c r="V1003" s="159">
        <v>0</v>
      </c>
      <c r="X1003" s="109" t="s">
        <v>1235</v>
      </c>
      <c r="Y1003" s="23" t="s">
        <v>94</v>
      </c>
      <c r="Z1003" s="160">
        <v>1</v>
      </c>
      <c r="AA1003" s="160">
        <v>8</v>
      </c>
      <c r="AB1003" s="160">
        <v>8</v>
      </c>
      <c r="AC1003" s="160">
        <v>2</v>
      </c>
      <c r="AD1003" s="160">
        <v>1</v>
      </c>
      <c r="AE1003" s="160">
        <v>4</v>
      </c>
      <c r="AF1003" s="160">
        <v>10</v>
      </c>
      <c r="AG1003" s="160">
        <v>12</v>
      </c>
      <c r="AH1003" s="160">
        <v>0</v>
      </c>
      <c r="AI1003" s="160">
        <v>0</v>
      </c>
    </row>
    <row r="1004" spans="1:106" x14ac:dyDescent="0.2">
      <c r="A1004" s="109" t="s">
        <v>1236</v>
      </c>
      <c r="B1004" s="161" t="s">
        <v>34</v>
      </c>
      <c r="C1004" s="162">
        <v>1009.5999999999999</v>
      </c>
      <c r="D1004" s="163">
        <v>1012.9</v>
      </c>
      <c r="E1004" s="163">
        <v>1008.2</v>
      </c>
      <c r="F1004" s="163">
        <v>994</v>
      </c>
      <c r="G1004" s="163">
        <v>982.55</v>
      </c>
      <c r="H1004" s="163">
        <v>980.25</v>
      </c>
      <c r="I1004" s="163">
        <v>986.3</v>
      </c>
      <c r="J1004" s="163">
        <v>992.15</v>
      </c>
      <c r="K1004" s="163">
        <v>993.95</v>
      </c>
      <c r="L1004" s="163">
        <v>1003.65</v>
      </c>
      <c r="M1004" s="163">
        <v>1011.5</v>
      </c>
      <c r="N1004" s="163">
        <v>1003.45</v>
      </c>
      <c r="O1004" s="163">
        <v>992.90000000000009</v>
      </c>
      <c r="P1004" s="163">
        <v>996.15</v>
      </c>
      <c r="Q1004" s="163">
        <v>999.4</v>
      </c>
      <c r="R1004" s="163">
        <v>1011.3</v>
      </c>
      <c r="S1004" s="163">
        <v>1021.25</v>
      </c>
      <c r="T1004" s="163">
        <v>1026.8499999999999</v>
      </c>
      <c r="U1004" s="163">
        <v>1033.1999999999998</v>
      </c>
      <c r="V1004" s="164">
        <v>1042.3</v>
      </c>
      <c r="X1004" s="109" t="s">
        <v>1237</v>
      </c>
      <c r="Y1004" s="165" t="s">
        <v>33</v>
      </c>
      <c r="Z1004" s="166">
        <v>0</v>
      </c>
      <c r="AA1004" s="166">
        <v>0</v>
      </c>
      <c r="AB1004" s="166">
        <v>0</v>
      </c>
      <c r="AC1004" s="166">
        <v>0</v>
      </c>
      <c r="AD1004" s="166">
        <v>0</v>
      </c>
      <c r="AE1004" s="166">
        <v>0</v>
      </c>
      <c r="AF1004" s="166">
        <v>0</v>
      </c>
      <c r="AG1004" s="166">
        <v>0</v>
      </c>
      <c r="AH1004" s="166">
        <v>0</v>
      </c>
      <c r="AI1004" s="166">
        <v>0</v>
      </c>
      <c r="AP1004" s="1"/>
      <c r="AQ1004" s="1"/>
      <c r="AR1004" s="1"/>
      <c r="AS1004" s="1"/>
      <c r="AT1004" s="1"/>
    </row>
    <row r="1005" spans="1:106" x14ac:dyDescent="0.2">
      <c r="A1005" s="109" t="s">
        <v>1238</v>
      </c>
      <c r="B1005" s="167" t="s">
        <v>32</v>
      </c>
      <c r="C1005" s="168" t="s">
        <v>2233</v>
      </c>
      <c r="D1005" s="169" t="s">
        <v>2289</v>
      </c>
      <c r="E1005" s="169" t="s">
        <v>2293</v>
      </c>
      <c r="F1005" s="169" t="s">
        <v>2301</v>
      </c>
      <c r="G1005" s="169" t="s">
        <v>2243</v>
      </c>
      <c r="H1005" s="169" t="s">
        <v>2245</v>
      </c>
      <c r="I1005" s="169" t="s">
        <v>2240</v>
      </c>
      <c r="J1005" s="169" t="s">
        <v>2231</v>
      </c>
      <c r="K1005" s="169" t="s">
        <v>2228</v>
      </c>
      <c r="L1005" s="169" t="s">
        <v>2223</v>
      </c>
      <c r="M1005" s="169" t="s">
        <v>97</v>
      </c>
      <c r="N1005" s="169" t="s">
        <v>2232</v>
      </c>
      <c r="O1005" s="169" t="s">
        <v>2229</v>
      </c>
      <c r="P1005" s="169" t="s">
        <v>820</v>
      </c>
      <c r="Q1005" s="169" t="s">
        <v>100</v>
      </c>
      <c r="R1005" s="169" t="s">
        <v>2221</v>
      </c>
      <c r="S1005" s="169" t="s">
        <v>100</v>
      </c>
      <c r="T1005" s="169" t="s">
        <v>2226</v>
      </c>
      <c r="U1005" s="169" t="s">
        <v>2226</v>
      </c>
      <c r="V1005" s="170" t="s">
        <v>2220</v>
      </c>
      <c r="X1005" s="672" t="s">
        <v>1217</v>
      </c>
      <c r="Y1005" s="673" t="s">
        <v>807</v>
      </c>
      <c r="Z1005" s="674">
        <v>0</v>
      </c>
      <c r="AA1005" s="675">
        <v>0</v>
      </c>
      <c r="AB1005" s="675">
        <v>0</v>
      </c>
      <c r="AC1005" s="675">
        <v>0</v>
      </c>
      <c r="AD1005" s="675">
        <v>0</v>
      </c>
      <c r="AE1005" s="675">
        <v>0</v>
      </c>
      <c r="AF1005" s="675">
        <v>0</v>
      </c>
      <c r="AG1005" s="675">
        <v>0</v>
      </c>
      <c r="AH1005" s="675">
        <v>0</v>
      </c>
      <c r="AI1005" s="676">
        <v>0</v>
      </c>
    </row>
    <row r="1006" spans="1:106" x14ac:dyDescent="0.2">
      <c r="A1006" s="109" t="s">
        <v>1239</v>
      </c>
      <c r="B1006" s="171" t="s">
        <v>33</v>
      </c>
      <c r="C1006" s="172">
        <v>0</v>
      </c>
      <c r="D1006" s="173">
        <v>0</v>
      </c>
      <c r="E1006" s="173">
        <v>0</v>
      </c>
      <c r="F1006" s="173">
        <v>0</v>
      </c>
      <c r="G1006" s="173">
        <v>0</v>
      </c>
      <c r="H1006" s="173">
        <v>0</v>
      </c>
      <c r="I1006" s="173">
        <v>0</v>
      </c>
      <c r="J1006" s="173">
        <v>0</v>
      </c>
      <c r="K1006" s="173">
        <v>0</v>
      </c>
      <c r="L1006" s="173">
        <v>0</v>
      </c>
      <c r="M1006" s="173">
        <v>0</v>
      </c>
      <c r="N1006" s="173">
        <v>0</v>
      </c>
      <c r="O1006" s="173">
        <v>0</v>
      </c>
      <c r="P1006" s="173">
        <v>0</v>
      </c>
      <c r="Q1006" s="173">
        <v>0</v>
      </c>
      <c r="R1006" s="173">
        <v>0</v>
      </c>
      <c r="S1006" s="173">
        <v>0</v>
      </c>
      <c r="T1006" s="173">
        <v>0</v>
      </c>
      <c r="U1006" s="173">
        <v>0</v>
      </c>
      <c r="V1006" s="174">
        <v>0</v>
      </c>
      <c r="X1006" s="672" t="s">
        <v>1218</v>
      </c>
      <c r="Y1006" s="677" t="s">
        <v>808</v>
      </c>
      <c r="Z1006" s="678">
        <v>0</v>
      </c>
      <c r="AA1006" s="679">
        <v>0</v>
      </c>
      <c r="AB1006" s="679">
        <v>0</v>
      </c>
      <c r="AC1006" s="679">
        <v>0</v>
      </c>
      <c r="AD1006" s="679">
        <v>0</v>
      </c>
      <c r="AE1006" s="679">
        <v>0</v>
      </c>
      <c r="AF1006" s="679">
        <v>0</v>
      </c>
      <c r="AG1006" s="679">
        <v>0</v>
      </c>
      <c r="AH1006" s="679">
        <v>0</v>
      </c>
      <c r="AI1006" s="680">
        <v>0</v>
      </c>
    </row>
    <row r="1007" spans="1:106" x14ac:dyDescent="0.2">
      <c r="A1007" s="109" t="s">
        <v>1240</v>
      </c>
      <c r="B1007" s="171" t="s">
        <v>103</v>
      </c>
      <c r="C1007" s="172">
        <v>0</v>
      </c>
      <c r="D1007" s="173">
        <v>0</v>
      </c>
      <c r="E1007" s="173">
        <v>0</v>
      </c>
      <c r="F1007" s="173">
        <v>0</v>
      </c>
      <c r="G1007" s="173">
        <v>0</v>
      </c>
      <c r="H1007" s="173">
        <v>0</v>
      </c>
      <c r="I1007" s="173">
        <v>0</v>
      </c>
      <c r="J1007" s="173">
        <v>0</v>
      </c>
      <c r="K1007" s="173">
        <v>0</v>
      </c>
      <c r="L1007" s="173">
        <v>0</v>
      </c>
      <c r="M1007" s="173">
        <v>0</v>
      </c>
      <c r="N1007" s="173">
        <v>0</v>
      </c>
      <c r="O1007" s="173">
        <v>0</v>
      </c>
      <c r="P1007" s="173">
        <v>0</v>
      </c>
      <c r="Q1007" s="173">
        <v>0</v>
      </c>
      <c r="R1007" s="173">
        <v>0</v>
      </c>
      <c r="S1007" s="173">
        <v>0</v>
      </c>
      <c r="T1007" s="173">
        <v>0</v>
      </c>
      <c r="U1007" s="173">
        <v>0</v>
      </c>
      <c r="V1007" s="174">
        <v>0</v>
      </c>
      <c r="X1007" s="672" t="s">
        <v>1220</v>
      </c>
      <c r="Y1007" s="677" t="s">
        <v>809</v>
      </c>
      <c r="Z1007" s="678">
        <v>0</v>
      </c>
      <c r="AA1007" s="679">
        <v>2</v>
      </c>
      <c r="AB1007" s="679">
        <v>2</v>
      </c>
      <c r="AC1007" s="679">
        <v>0</v>
      </c>
      <c r="AD1007" s="679">
        <v>0</v>
      </c>
      <c r="AE1007" s="679">
        <v>2</v>
      </c>
      <c r="AF1007" s="679">
        <v>2</v>
      </c>
      <c r="AG1007" s="679">
        <v>0</v>
      </c>
      <c r="AH1007" s="679">
        <v>0</v>
      </c>
      <c r="AI1007" s="680">
        <v>0</v>
      </c>
      <c r="AO1007" s="2"/>
    </row>
    <row r="1008" spans="1:106" x14ac:dyDescent="0.2">
      <c r="A1008" s="109" t="s">
        <v>1241</v>
      </c>
      <c r="B1008" s="171" t="s">
        <v>148</v>
      </c>
      <c r="C1008" s="172">
        <v>-13.3</v>
      </c>
      <c r="D1008" s="173">
        <v>-14.1</v>
      </c>
      <c r="E1008" s="173">
        <v>-13.9</v>
      </c>
      <c r="F1008" s="173">
        <v>-12.9</v>
      </c>
      <c r="G1008" s="173">
        <v>-8.5</v>
      </c>
      <c r="H1008" s="173">
        <v>-9.9</v>
      </c>
      <c r="I1008" s="173">
        <v>-10.8</v>
      </c>
      <c r="J1008" s="173">
        <v>-10.4</v>
      </c>
      <c r="K1008" s="173">
        <v>-8</v>
      </c>
      <c r="L1008" s="173">
        <v>-8.6</v>
      </c>
      <c r="M1008" s="173">
        <v>-8.3000000000000007</v>
      </c>
      <c r="N1008" s="173">
        <v>-8</v>
      </c>
      <c r="O1008" s="173">
        <v>-2.4</v>
      </c>
      <c r="P1008" s="173">
        <v>-1.9</v>
      </c>
      <c r="Q1008" s="173">
        <v>-3.7</v>
      </c>
      <c r="R1008" s="173">
        <v>-6.2</v>
      </c>
      <c r="S1008" s="173">
        <v>-7.1</v>
      </c>
      <c r="T1008" s="173">
        <v>-7.2</v>
      </c>
      <c r="U1008" s="173">
        <v>-6.9</v>
      </c>
      <c r="V1008" s="174">
        <v>-8.1999999999999993</v>
      </c>
      <c r="X1008" s="672" t="s">
        <v>1222</v>
      </c>
      <c r="Y1008" s="699" t="s">
        <v>810</v>
      </c>
      <c r="Z1008" s="700">
        <v>0</v>
      </c>
      <c r="AA1008" s="701">
        <v>1</v>
      </c>
      <c r="AB1008" s="701">
        <v>0</v>
      </c>
      <c r="AC1008" s="701">
        <v>0</v>
      </c>
      <c r="AD1008" s="701">
        <v>0</v>
      </c>
      <c r="AE1008" s="701">
        <v>0</v>
      </c>
      <c r="AF1008" s="701">
        <v>0</v>
      </c>
      <c r="AG1008" s="701">
        <v>0</v>
      </c>
      <c r="AH1008" s="701">
        <v>0</v>
      </c>
      <c r="AI1008" s="702">
        <v>0</v>
      </c>
      <c r="AO1008" s="3"/>
    </row>
    <row r="1009" spans="1:106" x14ac:dyDescent="0.2">
      <c r="A1009" s="703" t="s">
        <v>1242</v>
      </c>
      <c r="B1009" s="704" t="s">
        <v>807</v>
      </c>
      <c r="C1009" s="705">
        <v>0</v>
      </c>
      <c r="D1009" s="705">
        <v>0</v>
      </c>
      <c r="E1009" s="705">
        <v>0</v>
      </c>
      <c r="F1009" s="705">
        <v>0</v>
      </c>
      <c r="G1009" s="705">
        <v>0</v>
      </c>
      <c r="H1009" s="705">
        <v>0</v>
      </c>
      <c r="I1009" s="705">
        <v>0</v>
      </c>
      <c r="J1009" s="705">
        <v>0</v>
      </c>
      <c r="K1009" s="705">
        <v>0</v>
      </c>
      <c r="L1009" s="705">
        <v>0</v>
      </c>
      <c r="M1009" s="705">
        <v>0</v>
      </c>
      <c r="N1009" s="705">
        <v>0</v>
      </c>
      <c r="O1009" s="705">
        <v>0</v>
      </c>
      <c r="P1009" s="705">
        <v>0</v>
      </c>
      <c r="Q1009" s="705">
        <v>0</v>
      </c>
      <c r="R1009" s="705">
        <v>0</v>
      </c>
      <c r="S1009" s="705">
        <v>0</v>
      </c>
      <c r="T1009" s="705">
        <v>0</v>
      </c>
      <c r="U1009" s="705">
        <v>0</v>
      </c>
      <c r="V1009" s="705">
        <v>0</v>
      </c>
      <c r="X1009" s="672" t="s">
        <v>1224</v>
      </c>
      <c r="Y1009" s="685" t="s">
        <v>812</v>
      </c>
      <c r="Z1009" s="686">
        <v>0</v>
      </c>
      <c r="AA1009" s="687">
        <v>0</v>
      </c>
      <c r="AB1009" s="687">
        <v>0</v>
      </c>
      <c r="AC1009" s="687">
        <v>0</v>
      </c>
      <c r="AD1009" s="687">
        <v>0</v>
      </c>
      <c r="AE1009" s="687">
        <v>0</v>
      </c>
      <c r="AF1009" s="687">
        <v>0</v>
      </c>
      <c r="AG1009" s="687">
        <v>234</v>
      </c>
      <c r="AH1009" s="687">
        <v>234</v>
      </c>
      <c r="AI1009" s="688">
        <v>234</v>
      </c>
    </row>
    <row r="1010" spans="1:106" x14ac:dyDescent="0.2">
      <c r="A1010" s="703" t="s">
        <v>1243</v>
      </c>
      <c r="B1010" s="704" t="s">
        <v>808</v>
      </c>
      <c r="C1010" s="706">
        <v>0</v>
      </c>
      <c r="D1010" s="706">
        <v>0</v>
      </c>
      <c r="E1010" s="706">
        <v>0</v>
      </c>
      <c r="F1010" s="706">
        <v>0</v>
      </c>
      <c r="G1010" s="706">
        <v>0</v>
      </c>
      <c r="H1010" s="706">
        <v>0</v>
      </c>
      <c r="I1010" s="706">
        <v>0</v>
      </c>
      <c r="J1010" s="706">
        <v>0</v>
      </c>
      <c r="K1010" s="706">
        <v>0</v>
      </c>
      <c r="L1010" s="706">
        <v>0</v>
      </c>
      <c r="M1010" s="706">
        <v>0</v>
      </c>
      <c r="N1010" s="706">
        <v>0</v>
      </c>
      <c r="O1010" s="706">
        <v>0</v>
      </c>
      <c r="P1010" s="706">
        <v>0</v>
      </c>
      <c r="Q1010" s="706">
        <v>0</v>
      </c>
      <c r="R1010" s="706">
        <v>0</v>
      </c>
      <c r="S1010" s="706">
        <v>0</v>
      </c>
      <c r="T1010" s="706">
        <v>0</v>
      </c>
      <c r="U1010" s="706">
        <v>0</v>
      </c>
      <c r="V1010" s="706">
        <v>0</v>
      </c>
      <c r="X1010" s="672" t="s">
        <v>1236</v>
      </c>
      <c r="Y1010" s="459" t="s">
        <v>806</v>
      </c>
      <c r="Z1010" s="691">
        <v>1009.5999999999999</v>
      </c>
      <c r="AA1010" s="691">
        <v>1008.2</v>
      </c>
      <c r="AB1010" s="691">
        <v>982.55</v>
      </c>
      <c r="AC1010" s="691">
        <v>986.3</v>
      </c>
      <c r="AD1010" s="691">
        <v>993.95</v>
      </c>
      <c r="AE1010" s="691">
        <v>1011.5</v>
      </c>
      <c r="AF1010" s="691">
        <v>992.90000000000009</v>
      </c>
      <c r="AG1010" s="691">
        <v>999.4</v>
      </c>
      <c r="AH1010" s="691">
        <v>1021.25</v>
      </c>
      <c r="AI1010" s="691">
        <v>1033.1999999999998</v>
      </c>
    </row>
    <row r="1011" spans="1:106" x14ac:dyDescent="0.2">
      <c r="A1011" s="703" t="s">
        <v>1244</v>
      </c>
      <c r="B1011" s="707" t="s">
        <v>809</v>
      </c>
      <c r="C1011" s="706">
        <v>0</v>
      </c>
      <c r="D1011" s="706">
        <v>0</v>
      </c>
      <c r="E1011" s="706">
        <v>0</v>
      </c>
      <c r="F1011" s="706">
        <v>2</v>
      </c>
      <c r="G1011" s="706">
        <v>2</v>
      </c>
      <c r="H1011" s="706">
        <v>2</v>
      </c>
      <c r="I1011" s="706">
        <v>0</v>
      </c>
      <c r="J1011" s="706">
        <v>0</v>
      </c>
      <c r="K1011" s="706">
        <v>0</v>
      </c>
      <c r="L1011" s="706">
        <v>0</v>
      </c>
      <c r="M1011" s="706">
        <v>0</v>
      </c>
      <c r="N1011" s="706">
        <v>2</v>
      </c>
      <c r="O1011" s="706">
        <v>0</v>
      </c>
      <c r="P1011" s="706">
        <v>0</v>
      </c>
      <c r="Q1011" s="706">
        <v>0</v>
      </c>
      <c r="R1011" s="706">
        <v>0</v>
      </c>
      <c r="S1011" s="706">
        <v>0</v>
      </c>
      <c r="T1011" s="706">
        <v>0</v>
      </c>
      <c r="U1011" s="706">
        <v>0</v>
      </c>
      <c r="V1011" s="706">
        <v>0</v>
      </c>
      <c r="X1011" s="672" t="s">
        <v>1238</v>
      </c>
      <c r="Y1011" s="693" t="s">
        <v>32</v>
      </c>
      <c r="Z1011" s="694" t="s">
        <v>815</v>
      </c>
      <c r="AA1011" s="694" t="s">
        <v>815</v>
      </c>
      <c r="AB1011" s="694" t="s">
        <v>2215</v>
      </c>
      <c r="AC1011" s="694" t="s">
        <v>837</v>
      </c>
      <c r="AD1011" s="694" t="s">
        <v>967</v>
      </c>
      <c r="AE1011" s="694" t="s">
        <v>816</v>
      </c>
      <c r="AF1011" s="694" t="s">
        <v>837</v>
      </c>
      <c r="AG1011" s="694" t="s">
        <v>967</v>
      </c>
      <c r="AH1011" s="694" t="s">
        <v>967</v>
      </c>
      <c r="AI1011" s="694" t="s">
        <v>2216</v>
      </c>
      <c r="AP1011" s="2"/>
      <c r="AQ1011" s="2"/>
      <c r="AR1011" s="2"/>
      <c r="AS1011" s="2"/>
      <c r="AT1011" s="2"/>
    </row>
    <row r="1012" spans="1:106" x14ac:dyDescent="0.2">
      <c r="A1012" s="703" t="s">
        <v>1245</v>
      </c>
      <c r="B1012" s="707" t="s">
        <v>810</v>
      </c>
      <c r="C1012" s="706">
        <v>0</v>
      </c>
      <c r="D1012" s="706">
        <v>0</v>
      </c>
      <c r="E1012" s="706">
        <v>1</v>
      </c>
      <c r="F1012" s="706">
        <v>0</v>
      </c>
      <c r="G1012" s="706">
        <v>0</v>
      </c>
      <c r="H1012" s="706">
        <v>0</v>
      </c>
      <c r="I1012" s="706">
        <v>0</v>
      </c>
      <c r="J1012" s="706">
        <v>0</v>
      </c>
      <c r="K1012" s="706">
        <v>0</v>
      </c>
      <c r="L1012" s="706">
        <v>0</v>
      </c>
      <c r="M1012" s="706">
        <v>0</v>
      </c>
      <c r="N1012" s="706">
        <v>0</v>
      </c>
      <c r="O1012" s="706">
        <v>0</v>
      </c>
      <c r="P1012" s="706">
        <v>0</v>
      </c>
      <c r="Q1012" s="706">
        <v>0</v>
      </c>
      <c r="R1012" s="706">
        <v>0</v>
      </c>
      <c r="S1012" s="706">
        <v>0</v>
      </c>
      <c r="T1012" s="706">
        <v>0</v>
      </c>
      <c r="U1012" s="706">
        <v>0</v>
      </c>
      <c r="V1012" s="706">
        <v>0</v>
      </c>
      <c r="AN1012" s="5"/>
      <c r="AP1012" s="3"/>
      <c r="AQ1012" s="3"/>
      <c r="AR1012" s="3"/>
      <c r="AS1012" s="3"/>
      <c r="AT1012" s="3"/>
    </row>
    <row r="1013" spans="1:106" x14ac:dyDescent="0.2">
      <c r="A1013" s="681" t="s">
        <v>1246</v>
      </c>
      <c r="B1013" s="695" t="s">
        <v>812</v>
      </c>
      <c r="C1013" s="696">
        <v>0</v>
      </c>
      <c r="D1013" s="696">
        <v>0</v>
      </c>
      <c r="E1013" s="696">
        <v>0</v>
      </c>
      <c r="F1013" s="696">
        <v>0</v>
      </c>
      <c r="G1013" s="696">
        <v>0</v>
      </c>
      <c r="H1013" s="696">
        <v>0</v>
      </c>
      <c r="I1013" s="696">
        <v>0</v>
      </c>
      <c r="J1013" s="696">
        <v>0</v>
      </c>
      <c r="K1013" s="696">
        <v>0</v>
      </c>
      <c r="L1013" s="696">
        <v>0</v>
      </c>
      <c r="M1013" s="696">
        <v>0</v>
      </c>
      <c r="N1013" s="696">
        <v>0</v>
      </c>
      <c r="O1013" s="696">
        <v>0</v>
      </c>
      <c r="P1013" s="696">
        <v>0</v>
      </c>
      <c r="Q1013" s="696">
        <v>234</v>
      </c>
      <c r="R1013" s="696">
        <v>234</v>
      </c>
      <c r="S1013" s="696">
        <v>234</v>
      </c>
      <c r="T1013" s="696">
        <v>234</v>
      </c>
      <c r="U1013" s="696">
        <v>234</v>
      </c>
      <c r="V1013" s="696">
        <v>234</v>
      </c>
    </row>
    <row r="1014" spans="1:106" x14ac:dyDescent="0.2">
      <c r="A1014" s="681" t="s">
        <v>1247</v>
      </c>
      <c r="B1014" s="697" t="s">
        <v>32</v>
      </c>
      <c r="C1014" s="698" t="s">
        <v>815</v>
      </c>
      <c r="D1014" s="698" t="e">
        <v>#N/A</v>
      </c>
      <c r="E1014" s="698" t="s">
        <v>815</v>
      </c>
      <c r="F1014" s="698" t="e">
        <v>#N/A</v>
      </c>
      <c r="G1014" s="698" t="s">
        <v>2215</v>
      </c>
      <c r="H1014" s="698" t="e">
        <v>#N/A</v>
      </c>
      <c r="I1014" s="698" t="s">
        <v>837</v>
      </c>
      <c r="J1014" s="698" t="e">
        <v>#N/A</v>
      </c>
      <c r="K1014" s="698" t="s">
        <v>967</v>
      </c>
      <c r="L1014" s="698" t="e">
        <v>#N/A</v>
      </c>
      <c r="M1014" s="698" t="s">
        <v>816</v>
      </c>
      <c r="N1014" s="698" t="e">
        <v>#N/A</v>
      </c>
      <c r="O1014" s="698" t="s">
        <v>837</v>
      </c>
      <c r="P1014" s="698" t="e">
        <v>#N/A</v>
      </c>
      <c r="Q1014" s="698" t="s">
        <v>967</v>
      </c>
      <c r="R1014" s="698" t="e">
        <v>#N/A</v>
      </c>
      <c r="S1014" s="698" t="s">
        <v>967</v>
      </c>
      <c r="T1014" s="698" t="e">
        <v>#N/A</v>
      </c>
      <c r="U1014" s="698" t="s">
        <v>2216</v>
      </c>
      <c r="V1014" s="698" t="e">
        <v>#N/A</v>
      </c>
    </row>
    <row r="1016" spans="1:106" s="5" customFormat="1" x14ac:dyDescent="0.2">
      <c r="A1016"/>
      <c r="B1016"/>
      <c r="C1016"/>
      <c r="D1016"/>
      <c r="E1016"/>
      <c r="F1016"/>
      <c r="G1016"/>
      <c r="H1016"/>
      <c r="I1016"/>
      <c r="J1016"/>
      <c r="K1016"/>
      <c r="L1016"/>
      <c r="M1016"/>
      <c r="N1016"/>
      <c r="O1016"/>
      <c r="P1016"/>
      <c r="Q1016"/>
      <c r="R1016"/>
      <c r="S1016"/>
      <c r="T1016"/>
      <c r="U1016"/>
      <c r="V1016"/>
      <c r="W1016" s="1"/>
      <c r="X1016"/>
      <c r="Y1016"/>
      <c r="Z1016"/>
      <c r="AA1016"/>
      <c r="AB1016"/>
      <c r="AC1016"/>
      <c r="AD1016"/>
      <c r="AE1016"/>
      <c r="AF1016"/>
      <c r="AG1016"/>
      <c r="AH1016"/>
      <c r="AI1016"/>
      <c r="AJ1016" s="515"/>
      <c r="AN1016" s="1"/>
      <c r="AO1016"/>
      <c r="AP1016"/>
      <c r="AQ1016"/>
      <c r="AR1016"/>
      <c r="AS1016"/>
      <c r="AT1016"/>
      <c r="CH1016"/>
      <c r="CI1016"/>
      <c r="CJ1016"/>
      <c r="CK1016"/>
      <c r="CL1016"/>
      <c r="CM1016"/>
      <c r="CN1016"/>
      <c r="CO1016"/>
      <c r="CP1016"/>
      <c r="CQ1016"/>
      <c r="CR1016"/>
      <c r="CS1016"/>
      <c r="CT1016"/>
      <c r="CU1016"/>
      <c r="CV1016"/>
      <c r="CW1016"/>
      <c r="CX1016"/>
      <c r="CY1016"/>
      <c r="CZ1016"/>
      <c r="DA1016"/>
      <c r="DB1016"/>
    </row>
    <row r="1017" spans="1:106" x14ac:dyDescent="0.2">
      <c r="CH1017" s="5"/>
      <c r="CI1017" s="5"/>
      <c r="CJ1017" s="5"/>
      <c r="CK1017" s="5"/>
      <c r="CL1017" s="5"/>
      <c r="CM1017" s="5"/>
      <c r="CN1017" s="5"/>
      <c r="CO1017" s="5"/>
      <c r="CP1017" s="5"/>
      <c r="CQ1017" s="5"/>
      <c r="CR1017" s="5"/>
      <c r="CS1017" s="5"/>
      <c r="CT1017" s="5"/>
      <c r="CU1017" s="5"/>
      <c r="CV1017" s="5"/>
      <c r="CW1017" s="5"/>
      <c r="CX1017" s="5"/>
      <c r="CY1017" s="5"/>
      <c r="CZ1017" s="5"/>
      <c r="DA1017" s="5"/>
      <c r="DB1017" s="5"/>
    </row>
    <row r="1020" spans="1:106" s="1" customFormat="1" ht="30" customHeight="1" x14ac:dyDescent="0.2">
      <c r="A1020"/>
      <c r="B1020"/>
      <c r="C1020"/>
      <c r="D1020"/>
      <c r="E1020"/>
      <c r="F1020"/>
      <c r="G1020"/>
      <c r="H1020"/>
      <c r="I1020"/>
      <c r="J1020"/>
      <c r="K1020"/>
      <c r="L1020"/>
      <c r="M1020"/>
      <c r="N1020"/>
      <c r="O1020"/>
      <c r="P1020"/>
      <c r="Q1020"/>
      <c r="R1020"/>
      <c r="S1020"/>
      <c r="T1020"/>
      <c r="U1020"/>
      <c r="V1020"/>
      <c r="X1020"/>
      <c r="Y1020"/>
      <c r="Z1020"/>
      <c r="AA1020"/>
      <c r="AB1020"/>
      <c r="AC1020"/>
      <c r="AD1020"/>
      <c r="AE1020"/>
      <c r="AF1020"/>
      <c r="AG1020"/>
      <c r="AH1020"/>
      <c r="AI1020"/>
      <c r="AJ1020" s="515"/>
      <c r="AK1020" s="5"/>
      <c r="AL1020" s="5"/>
      <c r="AM1020" s="5"/>
      <c r="AN1020"/>
      <c r="AO1020"/>
      <c r="AP1020"/>
      <c r="AQ1020"/>
      <c r="AR1020"/>
      <c r="AS1020"/>
      <c r="AT1020"/>
      <c r="CH1020"/>
      <c r="CI1020"/>
      <c r="CJ1020"/>
      <c r="CK1020"/>
      <c r="CL1020"/>
      <c r="CM1020"/>
      <c r="CN1020"/>
      <c r="CO1020"/>
      <c r="CP1020"/>
      <c r="CQ1020"/>
      <c r="CR1020"/>
      <c r="CS1020"/>
      <c r="CT1020"/>
      <c r="CU1020"/>
      <c r="CV1020"/>
      <c r="CW1020"/>
      <c r="CX1020"/>
      <c r="CY1020"/>
      <c r="CZ1020"/>
      <c r="DA1020"/>
      <c r="DB1020"/>
    </row>
    <row r="1021" spans="1:106" x14ac:dyDescent="0.2">
      <c r="CH1021" s="1"/>
      <c r="CI1021" s="1"/>
      <c r="CJ1021" s="1"/>
      <c r="CK1021" s="1"/>
      <c r="CL1021" s="1"/>
      <c r="CM1021" s="1"/>
      <c r="CN1021" s="1"/>
      <c r="CO1021" s="1"/>
      <c r="CP1021" s="1"/>
      <c r="CQ1021" s="1"/>
      <c r="CR1021" s="1"/>
      <c r="CS1021" s="1"/>
      <c r="CT1021" s="1"/>
      <c r="CU1021" s="1"/>
      <c r="CV1021" s="1"/>
      <c r="CW1021" s="1"/>
      <c r="CX1021" s="1"/>
      <c r="CY1021" s="1"/>
      <c r="CZ1021" s="1"/>
      <c r="DA1021" s="1"/>
      <c r="DB1021" s="1"/>
    </row>
    <row r="1022" spans="1:106" ht="15.75" customHeight="1" x14ac:dyDescent="0.2"/>
    <row r="1023" spans="1:106" ht="69.75" customHeight="1" x14ac:dyDescent="0.2">
      <c r="A1023" s="98">
        <v>1053</v>
      </c>
      <c r="B1023" s="98"/>
      <c r="C1023" s="98"/>
      <c r="D1023" s="98"/>
      <c r="E1023" s="98"/>
      <c r="F1023" s="98"/>
      <c r="G1023" s="98"/>
      <c r="H1023" s="98"/>
      <c r="I1023" s="98"/>
      <c r="J1023" s="98"/>
      <c r="K1023" s="98"/>
      <c r="L1023" s="98"/>
      <c r="M1023" s="98"/>
      <c r="N1023" s="98"/>
      <c r="O1023" s="98"/>
      <c r="P1023" s="98"/>
      <c r="Q1023" s="98"/>
      <c r="R1023" s="98"/>
      <c r="S1023" s="98"/>
      <c r="T1023" s="98"/>
      <c r="U1023" s="98"/>
      <c r="V1023" s="98"/>
      <c r="W1023" s="98"/>
      <c r="X1023" s="98"/>
      <c r="Y1023" s="98"/>
      <c r="Z1023" s="98"/>
      <c r="AA1023" s="98"/>
      <c r="AB1023" s="98"/>
      <c r="AC1023" s="98"/>
      <c r="AD1023" s="98"/>
      <c r="AE1023" s="98"/>
      <c r="AF1023" s="98"/>
      <c r="AG1023" s="98"/>
      <c r="AH1023" s="98"/>
      <c r="AI1023" s="98"/>
      <c r="AL1023" s="232"/>
      <c r="AM1023" s="232"/>
      <c r="AN1023" s="2"/>
    </row>
    <row r="1024" spans="1:106" x14ac:dyDescent="0.2">
      <c r="A1024" s="99" t="s">
        <v>504</v>
      </c>
      <c r="B1024" s="100" t="s">
        <v>78</v>
      </c>
      <c r="C1024" s="101" t="s">
        <v>2262</v>
      </c>
      <c r="D1024" s="102" t="s">
        <v>79</v>
      </c>
      <c r="E1024" s="102" t="s">
        <v>2263</v>
      </c>
      <c r="F1024" s="102" t="s">
        <v>79</v>
      </c>
      <c r="G1024" s="102" t="s">
        <v>2264</v>
      </c>
      <c r="H1024" s="102" t="s">
        <v>79</v>
      </c>
      <c r="I1024" s="102" t="s">
        <v>2265</v>
      </c>
      <c r="J1024" s="102" t="s">
        <v>79</v>
      </c>
      <c r="K1024" s="102" t="s">
        <v>2266</v>
      </c>
      <c r="L1024" s="102" t="s">
        <v>79</v>
      </c>
      <c r="M1024" s="102" t="s">
        <v>2267</v>
      </c>
      <c r="N1024" s="102" t="s">
        <v>79</v>
      </c>
      <c r="O1024" s="102" t="s">
        <v>2268</v>
      </c>
      <c r="P1024" s="102" t="s">
        <v>79</v>
      </c>
      <c r="Q1024" s="102" t="s">
        <v>2269</v>
      </c>
      <c r="R1024" s="102" t="s">
        <v>79</v>
      </c>
      <c r="S1024" s="102" t="s">
        <v>2270</v>
      </c>
      <c r="T1024" s="102" t="s">
        <v>79</v>
      </c>
      <c r="U1024" s="102" t="s">
        <v>2271</v>
      </c>
      <c r="V1024" s="103" t="s">
        <v>79</v>
      </c>
      <c r="X1024" s="104"/>
      <c r="Y1024" s="105" t="s">
        <v>80</v>
      </c>
      <c r="Z1024" s="106" t="s">
        <v>83</v>
      </c>
      <c r="AA1024" s="107" t="s">
        <v>84</v>
      </c>
      <c r="AB1024" s="107" t="s">
        <v>85</v>
      </c>
      <c r="AC1024" s="107" t="s">
        <v>86</v>
      </c>
      <c r="AD1024" s="107" t="s">
        <v>87</v>
      </c>
      <c r="AE1024" s="107" t="s">
        <v>81</v>
      </c>
      <c r="AF1024" s="107" t="s">
        <v>82</v>
      </c>
      <c r="AG1024" s="107" t="s">
        <v>83</v>
      </c>
      <c r="AH1024" s="107" t="s">
        <v>84</v>
      </c>
      <c r="AI1024" s="108" t="s">
        <v>85</v>
      </c>
      <c r="AL1024" s="233"/>
      <c r="AM1024" s="233"/>
      <c r="AN1024" s="3"/>
    </row>
    <row r="1025" spans="1:106" x14ac:dyDescent="0.2">
      <c r="A1025" s="109" t="s">
        <v>505</v>
      </c>
      <c r="B1025" s="110" t="s">
        <v>506</v>
      </c>
      <c r="C1025" s="111" t="s">
        <v>59</v>
      </c>
      <c r="D1025" s="111" t="s">
        <v>60</v>
      </c>
      <c r="E1025" s="111" t="s">
        <v>59</v>
      </c>
      <c r="F1025" s="111" t="s">
        <v>60</v>
      </c>
      <c r="G1025" s="111" t="s">
        <v>59</v>
      </c>
      <c r="H1025" s="111" t="s">
        <v>60</v>
      </c>
      <c r="I1025" s="111" t="s">
        <v>59</v>
      </c>
      <c r="J1025" s="111" t="s">
        <v>60</v>
      </c>
      <c r="K1025" s="111" t="s">
        <v>59</v>
      </c>
      <c r="L1025" s="111" t="s">
        <v>60</v>
      </c>
      <c r="M1025" s="111" t="s">
        <v>59</v>
      </c>
      <c r="N1025" s="111" t="s">
        <v>60</v>
      </c>
      <c r="O1025" s="111" t="s">
        <v>59</v>
      </c>
      <c r="P1025" s="111" t="s">
        <v>60</v>
      </c>
      <c r="Q1025" s="111" t="s">
        <v>59</v>
      </c>
      <c r="R1025" s="111" t="s">
        <v>60</v>
      </c>
      <c r="S1025" s="111" t="s">
        <v>59</v>
      </c>
      <c r="T1025" s="111" t="s">
        <v>60</v>
      </c>
      <c r="U1025" s="111" t="s">
        <v>59</v>
      </c>
      <c r="V1025" s="112" t="s">
        <v>60</v>
      </c>
      <c r="X1025" s="113"/>
      <c r="Y1025" s="105" t="s">
        <v>506</v>
      </c>
      <c r="Z1025" s="114" t="s">
        <v>2272</v>
      </c>
      <c r="AA1025" s="115" t="s">
        <v>2273</v>
      </c>
      <c r="AB1025" s="115" t="s">
        <v>2274</v>
      </c>
      <c r="AC1025" s="115" t="s">
        <v>2275</v>
      </c>
      <c r="AD1025" s="115" t="s">
        <v>2276</v>
      </c>
      <c r="AE1025" s="115" t="s">
        <v>2277</v>
      </c>
      <c r="AF1025" s="115" t="s">
        <v>2278</v>
      </c>
      <c r="AG1025" s="115" t="s">
        <v>2279</v>
      </c>
      <c r="AH1025" s="115" t="s">
        <v>2280</v>
      </c>
      <c r="AI1025" s="116" t="s">
        <v>2281</v>
      </c>
    </row>
    <row r="1026" spans="1:106" x14ac:dyDescent="0.2">
      <c r="A1026" s="109" t="s">
        <v>507</v>
      </c>
      <c r="B1026" s="117" t="s">
        <v>88</v>
      </c>
      <c r="C1026" s="118">
        <v>45616.375</v>
      </c>
      <c r="D1026" s="119">
        <v>45616.875</v>
      </c>
      <c r="E1026" s="120">
        <v>45617.375</v>
      </c>
      <c r="F1026" s="119">
        <v>45617.875</v>
      </c>
      <c r="G1026" s="120">
        <v>45618.375</v>
      </c>
      <c r="H1026" s="119">
        <v>45618.875</v>
      </c>
      <c r="I1026" s="121">
        <v>45619.375</v>
      </c>
      <c r="J1026" s="119">
        <v>45619.875</v>
      </c>
      <c r="K1026" s="120">
        <v>45620.375</v>
      </c>
      <c r="L1026" s="119">
        <v>45620.875</v>
      </c>
      <c r="M1026" s="120">
        <v>45621.375</v>
      </c>
      <c r="N1026" s="119">
        <v>45621.875</v>
      </c>
      <c r="O1026" s="121">
        <v>45622.375</v>
      </c>
      <c r="P1026" s="119">
        <v>45622.875</v>
      </c>
      <c r="Q1026" s="120">
        <v>45623.375</v>
      </c>
      <c r="R1026" s="119">
        <v>45623.875</v>
      </c>
      <c r="S1026" s="120">
        <v>45624.375</v>
      </c>
      <c r="T1026" s="119">
        <v>45624.875</v>
      </c>
      <c r="U1026" s="120">
        <v>45625.375</v>
      </c>
      <c r="V1026" s="122">
        <v>45625.875</v>
      </c>
      <c r="X1026" s="109" t="s">
        <v>508</v>
      </c>
      <c r="Y1026" s="123"/>
      <c r="Z1026" s="124">
        <v>45616.875</v>
      </c>
      <c r="AA1026" s="125">
        <v>45617.875</v>
      </c>
      <c r="AB1026" s="125">
        <v>45618.875</v>
      </c>
      <c r="AC1026" s="125">
        <v>45619.875</v>
      </c>
      <c r="AD1026" s="125">
        <v>45620.875</v>
      </c>
      <c r="AE1026" s="125">
        <v>45621.875</v>
      </c>
      <c r="AF1026" s="125">
        <v>45622.875</v>
      </c>
      <c r="AG1026" s="125">
        <v>45623.875</v>
      </c>
      <c r="AH1026" s="125">
        <v>45624.875</v>
      </c>
      <c r="AI1026" s="125">
        <v>45625.875</v>
      </c>
      <c r="AO1026" s="5"/>
    </row>
    <row r="1027" spans="1:106" s="2" customFormat="1" x14ac:dyDescent="0.2">
      <c r="A1027" s="109" t="s">
        <v>509</v>
      </c>
      <c r="B1027" s="126" t="s">
        <v>89</v>
      </c>
      <c r="C1027" s="127" t="e">
        <v>#N/A</v>
      </c>
      <c r="D1027" s="128">
        <v>-3.6</v>
      </c>
      <c r="E1027" s="128" t="e">
        <v>#N/A</v>
      </c>
      <c r="F1027" s="128">
        <v>-3.7</v>
      </c>
      <c r="G1027" s="128" t="e">
        <v>#N/A</v>
      </c>
      <c r="H1027" s="128">
        <v>-1.4</v>
      </c>
      <c r="I1027" s="128" t="e">
        <v>#N/A</v>
      </c>
      <c r="J1027" s="128">
        <v>-3.6</v>
      </c>
      <c r="K1027" s="128" t="e">
        <v>#N/A</v>
      </c>
      <c r="L1027" s="128">
        <v>0.9</v>
      </c>
      <c r="M1027" s="128" t="e">
        <v>#N/A</v>
      </c>
      <c r="N1027" s="128">
        <v>-5.3</v>
      </c>
      <c r="O1027" s="128" t="e">
        <v>#N/A</v>
      </c>
      <c r="P1027" s="128">
        <v>-3.9</v>
      </c>
      <c r="Q1027" s="128" t="e">
        <v>#N/A</v>
      </c>
      <c r="R1027" s="128">
        <v>-4.5999999999999996</v>
      </c>
      <c r="S1027" s="128" t="e">
        <v>#N/A</v>
      </c>
      <c r="T1027" s="128">
        <v>-4.5999999999999996</v>
      </c>
      <c r="U1027" s="128" t="e">
        <v>#N/A</v>
      </c>
      <c r="V1027" s="129">
        <v>-4.5</v>
      </c>
      <c r="W1027" s="1"/>
      <c r="X1027" s="109" t="s">
        <v>510</v>
      </c>
      <c r="Y1027" s="130" t="s">
        <v>89</v>
      </c>
      <c r="Z1027" s="131">
        <v>-3.6</v>
      </c>
      <c r="AA1027" s="131">
        <v>-3.7</v>
      </c>
      <c r="AB1027" s="131">
        <v>-1.4</v>
      </c>
      <c r="AC1027" s="131">
        <v>-3.6</v>
      </c>
      <c r="AD1027" s="131">
        <v>0.9</v>
      </c>
      <c r="AE1027" s="131">
        <v>-5.3</v>
      </c>
      <c r="AF1027" s="131">
        <v>-3.9</v>
      </c>
      <c r="AG1027" s="131">
        <v>-4.5999999999999996</v>
      </c>
      <c r="AH1027" s="131">
        <v>-4.5999999999999996</v>
      </c>
      <c r="AI1027" s="131">
        <v>-4.5</v>
      </c>
      <c r="AJ1027" s="516"/>
      <c r="AK1027" s="232"/>
      <c r="AL1027" s="5"/>
      <c r="AM1027" s="5"/>
      <c r="AN1027"/>
      <c r="AO1027"/>
      <c r="AP1027"/>
      <c r="AQ1027"/>
      <c r="AR1027"/>
      <c r="AS1027"/>
      <c r="AT1027"/>
      <c r="CH1027"/>
      <c r="CI1027"/>
      <c r="CJ1027"/>
      <c r="CK1027"/>
      <c r="CL1027"/>
      <c r="CM1027"/>
      <c r="CN1027"/>
      <c r="CO1027"/>
      <c r="CP1027"/>
      <c r="CQ1027"/>
      <c r="CR1027"/>
      <c r="CS1027"/>
      <c r="CT1027"/>
      <c r="CU1027"/>
      <c r="CV1027"/>
      <c r="CW1027"/>
      <c r="CX1027"/>
      <c r="CY1027"/>
      <c r="CZ1027"/>
      <c r="DA1027"/>
      <c r="DB1027"/>
    </row>
    <row r="1028" spans="1:106" s="3" customFormat="1" x14ac:dyDescent="0.2">
      <c r="A1028" s="109" t="s">
        <v>511</v>
      </c>
      <c r="B1028" s="132" t="s">
        <v>90</v>
      </c>
      <c r="C1028" s="133">
        <v>-5.8</v>
      </c>
      <c r="D1028" s="134" t="e">
        <v>#N/A</v>
      </c>
      <c r="E1028" s="133">
        <v>-13</v>
      </c>
      <c r="F1028" s="134" t="e">
        <v>#N/A</v>
      </c>
      <c r="G1028" s="133">
        <v>-6.8</v>
      </c>
      <c r="H1028" s="134" t="e">
        <v>#N/A</v>
      </c>
      <c r="I1028" s="133">
        <v>-7.3</v>
      </c>
      <c r="J1028" s="134" t="e">
        <v>#N/A</v>
      </c>
      <c r="K1028" s="133">
        <v>-6.3</v>
      </c>
      <c r="L1028" s="134" t="e">
        <v>#N/A</v>
      </c>
      <c r="M1028" s="133">
        <v>-10.5</v>
      </c>
      <c r="N1028" s="134" t="e">
        <v>#N/A</v>
      </c>
      <c r="O1028" s="133">
        <v>-9.9</v>
      </c>
      <c r="P1028" s="134" t="e">
        <v>#N/A</v>
      </c>
      <c r="Q1028" s="133">
        <v>-9.9</v>
      </c>
      <c r="R1028" s="134" t="e">
        <v>#N/A</v>
      </c>
      <c r="S1028" s="133">
        <v>-11.8</v>
      </c>
      <c r="T1028" s="134" t="e">
        <v>#N/A</v>
      </c>
      <c r="U1028" s="133">
        <v>-7.5</v>
      </c>
      <c r="V1028" s="135" t="e">
        <v>#N/A</v>
      </c>
      <c r="W1028" s="1"/>
      <c r="X1028" s="109" t="s">
        <v>512</v>
      </c>
      <c r="Y1028" s="136" t="s">
        <v>90</v>
      </c>
      <c r="Z1028" s="137">
        <v>-5.9</v>
      </c>
      <c r="AA1028" s="137">
        <v>-11</v>
      </c>
      <c r="AB1028" s="137">
        <v>-4.8</v>
      </c>
      <c r="AC1028" s="137">
        <v>-5.3</v>
      </c>
      <c r="AD1028" s="137">
        <v>-4.3</v>
      </c>
      <c r="AE1028" s="137">
        <v>-8.5</v>
      </c>
      <c r="AF1028" s="137">
        <v>-7.9</v>
      </c>
      <c r="AG1028" s="137">
        <v>-7.9</v>
      </c>
      <c r="AH1028" s="137">
        <v>-9.8000000000000007</v>
      </c>
      <c r="AI1028" s="137">
        <v>-7.6</v>
      </c>
      <c r="AJ1028" s="517"/>
      <c r="AK1028" s="233"/>
      <c r="AL1028" s="5"/>
      <c r="AM1028" s="5"/>
      <c r="AN1028"/>
      <c r="AO1028"/>
      <c r="AP1028"/>
      <c r="AQ1028"/>
      <c r="AR1028"/>
      <c r="AS1028"/>
      <c r="AT1028"/>
      <c r="CH1028" s="2"/>
      <c r="CI1028" s="2"/>
      <c r="CJ1028" s="2"/>
      <c r="CK1028" s="2"/>
      <c r="CL1028" s="2"/>
      <c r="CM1028" s="2"/>
      <c r="CN1028" s="2"/>
      <c r="CO1028" s="2"/>
      <c r="CP1028" s="2"/>
      <c r="CQ1028" s="2"/>
      <c r="CR1028" s="2"/>
      <c r="CS1028" s="2"/>
      <c r="CT1028" s="2"/>
      <c r="CU1028" s="2"/>
      <c r="CV1028" s="2"/>
      <c r="CW1028" s="2"/>
      <c r="CX1028" s="2"/>
      <c r="CY1028" s="2"/>
      <c r="CZ1028" s="2"/>
      <c r="DA1028" s="2"/>
      <c r="DB1028" s="2"/>
    </row>
    <row r="1029" spans="1:106" x14ac:dyDescent="0.2">
      <c r="A1029" s="109" t="s">
        <v>513</v>
      </c>
      <c r="B1029" s="491" t="s">
        <v>91</v>
      </c>
      <c r="C1029" s="492" t="e">
        <v>#N/A</v>
      </c>
      <c r="D1029" s="493">
        <v>0.20000000000000018</v>
      </c>
      <c r="E1029" s="493" t="e">
        <v>#N/A</v>
      </c>
      <c r="F1029" s="493">
        <v>1.5</v>
      </c>
      <c r="G1029" s="493" t="e">
        <v>#N/A</v>
      </c>
      <c r="H1029" s="493">
        <v>4.5999999999999996</v>
      </c>
      <c r="I1029" s="493" t="e">
        <v>#N/A</v>
      </c>
      <c r="J1029" s="493">
        <v>7</v>
      </c>
      <c r="K1029" s="493" t="e">
        <v>#N/A</v>
      </c>
      <c r="L1029" s="493">
        <v>8.8000000000000007</v>
      </c>
      <c r="M1029" s="493" t="e">
        <v>#N/A</v>
      </c>
      <c r="N1029" s="493">
        <v>0.80000000000000071</v>
      </c>
      <c r="O1029" s="493" t="e">
        <v>#N/A</v>
      </c>
      <c r="P1029" s="493">
        <v>10</v>
      </c>
      <c r="Q1029" s="493" t="e">
        <v>#N/A</v>
      </c>
      <c r="R1029" s="493">
        <v>6.6</v>
      </c>
      <c r="S1029" s="493" t="e">
        <v>#N/A</v>
      </c>
      <c r="T1029" s="493">
        <v>2.4000000000000004</v>
      </c>
      <c r="U1029" s="493" t="e">
        <v>#N/A</v>
      </c>
      <c r="V1029" s="494">
        <v>11.1</v>
      </c>
      <c r="X1029" s="109" t="s">
        <v>514</v>
      </c>
      <c r="Y1029" s="514" t="s">
        <v>91</v>
      </c>
      <c r="Z1029" s="511">
        <v>0.20000000000000018</v>
      </c>
      <c r="AA1029" s="512">
        <v>1.5</v>
      </c>
      <c r="AB1029" s="512">
        <v>4.5999999999999996</v>
      </c>
      <c r="AC1029" s="512">
        <v>7</v>
      </c>
      <c r="AD1029" s="512">
        <v>8.8000000000000007</v>
      </c>
      <c r="AE1029" s="512">
        <v>0.80000000000000071</v>
      </c>
      <c r="AF1029" s="512">
        <v>10</v>
      </c>
      <c r="AG1029" s="512">
        <v>6.6</v>
      </c>
      <c r="AH1029" s="512">
        <v>2.4000000000000004</v>
      </c>
      <c r="AI1029" s="513">
        <v>11.1</v>
      </c>
      <c r="CH1029" s="3"/>
      <c r="CI1029" s="3"/>
      <c r="CJ1029" s="3"/>
      <c r="CK1029" s="3"/>
      <c r="CL1029" s="3"/>
      <c r="CM1029" s="3"/>
      <c r="CN1029" s="3"/>
      <c r="CO1029" s="3"/>
      <c r="CP1029" s="3"/>
      <c r="CQ1029" s="3"/>
      <c r="CR1029" s="3"/>
      <c r="CS1029" s="3"/>
      <c r="CT1029" s="3"/>
      <c r="CU1029" s="3"/>
      <c r="CV1029" s="3"/>
      <c r="CW1029" s="3"/>
      <c r="CX1029" s="3"/>
      <c r="CY1029" s="3"/>
      <c r="CZ1029" s="3"/>
      <c r="DA1029" s="3"/>
      <c r="DB1029" s="3"/>
    </row>
    <row r="1030" spans="1:106" x14ac:dyDescent="0.2">
      <c r="A1030" s="109" t="s">
        <v>515</v>
      </c>
      <c r="B1030" s="139" t="s">
        <v>92</v>
      </c>
      <c r="C1030" s="140">
        <v>9</v>
      </c>
      <c r="D1030" s="141">
        <v>-1</v>
      </c>
      <c r="E1030" s="141">
        <v>1</v>
      </c>
      <c r="F1030" s="141">
        <v>17</v>
      </c>
      <c r="G1030" s="141">
        <v>14</v>
      </c>
      <c r="H1030" s="141">
        <v>17</v>
      </c>
      <c r="I1030" s="141">
        <v>18</v>
      </c>
      <c r="J1030" s="141">
        <v>18</v>
      </c>
      <c r="K1030" s="141">
        <v>18</v>
      </c>
      <c r="L1030" s="141">
        <v>17</v>
      </c>
      <c r="M1030" s="141">
        <v>4</v>
      </c>
      <c r="N1030" s="141">
        <v>7</v>
      </c>
      <c r="O1030" s="141">
        <v>2</v>
      </c>
      <c r="P1030" s="141">
        <v>1</v>
      </c>
      <c r="Q1030" s="141">
        <v>1</v>
      </c>
      <c r="R1030" s="141">
        <v>14</v>
      </c>
      <c r="S1030" s="141">
        <v>6</v>
      </c>
      <c r="T1030" s="141">
        <v>15</v>
      </c>
      <c r="U1030" s="141">
        <v>13</v>
      </c>
      <c r="V1030" s="142">
        <v>9</v>
      </c>
      <c r="X1030" s="109" t="s">
        <v>516</v>
      </c>
      <c r="Y1030" s="143" t="s">
        <v>92</v>
      </c>
      <c r="Z1030" s="144">
        <v>9</v>
      </c>
      <c r="AA1030" s="144">
        <v>17</v>
      </c>
      <c r="AB1030" s="144">
        <v>17</v>
      </c>
      <c r="AC1030" s="144">
        <v>18</v>
      </c>
      <c r="AD1030" s="144">
        <v>18</v>
      </c>
      <c r="AE1030" s="144">
        <v>7</v>
      </c>
      <c r="AF1030" s="144">
        <v>2</v>
      </c>
      <c r="AG1030" s="144">
        <v>14</v>
      </c>
      <c r="AH1030" s="144">
        <v>15</v>
      </c>
      <c r="AI1030" s="144">
        <v>13</v>
      </c>
      <c r="AO1030" s="1"/>
      <c r="AP1030" s="5"/>
      <c r="AQ1030" s="5"/>
      <c r="AR1030" s="5"/>
      <c r="AS1030" s="5"/>
      <c r="AT1030" s="5"/>
    </row>
    <row r="1031" spans="1:106" x14ac:dyDescent="0.2">
      <c r="A1031" s="109" t="s">
        <v>517</v>
      </c>
      <c r="B1031" s="145" t="s">
        <v>93</v>
      </c>
      <c r="C1031" s="146" t="s">
        <v>79</v>
      </c>
      <c r="D1031" s="147" t="s">
        <v>79</v>
      </c>
      <c r="E1031" s="147" t="s">
        <v>79</v>
      </c>
      <c r="F1031" s="147">
        <v>17</v>
      </c>
      <c r="G1031" s="147" t="s">
        <v>79</v>
      </c>
      <c r="H1031" s="147">
        <v>17</v>
      </c>
      <c r="I1031" s="147">
        <v>18</v>
      </c>
      <c r="J1031" s="147">
        <v>18</v>
      </c>
      <c r="K1031" s="147">
        <v>18</v>
      </c>
      <c r="L1031" s="147">
        <v>17</v>
      </c>
      <c r="M1031" s="147" t="s">
        <v>79</v>
      </c>
      <c r="N1031" s="147" t="s">
        <v>79</v>
      </c>
      <c r="O1031" s="147" t="s">
        <v>79</v>
      </c>
      <c r="P1031" s="147" t="s">
        <v>79</v>
      </c>
      <c r="Q1031" s="147" t="s">
        <v>79</v>
      </c>
      <c r="R1031" s="147" t="s">
        <v>79</v>
      </c>
      <c r="S1031" s="147" t="s">
        <v>79</v>
      </c>
      <c r="T1031" s="147">
        <v>15</v>
      </c>
      <c r="U1031" s="147" t="s">
        <v>79</v>
      </c>
      <c r="V1031" s="148" t="s">
        <v>79</v>
      </c>
      <c r="X1031" s="109" t="s">
        <v>518</v>
      </c>
      <c r="Y1031" s="149" t="s">
        <v>103</v>
      </c>
      <c r="Z1031" s="150">
        <v>0</v>
      </c>
      <c r="AA1031" s="150">
        <v>0</v>
      </c>
      <c r="AB1031" s="150">
        <v>0</v>
      </c>
      <c r="AC1031" s="150">
        <v>0</v>
      </c>
      <c r="AD1031" s="150">
        <v>0</v>
      </c>
      <c r="AE1031" s="150">
        <v>0</v>
      </c>
      <c r="AF1031" s="150">
        <v>0</v>
      </c>
      <c r="AG1031" s="150">
        <v>0</v>
      </c>
      <c r="AH1031" s="150">
        <v>0</v>
      </c>
      <c r="AI1031" s="150">
        <v>0</v>
      </c>
    </row>
    <row r="1032" spans="1:106" ht="15.75" x14ac:dyDescent="0.25">
      <c r="A1032" s="109" t="s">
        <v>519</v>
      </c>
      <c r="B1032" s="151" t="s">
        <v>31</v>
      </c>
      <c r="C1032" s="152" t="s">
        <v>2253</v>
      </c>
      <c r="D1032" s="153" t="s">
        <v>2253</v>
      </c>
      <c r="E1032" s="153" t="s">
        <v>79</v>
      </c>
      <c r="F1032" s="153" t="s">
        <v>2253</v>
      </c>
      <c r="G1032" s="153" t="s">
        <v>2255</v>
      </c>
      <c r="H1032" s="153" t="s">
        <v>2255</v>
      </c>
      <c r="I1032" s="153" t="s">
        <v>79</v>
      </c>
      <c r="J1032" s="153" t="s">
        <v>79</v>
      </c>
      <c r="K1032" s="153" t="s">
        <v>2254</v>
      </c>
      <c r="L1032" s="153" t="s">
        <v>79</v>
      </c>
      <c r="M1032" s="153" t="s">
        <v>79</v>
      </c>
      <c r="N1032" s="153" t="s">
        <v>79</v>
      </c>
      <c r="O1032" s="153" t="s">
        <v>79</v>
      </c>
      <c r="P1032" s="153" t="s">
        <v>2253</v>
      </c>
      <c r="Q1032" s="153" t="s">
        <v>79</v>
      </c>
      <c r="R1032" s="153" t="s">
        <v>79</v>
      </c>
      <c r="S1032" s="153" t="s">
        <v>79</v>
      </c>
      <c r="T1032" s="153" t="s">
        <v>79</v>
      </c>
      <c r="U1032" s="153" t="s">
        <v>2253</v>
      </c>
      <c r="V1032" s="154" t="s">
        <v>79</v>
      </c>
      <c r="X1032" s="109" t="s">
        <v>520</v>
      </c>
      <c r="Y1032" s="155" t="s">
        <v>31</v>
      </c>
      <c r="Z1032" s="156" t="s">
        <v>2254</v>
      </c>
      <c r="AA1032" s="156" t="s">
        <v>2253</v>
      </c>
      <c r="AB1032" s="156" t="s">
        <v>2255</v>
      </c>
      <c r="AC1032" s="156" t="s">
        <v>79</v>
      </c>
      <c r="AD1032" s="156" t="s">
        <v>2250</v>
      </c>
      <c r="AE1032" s="156" t="s">
        <v>79</v>
      </c>
      <c r="AF1032" s="156" t="s">
        <v>2253</v>
      </c>
      <c r="AG1032" s="156" t="s">
        <v>79</v>
      </c>
      <c r="AH1032" s="156" t="s">
        <v>79</v>
      </c>
      <c r="AI1032" s="156" t="s">
        <v>2253</v>
      </c>
    </row>
    <row r="1033" spans="1:106" x14ac:dyDescent="0.2">
      <c r="A1033" s="109" t="s">
        <v>521</v>
      </c>
      <c r="B1033" s="151" t="s">
        <v>94</v>
      </c>
      <c r="C1033" s="157">
        <v>1</v>
      </c>
      <c r="D1033" s="158">
        <v>1</v>
      </c>
      <c r="E1033" s="158">
        <v>0</v>
      </c>
      <c r="F1033" s="158">
        <v>1</v>
      </c>
      <c r="G1033" s="158">
        <v>10</v>
      </c>
      <c r="H1033" s="158">
        <v>10</v>
      </c>
      <c r="I1033" s="158">
        <v>0</v>
      </c>
      <c r="J1033" s="158">
        <v>0</v>
      </c>
      <c r="K1033" s="158">
        <v>2</v>
      </c>
      <c r="L1033" s="158">
        <v>0</v>
      </c>
      <c r="M1033" s="158">
        <v>0</v>
      </c>
      <c r="N1033" s="158">
        <v>0</v>
      </c>
      <c r="O1033" s="158">
        <v>0</v>
      </c>
      <c r="P1033" s="158">
        <v>1</v>
      </c>
      <c r="Q1033" s="158">
        <v>0</v>
      </c>
      <c r="R1033" s="158">
        <v>0</v>
      </c>
      <c r="S1033" s="158">
        <v>0</v>
      </c>
      <c r="T1033" s="158">
        <v>0</v>
      </c>
      <c r="U1033" s="158">
        <v>1</v>
      </c>
      <c r="V1033" s="159">
        <v>0</v>
      </c>
      <c r="X1033" s="109" t="s">
        <v>522</v>
      </c>
      <c r="Y1033" s="23" t="s">
        <v>94</v>
      </c>
      <c r="Z1033" s="160">
        <v>2</v>
      </c>
      <c r="AA1033" s="160">
        <v>1</v>
      </c>
      <c r="AB1033" s="160">
        <v>18</v>
      </c>
      <c r="AC1033" s="160">
        <v>0</v>
      </c>
      <c r="AD1033" s="160">
        <v>2</v>
      </c>
      <c r="AE1033" s="160">
        <v>0</v>
      </c>
      <c r="AF1033" s="160">
        <v>1</v>
      </c>
      <c r="AG1033" s="160">
        <v>0</v>
      </c>
      <c r="AH1033" s="160">
        <v>0</v>
      </c>
      <c r="AI1033" s="160">
        <v>1</v>
      </c>
    </row>
    <row r="1034" spans="1:106" x14ac:dyDescent="0.2">
      <c r="A1034" s="109" t="s">
        <v>523</v>
      </c>
      <c r="B1034" s="161" t="s">
        <v>34</v>
      </c>
      <c r="C1034" s="162">
        <v>1011.05</v>
      </c>
      <c r="D1034" s="163">
        <v>1014.4000000000001</v>
      </c>
      <c r="E1034" s="163">
        <v>1013.85</v>
      </c>
      <c r="F1034" s="163">
        <v>1005.3499999999999</v>
      </c>
      <c r="G1034" s="163">
        <v>988.15</v>
      </c>
      <c r="H1034" s="163">
        <v>970.95</v>
      </c>
      <c r="I1034" s="163">
        <v>978.55</v>
      </c>
      <c r="J1034" s="163">
        <v>982.95</v>
      </c>
      <c r="K1034" s="163">
        <v>984.15000000000009</v>
      </c>
      <c r="L1034" s="163">
        <v>997.3</v>
      </c>
      <c r="M1034" s="163">
        <v>1007.8</v>
      </c>
      <c r="N1034" s="163">
        <v>1002.65</v>
      </c>
      <c r="O1034" s="163">
        <v>992.25</v>
      </c>
      <c r="P1034" s="163">
        <v>996.4</v>
      </c>
      <c r="Q1034" s="163">
        <v>1000.6500000000001</v>
      </c>
      <c r="R1034" s="163">
        <v>1009.2</v>
      </c>
      <c r="S1034" s="163">
        <v>1017.8</v>
      </c>
      <c r="T1034" s="163">
        <v>1023.4000000000001</v>
      </c>
      <c r="U1034" s="163">
        <v>1030.7</v>
      </c>
      <c r="V1034" s="164">
        <v>1040.45</v>
      </c>
      <c r="X1034" s="109" t="s">
        <v>524</v>
      </c>
      <c r="Y1034" s="165" t="s">
        <v>33</v>
      </c>
      <c r="Z1034" s="166">
        <v>0</v>
      </c>
      <c r="AA1034" s="166">
        <v>0</v>
      </c>
      <c r="AB1034" s="166">
        <v>0</v>
      </c>
      <c r="AC1034" s="166">
        <v>0</v>
      </c>
      <c r="AD1034" s="166">
        <v>0</v>
      </c>
      <c r="AE1034" s="166">
        <v>0</v>
      </c>
      <c r="AF1034" s="166">
        <v>0</v>
      </c>
      <c r="AG1034" s="166">
        <v>0</v>
      </c>
      <c r="AH1034" s="166">
        <v>0</v>
      </c>
      <c r="AI1034" s="166">
        <v>0</v>
      </c>
      <c r="AP1034" s="1"/>
      <c r="AQ1034" s="1"/>
      <c r="AR1034" s="1"/>
      <c r="AS1034" s="1"/>
      <c r="AT1034" s="1"/>
    </row>
    <row r="1035" spans="1:106" x14ac:dyDescent="0.2">
      <c r="A1035" s="109" t="s">
        <v>525</v>
      </c>
      <c r="B1035" s="167" t="s">
        <v>32</v>
      </c>
      <c r="C1035" s="168" t="s">
        <v>2258</v>
      </c>
      <c r="D1035" s="169" t="s">
        <v>2241</v>
      </c>
      <c r="E1035" s="169" t="s">
        <v>2234</v>
      </c>
      <c r="F1035" s="169" t="s">
        <v>2296</v>
      </c>
      <c r="G1035" s="169" t="s">
        <v>2260</v>
      </c>
      <c r="H1035" s="169" t="s">
        <v>2305</v>
      </c>
      <c r="I1035" s="169" t="s">
        <v>2305</v>
      </c>
      <c r="J1035" s="169" t="s">
        <v>2294</v>
      </c>
      <c r="K1035" s="169" t="s">
        <v>2251</v>
      </c>
      <c r="L1035" s="169" t="s">
        <v>2251</v>
      </c>
      <c r="M1035" s="169" t="s">
        <v>2</v>
      </c>
      <c r="N1035" s="169" t="s">
        <v>3</v>
      </c>
      <c r="O1035" s="169" t="s">
        <v>99</v>
      </c>
      <c r="P1035" s="169" t="s">
        <v>0</v>
      </c>
      <c r="Q1035" s="169" t="s">
        <v>2256</v>
      </c>
      <c r="R1035" s="169" t="s">
        <v>2229</v>
      </c>
      <c r="S1035" s="169" t="s">
        <v>4</v>
      </c>
      <c r="T1035" s="169" t="s">
        <v>2242</v>
      </c>
      <c r="U1035" s="169" t="s">
        <v>2228</v>
      </c>
      <c r="V1035" s="170" t="s">
        <v>4</v>
      </c>
      <c r="X1035" s="672" t="s">
        <v>504</v>
      </c>
      <c r="Y1035" s="673" t="s">
        <v>807</v>
      </c>
      <c r="Z1035" s="674">
        <v>0</v>
      </c>
      <c r="AA1035" s="675">
        <v>0</v>
      </c>
      <c r="AB1035" s="675">
        <v>0</v>
      </c>
      <c r="AC1035" s="675">
        <v>0</v>
      </c>
      <c r="AD1035" s="675">
        <v>0</v>
      </c>
      <c r="AE1035" s="675">
        <v>0</v>
      </c>
      <c r="AF1035" s="675">
        <v>0</v>
      </c>
      <c r="AG1035" s="675">
        <v>0</v>
      </c>
      <c r="AH1035" s="675">
        <v>0</v>
      </c>
      <c r="AI1035" s="676">
        <v>0</v>
      </c>
    </row>
    <row r="1036" spans="1:106" x14ac:dyDescent="0.2">
      <c r="A1036" s="109" t="s">
        <v>526</v>
      </c>
      <c r="B1036" s="171" t="s">
        <v>33</v>
      </c>
      <c r="C1036" s="172">
        <v>0</v>
      </c>
      <c r="D1036" s="173">
        <v>0</v>
      </c>
      <c r="E1036" s="173">
        <v>0</v>
      </c>
      <c r="F1036" s="173">
        <v>0</v>
      </c>
      <c r="G1036" s="173">
        <v>0</v>
      </c>
      <c r="H1036" s="173">
        <v>0</v>
      </c>
      <c r="I1036" s="173">
        <v>0</v>
      </c>
      <c r="J1036" s="173">
        <v>0</v>
      </c>
      <c r="K1036" s="173">
        <v>0</v>
      </c>
      <c r="L1036" s="173">
        <v>0</v>
      </c>
      <c r="M1036" s="173">
        <v>0</v>
      </c>
      <c r="N1036" s="173">
        <v>0</v>
      </c>
      <c r="O1036" s="173">
        <v>0</v>
      </c>
      <c r="P1036" s="173">
        <v>0</v>
      </c>
      <c r="Q1036" s="173">
        <v>0</v>
      </c>
      <c r="R1036" s="173">
        <v>0</v>
      </c>
      <c r="S1036" s="173">
        <v>0</v>
      </c>
      <c r="T1036" s="173">
        <v>0</v>
      </c>
      <c r="U1036" s="173">
        <v>0</v>
      </c>
      <c r="V1036" s="174">
        <v>0</v>
      </c>
      <c r="X1036" s="672" t="s">
        <v>505</v>
      </c>
      <c r="Y1036" s="677" t="s">
        <v>808</v>
      </c>
      <c r="Z1036" s="678">
        <v>0</v>
      </c>
      <c r="AA1036" s="679">
        <v>0</v>
      </c>
      <c r="AB1036" s="679">
        <v>0</v>
      </c>
      <c r="AC1036" s="679">
        <v>0</v>
      </c>
      <c r="AD1036" s="679">
        <v>0</v>
      </c>
      <c r="AE1036" s="679">
        <v>0</v>
      </c>
      <c r="AF1036" s="679">
        <v>0</v>
      </c>
      <c r="AG1036" s="679">
        <v>0</v>
      </c>
      <c r="AH1036" s="679">
        <v>0</v>
      </c>
      <c r="AI1036" s="680">
        <v>0</v>
      </c>
    </row>
    <row r="1037" spans="1:106" x14ac:dyDescent="0.2">
      <c r="A1037" s="109" t="s">
        <v>527</v>
      </c>
      <c r="B1037" s="171" t="s">
        <v>103</v>
      </c>
      <c r="C1037" s="172">
        <v>0</v>
      </c>
      <c r="D1037" s="173">
        <v>0</v>
      </c>
      <c r="E1037" s="173">
        <v>0</v>
      </c>
      <c r="F1037" s="173">
        <v>0</v>
      </c>
      <c r="G1037" s="173">
        <v>0</v>
      </c>
      <c r="H1037" s="173">
        <v>0</v>
      </c>
      <c r="I1037" s="173">
        <v>0</v>
      </c>
      <c r="J1037" s="173">
        <v>0</v>
      </c>
      <c r="K1037" s="173">
        <v>0</v>
      </c>
      <c r="L1037" s="173">
        <v>0</v>
      </c>
      <c r="M1037" s="173">
        <v>0</v>
      </c>
      <c r="N1037" s="173">
        <v>0</v>
      </c>
      <c r="O1037" s="173">
        <v>0</v>
      </c>
      <c r="P1037" s="173">
        <v>0</v>
      </c>
      <c r="Q1037" s="173">
        <v>0</v>
      </c>
      <c r="R1037" s="173">
        <v>0</v>
      </c>
      <c r="S1037" s="173">
        <v>0</v>
      </c>
      <c r="T1037" s="173">
        <v>0</v>
      </c>
      <c r="U1037" s="173">
        <v>0</v>
      </c>
      <c r="V1037" s="174">
        <v>0</v>
      </c>
      <c r="X1037" s="672" t="s">
        <v>507</v>
      </c>
      <c r="Y1037" s="677" t="s">
        <v>809</v>
      </c>
      <c r="Z1037" s="678">
        <v>0</v>
      </c>
      <c r="AA1037" s="679">
        <v>0</v>
      </c>
      <c r="AB1037" s="679">
        <v>2</v>
      </c>
      <c r="AC1037" s="679">
        <v>2</v>
      </c>
      <c r="AD1037" s="679">
        <v>2</v>
      </c>
      <c r="AE1037" s="679">
        <v>0</v>
      </c>
      <c r="AF1037" s="679">
        <v>0</v>
      </c>
      <c r="AG1037" s="679">
        <v>0</v>
      </c>
      <c r="AH1037" s="679">
        <v>0</v>
      </c>
      <c r="AI1037" s="680">
        <v>0</v>
      </c>
      <c r="AO1037" s="2"/>
    </row>
    <row r="1038" spans="1:106" x14ac:dyDescent="0.2">
      <c r="A1038" s="109" t="s">
        <v>528</v>
      </c>
      <c r="B1038" s="171" t="s">
        <v>148</v>
      </c>
      <c r="C1038" s="172">
        <v>-12.6</v>
      </c>
      <c r="D1038" s="173">
        <v>-13.5</v>
      </c>
      <c r="E1038" s="173">
        <v>-13.5</v>
      </c>
      <c r="F1038" s="173">
        <v>-13.1</v>
      </c>
      <c r="G1038" s="173">
        <v>-12.1</v>
      </c>
      <c r="H1038" s="173">
        <v>-8.6999999999999993</v>
      </c>
      <c r="I1038" s="173">
        <v>-8.8000000000000007</v>
      </c>
      <c r="J1038" s="173">
        <v>-8.6999999999999993</v>
      </c>
      <c r="K1038" s="173">
        <v>-6.8</v>
      </c>
      <c r="L1038" s="173">
        <v>-9.1999999999999993</v>
      </c>
      <c r="M1038" s="173">
        <v>-9.6999999999999993</v>
      </c>
      <c r="N1038" s="173">
        <v>-8.4</v>
      </c>
      <c r="O1038" s="173">
        <v>-7.7</v>
      </c>
      <c r="P1038" s="173">
        <v>-5.4</v>
      </c>
      <c r="Q1038" s="173">
        <v>-7.1</v>
      </c>
      <c r="R1038" s="173">
        <v>-8.4</v>
      </c>
      <c r="S1038" s="173">
        <v>-10.3</v>
      </c>
      <c r="T1038" s="173">
        <v>-12.3</v>
      </c>
      <c r="U1038" s="173">
        <v>-13.8</v>
      </c>
      <c r="V1038" s="174">
        <v>-13.6</v>
      </c>
      <c r="X1038" s="672" t="s">
        <v>509</v>
      </c>
      <c r="Y1038" s="699" t="s">
        <v>810</v>
      </c>
      <c r="Z1038" s="700">
        <v>0</v>
      </c>
      <c r="AA1038" s="701">
        <v>1</v>
      </c>
      <c r="AB1038" s="701">
        <v>0</v>
      </c>
      <c r="AC1038" s="701">
        <v>1</v>
      </c>
      <c r="AD1038" s="701">
        <v>1</v>
      </c>
      <c r="AE1038" s="701">
        <v>0</v>
      </c>
      <c r="AF1038" s="701">
        <v>0</v>
      </c>
      <c r="AG1038" s="701">
        <v>1</v>
      </c>
      <c r="AH1038" s="701">
        <v>1</v>
      </c>
      <c r="AI1038" s="702">
        <v>1</v>
      </c>
      <c r="AO1038" s="3"/>
    </row>
    <row r="1039" spans="1:106" x14ac:dyDescent="0.2">
      <c r="A1039" s="703" t="s">
        <v>1248</v>
      </c>
      <c r="B1039" s="704" t="s">
        <v>807</v>
      </c>
      <c r="C1039" s="705">
        <v>0</v>
      </c>
      <c r="D1039" s="705">
        <v>0</v>
      </c>
      <c r="E1039" s="705">
        <v>0</v>
      </c>
      <c r="F1039" s="705">
        <v>0</v>
      </c>
      <c r="G1039" s="705">
        <v>0</v>
      </c>
      <c r="H1039" s="705">
        <v>0</v>
      </c>
      <c r="I1039" s="705">
        <v>0</v>
      </c>
      <c r="J1039" s="705">
        <v>0</v>
      </c>
      <c r="K1039" s="705">
        <v>0</v>
      </c>
      <c r="L1039" s="705">
        <v>0</v>
      </c>
      <c r="M1039" s="705">
        <v>0</v>
      </c>
      <c r="N1039" s="705">
        <v>0</v>
      </c>
      <c r="O1039" s="705">
        <v>0</v>
      </c>
      <c r="P1039" s="705">
        <v>0</v>
      </c>
      <c r="Q1039" s="705">
        <v>0</v>
      </c>
      <c r="R1039" s="705">
        <v>0</v>
      </c>
      <c r="S1039" s="705">
        <v>0</v>
      </c>
      <c r="T1039" s="705">
        <v>0</v>
      </c>
      <c r="U1039" s="705">
        <v>0</v>
      </c>
      <c r="V1039" s="705">
        <v>0</v>
      </c>
      <c r="X1039" s="672" t="s">
        <v>511</v>
      </c>
      <c r="Y1039" s="685" t="s">
        <v>812</v>
      </c>
      <c r="Z1039" s="686">
        <v>8</v>
      </c>
      <c r="AA1039" s="687">
        <v>8</v>
      </c>
      <c r="AB1039" s="687">
        <v>22</v>
      </c>
      <c r="AC1039" s="687">
        <v>22</v>
      </c>
      <c r="AD1039" s="687">
        <v>23</v>
      </c>
      <c r="AE1039" s="687">
        <v>22</v>
      </c>
      <c r="AF1039" s="687">
        <v>22</v>
      </c>
      <c r="AG1039" s="687">
        <v>22</v>
      </c>
      <c r="AH1039" s="687">
        <v>22</v>
      </c>
      <c r="AI1039" s="688">
        <v>22</v>
      </c>
    </row>
    <row r="1040" spans="1:106" x14ac:dyDescent="0.2">
      <c r="A1040" s="703" t="s">
        <v>1249</v>
      </c>
      <c r="B1040" s="704" t="s">
        <v>808</v>
      </c>
      <c r="C1040" s="706">
        <v>0</v>
      </c>
      <c r="D1040" s="706">
        <v>0</v>
      </c>
      <c r="E1040" s="706">
        <v>0</v>
      </c>
      <c r="F1040" s="706">
        <v>0</v>
      </c>
      <c r="G1040" s="706">
        <v>0</v>
      </c>
      <c r="H1040" s="706">
        <v>0</v>
      </c>
      <c r="I1040" s="706">
        <v>0</v>
      </c>
      <c r="J1040" s="706">
        <v>0</v>
      </c>
      <c r="K1040" s="706">
        <v>0</v>
      </c>
      <c r="L1040" s="706">
        <v>0</v>
      </c>
      <c r="M1040" s="706">
        <v>0</v>
      </c>
      <c r="N1040" s="706">
        <v>0</v>
      </c>
      <c r="O1040" s="706">
        <v>0</v>
      </c>
      <c r="P1040" s="706">
        <v>0</v>
      </c>
      <c r="Q1040" s="706">
        <v>0</v>
      </c>
      <c r="R1040" s="706">
        <v>0</v>
      </c>
      <c r="S1040" s="706">
        <v>0</v>
      </c>
      <c r="T1040" s="706">
        <v>0</v>
      </c>
      <c r="U1040" s="706">
        <v>0</v>
      </c>
      <c r="V1040" s="706">
        <v>0</v>
      </c>
      <c r="X1040" s="672" t="s">
        <v>523</v>
      </c>
      <c r="Y1040" s="459" t="s">
        <v>806</v>
      </c>
      <c r="Z1040" s="691">
        <v>1011.05</v>
      </c>
      <c r="AA1040" s="691">
        <v>1013.85</v>
      </c>
      <c r="AB1040" s="691">
        <v>988.15</v>
      </c>
      <c r="AC1040" s="691">
        <v>978.55</v>
      </c>
      <c r="AD1040" s="691">
        <v>984.15000000000009</v>
      </c>
      <c r="AE1040" s="691">
        <v>1007.8</v>
      </c>
      <c r="AF1040" s="691">
        <v>992.25</v>
      </c>
      <c r="AG1040" s="691">
        <v>1000.6500000000001</v>
      </c>
      <c r="AH1040" s="691">
        <v>1017.8</v>
      </c>
      <c r="AI1040" s="691">
        <v>1030.7</v>
      </c>
    </row>
    <row r="1041" spans="1:106" x14ac:dyDescent="0.2">
      <c r="A1041" s="703" t="s">
        <v>1250</v>
      </c>
      <c r="B1041" s="707" t="s">
        <v>809</v>
      </c>
      <c r="C1041" s="706">
        <v>0</v>
      </c>
      <c r="D1041" s="706">
        <v>0</v>
      </c>
      <c r="E1041" s="706">
        <v>0</v>
      </c>
      <c r="F1041" s="706">
        <v>0</v>
      </c>
      <c r="G1041" s="706">
        <v>2</v>
      </c>
      <c r="H1041" s="706">
        <v>2</v>
      </c>
      <c r="I1041" s="706">
        <v>0</v>
      </c>
      <c r="J1041" s="706">
        <v>0</v>
      </c>
      <c r="K1041" s="706">
        <v>2</v>
      </c>
      <c r="L1041" s="706">
        <v>0</v>
      </c>
      <c r="M1041" s="706">
        <v>0</v>
      </c>
      <c r="N1041" s="706">
        <v>0</v>
      </c>
      <c r="O1041" s="706">
        <v>0</v>
      </c>
      <c r="P1041" s="706">
        <v>0</v>
      </c>
      <c r="Q1041" s="706">
        <v>0</v>
      </c>
      <c r="R1041" s="706">
        <v>0</v>
      </c>
      <c r="S1041" s="706">
        <v>0</v>
      </c>
      <c r="T1041" s="706">
        <v>0</v>
      </c>
      <c r="U1041" s="706">
        <v>0</v>
      </c>
      <c r="V1041" s="706">
        <v>0</v>
      </c>
      <c r="X1041" s="672" t="s">
        <v>525</v>
      </c>
      <c r="Y1041" s="693" t="s">
        <v>32</v>
      </c>
      <c r="Z1041" s="694" t="s">
        <v>2217</v>
      </c>
      <c r="AA1041" s="694" t="s">
        <v>2217</v>
      </c>
      <c r="AB1041" s="694" t="s">
        <v>2217</v>
      </c>
      <c r="AC1041" s="694" t="s">
        <v>837</v>
      </c>
      <c r="AD1041" s="694" t="s">
        <v>967</v>
      </c>
      <c r="AE1041" s="694" t="s">
        <v>816</v>
      </c>
      <c r="AF1041" s="694" t="s">
        <v>816</v>
      </c>
      <c r="AG1041" s="694" t="s">
        <v>837</v>
      </c>
      <c r="AH1041" s="694" t="s">
        <v>837</v>
      </c>
      <c r="AI1041" s="694" t="s">
        <v>967</v>
      </c>
      <c r="AP1041" s="2"/>
      <c r="AQ1041" s="2"/>
      <c r="AR1041" s="2"/>
      <c r="AS1041" s="2"/>
      <c r="AT1041" s="2"/>
    </row>
    <row r="1042" spans="1:106" x14ac:dyDescent="0.2">
      <c r="A1042" s="703" t="s">
        <v>1251</v>
      </c>
      <c r="B1042" s="707" t="s">
        <v>810</v>
      </c>
      <c r="C1042" s="706">
        <v>0</v>
      </c>
      <c r="D1042" s="706">
        <v>0</v>
      </c>
      <c r="E1042" s="706">
        <v>0</v>
      </c>
      <c r="F1042" s="706">
        <v>1</v>
      </c>
      <c r="G1042" s="706">
        <v>0</v>
      </c>
      <c r="H1042" s="706">
        <v>0</v>
      </c>
      <c r="I1042" s="706">
        <v>1</v>
      </c>
      <c r="J1042" s="706">
        <v>1</v>
      </c>
      <c r="K1042" s="706">
        <v>0</v>
      </c>
      <c r="L1042" s="706">
        <v>0</v>
      </c>
      <c r="M1042" s="706">
        <v>0</v>
      </c>
      <c r="N1042" s="706">
        <v>0</v>
      </c>
      <c r="O1042" s="706">
        <v>0</v>
      </c>
      <c r="P1042" s="706">
        <v>0</v>
      </c>
      <c r="Q1042" s="706">
        <v>0</v>
      </c>
      <c r="R1042" s="706">
        <v>1</v>
      </c>
      <c r="S1042" s="706">
        <v>0</v>
      </c>
      <c r="T1042" s="706">
        <v>1</v>
      </c>
      <c r="U1042" s="706">
        <v>0</v>
      </c>
      <c r="V1042" s="706">
        <v>0</v>
      </c>
      <c r="AN1042" s="5"/>
      <c r="AP1042" s="3"/>
      <c r="AQ1042" s="3"/>
      <c r="AR1042" s="3"/>
      <c r="AS1042" s="3"/>
      <c r="AT1042" s="3"/>
    </row>
    <row r="1043" spans="1:106" x14ac:dyDescent="0.2">
      <c r="A1043" s="681" t="s">
        <v>1252</v>
      </c>
      <c r="B1043" s="695" t="s">
        <v>812</v>
      </c>
      <c r="C1043" s="696">
        <v>7</v>
      </c>
      <c r="D1043" s="696">
        <v>8</v>
      </c>
      <c r="E1043" s="696">
        <v>8</v>
      </c>
      <c r="F1043" s="696">
        <v>8</v>
      </c>
      <c r="G1043" s="696">
        <v>16</v>
      </c>
      <c r="H1043" s="696">
        <v>22</v>
      </c>
      <c r="I1043" s="696">
        <v>22</v>
      </c>
      <c r="J1043" s="696">
        <v>22</v>
      </c>
      <c r="K1043" s="696">
        <v>23</v>
      </c>
      <c r="L1043" s="696">
        <v>22</v>
      </c>
      <c r="M1043" s="696">
        <v>22</v>
      </c>
      <c r="N1043" s="696">
        <v>22</v>
      </c>
      <c r="O1043" s="696">
        <v>22</v>
      </c>
      <c r="P1043" s="696">
        <v>22</v>
      </c>
      <c r="Q1043" s="696">
        <v>22</v>
      </c>
      <c r="R1043" s="696">
        <v>22</v>
      </c>
      <c r="S1043" s="696">
        <v>22</v>
      </c>
      <c r="T1043" s="696">
        <v>22</v>
      </c>
      <c r="U1043" s="696">
        <v>22</v>
      </c>
      <c r="V1043" s="696">
        <v>22</v>
      </c>
    </row>
    <row r="1044" spans="1:106" x14ac:dyDescent="0.2">
      <c r="A1044" s="681" t="s">
        <v>1253</v>
      </c>
      <c r="B1044" s="697" t="s">
        <v>32</v>
      </c>
      <c r="C1044" s="698" t="s">
        <v>2217</v>
      </c>
      <c r="D1044" s="698" t="e">
        <v>#N/A</v>
      </c>
      <c r="E1044" s="698" t="s">
        <v>2217</v>
      </c>
      <c r="F1044" s="698" t="e">
        <v>#N/A</v>
      </c>
      <c r="G1044" s="698" t="s">
        <v>2217</v>
      </c>
      <c r="H1044" s="698" t="e">
        <v>#N/A</v>
      </c>
      <c r="I1044" s="698" t="s">
        <v>837</v>
      </c>
      <c r="J1044" s="698" t="e">
        <v>#N/A</v>
      </c>
      <c r="K1044" s="698" t="s">
        <v>967</v>
      </c>
      <c r="L1044" s="698" t="e">
        <v>#N/A</v>
      </c>
      <c r="M1044" s="698" t="s">
        <v>816</v>
      </c>
      <c r="N1044" s="698" t="e">
        <v>#N/A</v>
      </c>
      <c r="O1044" s="698" t="s">
        <v>816</v>
      </c>
      <c r="P1044" s="698" t="e">
        <v>#N/A</v>
      </c>
      <c r="Q1044" s="698" t="s">
        <v>837</v>
      </c>
      <c r="R1044" s="698" t="e">
        <v>#N/A</v>
      </c>
      <c r="S1044" s="698" t="s">
        <v>837</v>
      </c>
      <c r="T1044" s="698" t="e">
        <v>#N/A</v>
      </c>
      <c r="U1044" s="698" t="s">
        <v>967</v>
      </c>
      <c r="V1044" s="698" t="e">
        <v>#N/A</v>
      </c>
    </row>
    <row r="1046" spans="1:106" s="5" customFormat="1" x14ac:dyDescent="0.2">
      <c r="A1046"/>
      <c r="B1046"/>
      <c r="C1046"/>
      <c r="D1046"/>
      <c r="E1046"/>
      <c r="F1046"/>
      <c r="G1046"/>
      <c r="H1046"/>
      <c r="I1046"/>
      <c r="J1046"/>
      <c r="K1046"/>
      <c r="L1046"/>
      <c r="M1046"/>
      <c r="N1046"/>
      <c r="O1046"/>
      <c r="P1046"/>
      <c r="Q1046"/>
      <c r="R1046"/>
      <c r="S1046"/>
      <c r="T1046"/>
      <c r="U1046"/>
      <c r="V1046"/>
      <c r="W1046" s="1"/>
      <c r="X1046"/>
      <c r="Y1046"/>
      <c r="Z1046"/>
      <c r="AA1046"/>
      <c r="AB1046"/>
      <c r="AC1046"/>
      <c r="AD1046"/>
      <c r="AE1046"/>
      <c r="AF1046"/>
      <c r="AG1046"/>
      <c r="AH1046"/>
      <c r="AI1046"/>
      <c r="AJ1046" s="515"/>
      <c r="AN1046" s="1"/>
      <c r="AO1046"/>
      <c r="AP1046"/>
      <c r="AQ1046"/>
      <c r="AR1046"/>
      <c r="AS1046"/>
      <c r="AT1046"/>
      <c r="CH1046"/>
      <c r="CI1046"/>
      <c r="CJ1046"/>
      <c r="CK1046"/>
      <c r="CL1046"/>
      <c r="CM1046"/>
      <c r="CN1046"/>
      <c r="CO1046"/>
      <c r="CP1046"/>
      <c r="CQ1046"/>
      <c r="CR1046"/>
      <c r="CS1046"/>
      <c r="CT1046"/>
      <c r="CU1046"/>
      <c r="CV1046"/>
      <c r="CW1046"/>
      <c r="CX1046"/>
      <c r="CY1046"/>
      <c r="CZ1046"/>
      <c r="DA1046"/>
      <c r="DB1046"/>
    </row>
    <row r="1047" spans="1:106" x14ac:dyDescent="0.2">
      <c r="CH1047" s="5"/>
      <c r="CI1047" s="5"/>
      <c r="CJ1047" s="5"/>
      <c r="CK1047" s="5"/>
      <c r="CL1047" s="5"/>
      <c r="CM1047" s="5"/>
      <c r="CN1047" s="5"/>
      <c r="CO1047" s="5"/>
      <c r="CP1047" s="5"/>
      <c r="CQ1047" s="5"/>
      <c r="CR1047" s="5"/>
      <c r="CS1047" s="5"/>
      <c r="CT1047" s="5"/>
      <c r="CU1047" s="5"/>
      <c r="CV1047" s="5"/>
      <c r="CW1047" s="5"/>
      <c r="CX1047" s="5"/>
      <c r="CY1047" s="5"/>
      <c r="CZ1047" s="5"/>
      <c r="DA1047" s="5"/>
      <c r="DB1047" s="5"/>
    </row>
    <row r="1050" spans="1:106" s="1" customFormat="1" ht="30" customHeight="1" x14ac:dyDescent="0.2">
      <c r="A1050"/>
      <c r="B1050"/>
      <c r="C1050"/>
      <c r="D1050"/>
      <c r="E1050"/>
      <c r="F1050"/>
      <c r="G1050"/>
      <c r="H1050"/>
      <c r="I1050"/>
      <c r="J1050"/>
      <c r="K1050"/>
      <c r="L1050"/>
      <c r="M1050"/>
      <c r="N1050"/>
      <c r="O1050"/>
      <c r="P1050"/>
      <c r="Q1050"/>
      <c r="R1050"/>
      <c r="S1050"/>
      <c r="T1050"/>
      <c r="U1050"/>
      <c r="V1050"/>
      <c r="X1050"/>
      <c r="Y1050"/>
      <c r="Z1050"/>
      <c r="AA1050"/>
      <c r="AB1050"/>
      <c r="AC1050"/>
      <c r="AD1050"/>
      <c r="AE1050"/>
      <c r="AF1050"/>
      <c r="AG1050"/>
      <c r="AH1050"/>
      <c r="AI1050"/>
      <c r="AJ1050" s="515"/>
      <c r="AK1050" s="5"/>
      <c r="AL1050" s="5"/>
      <c r="AM1050" s="5"/>
      <c r="AN1050"/>
      <c r="AO1050"/>
      <c r="AP1050"/>
      <c r="AQ1050"/>
      <c r="AR1050"/>
      <c r="AS1050"/>
      <c r="AT1050"/>
      <c r="CH1050"/>
      <c r="CI1050"/>
      <c r="CJ1050"/>
      <c r="CK1050"/>
      <c r="CL1050"/>
      <c r="CM1050"/>
      <c r="CN1050"/>
      <c r="CO1050"/>
      <c r="CP1050"/>
      <c r="CQ1050"/>
      <c r="CR1050"/>
      <c r="CS1050"/>
      <c r="CT1050"/>
      <c r="CU1050"/>
      <c r="CV1050"/>
      <c r="CW1050"/>
      <c r="CX1050"/>
      <c r="CY1050"/>
      <c r="CZ1050"/>
      <c r="DA1050"/>
      <c r="DB1050"/>
    </row>
    <row r="1051" spans="1:106" x14ac:dyDescent="0.2">
      <c r="CH1051" s="1"/>
      <c r="CI1051" s="1"/>
      <c r="CJ1051" s="1"/>
      <c r="CK1051" s="1"/>
      <c r="CL1051" s="1"/>
      <c r="CM1051" s="1"/>
      <c r="CN1051" s="1"/>
      <c r="CO1051" s="1"/>
      <c r="CP1051" s="1"/>
      <c r="CQ1051" s="1"/>
      <c r="CR1051" s="1"/>
      <c r="CS1051" s="1"/>
      <c r="CT1051" s="1"/>
      <c r="CU1051" s="1"/>
      <c r="CV1051" s="1"/>
      <c r="CW1051" s="1"/>
      <c r="CX1051" s="1"/>
      <c r="CY1051" s="1"/>
      <c r="CZ1051" s="1"/>
      <c r="DA1051" s="1"/>
      <c r="DB1051" s="1"/>
    </row>
    <row r="1052" spans="1:106" ht="15.75" customHeight="1" x14ac:dyDescent="0.2"/>
    <row r="1053" spans="1:106" ht="69.75" customHeight="1" x14ac:dyDescent="0.2">
      <c r="A1053" s="98">
        <v>1083</v>
      </c>
      <c r="B1053" s="98"/>
      <c r="C1053" s="98"/>
      <c r="D1053" s="98"/>
      <c r="E1053" s="98"/>
      <c r="F1053" s="98"/>
      <c r="G1053" s="98"/>
      <c r="H1053" s="98"/>
      <c r="I1053" s="98"/>
      <c r="J1053" s="98"/>
      <c r="K1053" s="98"/>
      <c r="L1053" s="98"/>
      <c r="M1053" s="98"/>
      <c r="N1053" s="98"/>
      <c r="O1053" s="98"/>
      <c r="P1053" s="98"/>
      <c r="Q1053" s="98"/>
      <c r="R1053" s="98"/>
      <c r="S1053" s="98"/>
      <c r="T1053" s="98"/>
      <c r="U1053" s="98"/>
      <c r="V1053" s="98"/>
      <c r="W1053" s="98"/>
      <c r="X1053" s="98"/>
      <c r="Y1053" s="98"/>
      <c r="Z1053" s="98"/>
      <c r="AA1053" s="98"/>
      <c r="AB1053" s="98"/>
      <c r="AC1053" s="98"/>
      <c r="AD1053" s="98"/>
      <c r="AE1053" s="98"/>
      <c r="AF1053" s="98"/>
      <c r="AG1053" s="98"/>
      <c r="AH1053" s="98"/>
      <c r="AI1053" s="98"/>
      <c r="AL1053" s="232"/>
      <c r="AM1053" s="232"/>
      <c r="AN1053" s="2"/>
    </row>
    <row r="1054" spans="1:106" x14ac:dyDescent="0.2">
      <c r="A1054" s="99" t="s">
        <v>1254</v>
      </c>
      <c r="B1054" s="100" t="s">
        <v>78</v>
      </c>
      <c r="C1054" s="101" t="s">
        <v>2262</v>
      </c>
      <c r="D1054" s="102" t="s">
        <v>79</v>
      </c>
      <c r="E1054" s="102" t="s">
        <v>2263</v>
      </c>
      <c r="F1054" s="102" t="s">
        <v>79</v>
      </c>
      <c r="G1054" s="102" t="s">
        <v>2264</v>
      </c>
      <c r="H1054" s="102" t="s">
        <v>79</v>
      </c>
      <c r="I1054" s="102" t="s">
        <v>2265</v>
      </c>
      <c r="J1054" s="102" t="s">
        <v>79</v>
      </c>
      <c r="K1054" s="102" t="s">
        <v>2266</v>
      </c>
      <c r="L1054" s="102" t="s">
        <v>79</v>
      </c>
      <c r="M1054" s="102" t="s">
        <v>2267</v>
      </c>
      <c r="N1054" s="102" t="s">
        <v>79</v>
      </c>
      <c r="O1054" s="102" t="s">
        <v>2268</v>
      </c>
      <c r="P1054" s="102" t="s">
        <v>79</v>
      </c>
      <c r="Q1054" s="102" t="s">
        <v>2269</v>
      </c>
      <c r="R1054" s="102" t="s">
        <v>79</v>
      </c>
      <c r="S1054" s="102" t="s">
        <v>2270</v>
      </c>
      <c r="T1054" s="102" t="s">
        <v>79</v>
      </c>
      <c r="U1054" s="102" t="s">
        <v>2271</v>
      </c>
      <c r="V1054" s="103" t="s">
        <v>79</v>
      </c>
      <c r="X1054" s="104"/>
      <c r="Y1054" s="105" t="s">
        <v>80</v>
      </c>
      <c r="Z1054" s="106" t="s">
        <v>83</v>
      </c>
      <c r="AA1054" s="107" t="s">
        <v>84</v>
      </c>
      <c r="AB1054" s="107" t="s">
        <v>85</v>
      </c>
      <c r="AC1054" s="107" t="s">
        <v>86</v>
      </c>
      <c r="AD1054" s="107" t="s">
        <v>87</v>
      </c>
      <c r="AE1054" s="107" t="s">
        <v>81</v>
      </c>
      <c r="AF1054" s="107" t="s">
        <v>82</v>
      </c>
      <c r="AG1054" s="107" t="s">
        <v>83</v>
      </c>
      <c r="AH1054" s="107" t="s">
        <v>84</v>
      </c>
      <c r="AI1054" s="108" t="s">
        <v>85</v>
      </c>
      <c r="AL1054" s="233"/>
      <c r="AM1054" s="233"/>
      <c r="AN1054" s="3"/>
    </row>
    <row r="1055" spans="1:106" x14ac:dyDescent="0.2">
      <c r="A1055" s="109" t="s">
        <v>1255</v>
      </c>
      <c r="B1055" s="110" t="s">
        <v>1256</v>
      </c>
      <c r="C1055" s="111" t="s">
        <v>59</v>
      </c>
      <c r="D1055" s="111" t="s">
        <v>60</v>
      </c>
      <c r="E1055" s="111" t="s">
        <v>59</v>
      </c>
      <c r="F1055" s="111" t="s">
        <v>60</v>
      </c>
      <c r="G1055" s="111" t="s">
        <v>59</v>
      </c>
      <c r="H1055" s="111" t="s">
        <v>60</v>
      </c>
      <c r="I1055" s="111" t="s">
        <v>59</v>
      </c>
      <c r="J1055" s="111" t="s">
        <v>60</v>
      </c>
      <c r="K1055" s="111" t="s">
        <v>59</v>
      </c>
      <c r="L1055" s="111" t="s">
        <v>60</v>
      </c>
      <c r="M1055" s="111" t="s">
        <v>59</v>
      </c>
      <c r="N1055" s="111" t="s">
        <v>60</v>
      </c>
      <c r="O1055" s="111" t="s">
        <v>59</v>
      </c>
      <c r="P1055" s="111" t="s">
        <v>60</v>
      </c>
      <c r="Q1055" s="111" t="s">
        <v>59</v>
      </c>
      <c r="R1055" s="111" t="s">
        <v>60</v>
      </c>
      <c r="S1055" s="111" t="s">
        <v>59</v>
      </c>
      <c r="T1055" s="111" t="s">
        <v>60</v>
      </c>
      <c r="U1055" s="111" t="s">
        <v>59</v>
      </c>
      <c r="V1055" s="112" t="s">
        <v>60</v>
      </c>
      <c r="X1055" s="113"/>
      <c r="Y1055" s="105" t="s">
        <v>1256</v>
      </c>
      <c r="Z1055" s="114" t="s">
        <v>2272</v>
      </c>
      <c r="AA1055" s="115" t="s">
        <v>2273</v>
      </c>
      <c r="AB1055" s="115" t="s">
        <v>2274</v>
      </c>
      <c r="AC1055" s="115" t="s">
        <v>2275</v>
      </c>
      <c r="AD1055" s="115" t="s">
        <v>2276</v>
      </c>
      <c r="AE1055" s="115" t="s">
        <v>2277</v>
      </c>
      <c r="AF1055" s="115" t="s">
        <v>2278</v>
      </c>
      <c r="AG1055" s="115" t="s">
        <v>2279</v>
      </c>
      <c r="AH1055" s="115" t="s">
        <v>2280</v>
      </c>
      <c r="AI1055" s="116" t="s">
        <v>2281</v>
      </c>
    </row>
    <row r="1056" spans="1:106" x14ac:dyDescent="0.2">
      <c r="A1056" s="109" t="s">
        <v>1257</v>
      </c>
      <c r="B1056" s="117" t="s">
        <v>88</v>
      </c>
      <c r="C1056" s="118">
        <v>45616.375</v>
      </c>
      <c r="D1056" s="119">
        <v>45616.875</v>
      </c>
      <c r="E1056" s="120">
        <v>45617.375</v>
      </c>
      <c r="F1056" s="119">
        <v>45617.875</v>
      </c>
      <c r="G1056" s="120">
        <v>45618.375</v>
      </c>
      <c r="H1056" s="119">
        <v>45618.875</v>
      </c>
      <c r="I1056" s="121">
        <v>45619.375</v>
      </c>
      <c r="J1056" s="119">
        <v>45619.875</v>
      </c>
      <c r="K1056" s="120">
        <v>45620.375</v>
      </c>
      <c r="L1056" s="119">
        <v>45620.875</v>
      </c>
      <c r="M1056" s="120">
        <v>45621.375</v>
      </c>
      <c r="N1056" s="119">
        <v>45621.875</v>
      </c>
      <c r="O1056" s="121">
        <v>45622.375</v>
      </c>
      <c r="P1056" s="119">
        <v>45622.875</v>
      </c>
      <c r="Q1056" s="120">
        <v>45623.375</v>
      </c>
      <c r="R1056" s="119">
        <v>45623.875</v>
      </c>
      <c r="S1056" s="120">
        <v>45624.375</v>
      </c>
      <c r="T1056" s="119">
        <v>45624.875</v>
      </c>
      <c r="U1056" s="120">
        <v>45625.375</v>
      </c>
      <c r="V1056" s="122">
        <v>45625.875</v>
      </c>
      <c r="X1056" s="109" t="s">
        <v>1258</v>
      </c>
      <c r="Y1056" s="123"/>
      <c r="Z1056" s="124">
        <v>45616.875</v>
      </c>
      <c r="AA1056" s="125">
        <v>45617.875</v>
      </c>
      <c r="AB1056" s="125">
        <v>45618.875</v>
      </c>
      <c r="AC1056" s="125">
        <v>45619.875</v>
      </c>
      <c r="AD1056" s="125">
        <v>45620.875</v>
      </c>
      <c r="AE1056" s="125">
        <v>45621.875</v>
      </c>
      <c r="AF1056" s="125">
        <v>45622.875</v>
      </c>
      <c r="AG1056" s="125">
        <v>45623.875</v>
      </c>
      <c r="AH1056" s="125">
        <v>45624.875</v>
      </c>
      <c r="AI1056" s="125">
        <v>45625.875</v>
      </c>
      <c r="AO1056" s="5"/>
    </row>
    <row r="1057" spans="1:106" s="2" customFormat="1" x14ac:dyDescent="0.2">
      <c r="A1057" s="109" t="s">
        <v>1259</v>
      </c>
      <c r="B1057" s="126" t="s">
        <v>89</v>
      </c>
      <c r="C1057" s="127" t="e">
        <v>#N/A</v>
      </c>
      <c r="D1057" s="128">
        <v>-5.5</v>
      </c>
      <c r="E1057" s="128" t="e">
        <v>#N/A</v>
      </c>
      <c r="F1057" s="128">
        <v>-4.0999999999999996</v>
      </c>
      <c r="G1057" s="128" t="e">
        <v>#N/A</v>
      </c>
      <c r="H1057" s="128">
        <v>-2</v>
      </c>
      <c r="I1057" s="128" t="e">
        <v>#N/A</v>
      </c>
      <c r="J1057" s="128">
        <v>-3.7</v>
      </c>
      <c r="K1057" s="128" t="e">
        <v>#N/A</v>
      </c>
      <c r="L1057" s="128">
        <v>0.2</v>
      </c>
      <c r="M1057" s="128" t="e">
        <v>#N/A</v>
      </c>
      <c r="N1057" s="128">
        <v>-5.3</v>
      </c>
      <c r="O1057" s="128" t="e">
        <v>#N/A</v>
      </c>
      <c r="P1057" s="128">
        <v>-3.6</v>
      </c>
      <c r="Q1057" s="128" t="e">
        <v>#N/A</v>
      </c>
      <c r="R1057" s="128">
        <v>-4.8</v>
      </c>
      <c r="S1057" s="128" t="e">
        <v>#N/A</v>
      </c>
      <c r="T1057" s="128">
        <v>-5.6</v>
      </c>
      <c r="U1057" s="128" t="e">
        <v>#N/A</v>
      </c>
      <c r="V1057" s="129">
        <v>-4.7</v>
      </c>
      <c r="W1057" s="1"/>
      <c r="X1057" s="109" t="s">
        <v>1260</v>
      </c>
      <c r="Y1057" s="130" t="s">
        <v>89</v>
      </c>
      <c r="Z1057" s="131">
        <v>-5.5</v>
      </c>
      <c r="AA1057" s="131">
        <v>-4.0999999999999996</v>
      </c>
      <c r="AB1057" s="131">
        <v>-2</v>
      </c>
      <c r="AC1057" s="131">
        <v>-3.7</v>
      </c>
      <c r="AD1057" s="131">
        <v>0.2</v>
      </c>
      <c r="AE1057" s="131">
        <v>-5.3</v>
      </c>
      <c r="AF1057" s="131">
        <v>-3.6</v>
      </c>
      <c r="AG1057" s="131">
        <v>-4.8</v>
      </c>
      <c r="AH1057" s="131">
        <v>-5.6</v>
      </c>
      <c r="AI1057" s="131">
        <v>-4.7</v>
      </c>
      <c r="AJ1057" s="516"/>
      <c r="AK1057" s="232"/>
      <c r="AL1057" s="5"/>
      <c r="AM1057" s="5"/>
      <c r="AN1057"/>
      <c r="AO1057"/>
      <c r="AP1057"/>
      <c r="AQ1057"/>
      <c r="AR1057"/>
      <c r="AS1057"/>
      <c r="AT1057"/>
      <c r="CH1057"/>
      <c r="CI1057"/>
      <c r="CJ1057"/>
      <c r="CK1057"/>
      <c r="CL1057"/>
      <c r="CM1057"/>
      <c r="CN1057"/>
      <c r="CO1057"/>
      <c r="CP1057"/>
      <c r="CQ1057"/>
      <c r="CR1057"/>
      <c r="CS1057"/>
      <c r="CT1057"/>
      <c r="CU1057"/>
      <c r="CV1057"/>
      <c r="CW1057"/>
      <c r="CX1057"/>
      <c r="CY1057"/>
      <c r="CZ1057"/>
      <c r="DA1057"/>
      <c r="DB1057"/>
    </row>
    <row r="1058" spans="1:106" s="3" customFormat="1" x14ac:dyDescent="0.2">
      <c r="A1058" s="109" t="s">
        <v>1261</v>
      </c>
      <c r="B1058" s="132" t="s">
        <v>90</v>
      </c>
      <c r="C1058" s="133">
        <v>-7.6</v>
      </c>
      <c r="D1058" s="134" t="e">
        <v>#N/A</v>
      </c>
      <c r="E1058" s="133">
        <v>-14</v>
      </c>
      <c r="F1058" s="134" t="e">
        <v>#N/A</v>
      </c>
      <c r="G1058" s="133">
        <v>-7.2</v>
      </c>
      <c r="H1058" s="134" t="e">
        <v>#N/A</v>
      </c>
      <c r="I1058" s="133">
        <v>-7.4</v>
      </c>
      <c r="J1058" s="134" t="e">
        <v>#N/A</v>
      </c>
      <c r="K1058" s="133">
        <v>-6.5</v>
      </c>
      <c r="L1058" s="134" t="e">
        <v>#N/A</v>
      </c>
      <c r="M1058" s="133">
        <v>-11.4</v>
      </c>
      <c r="N1058" s="134" t="e">
        <v>#N/A</v>
      </c>
      <c r="O1058" s="133">
        <v>-10.1</v>
      </c>
      <c r="P1058" s="134" t="e">
        <v>#N/A</v>
      </c>
      <c r="Q1058" s="133">
        <v>-9.9</v>
      </c>
      <c r="R1058" s="134" t="e">
        <v>#N/A</v>
      </c>
      <c r="S1058" s="133">
        <v>-12.7</v>
      </c>
      <c r="T1058" s="134" t="e">
        <v>#N/A</v>
      </c>
      <c r="U1058" s="133">
        <v>-9</v>
      </c>
      <c r="V1058" s="135" t="e">
        <v>#N/A</v>
      </c>
      <c r="W1058" s="1"/>
      <c r="X1058" s="109" t="s">
        <v>1262</v>
      </c>
      <c r="Y1058" s="136" t="s">
        <v>90</v>
      </c>
      <c r="Z1058" s="137">
        <v>-6.9</v>
      </c>
      <c r="AA1058" s="137">
        <v>-12</v>
      </c>
      <c r="AB1058" s="137">
        <v>-5.2</v>
      </c>
      <c r="AC1058" s="137">
        <v>-5.4</v>
      </c>
      <c r="AD1058" s="137">
        <v>-4.5</v>
      </c>
      <c r="AE1058" s="137">
        <v>-9.4</v>
      </c>
      <c r="AF1058" s="137">
        <v>-8.1</v>
      </c>
      <c r="AG1058" s="137">
        <v>-7.9</v>
      </c>
      <c r="AH1058" s="137">
        <v>-10.7</v>
      </c>
      <c r="AI1058" s="137">
        <v>-8.6999999999999993</v>
      </c>
      <c r="AJ1058" s="517"/>
      <c r="AK1058" s="233"/>
      <c r="AL1058" s="5"/>
      <c r="AM1058" s="5"/>
      <c r="AN1058"/>
      <c r="AO1058"/>
      <c r="AP1058"/>
      <c r="AQ1058"/>
      <c r="AR1058"/>
      <c r="AS1058"/>
      <c r="AT1058"/>
      <c r="CH1058" s="2"/>
      <c r="CI1058" s="2"/>
      <c r="CJ1058" s="2"/>
      <c r="CK1058" s="2"/>
      <c r="CL1058" s="2"/>
      <c r="CM1058" s="2"/>
      <c r="CN1058" s="2"/>
      <c r="CO1058" s="2"/>
      <c r="CP1058" s="2"/>
      <c r="CQ1058" s="2"/>
      <c r="CR1058" s="2"/>
      <c r="CS1058" s="2"/>
      <c r="CT1058" s="2"/>
      <c r="CU1058" s="2"/>
      <c r="CV1058" s="2"/>
      <c r="CW1058" s="2"/>
      <c r="CX1058" s="2"/>
      <c r="CY1058" s="2"/>
      <c r="CZ1058" s="2"/>
      <c r="DA1058" s="2"/>
      <c r="DB1058" s="2"/>
    </row>
    <row r="1059" spans="1:106" x14ac:dyDescent="0.2">
      <c r="A1059" s="109" t="s">
        <v>1263</v>
      </c>
      <c r="B1059" s="491" t="s">
        <v>91</v>
      </c>
      <c r="C1059" s="492" t="e">
        <v>#N/A</v>
      </c>
      <c r="D1059" s="493">
        <v>2.2999999999999998</v>
      </c>
      <c r="E1059" s="493" t="e">
        <v>#N/A</v>
      </c>
      <c r="F1059" s="493">
        <v>1.5</v>
      </c>
      <c r="G1059" s="493" t="e">
        <v>#N/A</v>
      </c>
      <c r="H1059" s="493">
        <v>4</v>
      </c>
      <c r="I1059" s="493" t="e">
        <v>#N/A</v>
      </c>
      <c r="J1059" s="493">
        <v>6</v>
      </c>
      <c r="K1059" s="493" t="e">
        <v>#N/A</v>
      </c>
      <c r="L1059" s="493">
        <v>11.9</v>
      </c>
      <c r="M1059" s="493" t="e">
        <v>#N/A</v>
      </c>
      <c r="N1059" s="493">
        <v>1</v>
      </c>
      <c r="O1059" s="493" t="e">
        <v>#N/A</v>
      </c>
      <c r="P1059" s="493">
        <v>9.4</v>
      </c>
      <c r="Q1059" s="493" t="e">
        <v>#N/A</v>
      </c>
      <c r="R1059" s="493">
        <v>6.8</v>
      </c>
      <c r="S1059" s="493" t="e">
        <v>#N/A</v>
      </c>
      <c r="T1059" s="493">
        <v>1</v>
      </c>
      <c r="U1059" s="493" t="e">
        <v>#N/A</v>
      </c>
      <c r="V1059" s="494">
        <v>9.5</v>
      </c>
      <c r="X1059" s="109" t="s">
        <v>1264</v>
      </c>
      <c r="Y1059" s="514" t="s">
        <v>91</v>
      </c>
      <c r="Z1059" s="511">
        <v>2.2999999999999998</v>
      </c>
      <c r="AA1059" s="512">
        <v>1.5</v>
      </c>
      <c r="AB1059" s="512">
        <v>4</v>
      </c>
      <c r="AC1059" s="512">
        <v>6</v>
      </c>
      <c r="AD1059" s="512">
        <v>11.9</v>
      </c>
      <c r="AE1059" s="512">
        <v>1</v>
      </c>
      <c r="AF1059" s="512">
        <v>9.4</v>
      </c>
      <c r="AG1059" s="512">
        <v>6.8</v>
      </c>
      <c r="AH1059" s="512">
        <v>1</v>
      </c>
      <c r="AI1059" s="513">
        <v>9.5</v>
      </c>
      <c r="CH1059" s="3"/>
      <c r="CI1059" s="3"/>
      <c r="CJ1059" s="3"/>
      <c r="CK1059" s="3"/>
      <c r="CL1059" s="3"/>
      <c r="CM1059" s="3"/>
      <c r="CN1059" s="3"/>
      <c r="CO1059" s="3"/>
      <c r="CP1059" s="3"/>
      <c r="CQ1059" s="3"/>
      <c r="CR1059" s="3"/>
      <c r="CS1059" s="3"/>
      <c r="CT1059" s="3"/>
      <c r="CU1059" s="3"/>
      <c r="CV1059" s="3"/>
      <c r="CW1059" s="3"/>
      <c r="CX1059" s="3"/>
      <c r="CY1059" s="3"/>
      <c r="CZ1059" s="3"/>
      <c r="DA1059" s="3"/>
      <c r="DB1059" s="3"/>
    </row>
    <row r="1060" spans="1:106" x14ac:dyDescent="0.2">
      <c r="A1060" s="109" t="s">
        <v>1265</v>
      </c>
      <c r="B1060" s="139" t="s">
        <v>92</v>
      </c>
      <c r="C1060" s="140">
        <v>7</v>
      </c>
      <c r="D1060" s="141">
        <v>-1</v>
      </c>
      <c r="E1060" s="141">
        <v>0</v>
      </c>
      <c r="F1060" s="141">
        <v>18</v>
      </c>
      <c r="G1060" s="141">
        <v>13</v>
      </c>
      <c r="H1060" s="141">
        <v>16</v>
      </c>
      <c r="I1060" s="141">
        <v>17</v>
      </c>
      <c r="J1060" s="141">
        <v>17</v>
      </c>
      <c r="K1060" s="141">
        <v>17</v>
      </c>
      <c r="L1060" s="141">
        <v>16</v>
      </c>
      <c r="M1060" s="141">
        <v>4</v>
      </c>
      <c r="N1060" s="141">
        <v>7</v>
      </c>
      <c r="O1060" s="141">
        <v>3</v>
      </c>
      <c r="P1060" s="141">
        <v>1</v>
      </c>
      <c r="Q1060" s="141">
        <v>1</v>
      </c>
      <c r="R1060" s="141">
        <v>11</v>
      </c>
      <c r="S1060" s="141">
        <v>4</v>
      </c>
      <c r="T1060" s="141">
        <v>13</v>
      </c>
      <c r="U1060" s="141">
        <v>10</v>
      </c>
      <c r="V1060" s="142">
        <v>6</v>
      </c>
      <c r="X1060" s="109" t="s">
        <v>1266</v>
      </c>
      <c r="Y1060" s="143" t="s">
        <v>92</v>
      </c>
      <c r="Z1060" s="144">
        <v>7</v>
      </c>
      <c r="AA1060" s="144">
        <v>18</v>
      </c>
      <c r="AB1060" s="144">
        <v>16</v>
      </c>
      <c r="AC1060" s="144">
        <v>17</v>
      </c>
      <c r="AD1060" s="144">
        <v>17</v>
      </c>
      <c r="AE1060" s="144">
        <v>7</v>
      </c>
      <c r="AF1060" s="144">
        <v>3</v>
      </c>
      <c r="AG1060" s="144">
        <v>11</v>
      </c>
      <c r="AH1060" s="144">
        <v>13</v>
      </c>
      <c r="AI1060" s="144">
        <v>10</v>
      </c>
      <c r="AO1060" s="1"/>
      <c r="AP1060" s="5"/>
      <c r="AQ1060" s="5"/>
      <c r="AR1060" s="5"/>
      <c r="AS1060" s="5"/>
      <c r="AT1060" s="5"/>
    </row>
    <row r="1061" spans="1:106" x14ac:dyDescent="0.2">
      <c r="A1061" s="109" t="s">
        <v>1267</v>
      </c>
      <c r="B1061" s="145" t="s">
        <v>93</v>
      </c>
      <c r="C1061" s="146" t="s">
        <v>79</v>
      </c>
      <c r="D1061" s="147" t="s">
        <v>79</v>
      </c>
      <c r="E1061" s="147" t="s">
        <v>79</v>
      </c>
      <c r="F1061" s="147">
        <v>18</v>
      </c>
      <c r="G1061" s="147" t="s">
        <v>79</v>
      </c>
      <c r="H1061" s="147">
        <v>16</v>
      </c>
      <c r="I1061" s="147">
        <v>17</v>
      </c>
      <c r="J1061" s="147">
        <v>17</v>
      </c>
      <c r="K1061" s="147">
        <v>17</v>
      </c>
      <c r="L1061" s="147">
        <v>16</v>
      </c>
      <c r="M1061" s="147" t="s">
        <v>79</v>
      </c>
      <c r="N1061" s="147" t="s">
        <v>79</v>
      </c>
      <c r="O1061" s="147" t="s">
        <v>79</v>
      </c>
      <c r="P1061" s="147" t="s">
        <v>79</v>
      </c>
      <c r="Q1061" s="147" t="s">
        <v>79</v>
      </c>
      <c r="R1061" s="147" t="s">
        <v>79</v>
      </c>
      <c r="S1061" s="147" t="s">
        <v>79</v>
      </c>
      <c r="T1061" s="147" t="s">
        <v>79</v>
      </c>
      <c r="U1061" s="147" t="s">
        <v>79</v>
      </c>
      <c r="V1061" s="148" t="s">
        <v>79</v>
      </c>
      <c r="X1061" s="109" t="s">
        <v>1268</v>
      </c>
      <c r="Y1061" s="149" t="s">
        <v>103</v>
      </c>
      <c r="Z1061" s="150">
        <v>0</v>
      </c>
      <c r="AA1061" s="150">
        <v>0</v>
      </c>
      <c r="AB1061" s="150">
        <v>0</v>
      </c>
      <c r="AC1061" s="150">
        <v>0</v>
      </c>
      <c r="AD1061" s="150">
        <v>0</v>
      </c>
      <c r="AE1061" s="150">
        <v>0</v>
      </c>
      <c r="AF1061" s="150">
        <v>0</v>
      </c>
      <c r="AG1061" s="150">
        <v>0</v>
      </c>
      <c r="AH1061" s="150">
        <v>0</v>
      </c>
      <c r="AI1061" s="150">
        <v>0</v>
      </c>
    </row>
    <row r="1062" spans="1:106" ht="15.75" x14ac:dyDescent="0.25">
      <c r="A1062" s="109" t="s">
        <v>1269</v>
      </c>
      <c r="B1062" s="151" t="s">
        <v>31</v>
      </c>
      <c r="C1062" s="152" t="s">
        <v>2253</v>
      </c>
      <c r="D1062" s="153" t="s">
        <v>2253</v>
      </c>
      <c r="E1062" s="153" t="s">
        <v>79</v>
      </c>
      <c r="F1062" s="153" t="s">
        <v>2253</v>
      </c>
      <c r="G1062" s="153" t="s">
        <v>2255</v>
      </c>
      <c r="H1062" s="153" t="s">
        <v>2255</v>
      </c>
      <c r="I1062" s="153" t="s">
        <v>79</v>
      </c>
      <c r="J1062" s="153" t="s">
        <v>2253</v>
      </c>
      <c r="K1062" s="153" t="s">
        <v>2254</v>
      </c>
      <c r="L1062" s="153" t="s">
        <v>79</v>
      </c>
      <c r="M1062" s="153" t="s">
        <v>79</v>
      </c>
      <c r="N1062" s="153" t="s">
        <v>79</v>
      </c>
      <c r="O1062" s="153" t="s">
        <v>2253</v>
      </c>
      <c r="P1062" s="153" t="s">
        <v>2253</v>
      </c>
      <c r="Q1062" s="153" t="s">
        <v>79</v>
      </c>
      <c r="R1062" s="153" t="s">
        <v>79</v>
      </c>
      <c r="S1062" s="153" t="s">
        <v>79</v>
      </c>
      <c r="T1062" s="153" t="s">
        <v>79</v>
      </c>
      <c r="U1062" s="153" t="s">
        <v>2253</v>
      </c>
      <c r="V1062" s="154" t="s">
        <v>79</v>
      </c>
      <c r="X1062" s="109" t="s">
        <v>1270</v>
      </c>
      <c r="Y1062" s="155" t="s">
        <v>31</v>
      </c>
      <c r="Z1062" s="156" t="s">
        <v>2254</v>
      </c>
      <c r="AA1062" s="156" t="s">
        <v>2253</v>
      </c>
      <c r="AB1062" s="156" t="s">
        <v>2255</v>
      </c>
      <c r="AC1062" s="156" t="s">
        <v>2253</v>
      </c>
      <c r="AD1062" s="156" t="s">
        <v>2250</v>
      </c>
      <c r="AE1062" s="156" t="s">
        <v>79</v>
      </c>
      <c r="AF1062" s="156" t="s">
        <v>2253</v>
      </c>
      <c r="AG1062" s="156" t="s">
        <v>79</v>
      </c>
      <c r="AH1062" s="156" t="s">
        <v>79</v>
      </c>
      <c r="AI1062" s="156" t="s">
        <v>2253</v>
      </c>
    </row>
    <row r="1063" spans="1:106" x14ac:dyDescent="0.2">
      <c r="A1063" s="109" t="s">
        <v>1271</v>
      </c>
      <c r="B1063" s="151" t="s">
        <v>94</v>
      </c>
      <c r="C1063" s="157">
        <v>1</v>
      </c>
      <c r="D1063" s="158">
        <v>1</v>
      </c>
      <c r="E1063" s="158">
        <v>0</v>
      </c>
      <c r="F1063" s="158">
        <v>1</v>
      </c>
      <c r="G1063" s="158">
        <v>10</v>
      </c>
      <c r="H1063" s="158">
        <v>8</v>
      </c>
      <c r="I1063" s="158">
        <v>0</v>
      </c>
      <c r="J1063" s="158">
        <v>1</v>
      </c>
      <c r="K1063" s="158">
        <v>2</v>
      </c>
      <c r="L1063" s="158">
        <v>0</v>
      </c>
      <c r="M1063" s="158">
        <v>0</v>
      </c>
      <c r="N1063" s="158">
        <v>0</v>
      </c>
      <c r="O1063" s="158">
        <v>1</v>
      </c>
      <c r="P1063" s="158">
        <v>1</v>
      </c>
      <c r="Q1063" s="158">
        <v>0</v>
      </c>
      <c r="R1063" s="158">
        <v>0</v>
      </c>
      <c r="S1063" s="158">
        <v>0</v>
      </c>
      <c r="T1063" s="158">
        <v>0</v>
      </c>
      <c r="U1063" s="158">
        <v>1</v>
      </c>
      <c r="V1063" s="159">
        <v>0</v>
      </c>
      <c r="X1063" s="109" t="s">
        <v>1272</v>
      </c>
      <c r="Y1063" s="23" t="s">
        <v>94</v>
      </c>
      <c r="Z1063" s="160">
        <v>2</v>
      </c>
      <c r="AA1063" s="160">
        <v>1</v>
      </c>
      <c r="AB1063" s="160">
        <v>18</v>
      </c>
      <c r="AC1063" s="160">
        <v>1</v>
      </c>
      <c r="AD1063" s="160">
        <v>2</v>
      </c>
      <c r="AE1063" s="160">
        <v>0</v>
      </c>
      <c r="AF1063" s="160">
        <v>1</v>
      </c>
      <c r="AG1063" s="160">
        <v>0</v>
      </c>
      <c r="AH1063" s="160">
        <v>0</v>
      </c>
      <c r="AI1063" s="160">
        <v>1</v>
      </c>
    </row>
    <row r="1064" spans="1:106" x14ac:dyDescent="0.2">
      <c r="A1064" s="109" t="s">
        <v>1273</v>
      </c>
      <c r="B1064" s="161" t="s">
        <v>34</v>
      </c>
      <c r="C1064" s="162">
        <v>1011.05</v>
      </c>
      <c r="D1064" s="163">
        <v>1014.55</v>
      </c>
      <c r="E1064" s="163">
        <v>1013.8499999999999</v>
      </c>
      <c r="F1064" s="163">
        <v>1004.9</v>
      </c>
      <c r="G1064" s="163">
        <v>987.75</v>
      </c>
      <c r="H1064" s="163">
        <v>971.5</v>
      </c>
      <c r="I1064" s="163">
        <v>979.1</v>
      </c>
      <c r="J1064" s="163">
        <v>983.59999999999991</v>
      </c>
      <c r="K1064" s="163">
        <v>984.85</v>
      </c>
      <c r="L1064" s="163">
        <v>997.8</v>
      </c>
      <c r="M1064" s="163">
        <v>1008.1500000000001</v>
      </c>
      <c r="N1064" s="163">
        <v>1002.8</v>
      </c>
      <c r="O1064" s="163">
        <v>992.34999999999991</v>
      </c>
      <c r="P1064" s="163">
        <v>996.45</v>
      </c>
      <c r="Q1064" s="163">
        <v>1000.8</v>
      </c>
      <c r="R1064" s="163">
        <v>1009.55</v>
      </c>
      <c r="S1064" s="163">
        <v>1018.2</v>
      </c>
      <c r="T1064" s="163">
        <v>1023.9000000000001</v>
      </c>
      <c r="U1064" s="163">
        <v>1031.0999999999999</v>
      </c>
      <c r="V1064" s="164">
        <v>1040.8499999999999</v>
      </c>
      <c r="X1064" s="109" t="s">
        <v>1274</v>
      </c>
      <c r="Y1064" s="165" t="s">
        <v>33</v>
      </c>
      <c r="Z1064" s="166">
        <v>0</v>
      </c>
      <c r="AA1064" s="166">
        <v>0</v>
      </c>
      <c r="AB1064" s="166">
        <v>0</v>
      </c>
      <c r="AC1064" s="166">
        <v>0</v>
      </c>
      <c r="AD1064" s="166">
        <v>0</v>
      </c>
      <c r="AE1064" s="166">
        <v>0</v>
      </c>
      <c r="AF1064" s="166">
        <v>0</v>
      </c>
      <c r="AG1064" s="166">
        <v>0</v>
      </c>
      <c r="AH1064" s="166">
        <v>0</v>
      </c>
      <c r="AI1064" s="166">
        <v>0</v>
      </c>
      <c r="AP1064" s="1"/>
      <c r="AQ1064" s="1"/>
      <c r="AR1064" s="1"/>
      <c r="AS1064" s="1"/>
      <c r="AT1064" s="1"/>
    </row>
    <row r="1065" spans="1:106" x14ac:dyDescent="0.2">
      <c r="A1065" s="109" t="s">
        <v>1275</v>
      </c>
      <c r="B1065" s="167" t="s">
        <v>32</v>
      </c>
      <c r="C1065" s="168" t="s">
        <v>2258</v>
      </c>
      <c r="D1065" s="169" t="s">
        <v>2241</v>
      </c>
      <c r="E1065" s="169" t="s">
        <v>2234</v>
      </c>
      <c r="F1065" s="169" t="s">
        <v>2296</v>
      </c>
      <c r="G1065" s="169" t="s">
        <v>2259</v>
      </c>
      <c r="H1065" s="169" t="s">
        <v>2294</v>
      </c>
      <c r="I1065" s="169" t="s">
        <v>2294</v>
      </c>
      <c r="J1065" s="169" t="s">
        <v>2249</v>
      </c>
      <c r="K1065" s="169" t="s">
        <v>2252</v>
      </c>
      <c r="L1065" s="169" t="s">
        <v>2252</v>
      </c>
      <c r="M1065" s="169" t="s">
        <v>2</v>
      </c>
      <c r="N1065" s="169" t="s">
        <v>3</v>
      </c>
      <c r="O1065" s="169" t="s">
        <v>99</v>
      </c>
      <c r="P1065" s="169" t="s">
        <v>2256</v>
      </c>
      <c r="Q1065" s="169" t="s">
        <v>2244</v>
      </c>
      <c r="R1065" s="169" t="s">
        <v>106</v>
      </c>
      <c r="S1065" s="169" t="s">
        <v>4</v>
      </c>
      <c r="T1065" s="169" t="s">
        <v>2230</v>
      </c>
      <c r="U1065" s="169" t="s">
        <v>2223</v>
      </c>
      <c r="V1065" s="170" t="s">
        <v>0</v>
      </c>
      <c r="X1065" s="672" t="s">
        <v>1254</v>
      </c>
      <c r="Y1065" s="673" t="s">
        <v>807</v>
      </c>
      <c r="Z1065" s="674">
        <v>0</v>
      </c>
      <c r="AA1065" s="675">
        <v>0</v>
      </c>
      <c r="AB1065" s="675">
        <v>0</v>
      </c>
      <c r="AC1065" s="675">
        <v>0</v>
      </c>
      <c r="AD1065" s="675">
        <v>0</v>
      </c>
      <c r="AE1065" s="675">
        <v>0</v>
      </c>
      <c r="AF1065" s="675">
        <v>0</v>
      </c>
      <c r="AG1065" s="675">
        <v>0</v>
      </c>
      <c r="AH1065" s="675">
        <v>0</v>
      </c>
      <c r="AI1065" s="676">
        <v>0</v>
      </c>
    </row>
    <row r="1066" spans="1:106" x14ac:dyDescent="0.2">
      <c r="A1066" s="109" t="s">
        <v>1276</v>
      </c>
      <c r="B1066" s="171" t="s">
        <v>33</v>
      </c>
      <c r="C1066" s="172">
        <v>0</v>
      </c>
      <c r="D1066" s="173">
        <v>0</v>
      </c>
      <c r="E1066" s="173">
        <v>0</v>
      </c>
      <c r="F1066" s="173">
        <v>0</v>
      </c>
      <c r="G1066" s="173">
        <v>0</v>
      </c>
      <c r="H1066" s="173">
        <v>0</v>
      </c>
      <c r="I1066" s="173">
        <v>0</v>
      </c>
      <c r="J1066" s="173">
        <v>0</v>
      </c>
      <c r="K1066" s="173">
        <v>0</v>
      </c>
      <c r="L1066" s="173">
        <v>0</v>
      </c>
      <c r="M1066" s="173">
        <v>0</v>
      </c>
      <c r="N1066" s="173">
        <v>0</v>
      </c>
      <c r="O1066" s="173">
        <v>0</v>
      </c>
      <c r="P1066" s="173">
        <v>0</v>
      </c>
      <c r="Q1066" s="173">
        <v>0</v>
      </c>
      <c r="R1066" s="173">
        <v>0</v>
      </c>
      <c r="S1066" s="173">
        <v>0</v>
      </c>
      <c r="T1066" s="173">
        <v>0</v>
      </c>
      <c r="U1066" s="173">
        <v>0</v>
      </c>
      <c r="V1066" s="174">
        <v>0</v>
      </c>
      <c r="X1066" s="672" t="s">
        <v>1255</v>
      </c>
      <c r="Y1066" s="677" t="s">
        <v>808</v>
      </c>
      <c r="Z1066" s="678">
        <v>0</v>
      </c>
      <c r="AA1066" s="679">
        <v>0</v>
      </c>
      <c r="AB1066" s="679">
        <v>0</v>
      </c>
      <c r="AC1066" s="679">
        <v>0</v>
      </c>
      <c r="AD1066" s="679">
        <v>0</v>
      </c>
      <c r="AE1066" s="679">
        <v>0</v>
      </c>
      <c r="AF1066" s="679">
        <v>0</v>
      </c>
      <c r="AG1066" s="679">
        <v>0</v>
      </c>
      <c r="AH1066" s="679">
        <v>0</v>
      </c>
      <c r="AI1066" s="680">
        <v>0</v>
      </c>
    </row>
    <row r="1067" spans="1:106" x14ac:dyDescent="0.2">
      <c r="A1067" s="109" t="s">
        <v>1277</v>
      </c>
      <c r="B1067" s="171" t="s">
        <v>103</v>
      </c>
      <c r="C1067" s="172">
        <v>0</v>
      </c>
      <c r="D1067" s="173">
        <v>0</v>
      </c>
      <c r="E1067" s="173">
        <v>0</v>
      </c>
      <c r="F1067" s="173">
        <v>0</v>
      </c>
      <c r="G1067" s="173">
        <v>0</v>
      </c>
      <c r="H1067" s="173">
        <v>0</v>
      </c>
      <c r="I1067" s="173">
        <v>0</v>
      </c>
      <c r="J1067" s="173">
        <v>0</v>
      </c>
      <c r="K1067" s="173">
        <v>0</v>
      </c>
      <c r="L1067" s="173">
        <v>0</v>
      </c>
      <c r="M1067" s="173">
        <v>0</v>
      </c>
      <c r="N1067" s="173">
        <v>0</v>
      </c>
      <c r="O1067" s="173">
        <v>0</v>
      </c>
      <c r="P1067" s="173">
        <v>0</v>
      </c>
      <c r="Q1067" s="173">
        <v>0</v>
      </c>
      <c r="R1067" s="173">
        <v>0</v>
      </c>
      <c r="S1067" s="173">
        <v>0</v>
      </c>
      <c r="T1067" s="173">
        <v>0</v>
      </c>
      <c r="U1067" s="173">
        <v>0</v>
      </c>
      <c r="V1067" s="174">
        <v>0</v>
      </c>
      <c r="X1067" s="672" t="s">
        <v>1257</v>
      </c>
      <c r="Y1067" s="677" t="s">
        <v>809</v>
      </c>
      <c r="Z1067" s="678">
        <v>0</v>
      </c>
      <c r="AA1067" s="679">
        <v>0</v>
      </c>
      <c r="AB1067" s="679">
        <v>2</v>
      </c>
      <c r="AC1067" s="679">
        <v>2</v>
      </c>
      <c r="AD1067" s="679">
        <v>2</v>
      </c>
      <c r="AE1067" s="679">
        <v>0</v>
      </c>
      <c r="AF1067" s="679">
        <v>0</v>
      </c>
      <c r="AG1067" s="679">
        <v>0</v>
      </c>
      <c r="AH1067" s="679">
        <v>0</v>
      </c>
      <c r="AI1067" s="680">
        <v>0</v>
      </c>
      <c r="AO1067" s="2"/>
    </row>
    <row r="1068" spans="1:106" x14ac:dyDescent="0.2">
      <c r="A1068" s="109" t="s">
        <v>1278</v>
      </c>
      <c r="B1068" s="171" t="s">
        <v>148</v>
      </c>
      <c r="C1068" s="172">
        <v>-12.5</v>
      </c>
      <c r="D1068" s="173">
        <v>-13.4</v>
      </c>
      <c r="E1068" s="173">
        <v>-13.6</v>
      </c>
      <c r="F1068" s="173">
        <v>-13.3</v>
      </c>
      <c r="G1068" s="173">
        <v>-12</v>
      </c>
      <c r="H1068" s="173">
        <v>-9</v>
      </c>
      <c r="I1068" s="173">
        <v>-8.9</v>
      </c>
      <c r="J1068" s="173">
        <v>-8.6999999999999993</v>
      </c>
      <c r="K1068" s="173">
        <v>-6.9</v>
      </c>
      <c r="L1068" s="173">
        <v>-9.3000000000000007</v>
      </c>
      <c r="M1068" s="173">
        <v>-9.6999999999999993</v>
      </c>
      <c r="N1068" s="173">
        <v>-8.5</v>
      </c>
      <c r="O1068" s="173">
        <v>-7.7</v>
      </c>
      <c r="P1068" s="173">
        <v>-5.2</v>
      </c>
      <c r="Q1068" s="173">
        <v>-7.2</v>
      </c>
      <c r="R1068" s="173">
        <v>-8.3000000000000007</v>
      </c>
      <c r="S1068" s="173">
        <v>-10</v>
      </c>
      <c r="T1068" s="173">
        <v>-12.3</v>
      </c>
      <c r="U1068" s="173">
        <v>-13.4</v>
      </c>
      <c r="V1068" s="174">
        <v>-13.4</v>
      </c>
      <c r="X1068" s="672" t="s">
        <v>1259</v>
      </c>
      <c r="Y1068" s="699" t="s">
        <v>810</v>
      </c>
      <c r="Z1068" s="700">
        <v>0</v>
      </c>
      <c r="AA1068" s="701">
        <v>1</v>
      </c>
      <c r="AB1068" s="701">
        <v>0</v>
      </c>
      <c r="AC1068" s="701">
        <v>1</v>
      </c>
      <c r="AD1068" s="701">
        <v>0</v>
      </c>
      <c r="AE1068" s="701">
        <v>0</v>
      </c>
      <c r="AF1068" s="701">
        <v>0</v>
      </c>
      <c r="AG1068" s="701">
        <v>0</v>
      </c>
      <c r="AH1068" s="701">
        <v>1</v>
      </c>
      <c r="AI1068" s="702">
        <v>1</v>
      </c>
      <c r="AO1068" s="3"/>
    </row>
    <row r="1069" spans="1:106" x14ac:dyDescent="0.2">
      <c r="A1069" s="703" t="s">
        <v>1279</v>
      </c>
      <c r="B1069" s="704" t="s">
        <v>807</v>
      </c>
      <c r="C1069" s="705">
        <v>0</v>
      </c>
      <c r="D1069" s="705">
        <v>0</v>
      </c>
      <c r="E1069" s="705">
        <v>0</v>
      </c>
      <c r="F1069" s="705">
        <v>0</v>
      </c>
      <c r="G1069" s="705">
        <v>0</v>
      </c>
      <c r="H1069" s="705">
        <v>0</v>
      </c>
      <c r="I1069" s="705">
        <v>0</v>
      </c>
      <c r="J1069" s="705">
        <v>0</v>
      </c>
      <c r="K1069" s="705">
        <v>0</v>
      </c>
      <c r="L1069" s="705">
        <v>0</v>
      </c>
      <c r="M1069" s="705">
        <v>0</v>
      </c>
      <c r="N1069" s="705">
        <v>0</v>
      </c>
      <c r="O1069" s="705">
        <v>0</v>
      </c>
      <c r="P1069" s="705">
        <v>0</v>
      </c>
      <c r="Q1069" s="705">
        <v>0</v>
      </c>
      <c r="R1069" s="705">
        <v>0</v>
      </c>
      <c r="S1069" s="705">
        <v>0</v>
      </c>
      <c r="T1069" s="705">
        <v>0</v>
      </c>
      <c r="U1069" s="705">
        <v>0</v>
      </c>
      <c r="V1069" s="705">
        <v>0</v>
      </c>
      <c r="X1069" s="672" t="s">
        <v>1261</v>
      </c>
      <c r="Y1069" s="685" t="s">
        <v>812</v>
      </c>
      <c r="Z1069" s="686">
        <v>11</v>
      </c>
      <c r="AA1069" s="687">
        <v>11</v>
      </c>
      <c r="AB1069" s="687">
        <v>25</v>
      </c>
      <c r="AC1069" s="687">
        <v>25</v>
      </c>
      <c r="AD1069" s="687">
        <v>25</v>
      </c>
      <c r="AE1069" s="687">
        <v>24</v>
      </c>
      <c r="AF1069" s="687">
        <v>24</v>
      </c>
      <c r="AG1069" s="687">
        <v>24</v>
      </c>
      <c r="AH1069" s="687">
        <v>24</v>
      </c>
      <c r="AI1069" s="688">
        <v>24</v>
      </c>
    </row>
    <row r="1070" spans="1:106" x14ac:dyDescent="0.2">
      <c r="A1070" s="703" t="s">
        <v>1280</v>
      </c>
      <c r="B1070" s="704" t="s">
        <v>808</v>
      </c>
      <c r="C1070" s="706">
        <v>0</v>
      </c>
      <c r="D1070" s="706">
        <v>0</v>
      </c>
      <c r="E1070" s="706">
        <v>0</v>
      </c>
      <c r="F1070" s="706">
        <v>0</v>
      </c>
      <c r="G1070" s="706">
        <v>0</v>
      </c>
      <c r="H1070" s="706">
        <v>0</v>
      </c>
      <c r="I1070" s="706">
        <v>0</v>
      </c>
      <c r="J1070" s="706">
        <v>0</v>
      </c>
      <c r="K1070" s="706">
        <v>0</v>
      </c>
      <c r="L1070" s="706">
        <v>0</v>
      </c>
      <c r="M1070" s="706">
        <v>0</v>
      </c>
      <c r="N1070" s="706">
        <v>0</v>
      </c>
      <c r="O1070" s="706">
        <v>0</v>
      </c>
      <c r="P1070" s="706">
        <v>0</v>
      </c>
      <c r="Q1070" s="706">
        <v>0</v>
      </c>
      <c r="R1070" s="706">
        <v>0</v>
      </c>
      <c r="S1070" s="706">
        <v>0</v>
      </c>
      <c r="T1070" s="706">
        <v>0</v>
      </c>
      <c r="U1070" s="706">
        <v>0</v>
      </c>
      <c r="V1070" s="706">
        <v>0</v>
      </c>
      <c r="X1070" s="672" t="s">
        <v>1273</v>
      </c>
      <c r="Y1070" s="459" t="s">
        <v>806</v>
      </c>
      <c r="Z1070" s="691">
        <v>1011.05</v>
      </c>
      <c r="AA1070" s="691">
        <v>1013.8499999999999</v>
      </c>
      <c r="AB1070" s="691">
        <v>987.75</v>
      </c>
      <c r="AC1070" s="691">
        <v>979.1</v>
      </c>
      <c r="AD1070" s="691">
        <v>984.85</v>
      </c>
      <c r="AE1070" s="691">
        <v>1008.1500000000001</v>
      </c>
      <c r="AF1070" s="691">
        <v>992.34999999999991</v>
      </c>
      <c r="AG1070" s="691">
        <v>1000.8</v>
      </c>
      <c r="AH1070" s="691">
        <v>1018.2</v>
      </c>
      <c r="AI1070" s="691">
        <v>1031.0999999999999</v>
      </c>
    </row>
    <row r="1071" spans="1:106" x14ac:dyDescent="0.2">
      <c r="A1071" s="703" t="s">
        <v>1281</v>
      </c>
      <c r="B1071" s="707" t="s">
        <v>809</v>
      </c>
      <c r="C1071" s="706">
        <v>0</v>
      </c>
      <c r="D1071" s="706">
        <v>0</v>
      </c>
      <c r="E1071" s="706">
        <v>0</v>
      </c>
      <c r="F1071" s="706">
        <v>0</v>
      </c>
      <c r="G1071" s="706">
        <v>2</v>
      </c>
      <c r="H1071" s="706">
        <v>2</v>
      </c>
      <c r="I1071" s="706">
        <v>0</v>
      </c>
      <c r="J1071" s="706">
        <v>0</v>
      </c>
      <c r="K1071" s="706">
        <v>2</v>
      </c>
      <c r="L1071" s="706">
        <v>0</v>
      </c>
      <c r="M1071" s="706">
        <v>0</v>
      </c>
      <c r="N1071" s="706">
        <v>0</v>
      </c>
      <c r="O1071" s="706">
        <v>0</v>
      </c>
      <c r="P1071" s="706">
        <v>0</v>
      </c>
      <c r="Q1071" s="706">
        <v>0</v>
      </c>
      <c r="R1071" s="706">
        <v>0</v>
      </c>
      <c r="S1071" s="706">
        <v>0</v>
      </c>
      <c r="T1071" s="706">
        <v>0</v>
      </c>
      <c r="U1071" s="706">
        <v>0</v>
      </c>
      <c r="V1071" s="706">
        <v>0</v>
      </c>
      <c r="X1071" s="672" t="s">
        <v>1275</v>
      </c>
      <c r="Y1071" s="693" t="s">
        <v>32</v>
      </c>
      <c r="Z1071" s="694" t="s">
        <v>2217</v>
      </c>
      <c r="AA1071" s="694" t="s">
        <v>2217</v>
      </c>
      <c r="AB1071" s="694" t="s">
        <v>2217</v>
      </c>
      <c r="AC1071" s="694" t="s">
        <v>837</v>
      </c>
      <c r="AD1071" s="694" t="s">
        <v>967</v>
      </c>
      <c r="AE1071" s="694" t="s">
        <v>816</v>
      </c>
      <c r="AF1071" s="694" t="s">
        <v>816</v>
      </c>
      <c r="AG1071" s="694" t="s">
        <v>967</v>
      </c>
      <c r="AH1071" s="694" t="s">
        <v>837</v>
      </c>
      <c r="AI1071" s="694" t="s">
        <v>967</v>
      </c>
      <c r="AP1071" s="2"/>
      <c r="AQ1071" s="2"/>
      <c r="AR1071" s="2"/>
      <c r="AS1071" s="2"/>
      <c r="AT1071" s="2"/>
    </row>
    <row r="1072" spans="1:106" x14ac:dyDescent="0.2">
      <c r="A1072" s="703" t="s">
        <v>1282</v>
      </c>
      <c r="B1072" s="707" t="s">
        <v>810</v>
      </c>
      <c r="C1072" s="706">
        <v>0</v>
      </c>
      <c r="D1072" s="706">
        <v>0</v>
      </c>
      <c r="E1072" s="706">
        <v>0</v>
      </c>
      <c r="F1072" s="706">
        <v>1</v>
      </c>
      <c r="G1072" s="706">
        <v>0</v>
      </c>
      <c r="H1072" s="706">
        <v>0</v>
      </c>
      <c r="I1072" s="706">
        <v>1</v>
      </c>
      <c r="J1072" s="706">
        <v>1</v>
      </c>
      <c r="K1072" s="706">
        <v>0</v>
      </c>
      <c r="L1072" s="706">
        <v>0</v>
      </c>
      <c r="M1072" s="706">
        <v>0</v>
      </c>
      <c r="N1072" s="706">
        <v>0</v>
      </c>
      <c r="O1072" s="706">
        <v>0</v>
      </c>
      <c r="P1072" s="706">
        <v>0</v>
      </c>
      <c r="Q1072" s="706">
        <v>0</v>
      </c>
      <c r="R1072" s="706">
        <v>0</v>
      </c>
      <c r="S1072" s="706">
        <v>0</v>
      </c>
      <c r="T1072" s="706">
        <v>1</v>
      </c>
      <c r="U1072" s="706">
        <v>0</v>
      </c>
      <c r="V1072" s="706">
        <v>0</v>
      </c>
      <c r="AN1072" s="5"/>
      <c r="AP1072" s="3"/>
      <c r="AQ1072" s="3"/>
      <c r="AR1072" s="3"/>
      <c r="AS1072" s="3"/>
      <c r="AT1072" s="3"/>
    </row>
    <row r="1073" spans="1:106" x14ac:dyDescent="0.2">
      <c r="A1073" s="681" t="s">
        <v>1283</v>
      </c>
      <c r="B1073" s="695" t="s">
        <v>812</v>
      </c>
      <c r="C1073" s="696">
        <v>10</v>
      </c>
      <c r="D1073" s="696">
        <v>11</v>
      </c>
      <c r="E1073" s="696">
        <v>11</v>
      </c>
      <c r="F1073" s="696">
        <v>11</v>
      </c>
      <c r="G1073" s="696">
        <v>19</v>
      </c>
      <c r="H1073" s="696">
        <v>25</v>
      </c>
      <c r="I1073" s="696">
        <v>25</v>
      </c>
      <c r="J1073" s="696">
        <v>24</v>
      </c>
      <c r="K1073" s="696">
        <v>25</v>
      </c>
      <c r="L1073" s="696">
        <v>24</v>
      </c>
      <c r="M1073" s="696">
        <v>24</v>
      </c>
      <c r="N1073" s="696">
        <v>24</v>
      </c>
      <c r="O1073" s="696">
        <v>24</v>
      </c>
      <c r="P1073" s="696">
        <v>24</v>
      </c>
      <c r="Q1073" s="696">
        <v>24</v>
      </c>
      <c r="R1073" s="696">
        <v>24</v>
      </c>
      <c r="S1073" s="696">
        <v>24</v>
      </c>
      <c r="T1073" s="696">
        <v>24</v>
      </c>
      <c r="U1073" s="696">
        <v>24</v>
      </c>
      <c r="V1073" s="696">
        <v>24</v>
      </c>
    </row>
    <row r="1074" spans="1:106" x14ac:dyDescent="0.2">
      <c r="A1074" s="681" t="s">
        <v>1284</v>
      </c>
      <c r="B1074" s="697" t="s">
        <v>32</v>
      </c>
      <c r="C1074" s="698" t="s">
        <v>2217</v>
      </c>
      <c r="D1074" s="698" t="e">
        <v>#N/A</v>
      </c>
      <c r="E1074" s="698" t="s">
        <v>2217</v>
      </c>
      <c r="F1074" s="698" t="e">
        <v>#N/A</v>
      </c>
      <c r="G1074" s="698" t="s">
        <v>2217</v>
      </c>
      <c r="H1074" s="698" t="e">
        <v>#N/A</v>
      </c>
      <c r="I1074" s="698" t="s">
        <v>837</v>
      </c>
      <c r="J1074" s="698" t="e">
        <v>#N/A</v>
      </c>
      <c r="K1074" s="698" t="s">
        <v>967</v>
      </c>
      <c r="L1074" s="698" t="e">
        <v>#N/A</v>
      </c>
      <c r="M1074" s="698" t="s">
        <v>816</v>
      </c>
      <c r="N1074" s="698" t="e">
        <v>#N/A</v>
      </c>
      <c r="O1074" s="698" t="s">
        <v>816</v>
      </c>
      <c r="P1074" s="698" t="e">
        <v>#N/A</v>
      </c>
      <c r="Q1074" s="698" t="s">
        <v>967</v>
      </c>
      <c r="R1074" s="698" t="e">
        <v>#N/A</v>
      </c>
      <c r="S1074" s="698" t="s">
        <v>837</v>
      </c>
      <c r="T1074" s="698" t="e">
        <v>#N/A</v>
      </c>
      <c r="U1074" s="698" t="s">
        <v>967</v>
      </c>
      <c r="V1074" s="698" t="e">
        <v>#N/A</v>
      </c>
    </row>
    <row r="1076" spans="1:106" s="5" customFormat="1" x14ac:dyDescent="0.2">
      <c r="A1076"/>
      <c r="B1076"/>
      <c r="C1076"/>
      <c r="D1076"/>
      <c r="E1076"/>
      <c r="F1076"/>
      <c r="G1076"/>
      <c r="H1076"/>
      <c r="I1076"/>
      <c r="J1076"/>
      <c r="K1076"/>
      <c r="L1076"/>
      <c r="M1076"/>
      <c r="N1076"/>
      <c r="O1076"/>
      <c r="P1076"/>
      <c r="Q1076"/>
      <c r="R1076"/>
      <c r="S1076"/>
      <c r="T1076"/>
      <c r="U1076"/>
      <c r="V1076"/>
      <c r="W1076" s="1"/>
      <c r="X1076"/>
      <c r="Y1076"/>
      <c r="Z1076"/>
      <c r="AA1076"/>
      <c r="AB1076"/>
      <c r="AC1076"/>
      <c r="AD1076"/>
      <c r="AE1076"/>
      <c r="AF1076"/>
      <c r="AG1076"/>
      <c r="AH1076"/>
      <c r="AI1076"/>
      <c r="AJ1076" s="515"/>
      <c r="AN1076" s="1"/>
      <c r="AO1076"/>
      <c r="AP1076"/>
      <c r="AQ1076"/>
      <c r="AR1076"/>
      <c r="AS1076"/>
      <c r="AT1076"/>
      <c r="CH1076"/>
      <c r="CI1076"/>
      <c r="CJ1076"/>
      <c r="CK1076"/>
      <c r="CL1076"/>
      <c r="CM1076"/>
      <c r="CN1076"/>
      <c r="CO1076"/>
      <c r="CP1076"/>
      <c r="CQ1076"/>
      <c r="CR1076"/>
      <c r="CS1076"/>
      <c r="CT1076"/>
      <c r="CU1076"/>
      <c r="CV1076"/>
      <c r="CW1076"/>
      <c r="CX1076"/>
      <c r="CY1076"/>
      <c r="CZ1076"/>
      <c r="DA1076"/>
      <c r="DB1076"/>
    </row>
    <row r="1077" spans="1:106" x14ac:dyDescent="0.2">
      <c r="CH1077" s="5"/>
      <c r="CI1077" s="5"/>
      <c r="CJ1077" s="5"/>
      <c r="CK1077" s="5"/>
      <c r="CL1077" s="5"/>
      <c r="CM1077" s="5"/>
      <c r="CN1077" s="5"/>
      <c r="CO1077" s="5"/>
      <c r="CP1077" s="5"/>
      <c r="CQ1077" s="5"/>
      <c r="CR1077" s="5"/>
      <c r="CS1077" s="5"/>
      <c r="CT1077" s="5"/>
      <c r="CU1077" s="5"/>
      <c r="CV1077" s="5"/>
      <c r="CW1077" s="5"/>
      <c r="CX1077" s="5"/>
      <c r="CY1077" s="5"/>
      <c r="CZ1077" s="5"/>
      <c r="DA1077" s="5"/>
      <c r="DB1077" s="5"/>
    </row>
    <row r="1080" spans="1:106" s="1" customFormat="1" ht="30" customHeight="1" x14ac:dyDescent="0.2">
      <c r="A1080"/>
      <c r="B1080"/>
      <c r="C1080"/>
      <c r="D1080"/>
      <c r="E1080"/>
      <c r="F1080"/>
      <c r="G1080"/>
      <c r="H1080"/>
      <c r="I1080"/>
      <c r="J1080"/>
      <c r="K1080"/>
      <c r="L1080"/>
      <c r="M1080"/>
      <c r="N1080"/>
      <c r="O1080"/>
      <c r="P1080"/>
      <c r="Q1080"/>
      <c r="R1080"/>
      <c r="S1080"/>
      <c r="T1080"/>
      <c r="U1080"/>
      <c r="V1080"/>
      <c r="X1080"/>
      <c r="Y1080"/>
      <c r="Z1080"/>
      <c r="AA1080"/>
      <c r="AB1080"/>
      <c r="AC1080"/>
      <c r="AD1080"/>
      <c r="AE1080"/>
      <c r="AF1080"/>
      <c r="AG1080"/>
      <c r="AH1080"/>
      <c r="AI1080"/>
      <c r="AJ1080" s="515"/>
      <c r="AK1080" s="5"/>
      <c r="AL1080" s="5"/>
      <c r="AM1080" s="5"/>
      <c r="AN1080"/>
      <c r="AO1080"/>
      <c r="AP1080"/>
      <c r="AQ1080"/>
      <c r="AR1080"/>
      <c r="AS1080"/>
      <c r="AT1080"/>
      <c r="CH1080"/>
      <c r="CI1080"/>
      <c r="CJ1080"/>
      <c r="CK1080"/>
      <c r="CL1080"/>
      <c r="CM1080"/>
      <c r="CN1080"/>
      <c r="CO1080"/>
      <c r="CP1080"/>
      <c r="CQ1080"/>
      <c r="CR1080"/>
      <c r="CS1080"/>
      <c r="CT1080"/>
      <c r="CU1080"/>
      <c r="CV1080"/>
      <c r="CW1080"/>
      <c r="CX1080"/>
      <c r="CY1080"/>
      <c r="CZ1080"/>
      <c r="DA1080"/>
      <c r="DB1080"/>
    </row>
    <row r="1081" spans="1:106" x14ac:dyDescent="0.2">
      <c r="CH1081" s="1"/>
      <c r="CI1081" s="1"/>
      <c r="CJ1081" s="1"/>
      <c r="CK1081" s="1"/>
      <c r="CL1081" s="1"/>
      <c r="CM1081" s="1"/>
      <c r="CN1081" s="1"/>
      <c r="CO1081" s="1"/>
      <c r="CP1081" s="1"/>
      <c r="CQ1081" s="1"/>
      <c r="CR1081" s="1"/>
      <c r="CS1081" s="1"/>
      <c r="CT1081" s="1"/>
      <c r="CU1081" s="1"/>
      <c r="CV1081" s="1"/>
      <c r="CW1081" s="1"/>
      <c r="CX1081" s="1"/>
      <c r="CY1081" s="1"/>
      <c r="CZ1081" s="1"/>
      <c r="DA1081" s="1"/>
      <c r="DB1081" s="1"/>
    </row>
    <row r="1082" spans="1:106" ht="15.75" customHeight="1" x14ac:dyDescent="0.2"/>
    <row r="1083" spans="1:106" ht="69.75" customHeight="1" x14ac:dyDescent="0.2">
      <c r="AL1083" s="232"/>
      <c r="AM1083" s="232"/>
      <c r="AN1083" s="2"/>
    </row>
    <row r="1084" spans="1:106" x14ac:dyDescent="0.2">
      <c r="AL1084" s="233"/>
      <c r="AM1084" s="233"/>
      <c r="AN1084" s="3"/>
    </row>
    <row r="1086" spans="1:106" x14ac:dyDescent="0.2">
      <c r="AO1086" s="5"/>
    </row>
    <row r="1087" spans="1:106" s="2" customFormat="1" x14ac:dyDescent="0.2">
      <c r="A1087"/>
      <c r="B1087"/>
      <c r="C1087"/>
      <c r="D1087"/>
      <c r="E1087"/>
      <c r="F1087"/>
      <c r="G1087"/>
      <c r="H1087"/>
      <c r="I1087"/>
      <c r="J1087"/>
      <c r="K1087"/>
      <c r="L1087"/>
      <c r="M1087"/>
      <c r="N1087"/>
      <c r="O1087"/>
      <c r="P1087"/>
      <c r="Q1087"/>
      <c r="R1087"/>
      <c r="S1087"/>
      <c r="T1087"/>
      <c r="U1087"/>
      <c r="V1087"/>
      <c r="W1087" s="1"/>
      <c r="X1087"/>
      <c r="Y1087"/>
      <c r="Z1087"/>
      <c r="AA1087"/>
      <c r="AB1087"/>
      <c r="AC1087"/>
      <c r="AD1087"/>
      <c r="AE1087"/>
      <c r="AF1087"/>
      <c r="AG1087"/>
      <c r="AH1087"/>
      <c r="AI1087"/>
      <c r="AJ1087" s="516"/>
      <c r="AK1087" s="232"/>
      <c r="AL1087" s="5"/>
      <c r="AM1087" s="5"/>
      <c r="AN1087"/>
      <c r="AO1087"/>
      <c r="AP1087"/>
      <c r="AQ1087"/>
      <c r="AR1087"/>
      <c r="AS1087"/>
      <c r="AT1087"/>
      <c r="CH1087"/>
      <c r="CI1087"/>
      <c r="CJ1087"/>
      <c r="CK1087"/>
      <c r="CL1087"/>
      <c r="CM1087"/>
      <c r="CN1087"/>
      <c r="CO1087"/>
      <c r="CP1087"/>
      <c r="CQ1087"/>
      <c r="CR1087"/>
      <c r="CS1087"/>
      <c r="CT1087"/>
      <c r="CU1087"/>
      <c r="CV1087"/>
      <c r="CW1087"/>
      <c r="CX1087"/>
      <c r="CY1087"/>
      <c r="CZ1087"/>
      <c r="DA1087"/>
      <c r="DB1087"/>
    </row>
    <row r="1088" spans="1:106" s="3" customFormat="1" x14ac:dyDescent="0.2">
      <c r="A1088"/>
      <c r="B1088"/>
      <c r="C1088"/>
      <c r="D1088"/>
      <c r="E1088"/>
      <c r="F1088"/>
      <c r="G1088"/>
      <c r="H1088"/>
      <c r="I1088"/>
      <c r="J1088"/>
      <c r="K1088"/>
      <c r="L1088"/>
      <c r="M1088"/>
      <c r="N1088"/>
      <c r="O1088"/>
      <c r="P1088"/>
      <c r="Q1088"/>
      <c r="R1088"/>
      <c r="S1088"/>
      <c r="T1088"/>
      <c r="U1088"/>
      <c r="V1088"/>
      <c r="W1088" s="1"/>
      <c r="X1088"/>
      <c r="Y1088"/>
      <c r="Z1088"/>
      <c r="AA1088"/>
      <c r="AB1088"/>
      <c r="AC1088"/>
      <c r="AD1088"/>
      <c r="AE1088"/>
      <c r="AF1088"/>
      <c r="AG1088"/>
      <c r="AH1088"/>
      <c r="AI1088"/>
      <c r="AJ1088" s="517"/>
      <c r="AK1088" s="233"/>
      <c r="AL1088" s="5"/>
      <c r="AM1088" s="5"/>
      <c r="AN1088"/>
      <c r="AO1088"/>
      <c r="AP1088"/>
      <c r="AQ1088"/>
      <c r="AR1088"/>
      <c r="AS1088"/>
      <c r="AT1088"/>
      <c r="CH1088" s="2"/>
      <c r="CI1088" s="2"/>
      <c r="CJ1088" s="2"/>
      <c r="CK1088" s="2"/>
      <c r="CL1088" s="2"/>
      <c r="CM1088" s="2"/>
      <c r="CN1088" s="2"/>
      <c r="CO1088" s="2"/>
      <c r="CP1088" s="2"/>
      <c r="CQ1088" s="2"/>
      <c r="CR1088" s="2"/>
      <c r="CS1088" s="2"/>
      <c r="CT1088" s="2"/>
      <c r="CU1088" s="2"/>
      <c r="CV1088" s="2"/>
      <c r="CW1088" s="2"/>
      <c r="CX1088" s="2"/>
      <c r="CY1088" s="2"/>
      <c r="CZ1088" s="2"/>
      <c r="DA1088" s="2"/>
      <c r="DB1088" s="2"/>
    </row>
    <row r="1089" spans="40:106" x14ac:dyDescent="0.2">
      <c r="CH1089" s="3"/>
      <c r="CI1089" s="3"/>
      <c r="CJ1089" s="3"/>
      <c r="CK1089" s="3"/>
      <c r="CL1089" s="3"/>
      <c r="CM1089" s="3"/>
      <c r="CN1089" s="3"/>
      <c r="CO1089" s="3"/>
      <c r="CP1089" s="3"/>
      <c r="CQ1089" s="3"/>
      <c r="CR1089" s="3"/>
      <c r="CS1089" s="3"/>
      <c r="CT1089" s="3"/>
      <c r="CU1089" s="3"/>
      <c r="CV1089" s="3"/>
      <c r="CW1089" s="3"/>
      <c r="CX1089" s="3"/>
      <c r="CY1089" s="3"/>
      <c r="CZ1089" s="3"/>
      <c r="DA1089" s="3"/>
      <c r="DB1089" s="3"/>
    </row>
    <row r="1090" spans="40:106" x14ac:dyDescent="0.2">
      <c r="AO1090" s="1"/>
      <c r="AP1090" s="5"/>
      <c r="AQ1090" s="5"/>
      <c r="AR1090" s="5"/>
      <c r="AS1090" s="5"/>
      <c r="AT1090" s="5"/>
    </row>
    <row r="1094" spans="40:106" x14ac:dyDescent="0.2">
      <c r="AP1094" s="1"/>
      <c r="AQ1094" s="1"/>
      <c r="AR1094" s="1"/>
      <c r="AS1094" s="1"/>
      <c r="AT1094" s="1"/>
    </row>
    <row r="1097" spans="40:106" x14ac:dyDescent="0.2">
      <c r="AO1097" s="2"/>
    </row>
    <row r="1098" spans="40:106" x14ac:dyDescent="0.2">
      <c r="AO1098" s="3"/>
    </row>
    <row r="1101" spans="40:106" x14ac:dyDescent="0.2">
      <c r="AP1101" s="2"/>
      <c r="AQ1101" s="2"/>
      <c r="AR1101" s="2"/>
      <c r="AS1101" s="2"/>
      <c r="AT1101" s="2"/>
    </row>
    <row r="1102" spans="40:106" x14ac:dyDescent="0.2">
      <c r="AN1102" s="5"/>
      <c r="AP1102" s="3"/>
      <c r="AQ1102" s="3"/>
      <c r="AR1102" s="3"/>
      <c r="AS1102" s="3"/>
      <c r="AT1102" s="3"/>
    </row>
    <row r="1106" spans="1:106" s="5" customFormat="1" x14ac:dyDescent="0.2">
      <c r="A1106"/>
      <c r="B1106"/>
      <c r="C1106"/>
      <c r="D1106"/>
      <c r="E1106"/>
      <c r="F1106"/>
      <c r="G1106"/>
      <c r="H1106"/>
      <c r="I1106"/>
      <c r="J1106"/>
      <c r="K1106"/>
      <c r="L1106"/>
      <c r="M1106"/>
      <c r="N1106"/>
      <c r="O1106"/>
      <c r="P1106"/>
      <c r="Q1106"/>
      <c r="R1106"/>
      <c r="S1106"/>
      <c r="T1106"/>
      <c r="U1106"/>
      <c r="V1106"/>
      <c r="W1106" s="1"/>
      <c r="X1106"/>
      <c r="Y1106"/>
      <c r="Z1106"/>
      <c r="AA1106"/>
      <c r="AB1106"/>
      <c r="AC1106"/>
      <c r="AD1106"/>
      <c r="AE1106"/>
      <c r="AF1106"/>
      <c r="AG1106"/>
      <c r="AH1106"/>
      <c r="AI1106"/>
      <c r="AJ1106" s="515"/>
      <c r="AN1106" s="1"/>
      <c r="AO1106"/>
      <c r="AP1106"/>
      <c r="AQ1106"/>
      <c r="AR1106"/>
      <c r="AS1106"/>
      <c r="AT1106"/>
      <c r="CH1106"/>
      <c r="CI1106"/>
      <c r="CJ1106"/>
      <c r="CK1106"/>
      <c r="CL1106"/>
      <c r="CM1106"/>
      <c r="CN1106"/>
      <c r="CO1106"/>
      <c r="CP1106"/>
      <c r="CQ1106"/>
      <c r="CR1106"/>
      <c r="CS1106"/>
      <c r="CT1106"/>
      <c r="CU1106"/>
      <c r="CV1106"/>
      <c r="CW1106"/>
      <c r="CX1106"/>
      <c r="CY1106"/>
      <c r="CZ1106"/>
      <c r="DA1106"/>
      <c r="DB1106"/>
    </row>
    <row r="1107" spans="1:106" x14ac:dyDescent="0.2">
      <c r="CH1107" s="5"/>
      <c r="CI1107" s="5"/>
      <c r="CJ1107" s="5"/>
      <c r="CK1107" s="5"/>
      <c r="CL1107" s="5"/>
      <c r="CM1107" s="5"/>
      <c r="CN1107" s="5"/>
      <c r="CO1107" s="5"/>
      <c r="CP1107" s="5"/>
      <c r="CQ1107" s="5"/>
      <c r="CR1107" s="5"/>
      <c r="CS1107" s="5"/>
      <c r="CT1107" s="5"/>
      <c r="CU1107" s="5"/>
      <c r="CV1107" s="5"/>
      <c r="CW1107" s="5"/>
      <c r="CX1107" s="5"/>
      <c r="CY1107" s="5"/>
      <c r="CZ1107" s="5"/>
      <c r="DA1107" s="5"/>
      <c r="DB1107" s="5"/>
    </row>
    <row r="1110" spans="1:106" s="1" customFormat="1" ht="30" customHeight="1" x14ac:dyDescent="0.2">
      <c r="A1110"/>
      <c r="B1110"/>
      <c r="C1110"/>
      <c r="D1110"/>
      <c r="E1110"/>
      <c r="F1110"/>
      <c r="G1110"/>
      <c r="H1110"/>
      <c r="I1110"/>
      <c r="J1110"/>
      <c r="K1110"/>
      <c r="L1110"/>
      <c r="M1110"/>
      <c r="N1110"/>
      <c r="O1110"/>
      <c r="P1110"/>
      <c r="Q1110"/>
      <c r="R1110"/>
      <c r="S1110"/>
      <c r="T1110"/>
      <c r="U1110"/>
      <c r="V1110"/>
      <c r="X1110"/>
      <c r="Y1110"/>
      <c r="Z1110"/>
      <c r="AA1110"/>
      <c r="AB1110"/>
      <c r="AC1110"/>
      <c r="AD1110"/>
      <c r="AE1110"/>
      <c r="AF1110"/>
      <c r="AG1110"/>
      <c r="AH1110"/>
      <c r="AI1110"/>
      <c r="AJ1110" s="515"/>
      <c r="AK1110" s="5"/>
      <c r="AL1110" s="5"/>
      <c r="AM1110" s="5"/>
      <c r="AN1110"/>
      <c r="AO1110"/>
      <c r="AP1110"/>
      <c r="AQ1110"/>
      <c r="AR1110"/>
      <c r="AS1110"/>
      <c r="AT1110"/>
      <c r="CH1110"/>
      <c r="CI1110"/>
      <c r="CJ1110"/>
      <c r="CK1110"/>
      <c r="CL1110"/>
      <c r="CM1110"/>
      <c r="CN1110"/>
      <c r="CO1110"/>
      <c r="CP1110"/>
      <c r="CQ1110"/>
      <c r="CR1110"/>
      <c r="CS1110"/>
      <c r="CT1110"/>
      <c r="CU1110"/>
      <c r="CV1110"/>
      <c r="CW1110"/>
      <c r="CX1110"/>
      <c r="CY1110"/>
      <c r="CZ1110"/>
      <c r="DA1110"/>
      <c r="DB1110"/>
    </row>
    <row r="1111" spans="1:106" x14ac:dyDescent="0.2">
      <c r="CH1111" s="1"/>
      <c r="CI1111" s="1"/>
      <c r="CJ1111" s="1"/>
      <c r="CK1111" s="1"/>
      <c r="CL1111" s="1"/>
      <c r="CM1111" s="1"/>
      <c r="CN1111" s="1"/>
      <c r="CO1111" s="1"/>
      <c r="CP1111" s="1"/>
      <c r="CQ1111" s="1"/>
      <c r="CR1111" s="1"/>
      <c r="CS1111" s="1"/>
      <c r="CT1111" s="1"/>
      <c r="CU1111" s="1"/>
      <c r="CV1111" s="1"/>
      <c r="CW1111" s="1"/>
      <c r="CX1111" s="1"/>
      <c r="CY1111" s="1"/>
      <c r="CZ1111" s="1"/>
      <c r="DA1111" s="1"/>
      <c r="DB1111" s="1"/>
    </row>
    <row r="1112" spans="1:106" ht="15.75" customHeight="1" x14ac:dyDescent="0.2"/>
    <row r="1113" spans="1:106" ht="69.75" customHeight="1" x14ac:dyDescent="0.2">
      <c r="AL1113" s="232"/>
      <c r="AM1113" s="232"/>
      <c r="AN1113" s="2"/>
    </row>
    <row r="1114" spans="1:106" x14ac:dyDescent="0.2">
      <c r="AL1114" s="233"/>
      <c r="AM1114" s="233"/>
      <c r="AN1114" s="3"/>
    </row>
    <row r="1116" spans="1:106" x14ac:dyDescent="0.2">
      <c r="AO1116" s="5"/>
    </row>
    <row r="1117" spans="1:106" s="2" customFormat="1" x14ac:dyDescent="0.2">
      <c r="A1117"/>
      <c r="B1117"/>
      <c r="C1117"/>
      <c r="D1117"/>
      <c r="E1117"/>
      <c r="F1117"/>
      <c r="G1117"/>
      <c r="H1117"/>
      <c r="I1117"/>
      <c r="J1117"/>
      <c r="K1117"/>
      <c r="L1117"/>
      <c r="M1117"/>
      <c r="N1117"/>
      <c r="O1117"/>
      <c r="P1117"/>
      <c r="Q1117"/>
      <c r="R1117"/>
      <c r="S1117"/>
      <c r="T1117"/>
      <c r="U1117"/>
      <c r="V1117"/>
      <c r="W1117" s="1"/>
      <c r="X1117"/>
      <c r="Y1117"/>
      <c r="Z1117"/>
      <c r="AA1117"/>
      <c r="AB1117"/>
      <c r="AC1117"/>
      <c r="AD1117"/>
      <c r="AE1117"/>
      <c r="AF1117"/>
      <c r="AG1117"/>
      <c r="AH1117"/>
      <c r="AI1117"/>
      <c r="AJ1117" s="516"/>
      <c r="AK1117" s="232"/>
      <c r="AL1117" s="5"/>
      <c r="AM1117" s="5"/>
      <c r="AN1117"/>
      <c r="AO1117"/>
      <c r="AP1117"/>
      <c r="AQ1117"/>
      <c r="AR1117"/>
      <c r="AS1117"/>
      <c r="AT1117"/>
      <c r="CH1117"/>
      <c r="CI1117"/>
      <c r="CJ1117"/>
      <c r="CK1117"/>
      <c r="CL1117"/>
      <c r="CM1117"/>
      <c r="CN1117"/>
      <c r="CO1117"/>
      <c r="CP1117"/>
      <c r="CQ1117"/>
      <c r="CR1117"/>
      <c r="CS1117"/>
      <c r="CT1117"/>
      <c r="CU1117"/>
      <c r="CV1117"/>
      <c r="CW1117"/>
      <c r="CX1117"/>
      <c r="CY1117"/>
      <c r="CZ1117"/>
      <c r="DA1117"/>
      <c r="DB1117"/>
    </row>
    <row r="1118" spans="1:106" s="3" customFormat="1" x14ac:dyDescent="0.2">
      <c r="A1118"/>
      <c r="B1118"/>
      <c r="C1118"/>
      <c r="D1118"/>
      <c r="E1118"/>
      <c r="F1118"/>
      <c r="G1118"/>
      <c r="H1118"/>
      <c r="I1118"/>
      <c r="J1118"/>
      <c r="K1118"/>
      <c r="L1118"/>
      <c r="M1118"/>
      <c r="N1118"/>
      <c r="O1118"/>
      <c r="P1118"/>
      <c r="Q1118"/>
      <c r="R1118"/>
      <c r="S1118"/>
      <c r="T1118"/>
      <c r="U1118"/>
      <c r="V1118"/>
      <c r="W1118" s="1"/>
      <c r="X1118"/>
      <c r="Y1118"/>
      <c r="Z1118"/>
      <c r="AA1118"/>
      <c r="AB1118"/>
      <c r="AC1118"/>
      <c r="AD1118"/>
      <c r="AE1118"/>
      <c r="AF1118"/>
      <c r="AG1118"/>
      <c r="AH1118"/>
      <c r="AI1118"/>
      <c r="AJ1118" s="517"/>
      <c r="AK1118" s="233"/>
      <c r="AL1118" s="5"/>
      <c r="AM1118" s="5"/>
      <c r="AN1118"/>
      <c r="AO1118"/>
      <c r="AP1118"/>
      <c r="AQ1118"/>
      <c r="AR1118"/>
      <c r="AS1118"/>
      <c r="AT1118"/>
      <c r="CH1118" s="2"/>
      <c r="CI1118" s="2"/>
      <c r="CJ1118" s="2"/>
      <c r="CK1118" s="2"/>
      <c r="CL1118" s="2"/>
      <c r="CM1118" s="2"/>
      <c r="CN1118" s="2"/>
      <c r="CO1118" s="2"/>
      <c r="CP1118" s="2"/>
      <c r="CQ1118" s="2"/>
      <c r="CR1118" s="2"/>
      <c r="CS1118" s="2"/>
      <c r="CT1118" s="2"/>
      <c r="CU1118" s="2"/>
      <c r="CV1118" s="2"/>
      <c r="CW1118" s="2"/>
      <c r="CX1118" s="2"/>
      <c r="CY1118" s="2"/>
      <c r="CZ1118" s="2"/>
      <c r="DA1118" s="2"/>
      <c r="DB1118" s="2"/>
    </row>
    <row r="1119" spans="1:106" x14ac:dyDescent="0.2">
      <c r="CH1119" s="3"/>
      <c r="CI1119" s="3"/>
      <c r="CJ1119" s="3"/>
      <c r="CK1119" s="3"/>
      <c r="CL1119" s="3"/>
      <c r="CM1119" s="3"/>
      <c r="CN1119" s="3"/>
      <c r="CO1119" s="3"/>
      <c r="CP1119" s="3"/>
      <c r="CQ1119" s="3"/>
      <c r="CR1119" s="3"/>
      <c r="CS1119" s="3"/>
      <c r="CT1119" s="3"/>
      <c r="CU1119" s="3"/>
      <c r="CV1119" s="3"/>
      <c r="CW1119" s="3"/>
      <c r="CX1119" s="3"/>
      <c r="CY1119" s="3"/>
      <c r="CZ1119" s="3"/>
      <c r="DA1119" s="3"/>
      <c r="DB1119" s="3"/>
    </row>
    <row r="1120" spans="1:106" x14ac:dyDescent="0.2">
      <c r="AO1120" s="1"/>
      <c r="AP1120" s="5"/>
      <c r="AQ1120" s="5"/>
      <c r="AR1120" s="5"/>
      <c r="AS1120" s="5"/>
      <c r="AT1120" s="5"/>
    </row>
    <row r="1124" spans="40:46" x14ac:dyDescent="0.2">
      <c r="AP1124" s="1"/>
      <c r="AQ1124" s="1"/>
      <c r="AR1124" s="1"/>
      <c r="AS1124" s="1"/>
      <c r="AT1124" s="1"/>
    </row>
    <row r="1127" spans="40:46" x14ac:dyDescent="0.2">
      <c r="AO1127" s="2"/>
    </row>
    <row r="1128" spans="40:46" x14ac:dyDescent="0.2">
      <c r="AO1128" s="3"/>
    </row>
    <row r="1131" spans="40:46" x14ac:dyDescent="0.2">
      <c r="AP1131" s="2"/>
      <c r="AQ1131" s="2"/>
      <c r="AR1131" s="2"/>
      <c r="AS1131" s="2"/>
      <c r="AT1131" s="2"/>
    </row>
    <row r="1132" spans="40:46" x14ac:dyDescent="0.2">
      <c r="AP1132" s="3"/>
      <c r="AQ1132" s="3"/>
      <c r="AR1132" s="3"/>
      <c r="AS1132" s="3"/>
      <c r="AT1132" s="3"/>
    </row>
    <row r="1136" spans="40:46" x14ac:dyDescent="0.2">
      <c r="AN1136" s="1"/>
    </row>
    <row r="1140" spans="1:106" s="1" customFormat="1" ht="30" customHeight="1" x14ac:dyDescent="0.2">
      <c r="A1140"/>
      <c r="B1140"/>
      <c r="C1140"/>
      <c r="D1140"/>
      <c r="E1140"/>
      <c r="F1140"/>
      <c r="G1140"/>
      <c r="H1140"/>
      <c r="I1140"/>
      <c r="J1140"/>
      <c r="K1140"/>
      <c r="L1140"/>
      <c r="M1140"/>
      <c r="N1140"/>
      <c r="O1140"/>
      <c r="P1140"/>
      <c r="Q1140"/>
      <c r="R1140"/>
      <c r="S1140"/>
      <c r="T1140"/>
      <c r="U1140"/>
      <c r="V1140"/>
      <c r="X1140"/>
      <c r="Y1140"/>
      <c r="Z1140"/>
      <c r="AA1140"/>
      <c r="AB1140"/>
      <c r="AC1140"/>
      <c r="AD1140"/>
      <c r="AE1140"/>
      <c r="AF1140"/>
      <c r="AG1140"/>
      <c r="AH1140"/>
      <c r="AI1140"/>
      <c r="AJ1140" s="515"/>
      <c r="AK1140" s="5"/>
      <c r="AL1140" s="5"/>
      <c r="AM1140" s="5"/>
      <c r="AN1140"/>
      <c r="AO1140"/>
      <c r="AP1140"/>
      <c r="AQ1140"/>
      <c r="AR1140"/>
      <c r="AS1140"/>
      <c r="AT1140"/>
      <c r="CH1140"/>
      <c r="CI1140"/>
      <c r="CJ1140"/>
      <c r="CK1140"/>
      <c r="CL1140"/>
      <c r="CM1140"/>
      <c r="CN1140"/>
      <c r="CO1140"/>
      <c r="CP1140"/>
      <c r="CQ1140"/>
      <c r="CR1140"/>
      <c r="CS1140"/>
      <c r="CT1140"/>
      <c r="CU1140"/>
      <c r="CV1140"/>
      <c r="CW1140"/>
      <c r="CX1140"/>
      <c r="CY1140"/>
      <c r="CZ1140"/>
      <c r="DA1140"/>
      <c r="DB1140"/>
    </row>
    <row r="1141" spans="1:106" x14ac:dyDescent="0.2">
      <c r="CH1141" s="1"/>
      <c r="CI1141" s="1"/>
      <c r="CJ1141" s="1"/>
      <c r="CK1141" s="1"/>
      <c r="CL1141" s="1"/>
      <c r="CM1141" s="1"/>
      <c r="CN1141" s="1"/>
      <c r="CO1141" s="1"/>
      <c r="CP1141" s="1"/>
      <c r="CQ1141" s="1"/>
      <c r="CR1141" s="1"/>
      <c r="CS1141" s="1"/>
      <c r="CT1141" s="1"/>
      <c r="CU1141" s="1"/>
      <c r="CV1141" s="1"/>
      <c r="CW1141" s="1"/>
      <c r="CX1141" s="1"/>
      <c r="CY1141" s="1"/>
      <c r="CZ1141" s="1"/>
      <c r="DA1141" s="1"/>
      <c r="DB1141" s="1"/>
    </row>
    <row r="1142" spans="1:106" ht="15.75" customHeight="1" x14ac:dyDescent="0.2"/>
    <row r="1143" spans="1:106" ht="69.75" customHeight="1" x14ac:dyDescent="0.2">
      <c r="AL1143" s="232"/>
      <c r="AM1143" s="232"/>
      <c r="AN1143" s="2"/>
    </row>
    <row r="1144" spans="1:106" x14ac:dyDescent="0.2">
      <c r="AL1144" s="233"/>
      <c r="AM1144" s="233"/>
      <c r="AN1144" s="3"/>
    </row>
    <row r="1147" spans="1:106" s="2" customFormat="1" x14ac:dyDescent="0.2">
      <c r="A1147"/>
      <c r="B1147"/>
      <c r="C1147"/>
      <c r="D1147"/>
      <c r="E1147"/>
      <c r="F1147"/>
      <c r="G1147"/>
      <c r="H1147"/>
      <c r="I1147"/>
      <c r="J1147"/>
      <c r="K1147"/>
      <c r="L1147"/>
      <c r="M1147"/>
      <c r="N1147"/>
      <c r="O1147"/>
      <c r="P1147"/>
      <c r="Q1147"/>
      <c r="R1147"/>
      <c r="S1147"/>
      <c r="T1147"/>
      <c r="U1147"/>
      <c r="V1147"/>
      <c r="W1147" s="1"/>
      <c r="X1147"/>
      <c r="Y1147"/>
      <c r="Z1147"/>
      <c r="AA1147"/>
      <c r="AB1147"/>
      <c r="AC1147"/>
      <c r="AD1147"/>
      <c r="AE1147"/>
      <c r="AF1147"/>
      <c r="AG1147"/>
      <c r="AH1147"/>
      <c r="AI1147"/>
      <c r="AJ1147" s="516"/>
      <c r="AK1147" s="232"/>
      <c r="AL1147" s="5"/>
      <c r="AM1147" s="5"/>
      <c r="AN1147"/>
      <c r="AO1147"/>
      <c r="AP1147"/>
      <c r="AQ1147"/>
      <c r="AR1147"/>
      <c r="AS1147"/>
      <c r="AT1147"/>
      <c r="CH1147"/>
      <c r="CI1147"/>
      <c r="CJ1147"/>
      <c r="CK1147"/>
      <c r="CL1147"/>
      <c r="CM1147"/>
      <c r="CN1147"/>
      <c r="CO1147"/>
      <c r="CP1147"/>
      <c r="CQ1147"/>
      <c r="CR1147"/>
      <c r="CS1147"/>
      <c r="CT1147"/>
      <c r="CU1147"/>
      <c r="CV1147"/>
      <c r="CW1147"/>
      <c r="CX1147"/>
      <c r="CY1147"/>
      <c r="CZ1147"/>
      <c r="DA1147"/>
      <c r="DB1147"/>
    </row>
    <row r="1148" spans="1:106" s="3" customFormat="1" x14ac:dyDescent="0.2">
      <c r="A1148"/>
      <c r="B1148"/>
      <c r="C1148"/>
      <c r="D1148"/>
      <c r="E1148"/>
      <c r="F1148"/>
      <c r="G1148"/>
      <c r="H1148"/>
      <c r="I1148"/>
      <c r="J1148"/>
      <c r="K1148"/>
      <c r="L1148"/>
      <c r="M1148"/>
      <c r="N1148"/>
      <c r="O1148"/>
      <c r="P1148"/>
      <c r="Q1148"/>
      <c r="R1148"/>
      <c r="S1148"/>
      <c r="T1148"/>
      <c r="U1148"/>
      <c r="V1148"/>
      <c r="W1148" s="1"/>
      <c r="X1148"/>
      <c r="Y1148"/>
      <c r="Z1148"/>
      <c r="AA1148"/>
      <c r="AB1148"/>
      <c r="AC1148"/>
      <c r="AD1148"/>
      <c r="AE1148"/>
      <c r="AF1148"/>
      <c r="AG1148"/>
      <c r="AH1148"/>
      <c r="AI1148"/>
      <c r="AJ1148" s="517"/>
      <c r="AK1148" s="233"/>
      <c r="AL1148" s="5"/>
      <c r="AM1148" s="5"/>
      <c r="AN1148"/>
      <c r="AO1148"/>
      <c r="AP1148"/>
      <c r="AQ1148"/>
      <c r="AR1148"/>
      <c r="AS1148"/>
      <c r="AT1148"/>
      <c r="CH1148" s="2"/>
      <c r="CI1148" s="2"/>
      <c r="CJ1148" s="2"/>
      <c r="CK1148" s="2"/>
      <c r="CL1148" s="2"/>
      <c r="CM1148" s="2"/>
      <c r="CN1148" s="2"/>
      <c r="CO1148" s="2"/>
      <c r="CP1148" s="2"/>
      <c r="CQ1148" s="2"/>
      <c r="CR1148" s="2"/>
      <c r="CS1148" s="2"/>
      <c r="CT1148" s="2"/>
      <c r="CU1148" s="2"/>
      <c r="CV1148" s="2"/>
      <c r="CW1148" s="2"/>
      <c r="CX1148" s="2"/>
      <c r="CY1148" s="2"/>
      <c r="CZ1148" s="2"/>
      <c r="DA1148" s="2"/>
      <c r="DB1148" s="2"/>
    </row>
    <row r="1149" spans="1:106" x14ac:dyDescent="0.2">
      <c r="CH1149" s="3"/>
      <c r="CI1149" s="3"/>
      <c r="CJ1149" s="3"/>
      <c r="CK1149" s="3"/>
      <c r="CL1149" s="3"/>
      <c r="CM1149" s="3"/>
      <c r="CN1149" s="3"/>
      <c r="CO1149" s="3"/>
      <c r="CP1149" s="3"/>
      <c r="CQ1149" s="3"/>
      <c r="CR1149" s="3"/>
      <c r="CS1149" s="3"/>
      <c r="CT1149" s="3"/>
      <c r="CU1149" s="3"/>
      <c r="CV1149" s="3"/>
      <c r="CW1149" s="3"/>
      <c r="CX1149" s="3"/>
      <c r="CY1149" s="3"/>
      <c r="CZ1149" s="3"/>
      <c r="DA1149" s="3"/>
      <c r="DB1149" s="3"/>
    </row>
    <row r="1150" spans="1:106" x14ac:dyDescent="0.2">
      <c r="AO1150" s="1"/>
    </row>
    <row r="1154" spans="40:46" x14ac:dyDescent="0.2">
      <c r="AP1154" s="1"/>
      <c r="AQ1154" s="1"/>
      <c r="AR1154" s="1"/>
      <c r="AS1154" s="1"/>
      <c r="AT1154" s="1"/>
    </row>
    <row r="1157" spans="40:46" x14ac:dyDescent="0.2">
      <c r="AO1157" s="2"/>
    </row>
    <row r="1158" spans="40:46" x14ac:dyDescent="0.2">
      <c r="AO1158" s="3"/>
    </row>
    <row r="1161" spans="40:46" x14ac:dyDescent="0.2">
      <c r="AP1161" s="2"/>
      <c r="AQ1161" s="2"/>
      <c r="AR1161" s="2"/>
      <c r="AS1161" s="2"/>
      <c r="AT1161" s="2"/>
    </row>
    <row r="1162" spans="40:46" x14ac:dyDescent="0.2">
      <c r="AP1162" s="3"/>
      <c r="AQ1162" s="3"/>
      <c r="AR1162" s="3"/>
      <c r="AS1162" s="3"/>
      <c r="AT1162" s="3"/>
    </row>
    <row r="1166" spans="40:46" x14ac:dyDescent="0.2">
      <c r="AN1166" s="1"/>
    </row>
    <row r="1170" spans="1:106" s="1" customFormat="1" ht="30" customHeight="1" x14ac:dyDescent="0.2">
      <c r="A1170"/>
      <c r="B1170"/>
      <c r="C1170"/>
      <c r="D1170"/>
      <c r="E1170"/>
      <c r="F1170"/>
      <c r="G1170"/>
      <c r="H1170"/>
      <c r="I1170"/>
      <c r="J1170"/>
      <c r="K1170"/>
      <c r="L1170"/>
      <c r="M1170"/>
      <c r="N1170"/>
      <c r="O1170"/>
      <c r="P1170"/>
      <c r="Q1170"/>
      <c r="R1170"/>
      <c r="S1170"/>
      <c r="T1170"/>
      <c r="U1170"/>
      <c r="V1170"/>
      <c r="X1170"/>
      <c r="Y1170"/>
      <c r="Z1170"/>
      <c r="AA1170"/>
      <c r="AB1170"/>
      <c r="AC1170"/>
      <c r="AD1170"/>
      <c r="AE1170"/>
      <c r="AF1170"/>
      <c r="AG1170"/>
      <c r="AH1170"/>
      <c r="AI1170"/>
      <c r="AJ1170" s="515"/>
      <c r="AK1170" s="5"/>
      <c r="AL1170" s="5"/>
      <c r="AM1170" s="5"/>
      <c r="AN1170"/>
      <c r="AO1170"/>
      <c r="AP1170"/>
      <c r="AQ1170"/>
      <c r="AR1170"/>
      <c r="AS1170"/>
      <c r="AT1170"/>
      <c r="CH1170"/>
      <c r="CI1170"/>
      <c r="CJ1170"/>
      <c r="CK1170"/>
      <c r="CL1170"/>
      <c r="CM1170"/>
      <c r="CN1170"/>
      <c r="CO1170"/>
      <c r="CP1170"/>
      <c r="CQ1170"/>
      <c r="CR1170"/>
      <c r="CS1170"/>
      <c r="CT1170"/>
      <c r="CU1170"/>
      <c r="CV1170"/>
      <c r="CW1170"/>
      <c r="CX1170"/>
      <c r="CY1170"/>
      <c r="CZ1170"/>
      <c r="DA1170"/>
      <c r="DB1170"/>
    </row>
    <row r="1171" spans="1:106" x14ac:dyDescent="0.2">
      <c r="CH1171" s="1"/>
      <c r="CI1171" s="1"/>
      <c r="CJ1171" s="1"/>
      <c r="CK1171" s="1"/>
      <c r="CL1171" s="1"/>
      <c r="CM1171" s="1"/>
      <c r="CN1171" s="1"/>
      <c r="CO1171" s="1"/>
      <c r="CP1171" s="1"/>
      <c r="CQ1171" s="1"/>
      <c r="CR1171" s="1"/>
      <c r="CS1171" s="1"/>
      <c r="CT1171" s="1"/>
      <c r="CU1171" s="1"/>
      <c r="CV1171" s="1"/>
      <c r="CW1171" s="1"/>
      <c r="CX1171" s="1"/>
      <c r="CY1171" s="1"/>
      <c r="CZ1171" s="1"/>
      <c r="DA1171" s="1"/>
      <c r="DB1171" s="1"/>
    </row>
    <row r="1172" spans="1:106" ht="15.75" customHeight="1" x14ac:dyDescent="0.2"/>
    <row r="1173" spans="1:106" ht="69.75" customHeight="1" x14ac:dyDescent="0.2">
      <c r="AL1173" s="232"/>
      <c r="AM1173" s="232"/>
      <c r="AN1173" s="2"/>
    </row>
    <row r="1174" spans="1:106" x14ac:dyDescent="0.2">
      <c r="AL1174" s="233"/>
      <c r="AM1174" s="233"/>
      <c r="AN1174" s="3"/>
    </row>
    <row r="1177" spans="1:106" s="2" customFormat="1" x14ac:dyDescent="0.2">
      <c r="A1177"/>
      <c r="B1177"/>
      <c r="C1177"/>
      <c r="D1177"/>
      <c r="E1177"/>
      <c r="F1177"/>
      <c r="G1177"/>
      <c r="H1177"/>
      <c r="I1177"/>
      <c r="J1177"/>
      <c r="K1177"/>
      <c r="L1177"/>
      <c r="M1177"/>
      <c r="N1177"/>
      <c r="O1177"/>
      <c r="P1177"/>
      <c r="Q1177"/>
      <c r="R1177"/>
      <c r="S1177"/>
      <c r="T1177"/>
      <c r="U1177"/>
      <c r="V1177"/>
      <c r="W1177" s="1"/>
      <c r="X1177"/>
      <c r="Y1177"/>
      <c r="Z1177"/>
      <c r="AA1177"/>
      <c r="AB1177"/>
      <c r="AC1177"/>
      <c r="AD1177"/>
      <c r="AE1177"/>
      <c r="AF1177"/>
      <c r="AG1177"/>
      <c r="AH1177"/>
      <c r="AI1177"/>
      <c r="AJ1177" s="516"/>
      <c r="AK1177" s="232"/>
      <c r="AL1177" s="5"/>
      <c r="AM1177" s="5"/>
      <c r="AN1177"/>
      <c r="AO1177"/>
      <c r="AP1177"/>
      <c r="AQ1177"/>
      <c r="AR1177"/>
      <c r="AS1177"/>
      <c r="AT1177"/>
      <c r="CH1177"/>
      <c r="CI1177"/>
      <c r="CJ1177"/>
      <c r="CK1177"/>
      <c r="CL1177"/>
      <c r="CM1177"/>
      <c r="CN1177"/>
      <c r="CO1177"/>
      <c r="CP1177"/>
      <c r="CQ1177"/>
      <c r="CR1177"/>
      <c r="CS1177"/>
      <c r="CT1177"/>
      <c r="CU1177"/>
      <c r="CV1177"/>
      <c r="CW1177"/>
      <c r="CX1177"/>
      <c r="CY1177"/>
      <c r="CZ1177"/>
      <c r="DA1177"/>
      <c r="DB1177"/>
    </row>
    <row r="1178" spans="1:106" s="3" customFormat="1" x14ac:dyDescent="0.2">
      <c r="A1178"/>
      <c r="B1178"/>
      <c r="C1178"/>
      <c r="D1178"/>
      <c r="E1178"/>
      <c r="F1178"/>
      <c r="G1178"/>
      <c r="H1178"/>
      <c r="I1178"/>
      <c r="J1178"/>
      <c r="K1178"/>
      <c r="L1178"/>
      <c r="M1178"/>
      <c r="N1178"/>
      <c r="O1178"/>
      <c r="P1178"/>
      <c r="Q1178"/>
      <c r="R1178"/>
      <c r="S1178"/>
      <c r="T1178"/>
      <c r="U1178"/>
      <c r="V1178"/>
      <c r="W1178" s="1"/>
      <c r="X1178"/>
      <c r="Y1178"/>
      <c r="Z1178"/>
      <c r="AA1178"/>
      <c r="AB1178"/>
      <c r="AC1178"/>
      <c r="AD1178"/>
      <c r="AE1178"/>
      <c r="AF1178"/>
      <c r="AG1178"/>
      <c r="AH1178"/>
      <c r="AI1178"/>
      <c r="AJ1178" s="517"/>
      <c r="AK1178" s="233"/>
      <c r="AL1178" s="5"/>
      <c r="AM1178" s="5"/>
      <c r="AN1178"/>
      <c r="AO1178"/>
      <c r="AP1178"/>
      <c r="AQ1178"/>
      <c r="AR1178"/>
      <c r="AS1178"/>
      <c r="AT1178"/>
      <c r="CH1178" s="2"/>
      <c r="CI1178" s="2"/>
      <c r="CJ1178" s="2"/>
      <c r="CK1178" s="2"/>
      <c r="CL1178" s="2"/>
      <c r="CM1178" s="2"/>
      <c r="CN1178" s="2"/>
      <c r="CO1178" s="2"/>
      <c r="CP1178" s="2"/>
      <c r="CQ1178" s="2"/>
      <c r="CR1178" s="2"/>
      <c r="CS1178" s="2"/>
      <c r="CT1178" s="2"/>
      <c r="CU1178" s="2"/>
      <c r="CV1178" s="2"/>
      <c r="CW1178" s="2"/>
      <c r="CX1178" s="2"/>
      <c r="CY1178" s="2"/>
      <c r="CZ1178" s="2"/>
      <c r="DA1178" s="2"/>
      <c r="DB1178" s="2"/>
    </row>
    <row r="1179" spans="1:106" x14ac:dyDescent="0.2">
      <c r="CH1179" s="3"/>
      <c r="CI1179" s="3"/>
      <c r="CJ1179" s="3"/>
      <c r="CK1179" s="3"/>
      <c r="CL1179" s="3"/>
      <c r="CM1179" s="3"/>
      <c r="CN1179" s="3"/>
      <c r="CO1179" s="3"/>
      <c r="CP1179" s="3"/>
      <c r="CQ1179" s="3"/>
      <c r="CR1179" s="3"/>
      <c r="CS1179" s="3"/>
      <c r="CT1179" s="3"/>
      <c r="CU1179" s="3"/>
      <c r="CV1179" s="3"/>
      <c r="CW1179" s="3"/>
      <c r="CX1179" s="3"/>
      <c r="CY1179" s="3"/>
      <c r="CZ1179" s="3"/>
      <c r="DA1179" s="3"/>
      <c r="DB1179" s="3"/>
    </row>
    <row r="1180" spans="1:106" x14ac:dyDescent="0.2">
      <c r="AO1180" s="1"/>
    </row>
    <row r="1184" spans="1:106" x14ac:dyDescent="0.2">
      <c r="AP1184" s="1"/>
      <c r="AQ1184" s="1"/>
      <c r="AR1184" s="1"/>
      <c r="AS1184" s="1"/>
      <c r="AT1184" s="1"/>
    </row>
    <row r="1187" spans="1:106" x14ac:dyDescent="0.2">
      <c r="AO1187" s="2"/>
    </row>
    <row r="1188" spans="1:106" x14ac:dyDescent="0.2">
      <c r="AO1188" s="3"/>
    </row>
    <row r="1191" spans="1:106" x14ac:dyDescent="0.2">
      <c r="AP1191" s="2"/>
      <c r="AQ1191" s="2"/>
      <c r="AR1191" s="2"/>
      <c r="AS1191" s="2"/>
      <c r="AT1191" s="2"/>
    </row>
    <row r="1192" spans="1:106" x14ac:dyDescent="0.2">
      <c r="AN1192" s="5"/>
      <c r="AP1192" s="3"/>
      <c r="AQ1192" s="3"/>
      <c r="AR1192" s="3"/>
      <c r="AS1192" s="3"/>
      <c r="AT1192" s="3"/>
    </row>
    <row r="1196" spans="1:106" s="5" customFormat="1" x14ac:dyDescent="0.2">
      <c r="A1196"/>
      <c r="B1196"/>
      <c r="C1196"/>
      <c r="D1196"/>
      <c r="E1196"/>
      <c r="F1196"/>
      <c r="G1196"/>
      <c r="H1196"/>
      <c r="I1196"/>
      <c r="J1196"/>
      <c r="K1196"/>
      <c r="L1196"/>
      <c r="M1196"/>
      <c r="N1196"/>
      <c r="O1196"/>
      <c r="P1196"/>
      <c r="Q1196"/>
      <c r="R1196"/>
      <c r="S1196"/>
      <c r="T1196"/>
      <c r="U1196"/>
      <c r="V1196"/>
      <c r="W1196" s="1"/>
      <c r="X1196"/>
      <c r="Y1196"/>
      <c r="Z1196"/>
      <c r="AA1196"/>
      <c r="AB1196"/>
      <c r="AC1196"/>
      <c r="AD1196"/>
      <c r="AE1196"/>
      <c r="AF1196"/>
      <c r="AG1196"/>
      <c r="AH1196"/>
      <c r="AI1196"/>
      <c r="AJ1196" s="515"/>
      <c r="AN1196" s="1"/>
      <c r="AO1196"/>
      <c r="AP1196"/>
      <c r="AQ1196"/>
      <c r="AR1196"/>
      <c r="AS1196"/>
      <c r="AT1196"/>
      <c r="CH1196"/>
      <c r="CI1196"/>
      <c r="CJ1196"/>
      <c r="CK1196"/>
      <c r="CL1196"/>
      <c r="CM1196"/>
      <c r="CN1196"/>
      <c r="CO1196"/>
      <c r="CP1196"/>
      <c r="CQ1196"/>
      <c r="CR1196"/>
      <c r="CS1196"/>
      <c r="CT1196"/>
      <c r="CU1196"/>
      <c r="CV1196"/>
      <c r="CW1196"/>
      <c r="CX1196"/>
      <c r="CY1196"/>
      <c r="CZ1196"/>
      <c r="DA1196"/>
      <c r="DB1196"/>
    </row>
    <row r="1197" spans="1:106" x14ac:dyDescent="0.2">
      <c r="CH1197" s="5"/>
      <c r="CI1197" s="5"/>
      <c r="CJ1197" s="5"/>
      <c r="CK1197" s="5"/>
      <c r="CL1197" s="5"/>
      <c r="CM1197" s="5"/>
      <c r="CN1197" s="5"/>
      <c r="CO1197" s="5"/>
      <c r="CP1197" s="5"/>
      <c r="CQ1197" s="5"/>
      <c r="CR1197" s="5"/>
      <c r="CS1197" s="5"/>
      <c r="CT1197" s="5"/>
      <c r="CU1197" s="5"/>
      <c r="CV1197" s="5"/>
      <c r="CW1197" s="5"/>
      <c r="CX1197" s="5"/>
      <c r="CY1197" s="5"/>
      <c r="CZ1197" s="5"/>
      <c r="DA1197" s="5"/>
      <c r="DB1197" s="5"/>
    </row>
    <row r="1200" spans="1:106" s="1" customFormat="1" ht="30" customHeight="1" x14ac:dyDescent="0.2">
      <c r="A1200"/>
      <c r="B1200"/>
      <c r="C1200"/>
      <c r="D1200"/>
      <c r="E1200"/>
      <c r="F1200"/>
      <c r="G1200"/>
      <c r="H1200"/>
      <c r="I1200"/>
      <c r="J1200"/>
      <c r="K1200"/>
      <c r="L1200"/>
      <c r="M1200"/>
      <c r="N1200"/>
      <c r="O1200"/>
      <c r="P1200"/>
      <c r="Q1200"/>
      <c r="R1200"/>
      <c r="S1200"/>
      <c r="T1200"/>
      <c r="U1200"/>
      <c r="V1200"/>
      <c r="X1200"/>
      <c r="Y1200"/>
      <c r="Z1200"/>
      <c r="AA1200"/>
      <c r="AB1200"/>
      <c r="AC1200"/>
      <c r="AD1200"/>
      <c r="AE1200"/>
      <c r="AF1200"/>
      <c r="AG1200"/>
      <c r="AH1200"/>
      <c r="AI1200"/>
      <c r="AJ1200" s="515"/>
      <c r="AK1200" s="5"/>
      <c r="AL1200" s="5"/>
      <c r="AM1200" s="5"/>
      <c r="AN1200"/>
      <c r="AO1200"/>
      <c r="AP1200"/>
      <c r="AQ1200"/>
      <c r="AR1200"/>
      <c r="AS1200"/>
      <c r="AT1200"/>
      <c r="CH1200"/>
      <c r="CI1200"/>
      <c r="CJ1200"/>
      <c r="CK1200"/>
      <c r="CL1200"/>
      <c r="CM1200"/>
      <c r="CN1200"/>
      <c r="CO1200"/>
      <c r="CP1200"/>
      <c r="CQ1200"/>
      <c r="CR1200"/>
      <c r="CS1200"/>
      <c r="CT1200"/>
      <c r="CU1200"/>
      <c r="CV1200"/>
      <c r="CW1200"/>
      <c r="CX1200"/>
      <c r="CY1200"/>
      <c r="CZ1200"/>
      <c r="DA1200"/>
      <c r="DB1200"/>
    </row>
    <row r="1201" spans="1:106" x14ac:dyDescent="0.2">
      <c r="CH1201" s="1"/>
      <c r="CI1201" s="1"/>
      <c r="CJ1201" s="1"/>
      <c r="CK1201" s="1"/>
      <c r="CL1201" s="1"/>
      <c r="CM1201" s="1"/>
      <c r="CN1201" s="1"/>
      <c r="CO1201" s="1"/>
      <c r="CP1201" s="1"/>
      <c r="CQ1201" s="1"/>
      <c r="CR1201" s="1"/>
      <c r="CS1201" s="1"/>
      <c r="CT1201" s="1"/>
      <c r="CU1201" s="1"/>
      <c r="CV1201" s="1"/>
      <c r="CW1201" s="1"/>
      <c r="CX1201" s="1"/>
      <c r="CY1201" s="1"/>
      <c r="CZ1201" s="1"/>
      <c r="DA1201" s="1"/>
      <c r="DB1201" s="1"/>
    </row>
    <row r="1202" spans="1:106" ht="15.75" customHeight="1" x14ac:dyDescent="0.2"/>
    <row r="1203" spans="1:106" ht="69.75" customHeight="1" x14ac:dyDescent="0.2">
      <c r="AL1203" s="232"/>
      <c r="AM1203" s="232"/>
      <c r="AN1203" s="2"/>
    </row>
    <row r="1204" spans="1:106" x14ac:dyDescent="0.2">
      <c r="AL1204" s="233"/>
      <c r="AM1204" s="233"/>
      <c r="AN1204" s="3"/>
    </row>
    <row r="1206" spans="1:106" x14ac:dyDescent="0.2">
      <c r="AO1206" s="5"/>
    </row>
    <row r="1207" spans="1:106" s="2" customFormat="1" x14ac:dyDescent="0.2">
      <c r="A1207"/>
      <c r="B1207"/>
      <c r="C1207"/>
      <c r="D1207"/>
      <c r="E1207"/>
      <c r="F1207"/>
      <c r="G1207"/>
      <c r="H1207"/>
      <c r="I1207"/>
      <c r="J1207"/>
      <c r="K1207"/>
      <c r="L1207"/>
      <c r="M1207"/>
      <c r="N1207"/>
      <c r="O1207"/>
      <c r="P1207"/>
      <c r="Q1207"/>
      <c r="R1207"/>
      <c r="S1207"/>
      <c r="T1207"/>
      <c r="U1207"/>
      <c r="V1207"/>
      <c r="W1207" s="1"/>
      <c r="X1207"/>
      <c r="Y1207"/>
      <c r="Z1207"/>
      <c r="AA1207"/>
      <c r="AB1207"/>
      <c r="AC1207"/>
      <c r="AD1207"/>
      <c r="AE1207"/>
      <c r="AF1207"/>
      <c r="AG1207"/>
      <c r="AH1207"/>
      <c r="AI1207"/>
      <c r="AJ1207" s="516"/>
      <c r="AK1207" s="232"/>
      <c r="AL1207" s="5"/>
      <c r="AM1207" s="5"/>
      <c r="AN1207"/>
      <c r="AO1207"/>
      <c r="AP1207"/>
      <c r="AQ1207"/>
      <c r="AR1207"/>
      <c r="AS1207"/>
      <c r="AT1207"/>
      <c r="CH1207"/>
      <c r="CI1207"/>
      <c r="CJ1207"/>
      <c r="CK1207"/>
      <c r="CL1207"/>
      <c r="CM1207"/>
      <c r="CN1207"/>
      <c r="CO1207"/>
      <c r="CP1207"/>
      <c r="CQ1207"/>
      <c r="CR1207"/>
      <c r="CS1207"/>
      <c r="CT1207"/>
      <c r="CU1207"/>
      <c r="CV1207"/>
      <c r="CW1207"/>
      <c r="CX1207"/>
      <c r="CY1207"/>
      <c r="CZ1207"/>
      <c r="DA1207"/>
      <c r="DB1207"/>
    </row>
    <row r="1208" spans="1:106" s="3" customFormat="1" x14ac:dyDescent="0.2">
      <c r="A1208"/>
      <c r="B1208"/>
      <c r="C1208"/>
      <c r="D1208"/>
      <c r="E1208"/>
      <c r="F1208"/>
      <c r="G1208"/>
      <c r="H1208"/>
      <c r="I1208"/>
      <c r="J1208"/>
      <c r="K1208"/>
      <c r="L1208"/>
      <c r="M1208"/>
      <c r="N1208"/>
      <c r="O1208"/>
      <c r="P1208"/>
      <c r="Q1208"/>
      <c r="R1208"/>
      <c r="S1208"/>
      <c r="T1208"/>
      <c r="U1208"/>
      <c r="V1208"/>
      <c r="W1208" s="1"/>
      <c r="X1208"/>
      <c r="Y1208"/>
      <c r="Z1208"/>
      <c r="AA1208"/>
      <c r="AB1208"/>
      <c r="AC1208"/>
      <c r="AD1208"/>
      <c r="AE1208"/>
      <c r="AF1208"/>
      <c r="AG1208"/>
      <c r="AH1208"/>
      <c r="AI1208"/>
      <c r="AJ1208" s="517"/>
      <c r="AK1208" s="233"/>
      <c r="AL1208" s="5"/>
      <c r="AM1208" s="5"/>
      <c r="AN1208"/>
      <c r="AO1208"/>
      <c r="AP1208"/>
      <c r="AQ1208"/>
      <c r="AR1208"/>
      <c r="AS1208"/>
      <c r="AT1208"/>
      <c r="CH1208" s="2"/>
      <c r="CI1208" s="2"/>
      <c r="CJ1208" s="2"/>
      <c r="CK1208" s="2"/>
      <c r="CL1208" s="2"/>
      <c r="CM1208" s="2"/>
      <c r="CN1208" s="2"/>
      <c r="CO1208" s="2"/>
      <c r="CP1208" s="2"/>
      <c r="CQ1208" s="2"/>
      <c r="CR1208" s="2"/>
      <c r="CS1208" s="2"/>
      <c r="CT1208" s="2"/>
      <c r="CU1208" s="2"/>
      <c r="CV1208" s="2"/>
      <c r="CW1208" s="2"/>
      <c r="CX1208" s="2"/>
      <c r="CY1208" s="2"/>
      <c r="CZ1208" s="2"/>
      <c r="DA1208" s="2"/>
      <c r="DB1208" s="2"/>
    </row>
    <row r="1209" spans="1:106" x14ac:dyDescent="0.2">
      <c r="CH1209" s="3"/>
      <c r="CI1209" s="3"/>
      <c r="CJ1209" s="3"/>
      <c r="CK1209" s="3"/>
      <c r="CL1209" s="3"/>
      <c r="CM1209" s="3"/>
      <c r="CN1209" s="3"/>
      <c r="CO1209" s="3"/>
      <c r="CP1209" s="3"/>
      <c r="CQ1209" s="3"/>
      <c r="CR1209" s="3"/>
      <c r="CS1209" s="3"/>
      <c r="CT1209" s="3"/>
      <c r="CU1209" s="3"/>
      <c r="CV1209" s="3"/>
      <c r="CW1209" s="3"/>
      <c r="CX1209" s="3"/>
      <c r="CY1209" s="3"/>
      <c r="CZ1209" s="3"/>
      <c r="DA1209" s="3"/>
      <c r="DB1209" s="3"/>
    </row>
    <row r="1210" spans="1:106" x14ac:dyDescent="0.2">
      <c r="AO1210" s="1"/>
      <c r="AP1210" s="5"/>
      <c r="AQ1210" s="5"/>
      <c r="AR1210" s="5"/>
      <c r="AS1210" s="5"/>
      <c r="AT1210" s="5"/>
    </row>
    <row r="1214" spans="1:106" x14ac:dyDescent="0.2">
      <c r="AP1214" s="1"/>
      <c r="AQ1214" s="1"/>
      <c r="AR1214" s="1"/>
      <c r="AS1214" s="1"/>
      <c r="AT1214" s="1"/>
    </row>
    <row r="1217" spans="1:106" x14ac:dyDescent="0.2">
      <c r="AO1217" s="2"/>
    </row>
    <row r="1218" spans="1:106" x14ac:dyDescent="0.2">
      <c r="AO1218" s="3"/>
    </row>
    <row r="1221" spans="1:106" x14ac:dyDescent="0.2">
      <c r="AP1221" s="2"/>
      <c r="AQ1221" s="2"/>
      <c r="AR1221" s="2"/>
      <c r="AS1221" s="2"/>
      <c r="AT1221" s="2"/>
    </row>
    <row r="1222" spans="1:106" x14ac:dyDescent="0.2">
      <c r="AN1222" s="5"/>
      <c r="AP1222" s="3"/>
      <c r="AQ1222" s="3"/>
      <c r="AR1222" s="3"/>
      <c r="AS1222" s="3"/>
      <c r="AT1222" s="3"/>
    </row>
    <row r="1226" spans="1:106" s="5" customFormat="1" x14ac:dyDescent="0.2">
      <c r="A1226"/>
      <c r="B1226"/>
      <c r="C1226"/>
      <c r="D1226"/>
      <c r="E1226"/>
      <c r="F1226"/>
      <c r="G1226"/>
      <c r="H1226"/>
      <c r="I1226"/>
      <c r="J1226"/>
      <c r="K1226"/>
      <c r="L1226"/>
      <c r="M1226"/>
      <c r="N1226"/>
      <c r="O1226"/>
      <c r="P1226"/>
      <c r="Q1226"/>
      <c r="R1226"/>
      <c r="S1226"/>
      <c r="T1226"/>
      <c r="U1226"/>
      <c r="V1226"/>
      <c r="W1226" s="1"/>
      <c r="X1226"/>
      <c r="Y1226"/>
      <c r="Z1226"/>
      <c r="AA1226"/>
      <c r="AB1226"/>
      <c r="AC1226"/>
      <c r="AD1226"/>
      <c r="AE1226"/>
      <c r="AF1226"/>
      <c r="AG1226"/>
      <c r="AH1226"/>
      <c r="AI1226"/>
      <c r="AJ1226" s="515"/>
      <c r="AN1226" s="1"/>
      <c r="AO1226"/>
      <c r="AP1226"/>
      <c r="AQ1226"/>
      <c r="AR1226"/>
      <c r="AS1226"/>
      <c r="AT1226"/>
      <c r="CH1226"/>
      <c r="CI1226"/>
      <c r="CJ1226"/>
      <c r="CK1226"/>
      <c r="CL1226"/>
      <c r="CM1226"/>
      <c r="CN1226"/>
      <c r="CO1226"/>
      <c r="CP1226"/>
      <c r="CQ1226"/>
      <c r="CR1226"/>
      <c r="CS1226"/>
      <c r="CT1226"/>
      <c r="CU1226"/>
      <c r="CV1226"/>
      <c r="CW1226"/>
      <c r="CX1226"/>
      <c r="CY1226"/>
      <c r="CZ1226"/>
      <c r="DA1226"/>
      <c r="DB1226"/>
    </row>
    <row r="1227" spans="1:106" x14ac:dyDescent="0.2">
      <c r="CH1227" s="5"/>
      <c r="CI1227" s="5"/>
      <c r="CJ1227" s="5"/>
      <c r="CK1227" s="5"/>
      <c r="CL1227" s="5"/>
      <c r="CM1227" s="5"/>
      <c r="CN1227" s="5"/>
      <c r="CO1227" s="5"/>
      <c r="CP1227" s="5"/>
      <c r="CQ1227" s="5"/>
      <c r="CR1227" s="5"/>
      <c r="CS1227" s="5"/>
      <c r="CT1227" s="5"/>
      <c r="CU1227" s="5"/>
      <c r="CV1227" s="5"/>
      <c r="CW1227" s="5"/>
      <c r="CX1227" s="5"/>
      <c r="CY1227" s="5"/>
      <c r="CZ1227" s="5"/>
      <c r="DA1227" s="5"/>
      <c r="DB1227" s="5"/>
    </row>
    <row r="1230" spans="1:106" s="1" customFormat="1" ht="30" customHeight="1" x14ac:dyDescent="0.2">
      <c r="A1230"/>
      <c r="B1230"/>
      <c r="C1230"/>
      <c r="D1230"/>
      <c r="E1230"/>
      <c r="F1230"/>
      <c r="G1230"/>
      <c r="H1230"/>
      <c r="I1230"/>
      <c r="J1230"/>
      <c r="K1230"/>
      <c r="L1230"/>
      <c r="M1230"/>
      <c r="N1230"/>
      <c r="O1230"/>
      <c r="P1230"/>
      <c r="Q1230"/>
      <c r="R1230"/>
      <c r="S1230"/>
      <c r="T1230"/>
      <c r="U1230"/>
      <c r="V1230"/>
      <c r="X1230"/>
      <c r="Y1230"/>
      <c r="Z1230"/>
      <c r="AA1230"/>
      <c r="AB1230"/>
      <c r="AC1230"/>
      <c r="AD1230"/>
      <c r="AE1230"/>
      <c r="AF1230"/>
      <c r="AG1230"/>
      <c r="AH1230"/>
      <c r="AI1230"/>
      <c r="AJ1230" s="515"/>
      <c r="AK1230" s="5"/>
      <c r="AL1230" s="5"/>
      <c r="AM1230" s="5"/>
      <c r="AN1230"/>
      <c r="AO1230"/>
      <c r="AP1230"/>
      <c r="AQ1230"/>
      <c r="AR1230"/>
      <c r="AS1230"/>
      <c r="AT1230"/>
      <c r="CH1230"/>
      <c r="CI1230"/>
      <c r="CJ1230"/>
      <c r="CK1230"/>
      <c r="CL1230"/>
      <c r="CM1230"/>
      <c r="CN1230"/>
      <c r="CO1230"/>
      <c r="CP1230"/>
      <c r="CQ1230"/>
      <c r="CR1230"/>
      <c r="CS1230"/>
      <c r="CT1230"/>
      <c r="CU1230"/>
      <c r="CV1230"/>
      <c r="CW1230"/>
      <c r="CX1230"/>
      <c r="CY1230"/>
      <c r="CZ1230"/>
      <c r="DA1230"/>
      <c r="DB1230"/>
    </row>
    <row r="1231" spans="1:106" x14ac:dyDescent="0.2">
      <c r="CH1231" s="1"/>
      <c r="CI1231" s="1"/>
      <c r="CJ1231" s="1"/>
      <c r="CK1231" s="1"/>
      <c r="CL1231" s="1"/>
      <c r="CM1231" s="1"/>
      <c r="CN1231" s="1"/>
      <c r="CO1231" s="1"/>
      <c r="CP1231" s="1"/>
      <c r="CQ1231" s="1"/>
      <c r="CR1231" s="1"/>
      <c r="CS1231" s="1"/>
      <c r="CT1231" s="1"/>
      <c r="CU1231" s="1"/>
      <c r="CV1231" s="1"/>
      <c r="CW1231" s="1"/>
      <c r="CX1231" s="1"/>
      <c r="CY1231" s="1"/>
      <c r="CZ1231" s="1"/>
      <c r="DA1231" s="1"/>
      <c r="DB1231" s="1"/>
    </row>
    <row r="1232" spans="1:106" ht="15.75" customHeight="1" x14ac:dyDescent="0.2"/>
    <row r="1233" spans="1:106" ht="69.75" customHeight="1" x14ac:dyDescent="0.2">
      <c r="AL1233" s="232"/>
      <c r="AM1233" s="232"/>
      <c r="AN1233" s="2"/>
    </row>
    <row r="1234" spans="1:106" x14ac:dyDescent="0.2">
      <c r="AL1234" s="233"/>
      <c r="AM1234" s="233"/>
      <c r="AN1234" s="3"/>
    </row>
    <row r="1236" spans="1:106" x14ac:dyDescent="0.2">
      <c r="AO1236" s="5"/>
    </row>
    <row r="1237" spans="1:106" s="2" customFormat="1" x14ac:dyDescent="0.2">
      <c r="A1237"/>
      <c r="B1237"/>
      <c r="C1237"/>
      <c r="D1237"/>
      <c r="E1237"/>
      <c r="F1237"/>
      <c r="G1237"/>
      <c r="H1237"/>
      <c r="I1237"/>
      <c r="J1237"/>
      <c r="K1237"/>
      <c r="L1237"/>
      <c r="M1237"/>
      <c r="N1237"/>
      <c r="O1237"/>
      <c r="P1237"/>
      <c r="Q1237"/>
      <c r="R1237"/>
      <c r="S1237"/>
      <c r="T1237"/>
      <c r="U1237"/>
      <c r="V1237"/>
      <c r="W1237" s="1"/>
      <c r="X1237"/>
      <c r="Y1237"/>
      <c r="Z1237"/>
      <c r="AA1237"/>
      <c r="AB1237"/>
      <c r="AC1237"/>
      <c r="AD1237"/>
      <c r="AE1237"/>
      <c r="AF1237"/>
      <c r="AG1237"/>
      <c r="AH1237"/>
      <c r="AI1237"/>
      <c r="AJ1237" s="516"/>
      <c r="AK1237" s="232"/>
      <c r="AL1237" s="5"/>
      <c r="AM1237" s="5"/>
      <c r="AN1237"/>
      <c r="AO1237"/>
      <c r="AP1237"/>
      <c r="AQ1237"/>
      <c r="AR1237"/>
      <c r="AS1237"/>
      <c r="AT1237"/>
      <c r="CH1237"/>
      <c r="CI1237"/>
      <c r="CJ1237"/>
      <c r="CK1237"/>
      <c r="CL1237"/>
      <c r="CM1237"/>
      <c r="CN1237"/>
      <c r="CO1237"/>
      <c r="CP1237"/>
      <c r="CQ1237"/>
      <c r="CR1237"/>
      <c r="CS1237"/>
      <c r="CT1237"/>
      <c r="CU1237"/>
      <c r="CV1237"/>
      <c r="CW1237"/>
      <c r="CX1237"/>
      <c r="CY1237"/>
      <c r="CZ1237"/>
      <c r="DA1237"/>
      <c r="DB1237"/>
    </row>
    <row r="1238" spans="1:106" s="3" customFormat="1" x14ac:dyDescent="0.2">
      <c r="A1238"/>
      <c r="B1238"/>
      <c r="C1238"/>
      <c r="D1238"/>
      <c r="E1238"/>
      <c r="F1238"/>
      <c r="G1238"/>
      <c r="H1238"/>
      <c r="I1238"/>
      <c r="J1238"/>
      <c r="K1238"/>
      <c r="L1238"/>
      <c r="M1238"/>
      <c r="N1238"/>
      <c r="O1238"/>
      <c r="P1238"/>
      <c r="Q1238"/>
      <c r="R1238"/>
      <c r="S1238"/>
      <c r="T1238"/>
      <c r="U1238"/>
      <c r="V1238"/>
      <c r="W1238" s="1"/>
      <c r="X1238"/>
      <c r="Y1238"/>
      <c r="Z1238"/>
      <c r="AA1238"/>
      <c r="AB1238"/>
      <c r="AC1238"/>
      <c r="AD1238"/>
      <c r="AE1238"/>
      <c r="AF1238"/>
      <c r="AG1238"/>
      <c r="AH1238"/>
      <c r="AI1238"/>
      <c r="AJ1238" s="517"/>
      <c r="AK1238" s="233"/>
      <c r="AL1238" s="5"/>
      <c r="AM1238" s="5"/>
      <c r="AN1238"/>
      <c r="AO1238"/>
      <c r="AP1238"/>
      <c r="AQ1238"/>
      <c r="AR1238"/>
      <c r="AS1238"/>
      <c r="AT1238"/>
      <c r="CH1238" s="2"/>
      <c r="CI1238" s="2"/>
      <c r="CJ1238" s="2"/>
      <c r="CK1238" s="2"/>
      <c r="CL1238" s="2"/>
      <c r="CM1238" s="2"/>
      <c r="CN1238" s="2"/>
      <c r="CO1238" s="2"/>
      <c r="CP1238" s="2"/>
      <c r="CQ1238" s="2"/>
      <c r="CR1238" s="2"/>
      <c r="CS1238" s="2"/>
      <c r="CT1238" s="2"/>
      <c r="CU1238" s="2"/>
      <c r="CV1238" s="2"/>
      <c r="CW1238" s="2"/>
      <c r="CX1238" s="2"/>
      <c r="CY1238" s="2"/>
      <c r="CZ1238" s="2"/>
      <c r="DA1238" s="2"/>
      <c r="DB1238" s="2"/>
    </row>
    <row r="1239" spans="1:106" x14ac:dyDescent="0.2">
      <c r="CH1239" s="3"/>
      <c r="CI1239" s="3"/>
      <c r="CJ1239" s="3"/>
      <c r="CK1239" s="3"/>
      <c r="CL1239" s="3"/>
      <c r="CM1239" s="3"/>
      <c r="CN1239" s="3"/>
      <c r="CO1239" s="3"/>
      <c r="CP1239" s="3"/>
      <c r="CQ1239" s="3"/>
      <c r="CR1239" s="3"/>
      <c r="CS1239" s="3"/>
      <c r="CT1239" s="3"/>
      <c r="CU1239" s="3"/>
      <c r="CV1239" s="3"/>
      <c r="CW1239" s="3"/>
      <c r="CX1239" s="3"/>
      <c r="CY1239" s="3"/>
      <c r="CZ1239" s="3"/>
      <c r="DA1239" s="3"/>
      <c r="DB1239" s="3"/>
    </row>
    <row r="1240" spans="1:106" x14ac:dyDescent="0.2">
      <c r="AO1240" s="1"/>
      <c r="AP1240" s="5"/>
      <c r="AQ1240" s="5"/>
      <c r="AR1240" s="5"/>
      <c r="AS1240" s="5"/>
      <c r="AT1240" s="5"/>
    </row>
    <row r="1244" spans="1:106" x14ac:dyDescent="0.2">
      <c r="AP1244" s="1"/>
      <c r="AQ1244" s="1"/>
      <c r="AR1244" s="1"/>
      <c r="AS1244" s="1"/>
      <c r="AT1244" s="1"/>
    </row>
    <row r="1247" spans="1:106" x14ac:dyDescent="0.2">
      <c r="AO1247" s="2"/>
    </row>
    <row r="1248" spans="1:106" x14ac:dyDescent="0.2">
      <c r="AO1248" s="3"/>
    </row>
    <row r="1251" spans="1:106" x14ac:dyDescent="0.2">
      <c r="AP1251" s="2"/>
      <c r="AQ1251" s="2"/>
      <c r="AR1251" s="2"/>
      <c r="AS1251" s="2"/>
      <c r="AT1251" s="2"/>
    </row>
    <row r="1252" spans="1:106" x14ac:dyDescent="0.2">
      <c r="AN1252" s="5"/>
      <c r="AP1252" s="3"/>
      <c r="AQ1252" s="3"/>
      <c r="AR1252" s="3"/>
      <c r="AS1252" s="3"/>
      <c r="AT1252" s="3"/>
    </row>
    <row r="1256" spans="1:106" s="5" customFormat="1" x14ac:dyDescent="0.2">
      <c r="A1256"/>
      <c r="B1256"/>
      <c r="C1256"/>
      <c r="D1256"/>
      <c r="E1256"/>
      <c r="F1256"/>
      <c r="G1256"/>
      <c r="H1256"/>
      <c r="I1256"/>
      <c r="J1256"/>
      <c r="K1256"/>
      <c r="L1256"/>
      <c r="M1256"/>
      <c r="N1256"/>
      <c r="O1256"/>
      <c r="P1256"/>
      <c r="Q1256"/>
      <c r="R1256"/>
      <c r="S1256"/>
      <c r="T1256"/>
      <c r="U1256"/>
      <c r="V1256"/>
      <c r="W1256" s="1"/>
      <c r="X1256"/>
      <c r="Y1256"/>
      <c r="Z1256"/>
      <c r="AA1256"/>
      <c r="AB1256"/>
      <c r="AC1256"/>
      <c r="AD1256"/>
      <c r="AE1256"/>
      <c r="AF1256"/>
      <c r="AG1256"/>
      <c r="AH1256"/>
      <c r="AI1256"/>
      <c r="AJ1256" s="515"/>
      <c r="AN1256" s="1"/>
      <c r="AO1256"/>
      <c r="AP1256"/>
      <c r="AQ1256"/>
      <c r="AR1256"/>
      <c r="AS1256"/>
      <c r="AT1256"/>
      <c r="CH1256"/>
      <c r="CI1256"/>
      <c r="CJ1256"/>
      <c r="CK1256"/>
      <c r="CL1256"/>
      <c r="CM1256"/>
      <c r="CN1256"/>
      <c r="CO1256"/>
      <c r="CP1256"/>
      <c r="CQ1256"/>
      <c r="CR1256"/>
      <c r="CS1256"/>
      <c r="CT1256"/>
      <c r="CU1256"/>
      <c r="CV1256"/>
      <c r="CW1256"/>
      <c r="CX1256"/>
      <c r="CY1256"/>
      <c r="CZ1256"/>
      <c r="DA1256"/>
      <c r="DB1256"/>
    </row>
    <row r="1257" spans="1:106" x14ac:dyDescent="0.2">
      <c r="CH1257" s="5"/>
      <c r="CI1257" s="5"/>
      <c r="CJ1257" s="5"/>
      <c r="CK1257" s="5"/>
      <c r="CL1257" s="5"/>
      <c r="CM1257" s="5"/>
      <c r="CN1257" s="5"/>
      <c r="CO1257" s="5"/>
      <c r="CP1257" s="5"/>
      <c r="CQ1257" s="5"/>
      <c r="CR1257" s="5"/>
      <c r="CS1257" s="5"/>
      <c r="CT1257" s="5"/>
      <c r="CU1257" s="5"/>
      <c r="CV1257" s="5"/>
      <c r="CW1257" s="5"/>
      <c r="CX1257" s="5"/>
      <c r="CY1257" s="5"/>
      <c r="CZ1257" s="5"/>
      <c r="DA1257" s="5"/>
      <c r="DB1257" s="5"/>
    </row>
    <row r="1260" spans="1:106" s="1" customFormat="1" ht="30" customHeight="1" x14ac:dyDescent="0.2">
      <c r="A1260"/>
      <c r="B1260"/>
      <c r="C1260"/>
      <c r="D1260"/>
      <c r="E1260"/>
      <c r="F1260"/>
      <c r="G1260"/>
      <c r="H1260"/>
      <c r="I1260"/>
      <c r="J1260"/>
      <c r="K1260"/>
      <c r="L1260"/>
      <c r="M1260"/>
      <c r="N1260"/>
      <c r="O1260"/>
      <c r="P1260"/>
      <c r="Q1260"/>
      <c r="R1260"/>
      <c r="S1260"/>
      <c r="T1260"/>
      <c r="U1260"/>
      <c r="V1260"/>
      <c r="X1260"/>
      <c r="Y1260"/>
      <c r="Z1260"/>
      <c r="AA1260"/>
      <c r="AB1260"/>
      <c r="AC1260"/>
      <c r="AD1260"/>
      <c r="AE1260"/>
      <c r="AF1260"/>
      <c r="AG1260"/>
      <c r="AH1260"/>
      <c r="AI1260"/>
      <c r="AJ1260" s="515"/>
      <c r="AK1260" s="5"/>
      <c r="AL1260" s="5"/>
      <c r="AM1260" s="5"/>
      <c r="AN1260"/>
      <c r="AO1260"/>
      <c r="AP1260"/>
      <c r="AQ1260"/>
      <c r="AR1260"/>
      <c r="AS1260"/>
      <c r="AT1260"/>
      <c r="CH1260"/>
      <c r="CI1260"/>
      <c r="CJ1260"/>
      <c r="CK1260"/>
      <c r="CL1260"/>
      <c r="CM1260"/>
      <c r="CN1260"/>
      <c r="CO1260"/>
      <c r="CP1260"/>
      <c r="CQ1260"/>
      <c r="CR1260"/>
      <c r="CS1260"/>
      <c r="CT1260"/>
      <c r="CU1260"/>
      <c r="CV1260"/>
      <c r="CW1260"/>
      <c r="CX1260"/>
      <c r="CY1260"/>
      <c r="CZ1260"/>
      <c r="DA1260"/>
      <c r="DB1260"/>
    </row>
    <row r="1261" spans="1:106" x14ac:dyDescent="0.2">
      <c r="CH1261" s="1"/>
      <c r="CI1261" s="1"/>
      <c r="CJ1261" s="1"/>
      <c r="CK1261" s="1"/>
      <c r="CL1261" s="1"/>
      <c r="CM1261" s="1"/>
      <c r="CN1261" s="1"/>
      <c r="CO1261" s="1"/>
      <c r="CP1261" s="1"/>
      <c r="CQ1261" s="1"/>
      <c r="CR1261" s="1"/>
      <c r="CS1261" s="1"/>
      <c r="CT1261" s="1"/>
      <c r="CU1261" s="1"/>
      <c r="CV1261" s="1"/>
      <c r="CW1261" s="1"/>
      <c r="CX1261" s="1"/>
      <c r="CY1261" s="1"/>
      <c r="CZ1261" s="1"/>
      <c r="DA1261" s="1"/>
      <c r="DB1261" s="1"/>
    </row>
    <row r="1262" spans="1:106" ht="15.75" customHeight="1" x14ac:dyDescent="0.2"/>
    <row r="1263" spans="1:106" ht="69.75" customHeight="1" x14ac:dyDescent="0.2">
      <c r="AL1263" s="232"/>
      <c r="AM1263" s="232"/>
      <c r="AN1263" s="2"/>
    </row>
    <row r="1264" spans="1:106" x14ac:dyDescent="0.2">
      <c r="AL1264" s="233"/>
      <c r="AM1264" s="233"/>
      <c r="AN1264" s="3"/>
    </row>
    <row r="1266" spans="1:106" x14ac:dyDescent="0.2">
      <c r="AO1266" s="5"/>
    </row>
    <row r="1267" spans="1:106" s="2" customFormat="1" x14ac:dyDescent="0.2">
      <c r="A1267"/>
      <c r="B1267"/>
      <c r="C1267"/>
      <c r="D1267"/>
      <c r="E1267"/>
      <c r="F1267"/>
      <c r="G1267"/>
      <c r="H1267"/>
      <c r="I1267"/>
      <c r="J1267"/>
      <c r="K1267"/>
      <c r="L1267"/>
      <c r="M1267"/>
      <c r="N1267"/>
      <c r="O1267"/>
      <c r="P1267"/>
      <c r="Q1267"/>
      <c r="R1267"/>
      <c r="S1267"/>
      <c r="T1267"/>
      <c r="U1267"/>
      <c r="V1267"/>
      <c r="W1267" s="1"/>
      <c r="X1267"/>
      <c r="Y1267"/>
      <c r="Z1267"/>
      <c r="AA1267"/>
      <c r="AB1267"/>
      <c r="AC1267"/>
      <c r="AD1267"/>
      <c r="AE1267"/>
      <c r="AF1267"/>
      <c r="AG1267"/>
      <c r="AH1267"/>
      <c r="AI1267"/>
      <c r="AJ1267" s="516"/>
      <c r="AK1267" s="232"/>
      <c r="AL1267" s="5"/>
      <c r="AM1267" s="5"/>
      <c r="AN1267"/>
      <c r="AO1267"/>
      <c r="AP1267"/>
      <c r="AQ1267"/>
      <c r="AR1267"/>
      <c r="AS1267"/>
      <c r="AT1267"/>
      <c r="CH1267"/>
      <c r="CI1267"/>
      <c r="CJ1267"/>
      <c r="CK1267"/>
      <c r="CL1267"/>
      <c r="CM1267"/>
      <c r="CN1267"/>
      <c r="CO1267"/>
      <c r="CP1267"/>
      <c r="CQ1267"/>
      <c r="CR1267"/>
      <c r="CS1267"/>
      <c r="CT1267"/>
      <c r="CU1267"/>
      <c r="CV1267"/>
      <c r="CW1267"/>
      <c r="CX1267"/>
      <c r="CY1267"/>
      <c r="CZ1267"/>
      <c r="DA1267"/>
      <c r="DB1267"/>
    </row>
    <row r="1268" spans="1:106" s="3" customFormat="1" x14ac:dyDescent="0.2">
      <c r="A1268"/>
      <c r="B1268"/>
      <c r="C1268"/>
      <c r="D1268"/>
      <c r="E1268"/>
      <c r="F1268"/>
      <c r="G1268"/>
      <c r="H1268"/>
      <c r="I1268"/>
      <c r="J1268"/>
      <c r="K1268"/>
      <c r="L1268"/>
      <c r="M1268"/>
      <c r="N1268"/>
      <c r="O1268"/>
      <c r="P1268"/>
      <c r="Q1268"/>
      <c r="R1268"/>
      <c r="S1268"/>
      <c r="T1268"/>
      <c r="U1268"/>
      <c r="V1268"/>
      <c r="W1268" s="1"/>
      <c r="X1268"/>
      <c r="Y1268"/>
      <c r="Z1268"/>
      <c r="AA1268"/>
      <c r="AB1268"/>
      <c r="AC1268"/>
      <c r="AD1268"/>
      <c r="AE1268"/>
      <c r="AF1268"/>
      <c r="AG1268"/>
      <c r="AH1268"/>
      <c r="AI1268"/>
      <c r="AJ1268" s="517"/>
      <c r="AK1268" s="233"/>
      <c r="AL1268" s="5"/>
      <c r="AM1268" s="5"/>
      <c r="AN1268"/>
      <c r="AO1268"/>
      <c r="AP1268"/>
      <c r="AQ1268"/>
      <c r="AR1268"/>
      <c r="AS1268"/>
      <c r="AT1268"/>
      <c r="CH1268" s="2"/>
      <c r="CI1268" s="2"/>
      <c r="CJ1268" s="2"/>
      <c r="CK1268" s="2"/>
      <c r="CL1268" s="2"/>
      <c r="CM1268" s="2"/>
      <c r="CN1268" s="2"/>
      <c r="CO1268" s="2"/>
      <c r="CP1268" s="2"/>
      <c r="CQ1268" s="2"/>
      <c r="CR1268" s="2"/>
      <c r="CS1268" s="2"/>
      <c r="CT1268" s="2"/>
      <c r="CU1268" s="2"/>
      <c r="CV1268" s="2"/>
      <c r="CW1268" s="2"/>
      <c r="CX1268" s="2"/>
      <c r="CY1268" s="2"/>
      <c r="CZ1268" s="2"/>
      <c r="DA1268" s="2"/>
      <c r="DB1268" s="2"/>
    </row>
    <row r="1269" spans="1:106" x14ac:dyDescent="0.2">
      <c r="CH1269" s="3"/>
      <c r="CI1269" s="3"/>
      <c r="CJ1269" s="3"/>
      <c r="CK1269" s="3"/>
      <c r="CL1269" s="3"/>
      <c r="CM1269" s="3"/>
      <c r="CN1269" s="3"/>
      <c r="CO1269" s="3"/>
      <c r="CP1269" s="3"/>
      <c r="CQ1269" s="3"/>
      <c r="CR1269" s="3"/>
      <c r="CS1269" s="3"/>
      <c r="CT1269" s="3"/>
      <c r="CU1269" s="3"/>
      <c r="CV1269" s="3"/>
      <c r="CW1269" s="3"/>
      <c r="CX1269" s="3"/>
      <c r="CY1269" s="3"/>
      <c r="CZ1269" s="3"/>
      <c r="DA1269" s="3"/>
      <c r="DB1269" s="3"/>
    </row>
    <row r="1270" spans="1:106" x14ac:dyDescent="0.2">
      <c r="AO1270" s="1"/>
      <c r="AP1270" s="5"/>
      <c r="AQ1270" s="5"/>
      <c r="AR1270" s="5"/>
      <c r="AS1270" s="5"/>
      <c r="AT1270" s="5"/>
    </row>
    <row r="1274" spans="1:106" x14ac:dyDescent="0.2">
      <c r="AP1274" s="1"/>
      <c r="AQ1274" s="1"/>
      <c r="AR1274" s="1"/>
      <c r="AS1274" s="1"/>
      <c r="AT1274" s="1"/>
    </row>
    <row r="1277" spans="1:106" x14ac:dyDescent="0.2">
      <c r="AO1277" s="2"/>
    </row>
    <row r="1278" spans="1:106" x14ac:dyDescent="0.2">
      <c r="AO1278" s="3"/>
    </row>
    <row r="1281" spans="1:106" x14ac:dyDescent="0.2">
      <c r="AP1281" s="2"/>
      <c r="AQ1281" s="2"/>
      <c r="AR1281" s="2"/>
      <c r="AS1281" s="2"/>
      <c r="AT1281" s="2"/>
    </row>
    <row r="1282" spans="1:106" x14ac:dyDescent="0.2">
      <c r="AN1282" s="5"/>
      <c r="AP1282" s="3"/>
      <c r="AQ1282" s="3"/>
      <c r="AR1282" s="3"/>
      <c r="AS1282" s="3"/>
      <c r="AT1282" s="3"/>
    </row>
    <row r="1286" spans="1:106" s="5" customFormat="1" x14ac:dyDescent="0.2">
      <c r="A1286"/>
      <c r="B1286"/>
      <c r="C1286"/>
      <c r="D1286"/>
      <c r="E1286"/>
      <c r="F1286"/>
      <c r="G1286"/>
      <c r="H1286"/>
      <c r="I1286"/>
      <c r="J1286"/>
      <c r="K1286"/>
      <c r="L1286"/>
      <c r="M1286"/>
      <c r="N1286"/>
      <c r="O1286"/>
      <c r="P1286"/>
      <c r="Q1286"/>
      <c r="R1286"/>
      <c r="S1286"/>
      <c r="T1286"/>
      <c r="U1286"/>
      <c r="V1286"/>
      <c r="W1286" s="1"/>
      <c r="X1286"/>
      <c r="Y1286"/>
      <c r="Z1286"/>
      <c r="AA1286"/>
      <c r="AB1286"/>
      <c r="AC1286"/>
      <c r="AD1286"/>
      <c r="AE1286"/>
      <c r="AF1286"/>
      <c r="AG1286"/>
      <c r="AH1286"/>
      <c r="AI1286"/>
      <c r="AJ1286" s="515"/>
      <c r="AN1286" s="1"/>
      <c r="AO1286"/>
      <c r="AP1286"/>
      <c r="AQ1286"/>
      <c r="AR1286"/>
      <c r="AS1286"/>
      <c r="AT1286"/>
      <c r="CH1286"/>
      <c r="CI1286"/>
      <c r="CJ1286"/>
      <c r="CK1286"/>
      <c r="CL1286"/>
      <c r="CM1286"/>
      <c r="CN1286"/>
      <c r="CO1286"/>
      <c r="CP1286"/>
      <c r="CQ1286"/>
      <c r="CR1286"/>
      <c r="CS1286"/>
      <c r="CT1286"/>
      <c r="CU1286"/>
      <c r="CV1286"/>
      <c r="CW1286"/>
      <c r="CX1286"/>
      <c r="CY1286"/>
      <c r="CZ1286"/>
      <c r="DA1286"/>
      <c r="DB1286"/>
    </row>
    <row r="1287" spans="1:106" x14ac:dyDescent="0.2">
      <c r="CH1287" s="5"/>
      <c r="CI1287" s="5"/>
      <c r="CJ1287" s="5"/>
      <c r="CK1287" s="5"/>
      <c r="CL1287" s="5"/>
      <c r="CM1287" s="5"/>
      <c r="CN1287" s="5"/>
      <c r="CO1287" s="5"/>
      <c r="CP1287" s="5"/>
      <c r="CQ1287" s="5"/>
      <c r="CR1287" s="5"/>
      <c r="CS1287" s="5"/>
      <c r="CT1287" s="5"/>
      <c r="CU1287" s="5"/>
      <c r="CV1287" s="5"/>
      <c r="CW1287" s="5"/>
      <c r="CX1287" s="5"/>
      <c r="CY1287" s="5"/>
      <c r="CZ1287" s="5"/>
      <c r="DA1287" s="5"/>
      <c r="DB1287" s="5"/>
    </row>
    <row r="1290" spans="1:106" s="1" customFormat="1" ht="30" customHeight="1" x14ac:dyDescent="0.2">
      <c r="A1290"/>
      <c r="B1290"/>
      <c r="C1290"/>
      <c r="D1290"/>
      <c r="E1290"/>
      <c r="F1290"/>
      <c r="G1290"/>
      <c r="H1290"/>
      <c r="I1290"/>
      <c r="J1290"/>
      <c r="K1290"/>
      <c r="L1290"/>
      <c r="M1290"/>
      <c r="N1290"/>
      <c r="O1290"/>
      <c r="P1290"/>
      <c r="Q1290"/>
      <c r="R1290"/>
      <c r="S1290"/>
      <c r="T1290"/>
      <c r="U1290"/>
      <c r="V1290"/>
      <c r="X1290"/>
      <c r="Y1290"/>
      <c r="Z1290"/>
      <c r="AA1290"/>
      <c r="AB1290"/>
      <c r="AC1290"/>
      <c r="AD1290"/>
      <c r="AE1290"/>
      <c r="AF1290"/>
      <c r="AG1290"/>
      <c r="AH1290"/>
      <c r="AI1290"/>
      <c r="AJ1290" s="515"/>
      <c r="AK1290" s="5"/>
      <c r="AL1290" s="5"/>
      <c r="AM1290" s="5"/>
      <c r="AN1290"/>
      <c r="AO1290"/>
      <c r="AP1290"/>
      <c r="AQ1290"/>
      <c r="AR1290"/>
      <c r="AS1290"/>
      <c r="AT1290"/>
      <c r="CH1290"/>
      <c r="CI1290"/>
      <c r="CJ1290"/>
      <c r="CK1290"/>
      <c r="CL1290"/>
      <c r="CM1290"/>
      <c r="CN1290"/>
      <c r="CO1290"/>
      <c r="CP1290"/>
      <c r="CQ1290"/>
      <c r="CR1290"/>
      <c r="CS1290"/>
      <c r="CT1290"/>
      <c r="CU1290"/>
      <c r="CV1290"/>
      <c r="CW1290"/>
      <c r="CX1290"/>
      <c r="CY1290"/>
      <c r="CZ1290"/>
      <c r="DA1290"/>
      <c r="DB1290"/>
    </row>
    <row r="1291" spans="1:106" x14ac:dyDescent="0.2">
      <c r="CH1291" s="1"/>
      <c r="CI1291" s="1"/>
      <c r="CJ1291" s="1"/>
      <c r="CK1291" s="1"/>
      <c r="CL1291" s="1"/>
      <c r="CM1291" s="1"/>
      <c r="CN1291" s="1"/>
      <c r="CO1291" s="1"/>
      <c r="CP1291" s="1"/>
      <c r="CQ1291" s="1"/>
      <c r="CR1291" s="1"/>
      <c r="CS1291" s="1"/>
      <c r="CT1291" s="1"/>
      <c r="CU1291" s="1"/>
      <c r="CV1291" s="1"/>
      <c r="CW1291" s="1"/>
      <c r="CX1291" s="1"/>
      <c r="CY1291" s="1"/>
      <c r="CZ1291" s="1"/>
      <c r="DA1291" s="1"/>
      <c r="DB1291" s="1"/>
    </row>
    <row r="1292" spans="1:106" ht="15.75" customHeight="1" x14ac:dyDescent="0.2"/>
    <row r="1293" spans="1:106" ht="69.75" customHeight="1" x14ac:dyDescent="0.2">
      <c r="AL1293" s="232"/>
      <c r="AM1293" s="232"/>
      <c r="AN1293" s="2"/>
    </row>
    <row r="1294" spans="1:106" x14ac:dyDescent="0.2">
      <c r="AL1294" s="233"/>
      <c r="AM1294" s="233"/>
      <c r="AN1294" s="3"/>
    </row>
    <row r="1296" spans="1:106" x14ac:dyDescent="0.2">
      <c r="AO1296" s="5"/>
    </row>
    <row r="1297" spans="1:106" s="2" customFormat="1" x14ac:dyDescent="0.2">
      <c r="A1297"/>
      <c r="B1297"/>
      <c r="C1297"/>
      <c r="D1297"/>
      <c r="E1297"/>
      <c r="F1297"/>
      <c r="G1297"/>
      <c r="H1297"/>
      <c r="I1297"/>
      <c r="J1297"/>
      <c r="K1297"/>
      <c r="L1297"/>
      <c r="M1297"/>
      <c r="N1297"/>
      <c r="O1297"/>
      <c r="P1297"/>
      <c r="Q1297"/>
      <c r="R1297"/>
      <c r="S1297"/>
      <c r="T1297"/>
      <c r="U1297"/>
      <c r="V1297"/>
      <c r="W1297" s="1"/>
      <c r="X1297"/>
      <c r="Y1297"/>
      <c r="Z1297"/>
      <c r="AA1297"/>
      <c r="AB1297"/>
      <c r="AC1297"/>
      <c r="AD1297"/>
      <c r="AE1297"/>
      <c r="AF1297"/>
      <c r="AG1297"/>
      <c r="AH1297"/>
      <c r="AI1297"/>
      <c r="AJ1297" s="516"/>
      <c r="AK1297" s="232"/>
      <c r="AL1297" s="5"/>
      <c r="AM1297" s="5"/>
      <c r="AN1297"/>
      <c r="AO1297"/>
      <c r="AP1297"/>
      <c r="AQ1297"/>
      <c r="AR1297"/>
      <c r="AS1297"/>
      <c r="AT1297"/>
      <c r="CH1297"/>
      <c r="CI1297"/>
      <c r="CJ1297"/>
      <c r="CK1297"/>
      <c r="CL1297"/>
      <c r="CM1297"/>
      <c r="CN1297"/>
      <c r="CO1297"/>
      <c r="CP1297"/>
      <c r="CQ1297"/>
      <c r="CR1297"/>
      <c r="CS1297"/>
      <c r="CT1297"/>
      <c r="CU1297"/>
      <c r="CV1297"/>
      <c r="CW1297"/>
      <c r="CX1297"/>
      <c r="CY1297"/>
      <c r="CZ1297"/>
      <c r="DA1297"/>
      <c r="DB1297"/>
    </row>
    <row r="1298" spans="1:106" s="3" customFormat="1" x14ac:dyDescent="0.2">
      <c r="A1298"/>
      <c r="B1298"/>
      <c r="C1298"/>
      <c r="D1298"/>
      <c r="E1298"/>
      <c r="F1298"/>
      <c r="G1298"/>
      <c r="H1298"/>
      <c r="I1298"/>
      <c r="J1298"/>
      <c r="K1298"/>
      <c r="L1298"/>
      <c r="M1298"/>
      <c r="N1298"/>
      <c r="O1298"/>
      <c r="P1298"/>
      <c r="Q1298"/>
      <c r="R1298"/>
      <c r="S1298"/>
      <c r="T1298"/>
      <c r="U1298"/>
      <c r="V1298"/>
      <c r="W1298" s="1"/>
      <c r="X1298"/>
      <c r="Y1298"/>
      <c r="Z1298"/>
      <c r="AA1298"/>
      <c r="AB1298"/>
      <c r="AC1298"/>
      <c r="AD1298"/>
      <c r="AE1298"/>
      <c r="AF1298"/>
      <c r="AG1298"/>
      <c r="AH1298"/>
      <c r="AI1298"/>
      <c r="AJ1298" s="517"/>
      <c r="AK1298" s="233"/>
      <c r="AL1298" s="5"/>
      <c r="AM1298" s="5"/>
      <c r="AN1298"/>
      <c r="AO1298"/>
      <c r="AP1298"/>
      <c r="AQ1298"/>
      <c r="AR1298"/>
      <c r="AS1298"/>
      <c r="AT1298"/>
      <c r="CH1298" s="2"/>
      <c r="CI1298" s="2"/>
      <c r="CJ1298" s="2"/>
      <c r="CK1298" s="2"/>
      <c r="CL1298" s="2"/>
      <c r="CM1298" s="2"/>
      <c r="CN1298" s="2"/>
      <c r="CO1298" s="2"/>
      <c r="CP1298" s="2"/>
      <c r="CQ1298" s="2"/>
      <c r="CR1298" s="2"/>
      <c r="CS1298" s="2"/>
      <c r="CT1298" s="2"/>
      <c r="CU1298" s="2"/>
      <c r="CV1298" s="2"/>
      <c r="CW1298" s="2"/>
      <c r="CX1298" s="2"/>
      <c r="CY1298" s="2"/>
      <c r="CZ1298" s="2"/>
      <c r="DA1298" s="2"/>
      <c r="DB1298" s="2"/>
    </row>
    <row r="1299" spans="1:106" x14ac:dyDescent="0.2">
      <c r="CH1299" s="3"/>
      <c r="CI1299" s="3"/>
      <c r="CJ1299" s="3"/>
      <c r="CK1299" s="3"/>
      <c r="CL1299" s="3"/>
      <c r="CM1299" s="3"/>
      <c r="CN1299" s="3"/>
      <c r="CO1299" s="3"/>
      <c r="CP1299" s="3"/>
      <c r="CQ1299" s="3"/>
      <c r="CR1299" s="3"/>
      <c r="CS1299" s="3"/>
      <c r="CT1299" s="3"/>
      <c r="CU1299" s="3"/>
      <c r="CV1299" s="3"/>
      <c r="CW1299" s="3"/>
      <c r="CX1299" s="3"/>
      <c r="CY1299" s="3"/>
      <c r="CZ1299" s="3"/>
      <c r="DA1299" s="3"/>
      <c r="DB1299" s="3"/>
    </row>
    <row r="1300" spans="1:106" x14ac:dyDescent="0.2">
      <c r="AO1300" s="1"/>
      <c r="AP1300" s="5"/>
      <c r="AQ1300" s="5"/>
      <c r="AR1300" s="5"/>
      <c r="AS1300" s="5"/>
      <c r="AT1300" s="5"/>
    </row>
    <row r="1304" spans="1:106" x14ac:dyDescent="0.2">
      <c r="AP1304" s="1"/>
      <c r="AQ1304" s="1"/>
      <c r="AR1304" s="1"/>
      <c r="AS1304" s="1"/>
      <c r="AT1304" s="1"/>
    </row>
    <row r="1307" spans="1:106" x14ac:dyDescent="0.2">
      <c r="AO1307" s="2"/>
    </row>
    <row r="1308" spans="1:106" x14ac:dyDescent="0.2">
      <c r="AO1308" s="3"/>
    </row>
    <row r="1311" spans="1:106" x14ac:dyDescent="0.2">
      <c r="AP1311" s="2"/>
      <c r="AQ1311" s="2"/>
      <c r="AR1311" s="2"/>
      <c r="AS1311" s="2"/>
      <c r="AT1311" s="2"/>
    </row>
    <row r="1312" spans="1:106" x14ac:dyDescent="0.2">
      <c r="AN1312" s="5"/>
      <c r="AP1312" s="3"/>
      <c r="AQ1312" s="3"/>
      <c r="AR1312" s="3"/>
      <c r="AS1312" s="3"/>
      <c r="AT1312" s="3"/>
    </row>
    <row r="1316" spans="1:106" s="5" customFormat="1" x14ac:dyDescent="0.2">
      <c r="A1316"/>
      <c r="B1316"/>
      <c r="C1316"/>
      <c r="D1316"/>
      <c r="E1316"/>
      <c r="F1316"/>
      <c r="G1316"/>
      <c r="H1316"/>
      <c r="I1316"/>
      <c r="J1316"/>
      <c r="K1316"/>
      <c r="L1316"/>
      <c r="M1316"/>
      <c r="N1316"/>
      <c r="O1316"/>
      <c r="P1316"/>
      <c r="Q1316"/>
      <c r="R1316"/>
      <c r="S1316"/>
      <c r="T1316"/>
      <c r="U1316"/>
      <c r="V1316"/>
      <c r="W1316" s="1"/>
      <c r="X1316"/>
      <c r="Y1316"/>
      <c r="Z1316"/>
      <c r="AA1316"/>
      <c r="AB1316"/>
      <c r="AC1316"/>
      <c r="AD1316"/>
      <c r="AE1316"/>
      <c r="AF1316"/>
      <c r="AG1316"/>
      <c r="AH1316"/>
      <c r="AI1316"/>
      <c r="AJ1316" s="515"/>
      <c r="AN1316" s="1"/>
      <c r="AO1316"/>
      <c r="AP1316"/>
      <c r="AQ1316"/>
      <c r="AR1316"/>
      <c r="AS1316"/>
      <c r="AT1316"/>
      <c r="CH1316"/>
      <c r="CI1316"/>
      <c r="CJ1316"/>
      <c r="CK1316"/>
      <c r="CL1316"/>
      <c r="CM1316"/>
      <c r="CN1316"/>
      <c r="CO1316"/>
      <c r="CP1316"/>
      <c r="CQ1316"/>
      <c r="CR1316"/>
      <c r="CS1316"/>
      <c r="CT1316"/>
      <c r="CU1316"/>
      <c r="CV1316"/>
      <c r="CW1316"/>
      <c r="CX1316"/>
      <c r="CY1316"/>
      <c r="CZ1316"/>
      <c r="DA1316"/>
      <c r="DB1316"/>
    </row>
    <row r="1317" spans="1:106" x14ac:dyDescent="0.2">
      <c r="CH1317" s="5"/>
      <c r="CI1317" s="5"/>
      <c r="CJ1317" s="5"/>
      <c r="CK1317" s="5"/>
      <c r="CL1317" s="5"/>
      <c r="CM1317" s="5"/>
      <c r="CN1317" s="5"/>
      <c r="CO1317" s="5"/>
      <c r="CP1317" s="5"/>
      <c r="CQ1317" s="5"/>
      <c r="CR1317" s="5"/>
      <c r="CS1317" s="5"/>
      <c r="CT1317" s="5"/>
      <c r="CU1317" s="5"/>
      <c r="CV1317" s="5"/>
      <c r="CW1317" s="5"/>
      <c r="CX1317" s="5"/>
      <c r="CY1317" s="5"/>
      <c r="CZ1317" s="5"/>
      <c r="DA1317" s="5"/>
      <c r="DB1317" s="5"/>
    </row>
    <row r="1320" spans="1:106" s="1" customFormat="1" ht="30" customHeight="1" x14ac:dyDescent="0.2">
      <c r="A1320"/>
      <c r="B1320"/>
      <c r="C1320"/>
      <c r="D1320"/>
      <c r="E1320"/>
      <c r="F1320"/>
      <c r="G1320"/>
      <c r="H1320"/>
      <c r="I1320"/>
      <c r="J1320"/>
      <c r="K1320"/>
      <c r="L1320"/>
      <c r="M1320"/>
      <c r="N1320"/>
      <c r="O1320"/>
      <c r="P1320"/>
      <c r="Q1320"/>
      <c r="R1320"/>
      <c r="S1320"/>
      <c r="T1320"/>
      <c r="U1320"/>
      <c r="V1320"/>
      <c r="X1320"/>
      <c r="Y1320"/>
      <c r="Z1320"/>
      <c r="AA1320"/>
      <c r="AB1320"/>
      <c r="AC1320"/>
      <c r="AD1320"/>
      <c r="AE1320"/>
      <c r="AF1320"/>
      <c r="AG1320"/>
      <c r="AH1320"/>
      <c r="AI1320"/>
      <c r="AJ1320" s="515"/>
      <c r="AK1320" s="5"/>
      <c r="AL1320" s="5"/>
      <c r="AM1320" s="5"/>
      <c r="AN1320"/>
      <c r="AO1320"/>
      <c r="AP1320"/>
      <c r="AQ1320"/>
      <c r="AR1320"/>
      <c r="AS1320"/>
      <c r="AT1320"/>
      <c r="CH1320"/>
      <c r="CI1320"/>
      <c r="CJ1320"/>
      <c r="CK1320"/>
      <c r="CL1320"/>
      <c r="CM1320"/>
      <c r="CN1320"/>
      <c r="CO1320"/>
      <c r="CP1320"/>
      <c r="CQ1320"/>
      <c r="CR1320"/>
      <c r="CS1320"/>
      <c r="CT1320"/>
      <c r="CU1320"/>
      <c r="CV1320"/>
      <c r="CW1320"/>
      <c r="CX1320"/>
      <c r="CY1320"/>
      <c r="CZ1320"/>
      <c r="DA1320"/>
      <c r="DB1320"/>
    </row>
    <row r="1321" spans="1:106" x14ac:dyDescent="0.2">
      <c r="CH1321" s="1"/>
      <c r="CI1321" s="1"/>
      <c r="CJ1321" s="1"/>
      <c r="CK1321" s="1"/>
      <c r="CL1321" s="1"/>
      <c r="CM1321" s="1"/>
      <c r="CN1321" s="1"/>
      <c r="CO1321" s="1"/>
      <c r="CP1321" s="1"/>
      <c r="CQ1321" s="1"/>
      <c r="CR1321" s="1"/>
      <c r="CS1321" s="1"/>
      <c r="CT1321" s="1"/>
      <c r="CU1321" s="1"/>
      <c r="CV1321" s="1"/>
      <c r="CW1321" s="1"/>
      <c r="CX1321" s="1"/>
      <c r="CY1321" s="1"/>
      <c r="CZ1321" s="1"/>
      <c r="DA1321" s="1"/>
      <c r="DB1321" s="1"/>
    </row>
    <row r="1322" spans="1:106" ht="15.75" customHeight="1" x14ac:dyDescent="0.2"/>
    <row r="1323" spans="1:106" ht="69.75" customHeight="1" x14ac:dyDescent="0.2">
      <c r="AL1323" s="232"/>
      <c r="AM1323" s="232"/>
      <c r="AN1323" s="2"/>
    </row>
    <row r="1324" spans="1:106" x14ac:dyDescent="0.2">
      <c r="AL1324" s="233"/>
      <c r="AM1324" s="233"/>
      <c r="AN1324" s="3"/>
    </row>
    <row r="1326" spans="1:106" x14ac:dyDescent="0.2">
      <c r="AO1326" s="5"/>
    </row>
    <row r="1327" spans="1:106" s="2" customFormat="1" x14ac:dyDescent="0.2">
      <c r="A1327"/>
      <c r="B1327"/>
      <c r="C1327"/>
      <c r="D1327"/>
      <c r="E1327"/>
      <c r="F1327"/>
      <c r="G1327"/>
      <c r="H1327"/>
      <c r="I1327"/>
      <c r="J1327"/>
      <c r="K1327"/>
      <c r="L1327"/>
      <c r="M1327"/>
      <c r="N1327"/>
      <c r="O1327"/>
      <c r="P1327"/>
      <c r="Q1327"/>
      <c r="R1327"/>
      <c r="S1327"/>
      <c r="T1327"/>
      <c r="U1327"/>
      <c r="V1327"/>
      <c r="W1327" s="1"/>
      <c r="X1327"/>
      <c r="Y1327"/>
      <c r="Z1327"/>
      <c r="AA1327"/>
      <c r="AB1327"/>
      <c r="AC1327"/>
      <c r="AD1327"/>
      <c r="AE1327"/>
      <c r="AF1327"/>
      <c r="AG1327"/>
      <c r="AH1327"/>
      <c r="AI1327"/>
      <c r="AJ1327" s="516"/>
      <c r="AK1327" s="232"/>
      <c r="AL1327" s="5"/>
      <c r="AM1327" s="5"/>
      <c r="AN1327"/>
      <c r="AO1327"/>
      <c r="AP1327"/>
      <c r="AQ1327"/>
      <c r="AR1327"/>
      <c r="AS1327"/>
      <c r="AT1327"/>
      <c r="CH1327"/>
      <c r="CI1327"/>
      <c r="CJ1327"/>
      <c r="CK1327"/>
      <c r="CL1327"/>
      <c r="CM1327"/>
      <c r="CN1327"/>
      <c r="CO1327"/>
      <c r="CP1327"/>
      <c r="CQ1327"/>
      <c r="CR1327"/>
      <c r="CS1327"/>
      <c r="CT1327"/>
      <c r="CU1327"/>
      <c r="CV1327"/>
      <c r="CW1327"/>
      <c r="CX1327"/>
      <c r="CY1327"/>
      <c r="CZ1327"/>
      <c r="DA1327"/>
      <c r="DB1327"/>
    </row>
    <row r="1328" spans="1:106" s="3" customFormat="1" x14ac:dyDescent="0.2">
      <c r="A1328"/>
      <c r="B1328"/>
      <c r="C1328"/>
      <c r="D1328"/>
      <c r="E1328"/>
      <c r="F1328"/>
      <c r="G1328"/>
      <c r="H1328"/>
      <c r="I1328"/>
      <c r="J1328"/>
      <c r="K1328"/>
      <c r="L1328"/>
      <c r="M1328"/>
      <c r="N1328"/>
      <c r="O1328"/>
      <c r="P1328"/>
      <c r="Q1328"/>
      <c r="R1328"/>
      <c r="S1328"/>
      <c r="T1328"/>
      <c r="U1328"/>
      <c r="V1328"/>
      <c r="W1328" s="1"/>
      <c r="X1328"/>
      <c r="Y1328"/>
      <c r="Z1328"/>
      <c r="AA1328"/>
      <c r="AB1328"/>
      <c r="AC1328"/>
      <c r="AD1328"/>
      <c r="AE1328"/>
      <c r="AF1328"/>
      <c r="AG1328"/>
      <c r="AH1328"/>
      <c r="AI1328"/>
      <c r="AJ1328" s="517"/>
      <c r="AK1328" s="233"/>
      <c r="AL1328" s="5"/>
      <c r="AM1328" s="5"/>
      <c r="AN1328"/>
      <c r="AO1328"/>
      <c r="AP1328"/>
      <c r="AQ1328"/>
      <c r="AR1328"/>
      <c r="AS1328"/>
      <c r="AT1328"/>
      <c r="CH1328" s="2"/>
      <c r="CI1328" s="2"/>
      <c r="CJ1328" s="2"/>
      <c r="CK1328" s="2"/>
      <c r="CL1328" s="2"/>
      <c r="CM1328" s="2"/>
      <c r="CN1328" s="2"/>
      <c r="CO1328" s="2"/>
      <c r="CP1328" s="2"/>
      <c r="CQ1328" s="2"/>
      <c r="CR1328" s="2"/>
      <c r="CS1328" s="2"/>
      <c r="CT1328" s="2"/>
      <c r="CU1328" s="2"/>
      <c r="CV1328" s="2"/>
      <c r="CW1328" s="2"/>
      <c r="CX1328" s="2"/>
      <c r="CY1328" s="2"/>
      <c r="CZ1328" s="2"/>
      <c r="DA1328" s="2"/>
      <c r="DB1328" s="2"/>
    </row>
    <row r="1329" spans="40:106" x14ac:dyDescent="0.2">
      <c r="CH1329" s="3"/>
      <c r="CI1329" s="3"/>
      <c r="CJ1329" s="3"/>
      <c r="CK1329" s="3"/>
      <c r="CL1329" s="3"/>
      <c r="CM1329" s="3"/>
      <c r="CN1329" s="3"/>
      <c r="CO1329" s="3"/>
      <c r="CP1329" s="3"/>
      <c r="CQ1329" s="3"/>
      <c r="CR1329" s="3"/>
      <c r="CS1329" s="3"/>
      <c r="CT1329" s="3"/>
      <c r="CU1329" s="3"/>
      <c r="CV1329" s="3"/>
      <c r="CW1329" s="3"/>
      <c r="CX1329" s="3"/>
      <c r="CY1329" s="3"/>
      <c r="CZ1329" s="3"/>
      <c r="DA1329" s="3"/>
      <c r="DB1329" s="3"/>
    </row>
    <row r="1330" spans="40:106" x14ac:dyDescent="0.2">
      <c r="AO1330" s="1"/>
      <c r="AP1330" s="5"/>
      <c r="AQ1330" s="5"/>
      <c r="AR1330" s="5"/>
      <c r="AS1330" s="5"/>
      <c r="AT1330" s="5"/>
    </row>
    <row r="1334" spans="40:106" x14ac:dyDescent="0.2">
      <c r="AP1334" s="1"/>
      <c r="AQ1334" s="1"/>
      <c r="AR1334" s="1"/>
      <c r="AS1334" s="1"/>
      <c r="AT1334" s="1"/>
    </row>
    <row r="1337" spans="40:106" x14ac:dyDescent="0.2">
      <c r="AO1337" s="2"/>
    </row>
    <row r="1338" spans="40:106" x14ac:dyDescent="0.2">
      <c r="AO1338" s="3"/>
    </row>
    <row r="1341" spans="40:106" x14ac:dyDescent="0.2">
      <c r="AP1341" s="2"/>
      <c r="AQ1341" s="2"/>
      <c r="AR1341" s="2"/>
      <c r="AS1341" s="2"/>
      <c r="AT1341" s="2"/>
    </row>
    <row r="1342" spans="40:106" x14ac:dyDescent="0.2">
      <c r="AN1342" s="5"/>
      <c r="AP1342" s="3"/>
      <c r="AQ1342" s="3"/>
      <c r="AR1342" s="3"/>
      <c r="AS1342" s="3"/>
      <c r="AT1342" s="3"/>
    </row>
    <row r="1346" spans="1:106" s="5" customFormat="1" x14ac:dyDescent="0.2">
      <c r="A1346"/>
      <c r="B1346"/>
      <c r="C1346"/>
      <c r="D1346"/>
      <c r="E1346"/>
      <c r="F1346"/>
      <c r="G1346"/>
      <c r="H1346"/>
      <c r="I1346"/>
      <c r="J1346"/>
      <c r="K1346"/>
      <c r="L1346"/>
      <c r="M1346"/>
      <c r="N1346"/>
      <c r="O1346"/>
      <c r="P1346"/>
      <c r="Q1346"/>
      <c r="R1346"/>
      <c r="S1346"/>
      <c r="T1346"/>
      <c r="U1346"/>
      <c r="V1346"/>
      <c r="W1346" s="1"/>
      <c r="X1346"/>
      <c r="Y1346"/>
      <c r="Z1346"/>
      <c r="AA1346"/>
      <c r="AB1346"/>
      <c r="AC1346"/>
      <c r="AD1346"/>
      <c r="AE1346"/>
      <c r="AF1346"/>
      <c r="AG1346"/>
      <c r="AH1346"/>
      <c r="AI1346"/>
      <c r="AJ1346" s="515"/>
      <c r="AN1346" s="1"/>
      <c r="AO1346"/>
      <c r="AP1346"/>
      <c r="AQ1346"/>
      <c r="AR1346"/>
      <c r="AS1346"/>
      <c r="AT1346"/>
      <c r="CH1346"/>
      <c r="CI1346"/>
      <c r="CJ1346"/>
      <c r="CK1346"/>
      <c r="CL1346"/>
      <c r="CM1346"/>
      <c r="CN1346"/>
      <c r="CO1346"/>
      <c r="CP1346"/>
      <c r="CQ1346"/>
      <c r="CR1346"/>
      <c r="CS1346"/>
      <c r="CT1346"/>
      <c r="CU1346"/>
      <c r="CV1346"/>
      <c r="CW1346"/>
      <c r="CX1346"/>
      <c r="CY1346"/>
      <c r="CZ1346"/>
      <c r="DA1346"/>
      <c r="DB1346"/>
    </row>
    <row r="1347" spans="1:106" x14ac:dyDescent="0.2">
      <c r="CH1347" s="5"/>
      <c r="CI1347" s="5"/>
      <c r="CJ1347" s="5"/>
      <c r="CK1347" s="5"/>
      <c r="CL1347" s="5"/>
      <c r="CM1347" s="5"/>
      <c r="CN1347" s="5"/>
      <c r="CO1347" s="5"/>
      <c r="CP1347" s="5"/>
      <c r="CQ1347" s="5"/>
      <c r="CR1347" s="5"/>
      <c r="CS1347" s="5"/>
      <c r="CT1347" s="5"/>
      <c r="CU1347" s="5"/>
      <c r="CV1347" s="5"/>
      <c r="CW1347" s="5"/>
      <c r="CX1347" s="5"/>
      <c r="CY1347" s="5"/>
      <c r="CZ1347" s="5"/>
      <c r="DA1347" s="5"/>
      <c r="DB1347" s="5"/>
    </row>
    <row r="1350" spans="1:106" s="1" customFormat="1" ht="30" customHeight="1" x14ac:dyDescent="0.2">
      <c r="A1350"/>
      <c r="B1350"/>
      <c r="C1350"/>
      <c r="D1350"/>
      <c r="E1350"/>
      <c r="F1350"/>
      <c r="G1350"/>
      <c r="H1350"/>
      <c r="I1350"/>
      <c r="J1350"/>
      <c r="K1350"/>
      <c r="L1350"/>
      <c r="M1350"/>
      <c r="N1350"/>
      <c r="O1350"/>
      <c r="P1350"/>
      <c r="Q1350"/>
      <c r="R1350"/>
      <c r="S1350"/>
      <c r="T1350"/>
      <c r="U1350"/>
      <c r="V1350"/>
      <c r="X1350"/>
      <c r="Y1350"/>
      <c r="Z1350"/>
      <c r="AA1350"/>
      <c r="AB1350"/>
      <c r="AC1350"/>
      <c r="AD1350"/>
      <c r="AE1350"/>
      <c r="AF1350"/>
      <c r="AG1350"/>
      <c r="AH1350"/>
      <c r="AI1350"/>
      <c r="AJ1350" s="515"/>
      <c r="AK1350" s="5"/>
      <c r="AL1350" s="5"/>
      <c r="AM1350" s="5"/>
      <c r="AN1350"/>
      <c r="AO1350"/>
      <c r="AP1350"/>
      <c r="AQ1350"/>
      <c r="AR1350"/>
      <c r="AS1350"/>
      <c r="AT1350"/>
      <c r="CH1350"/>
      <c r="CI1350"/>
      <c r="CJ1350"/>
      <c r="CK1350"/>
      <c r="CL1350"/>
      <c r="CM1350"/>
      <c r="CN1350"/>
      <c r="CO1350"/>
      <c r="CP1350"/>
      <c r="CQ1350"/>
      <c r="CR1350"/>
      <c r="CS1350"/>
      <c r="CT1350"/>
      <c r="CU1350"/>
      <c r="CV1350"/>
      <c r="CW1350"/>
      <c r="CX1350"/>
      <c r="CY1350"/>
      <c r="CZ1350"/>
      <c r="DA1350"/>
      <c r="DB1350"/>
    </row>
    <row r="1351" spans="1:106" x14ac:dyDescent="0.2">
      <c r="CH1351" s="1"/>
      <c r="CI1351" s="1"/>
      <c r="CJ1351" s="1"/>
      <c r="CK1351" s="1"/>
      <c r="CL1351" s="1"/>
      <c r="CM1351" s="1"/>
      <c r="CN1351" s="1"/>
      <c r="CO1351" s="1"/>
      <c r="CP1351" s="1"/>
      <c r="CQ1351" s="1"/>
      <c r="CR1351" s="1"/>
      <c r="CS1351" s="1"/>
      <c r="CT1351" s="1"/>
      <c r="CU1351" s="1"/>
      <c r="CV1351" s="1"/>
      <c r="CW1351" s="1"/>
      <c r="CX1351" s="1"/>
      <c r="CY1351" s="1"/>
      <c r="CZ1351" s="1"/>
      <c r="DA1351" s="1"/>
      <c r="DB1351" s="1"/>
    </row>
    <row r="1352" spans="1:106" ht="15.75" customHeight="1" x14ac:dyDescent="0.2"/>
    <row r="1353" spans="1:106" ht="69.75" customHeight="1" x14ac:dyDescent="0.2">
      <c r="AL1353" s="232"/>
      <c r="AM1353" s="232"/>
      <c r="AN1353" s="2"/>
    </row>
    <row r="1354" spans="1:106" x14ac:dyDescent="0.2">
      <c r="AL1354" s="233"/>
      <c r="AM1354" s="233"/>
      <c r="AN1354" s="3"/>
    </row>
    <row r="1356" spans="1:106" x14ac:dyDescent="0.2">
      <c r="AO1356" s="5"/>
    </row>
    <row r="1357" spans="1:106" s="2" customFormat="1" x14ac:dyDescent="0.2">
      <c r="A1357"/>
      <c r="B1357"/>
      <c r="C1357"/>
      <c r="D1357"/>
      <c r="E1357"/>
      <c r="F1357"/>
      <c r="G1357"/>
      <c r="H1357"/>
      <c r="I1357"/>
      <c r="J1357"/>
      <c r="K1357"/>
      <c r="L1357"/>
      <c r="M1357"/>
      <c r="N1357"/>
      <c r="O1357"/>
      <c r="P1357"/>
      <c r="Q1357"/>
      <c r="R1357"/>
      <c r="S1357"/>
      <c r="T1357"/>
      <c r="U1357"/>
      <c r="V1357"/>
      <c r="W1357" s="1"/>
      <c r="X1357"/>
      <c r="Y1357"/>
      <c r="Z1357"/>
      <c r="AA1357"/>
      <c r="AB1357"/>
      <c r="AC1357"/>
      <c r="AD1357"/>
      <c r="AE1357"/>
      <c r="AF1357"/>
      <c r="AG1357"/>
      <c r="AH1357"/>
      <c r="AI1357"/>
      <c r="AJ1357" s="516"/>
      <c r="AK1357" s="232"/>
      <c r="AL1357" s="5"/>
      <c r="AM1357" s="5"/>
      <c r="AN1357"/>
      <c r="AO1357"/>
      <c r="AP1357"/>
      <c r="AQ1357"/>
      <c r="AR1357"/>
      <c r="AS1357"/>
      <c r="AT1357"/>
      <c r="CH1357"/>
      <c r="CI1357"/>
      <c r="CJ1357"/>
      <c r="CK1357"/>
      <c r="CL1357"/>
      <c r="CM1357"/>
      <c r="CN1357"/>
      <c r="CO1357"/>
      <c r="CP1357"/>
      <c r="CQ1357"/>
      <c r="CR1357"/>
      <c r="CS1357"/>
      <c r="CT1357"/>
      <c r="CU1357"/>
      <c r="CV1357"/>
      <c r="CW1357"/>
      <c r="CX1357"/>
      <c r="CY1357"/>
      <c r="CZ1357"/>
      <c r="DA1357"/>
      <c r="DB1357"/>
    </row>
    <row r="1358" spans="1:106" s="3" customFormat="1" x14ac:dyDescent="0.2">
      <c r="A1358"/>
      <c r="B1358"/>
      <c r="C1358"/>
      <c r="D1358"/>
      <c r="E1358"/>
      <c r="F1358"/>
      <c r="G1358"/>
      <c r="H1358"/>
      <c r="I1358"/>
      <c r="J1358"/>
      <c r="K1358"/>
      <c r="L1358"/>
      <c r="M1358"/>
      <c r="N1358"/>
      <c r="O1358"/>
      <c r="P1358"/>
      <c r="Q1358"/>
      <c r="R1358"/>
      <c r="S1358"/>
      <c r="T1358"/>
      <c r="U1358"/>
      <c r="V1358"/>
      <c r="W1358" s="1"/>
      <c r="X1358"/>
      <c r="Y1358"/>
      <c r="Z1358"/>
      <c r="AA1358"/>
      <c r="AB1358"/>
      <c r="AC1358"/>
      <c r="AD1358"/>
      <c r="AE1358"/>
      <c r="AF1358"/>
      <c r="AG1358"/>
      <c r="AH1358"/>
      <c r="AI1358"/>
      <c r="AJ1358" s="517"/>
      <c r="AK1358" s="233"/>
      <c r="AL1358" s="5"/>
      <c r="AM1358" s="5"/>
      <c r="AN1358"/>
      <c r="AO1358"/>
      <c r="AP1358"/>
      <c r="AQ1358"/>
      <c r="AR1358"/>
      <c r="AS1358"/>
      <c r="AT1358"/>
      <c r="CH1358" s="2"/>
      <c r="CI1358" s="2"/>
      <c r="CJ1358" s="2"/>
      <c r="CK1358" s="2"/>
      <c r="CL1358" s="2"/>
      <c r="CM1358" s="2"/>
      <c r="CN1358" s="2"/>
      <c r="CO1358" s="2"/>
      <c r="CP1358" s="2"/>
      <c r="CQ1358" s="2"/>
      <c r="CR1358" s="2"/>
      <c r="CS1358" s="2"/>
      <c r="CT1358" s="2"/>
      <c r="CU1358" s="2"/>
      <c r="CV1358" s="2"/>
      <c r="CW1358" s="2"/>
      <c r="CX1358" s="2"/>
      <c r="CY1358" s="2"/>
      <c r="CZ1358" s="2"/>
      <c r="DA1358" s="2"/>
      <c r="DB1358" s="2"/>
    </row>
    <row r="1359" spans="1:106" x14ac:dyDescent="0.2">
      <c r="CH1359" s="3"/>
      <c r="CI1359" s="3"/>
      <c r="CJ1359" s="3"/>
      <c r="CK1359" s="3"/>
      <c r="CL1359" s="3"/>
      <c r="CM1359" s="3"/>
      <c r="CN1359" s="3"/>
      <c r="CO1359" s="3"/>
      <c r="CP1359" s="3"/>
      <c r="CQ1359" s="3"/>
      <c r="CR1359" s="3"/>
      <c r="CS1359" s="3"/>
      <c r="CT1359" s="3"/>
      <c r="CU1359" s="3"/>
      <c r="CV1359" s="3"/>
      <c r="CW1359" s="3"/>
      <c r="CX1359" s="3"/>
      <c r="CY1359" s="3"/>
      <c r="CZ1359" s="3"/>
      <c r="DA1359" s="3"/>
      <c r="DB1359" s="3"/>
    </row>
    <row r="1360" spans="1:106" x14ac:dyDescent="0.2">
      <c r="AO1360" s="1"/>
      <c r="AP1360" s="5"/>
      <c r="AQ1360" s="5"/>
      <c r="AR1360" s="5"/>
      <c r="AS1360" s="5"/>
      <c r="AT1360" s="5"/>
    </row>
    <row r="1364" spans="40:46" x14ac:dyDescent="0.2">
      <c r="AP1364" s="1"/>
      <c r="AQ1364" s="1"/>
      <c r="AR1364" s="1"/>
      <c r="AS1364" s="1"/>
      <c r="AT1364" s="1"/>
    </row>
    <row r="1367" spans="40:46" x14ac:dyDescent="0.2">
      <c r="AO1367" s="2"/>
    </row>
    <row r="1368" spans="40:46" x14ac:dyDescent="0.2">
      <c r="AO1368" s="3"/>
    </row>
    <row r="1371" spans="40:46" x14ac:dyDescent="0.2">
      <c r="AP1371" s="2"/>
      <c r="AQ1371" s="2"/>
      <c r="AR1371" s="2"/>
      <c r="AS1371" s="2"/>
      <c r="AT1371" s="2"/>
    </row>
    <row r="1372" spans="40:46" x14ac:dyDescent="0.2">
      <c r="AP1372" s="3"/>
      <c r="AQ1372" s="3"/>
      <c r="AR1372" s="3"/>
      <c r="AS1372" s="3"/>
      <c r="AT1372" s="3"/>
    </row>
    <row r="1376" spans="40:46" x14ac:dyDescent="0.2">
      <c r="AN1376" s="1"/>
    </row>
    <row r="1380" spans="1:106" s="1" customFormat="1" ht="30" customHeight="1" x14ac:dyDescent="0.2">
      <c r="A1380"/>
      <c r="B1380"/>
      <c r="C1380"/>
      <c r="D1380"/>
      <c r="E1380"/>
      <c r="F1380"/>
      <c r="G1380"/>
      <c r="H1380"/>
      <c r="I1380"/>
      <c r="J1380"/>
      <c r="K1380"/>
      <c r="L1380"/>
      <c r="M1380"/>
      <c r="N1380"/>
      <c r="O1380"/>
      <c r="P1380"/>
      <c r="Q1380"/>
      <c r="R1380"/>
      <c r="S1380"/>
      <c r="T1380"/>
      <c r="U1380"/>
      <c r="V1380"/>
      <c r="X1380"/>
      <c r="Y1380"/>
      <c r="Z1380"/>
      <c r="AA1380"/>
      <c r="AB1380"/>
      <c r="AC1380"/>
      <c r="AD1380"/>
      <c r="AE1380"/>
      <c r="AF1380"/>
      <c r="AG1380"/>
      <c r="AH1380"/>
      <c r="AI1380"/>
      <c r="AJ1380" s="515"/>
      <c r="AK1380" s="5"/>
      <c r="AL1380" s="5"/>
      <c r="AM1380" s="5"/>
      <c r="AN1380"/>
      <c r="AO1380"/>
      <c r="AP1380"/>
      <c r="AQ1380"/>
      <c r="AR1380"/>
      <c r="AS1380"/>
      <c r="AT1380"/>
      <c r="CH1380"/>
      <c r="CI1380"/>
      <c r="CJ1380"/>
      <c r="CK1380"/>
      <c r="CL1380"/>
      <c r="CM1380"/>
      <c r="CN1380"/>
      <c r="CO1380"/>
      <c r="CP1380"/>
      <c r="CQ1380"/>
      <c r="CR1380"/>
      <c r="CS1380"/>
      <c r="CT1380"/>
      <c r="CU1380"/>
      <c r="CV1380"/>
      <c r="CW1380"/>
      <c r="CX1380"/>
      <c r="CY1380"/>
      <c r="CZ1380"/>
      <c r="DA1380"/>
      <c r="DB1380"/>
    </row>
    <row r="1381" spans="1:106" x14ac:dyDescent="0.2">
      <c r="CH1381" s="1"/>
      <c r="CI1381" s="1"/>
      <c r="CJ1381" s="1"/>
      <c r="CK1381" s="1"/>
      <c r="CL1381" s="1"/>
      <c r="CM1381" s="1"/>
      <c r="CN1381" s="1"/>
      <c r="CO1381" s="1"/>
      <c r="CP1381" s="1"/>
      <c r="CQ1381" s="1"/>
      <c r="CR1381" s="1"/>
      <c r="CS1381" s="1"/>
      <c r="CT1381" s="1"/>
      <c r="CU1381" s="1"/>
      <c r="CV1381" s="1"/>
      <c r="CW1381" s="1"/>
      <c r="CX1381" s="1"/>
      <c r="CY1381" s="1"/>
      <c r="CZ1381" s="1"/>
      <c r="DA1381" s="1"/>
      <c r="DB1381" s="1"/>
    </row>
    <row r="1382" spans="1:106" ht="15.75" customHeight="1" x14ac:dyDescent="0.2"/>
    <row r="1383" spans="1:106" ht="69.75" customHeight="1" x14ac:dyDescent="0.2">
      <c r="AL1383" s="232"/>
      <c r="AM1383" s="232"/>
      <c r="AN1383" s="2"/>
    </row>
    <row r="1384" spans="1:106" x14ac:dyDescent="0.2">
      <c r="AL1384" s="233"/>
      <c r="AM1384" s="233"/>
      <c r="AN1384" s="3"/>
    </row>
    <row r="1387" spans="1:106" s="2" customFormat="1" x14ac:dyDescent="0.2">
      <c r="A1387"/>
      <c r="B1387"/>
      <c r="C1387"/>
      <c r="D1387"/>
      <c r="E1387"/>
      <c r="F1387"/>
      <c r="G1387"/>
      <c r="H1387"/>
      <c r="I1387"/>
      <c r="J1387"/>
      <c r="K1387"/>
      <c r="L1387"/>
      <c r="M1387"/>
      <c r="N1387"/>
      <c r="O1387"/>
      <c r="P1387"/>
      <c r="Q1387"/>
      <c r="R1387"/>
      <c r="S1387"/>
      <c r="T1387"/>
      <c r="U1387"/>
      <c r="V1387"/>
      <c r="W1387" s="1"/>
      <c r="X1387"/>
      <c r="Y1387"/>
      <c r="Z1387"/>
      <c r="AA1387"/>
      <c r="AB1387"/>
      <c r="AC1387"/>
      <c r="AD1387"/>
      <c r="AE1387"/>
      <c r="AF1387"/>
      <c r="AG1387"/>
      <c r="AH1387"/>
      <c r="AI1387"/>
      <c r="AJ1387" s="516"/>
      <c r="AK1387" s="232"/>
      <c r="AL1387" s="5"/>
      <c r="AM1387" s="5"/>
      <c r="AN1387"/>
      <c r="AO1387"/>
      <c r="AP1387"/>
      <c r="AQ1387"/>
      <c r="AR1387"/>
      <c r="AS1387"/>
      <c r="AT1387"/>
      <c r="CH1387"/>
      <c r="CI1387"/>
      <c r="CJ1387"/>
      <c r="CK1387"/>
      <c r="CL1387"/>
      <c r="CM1387"/>
      <c r="CN1387"/>
      <c r="CO1387"/>
      <c r="CP1387"/>
      <c r="CQ1387"/>
      <c r="CR1387"/>
      <c r="CS1387"/>
      <c r="CT1387"/>
      <c r="CU1387"/>
      <c r="CV1387"/>
      <c r="CW1387"/>
      <c r="CX1387"/>
      <c r="CY1387"/>
      <c r="CZ1387"/>
      <c r="DA1387"/>
      <c r="DB1387"/>
    </row>
    <row r="1388" spans="1:106" s="3" customFormat="1" x14ac:dyDescent="0.2">
      <c r="A1388"/>
      <c r="B1388"/>
      <c r="C1388"/>
      <c r="D1388"/>
      <c r="E1388"/>
      <c r="F1388"/>
      <c r="G1388"/>
      <c r="H1388"/>
      <c r="I1388"/>
      <c r="J1388"/>
      <c r="K1388"/>
      <c r="L1388"/>
      <c r="M1388"/>
      <c r="N1388"/>
      <c r="O1388"/>
      <c r="P1388"/>
      <c r="Q1388"/>
      <c r="R1388"/>
      <c r="S1388"/>
      <c r="T1388"/>
      <c r="U1388"/>
      <c r="V1388"/>
      <c r="W1388" s="1"/>
      <c r="X1388"/>
      <c r="Y1388"/>
      <c r="Z1388"/>
      <c r="AA1388"/>
      <c r="AB1388"/>
      <c r="AC1388"/>
      <c r="AD1388"/>
      <c r="AE1388"/>
      <c r="AF1388"/>
      <c r="AG1388"/>
      <c r="AH1388"/>
      <c r="AI1388"/>
      <c r="AJ1388" s="517"/>
      <c r="AK1388" s="233"/>
      <c r="AL1388" s="5"/>
      <c r="AM1388" s="5"/>
      <c r="AN1388"/>
      <c r="AO1388"/>
      <c r="AP1388"/>
      <c r="AQ1388"/>
      <c r="AR1388"/>
      <c r="AS1388"/>
      <c r="AT1388"/>
      <c r="CH1388" s="2"/>
      <c r="CI1388" s="2"/>
      <c r="CJ1388" s="2"/>
      <c r="CK1388" s="2"/>
      <c r="CL1388" s="2"/>
      <c r="CM1388" s="2"/>
      <c r="CN1388" s="2"/>
      <c r="CO1388" s="2"/>
      <c r="CP1388" s="2"/>
      <c r="CQ1388" s="2"/>
      <c r="CR1388" s="2"/>
      <c r="CS1388" s="2"/>
      <c r="CT1388" s="2"/>
      <c r="CU1388" s="2"/>
      <c r="CV1388" s="2"/>
      <c r="CW1388" s="2"/>
      <c r="CX1388" s="2"/>
      <c r="CY1388" s="2"/>
      <c r="CZ1388" s="2"/>
      <c r="DA1388" s="2"/>
      <c r="DB1388" s="2"/>
    </row>
    <row r="1389" spans="1:106" x14ac:dyDescent="0.2">
      <c r="CH1389" s="3"/>
      <c r="CI1389" s="3"/>
      <c r="CJ1389" s="3"/>
      <c r="CK1389" s="3"/>
      <c r="CL1389" s="3"/>
      <c r="CM1389" s="3"/>
      <c r="CN1389" s="3"/>
      <c r="CO1389" s="3"/>
      <c r="CP1389" s="3"/>
      <c r="CQ1389" s="3"/>
      <c r="CR1389" s="3"/>
      <c r="CS1389" s="3"/>
      <c r="CT1389" s="3"/>
      <c r="CU1389" s="3"/>
      <c r="CV1389" s="3"/>
      <c r="CW1389" s="3"/>
      <c r="CX1389" s="3"/>
      <c r="CY1389" s="3"/>
      <c r="CZ1389" s="3"/>
      <c r="DA1389" s="3"/>
      <c r="DB1389" s="3"/>
    </row>
    <row r="1390" spans="1:106" x14ac:dyDescent="0.2">
      <c r="AO1390" s="1"/>
    </row>
    <row r="1394" spans="40:46" x14ac:dyDescent="0.2">
      <c r="AP1394" s="1"/>
      <c r="AQ1394" s="1"/>
      <c r="AR1394" s="1"/>
      <c r="AS1394" s="1"/>
      <c r="AT1394" s="1"/>
    </row>
    <row r="1397" spans="40:46" x14ac:dyDescent="0.2">
      <c r="AO1397" s="2"/>
    </row>
    <row r="1398" spans="40:46" x14ac:dyDescent="0.2">
      <c r="AO1398" s="3"/>
    </row>
    <row r="1401" spans="40:46" x14ac:dyDescent="0.2">
      <c r="AP1401" s="2"/>
      <c r="AQ1401" s="2"/>
      <c r="AR1401" s="2"/>
      <c r="AS1401" s="2"/>
      <c r="AT1401" s="2"/>
    </row>
    <row r="1402" spans="40:46" x14ac:dyDescent="0.2">
      <c r="AP1402" s="3"/>
      <c r="AQ1402" s="3"/>
      <c r="AR1402" s="3"/>
      <c r="AS1402" s="3"/>
      <c r="AT1402" s="3"/>
    </row>
    <row r="1406" spans="40:46" x14ac:dyDescent="0.2">
      <c r="AN1406" s="1"/>
    </row>
    <row r="1410" spans="1:106" s="1" customFormat="1" ht="30" customHeight="1" x14ac:dyDescent="0.2">
      <c r="A1410"/>
      <c r="B1410"/>
      <c r="C1410"/>
      <c r="D1410"/>
      <c r="E1410"/>
      <c r="F1410"/>
      <c r="G1410"/>
      <c r="H1410"/>
      <c r="I1410"/>
      <c r="J1410"/>
      <c r="K1410"/>
      <c r="L1410"/>
      <c r="M1410"/>
      <c r="N1410"/>
      <c r="O1410"/>
      <c r="P1410"/>
      <c r="Q1410"/>
      <c r="R1410"/>
      <c r="S1410"/>
      <c r="T1410"/>
      <c r="U1410"/>
      <c r="V1410"/>
      <c r="X1410"/>
      <c r="Y1410"/>
      <c r="Z1410"/>
      <c r="AA1410"/>
      <c r="AB1410"/>
      <c r="AC1410"/>
      <c r="AD1410"/>
      <c r="AE1410"/>
      <c r="AF1410"/>
      <c r="AG1410"/>
      <c r="AH1410"/>
      <c r="AI1410"/>
      <c r="AJ1410" s="515"/>
      <c r="AK1410" s="5"/>
      <c r="AL1410" s="5"/>
      <c r="AM1410" s="5"/>
      <c r="AN1410"/>
      <c r="AO1410"/>
      <c r="AP1410"/>
      <c r="AQ1410"/>
      <c r="AR1410"/>
      <c r="AS1410"/>
      <c r="AT1410"/>
      <c r="CH1410"/>
      <c r="CI1410"/>
      <c r="CJ1410"/>
      <c r="CK1410"/>
      <c r="CL1410"/>
      <c r="CM1410"/>
      <c r="CN1410"/>
      <c r="CO1410"/>
      <c r="CP1410"/>
      <c r="CQ1410"/>
      <c r="CR1410"/>
      <c r="CS1410"/>
      <c r="CT1410"/>
      <c r="CU1410"/>
      <c r="CV1410"/>
      <c r="CW1410"/>
      <c r="CX1410"/>
      <c r="CY1410"/>
      <c r="CZ1410"/>
      <c r="DA1410"/>
      <c r="DB1410"/>
    </row>
    <row r="1411" spans="1:106" x14ac:dyDescent="0.2">
      <c r="CH1411" s="1"/>
      <c r="CI1411" s="1"/>
      <c r="CJ1411" s="1"/>
      <c r="CK1411" s="1"/>
      <c r="CL1411" s="1"/>
      <c r="CM1411" s="1"/>
      <c r="CN1411" s="1"/>
      <c r="CO1411" s="1"/>
      <c r="CP1411" s="1"/>
      <c r="CQ1411" s="1"/>
      <c r="CR1411" s="1"/>
      <c r="CS1411" s="1"/>
      <c r="CT1411" s="1"/>
      <c r="CU1411" s="1"/>
      <c r="CV1411" s="1"/>
      <c r="CW1411" s="1"/>
      <c r="CX1411" s="1"/>
      <c r="CY1411" s="1"/>
      <c r="CZ1411" s="1"/>
      <c r="DA1411" s="1"/>
      <c r="DB1411" s="1"/>
    </row>
    <row r="1412" spans="1:106" ht="15.75" customHeight="1" x14ac:dyDescent="0.2"/>
    <row r="1413" spans="1:106" ht="69.75" customHeight="1" x14ac:dyDescent="0.2">
      <c r="AL1413" s="232"/>
      <c r="AM1413" s="232"/>
      <c r="AN1413" s="2"/>
    </row>
    <row r="1414" spans="1:106" x14ac:dyDescent="0.2">
      <c r="AL1414" s="233"/>
      <c r="AM1414" s="233"/>
      <c r="AN1414" s="3"/>
    </row>
    <row r="1417" spans="1:106" s="2" customFormat="1" x14ac:dyDescent="0.2">
      <c r="A1417"/>
      <c r="B1417"/>
      <c r="C1417"/>
      <c r="D1417"/>
      <c r="E1417"/>
      <c r="F1417"/>
      <c r="G1417"/>
      <c r="H1417"/>
      <c r="I1417"/>
      <c r="J1417"/>
      <c r="K1417"/>
      <c r="L1417"/>
      <c r="M1417"/>
      <c r="N1417"/>
      <c r="O1417"/>
      <c r="P1417"/>
      <c r="Q1417"/>
      <c r="R1417"/>
      <c r="S1417"/>
      <c r="T1417"/>
      <c r="U1417"/>
      <c r="V1417"/>
      <c r="W1417" s="1"/>
      <c r="X1417"/>
      <c r="Y1417"/>
      <c r="Z1417"/>
      <c r="AA1417"/>
      <c r="AB1417"/>
      <c r="AC1417"/>
      <c r="AD1417"/>
      <c r="AE1417"/>
      <c r="AF1417"/>
      <c r="AG1417"/>
      <c r="AH1417"/>
      <c r="AI1417"/>
      <c r="AJ1417" s="516"/>
      <c r="AK1417" s="232"/>
      <c r="AL1417" s="5"/>
      <c r="AM1417" s="5"/>
      <c r="AN1417"/>
      <c r="AO1417"/>
      <c r="AP1417"/>
      <c r="AQ1417"/>
      <c r="AR1417"/>
      <c r="AS1417"/>
      <c r="AT1417"/>
      <c r="CH1417"/>
      <c r="CI1417"/>
      <c r="CJ1417"/>
      <c r="CK1417"/>
      <c r="CL1417"/>
      <c r="CM1417"/>
      <c r="CN1417"/>
      <c r="CO1417"/>
      <c r="CP1417"/>
      <c r="CQ1417"/>
      <c r="CR1417"/>
      <c r="CS1417"/>
      <c r="CT1417"/>
      <c r="CU1417"/>
      <c r="CV1417"/>
      <c r="CW1417"/>
      <c r="CX1417"/>
      <c r="CY1417"/>
      <c r="CZ1417"/>
      <c r="DA1417"/>
      <c r="DB1417"/>
    </row>
    <row r="1418" spans="1:106" s="3" customFormat="1" x14ac:dyDescent="0.2">
      <c r="A1418"/>
      <c r="B1418"/>
      <c r="C1418"/>
      <c r="D1418"/>
      <c r="E1418"/>
      <c r="F1418"/>
      <c r="G1418"/>
      <c r="H1418"/>
      <c r="I1418"/>
      <c r="J1418"/>
      <c r="K1418"/>
      <c r="L1418"/>
      <c r="M1418"/>
      <c r="N1418"/>
      <c r="O1418"/>
      <c r="P1418"/>
      <c r="Q1418"/>
      <c r="R1418"/>
      <c r="S1418"/>
      <c r="T1418"/>
      <c r="U1418"/>
      <c r="V1418"/>
      <c r="W1418" s="1"/>
      <c r="X1418"/>
      <c r="Y1418"/>
      <c r="Z1418"/>
      <c r="AA1418"/>
      <c r="AB1418"/>
      <c r="AC1418"/>
      <c r="AD1418"/>
      <c r="AE1418"/>
      <c r="AF1418"/>
      <c r="AG1418"/>
      <c r="AH1418"/>
      <c r="AI1418"/>
      <c r="AJ1418" s="517"/>
      <c r="AK1418" s="233"/>
      <c r="AL1418" s="5"/>
      <c r="AM1418" s="5"/>
      <c r="AN1418"/>
      <c r="AO1418"/>
      <c r="AP1418"/>
      <c r="AQ1418"/>
      <c r="AR1418"/>
      <c r="AS1418"/>
      <c r="AT1418"/>
      <c r="CH1418" s="2"/>
      <c r="CI1418" s="2"/>
      <c r="CJ1418" s="2"/>
      <c r="CK1418" s="2"/>
      <c r="CL1418" s="2"/>
      <c r="CM1418" s="2"/>
      <c r="CN1418" s="2"/>
      <c r="CO1418" s="2"/>
      <c r="CP1418" s="2"/>
      <c r="CQ1418" s="2"/>
      <c r="CR1418" s="2"/>
      <c r="CS1418" s="2"/>
      <c r="CT1418" s="2"/>
      <c r="CU1418" s="2"/>
      <c r="CV1418" s="2"/>
      <c r="CW1418" s="2"/>
      <c r="CX1418" s="2"/>
      <c r="CY1418" s="2"/>
      <c r="CZ1418" s="2"/>
      <c r="DA1418" s="2"/>
      <c r="DB1418" s="2"/>
    </row>
    <row r="1419" spans="1:106" x14ac:dyDescent="0.2">
      <c r="CH1419" s="3"/>
      <c r="CI1419" s="3"/>
      <c r="CJ1419" s="3"/>
      <c r="CK1419" s="3"/>
      <c r="CL1419" s="3"/>
      <c r="CM1419" s="3"/>
      <c r="CN1419" s="3"/>
      <c r="CO1419" s="3"/>
      <c r="CP1419" s="3"/>
      <c r="CQ1419" s="3"/>
      <c r="CR1419" s="3"/>
      <c r="CS1419" s="3"/>
      <c r="CT1419" s="3"/>
      <c r="CU1419" s="3"/>
      <c r="CV1419" s="3"/>
      <c r="CW1419" s="3"/>
      <c r="CX1419" s="3"/>
      <c r="CY1419" s="3"/>
      <c r="CZ1419" s="3"/>
      <c r="DA1419" s="3"/>
      <c r="DB1419" s="3"/>
    </row>
    <row r="1420" spans="1:106" x14ac:dyDescent="0.2">
      <c r="AO1420" s="1"/>
    </row>
    <row r="1424" spans="1:106" x14ac:dyDescent="0.2">
      <c r="AP1424" s="1"/>
      <c r="AQ1424" s="1"/>
      <c r="AR1424" s="1"/>
      <c r="AS1424" s="1"/>
      <c r="AT1424" s="1"/>
    </row>
    <row r="1427" spans="1:106" x14ac:dyDescent="0.2">
      <c r="AO1427" s="2"/>
    </row>
    <row r="1428" spans="1:106" x14ac:dyDescent="0.2">
      <c r="AO1428" s="3"/>
    </row>
    <row r="1431" spans="1:106" x14ac:dyDescent="0.2">
      <c r="AP1431" s="2"/>
      <c r="AQ1431" s="2"/>
      <c r="AR1431" s="2"/>
      <c r="AS1431" s="2"/>
      <c r="AT1431" s="2"/>
    </row>
    <row r="1432" spans="1:106" x14ac:dyDescent="0.2">
      <c r="AN1432" s="5"/>
      <c r="AP1432" s="3"/>
      <c r="AQ1432" s="3"/>
      <c r="AR1432" s="3"/>
      <c r="AS1432" s="3"/>
      <c r="AT1432" s="3"/>
    </row>
    <row r="1436" spans="1:106" s="5" customFormat="1" x14ac:dyDescent="0.2">
      <c r="A1436"/>
      <c r="B1436"/>
      <c r="C1436"/>
      <c r="D1436"/>
      <c r="E1436"/>
      <c r="F1436"/>
      <c r="G1436"/>
      <c r="H1436"/>
      <c r="I1436"/>
      <c r="J1436"/>
      <c r="K1436"/>
      <c r="L1436"/>
      <c r="M1436"/>
      <c r="N1436"/>
      <c r="O1436"/>
      <c r="P1436"/>
      <c r="Q1436"/>
      <c r="R1436"/>
      <c r="S1436"/>
      <c r="T1436"/>
      <c r="U1436"/>
      <c r="V1436"/>
      <c r="W1436" s="1"/>
      <c r="X1436"/>
      <c r="Y1436"/>
      <c r="Z1436"/>
      <c r="AA1436"/>
      <c r="AB1436"/>
      <c r="AC1436"/>
      <c r="AD1436"/>
      <c r="AE1436"/>
      <c r="AF1436"/>
      <c r="AG1436"/>
      <c r="AH1436"/>
      <c r="AI1436"/>
      <c r="AJ1436" s="515"/>
      <c r="AN1436" s="1"/>
      <c r="AO1436"/>
      <c r="AP1436"/>
      <c r="AQ1436"/>
      <c r="AR1436"/>
      <c r="AS1436"/>
      <c r="AT1436"/>
      <c r="CH1436"/>
      <c r="CI1436"/>
      <c r="CJ1436"/>
      <c r="CK1436"/>
      <c r="CL1436"/>
      <c r="CM1436"/>
      <c r="CN1436"/>
      <c r="CO1436"/>
      <c r="CP1436"/>
      <c r="CQ1436"/>
      <c r="CR1436"/>
      <c r="CS1436"/>
      <c r="CT1436"/>
      <c r="CU1436"/>
      <c r="CV1436"/>
      <c r="CW1436"/>
      <c r="CX1436"/>
      <c r="CY1436"/>
      <c r="CZ1436"/>
      <c r="DA1436"/>
      <c r="DB1436"/>
    </row>
    <row r="1437" spans="1:106" x14ac:dyDescent="0.2">
      <c r="CH1437" s="5"/>
      <c r="CI1437" s="5"/>
      <c r="CJ1437" s="5"/>
      <c r="CK1437" s="5"/>
      <c r="CL1437" s="5"/>
      <c r="CM1437" s="5"/>
      <c r="CN1437" s="5"/>
      <c r="CO1437" s="5"/>
      <c r="CP1437" s="5"/>
      <c r="CQ1437" s="5"/>
      <c r="CR1437" s="5"/>
      <c r="CS1437" s="5"/>
      <c r="CT1437" s="5"/>
      <c r="CU1437" s="5"/>
      <c r="CV1437" s="5"/>
      <c r="CW1437" s="5"/>
      <c r="CX1437" s="5"/>
      <c r="CY1437" s="5"/>
      <c r="CZ1437" s="5"/>
      <c r="DA1437" s="5"/>
      <c r="DB1437" s="5"/>
    </row>
    <row r="1440" spans="1:106" s="1" customFormat="1" ht="30" customHeight="1" x14ac:dyDescent="0.2">
      <c r="A1440"/>
      <c r="B1440"/>
      <c r="C1440"/>
      <c r="D1440"/>
      <c r="E1440"/>
      <c r="F1440"/>
      <c r="G1440"/>
      <c r="H1440"/>
      <c r="I1440"/>
      <c r="J1440"/>
      <c r="K1440"/>
      <c r="L1440"/>
      <c r="M1440"/>
      <c r="N1440"/>
      <c r="O1440"/>
      <c r="P1440"/>
      <c r="Q1440"/>
      <c r="R1440"/>
      <c r="S1440"/>
      <c r="T1440"/>
      <c r="U1440"/>
      <c r="V1440"/>
      <c r="X1440"/>
      <c r="Y1440"/>
      <c r="Z1440"/>
      <c r="AA1440"/>
      <c r="AB1440"/>
      <c r="AC1440"/>
      <c r="AD1440"/>
      <c r="AE1440"/>
      <c r="AF1440"/>
      <c r="AG1440"/>
      <c r="AH1440"/>
      <c r="AI1440"/>
      <c r="AJ1440" s="515"/>
      <c r="AK1440" s="5"/>
      <c r="AL1440" s="5"/>
      <c r="AM1440" s="5"/>
      <c r="AN1440"/>
      <c r="AO1440"/>
      <c r="AP1440"/>
      <c r="AQ1440"/>
      <c r="AR1440"/>
      <c r="AS1440"/>
      <c r="AT1440"/>
      <c r="CH1440"/>
      <c r="CI1440"/>
      <c r="CJ1440"/>
      <c r="CK1440"/>
      <c r="CL1440"/>
      <c r="CM1440"/>
      <c r="CN1440"/>
      <c r="CO1440"/>
      <c r="CP1440"/>
      <c r="CQ1440"/>
      <c r="CR1440"/>
      <c r="CS1440"/>
      <c r="CT1440"/>
      <c r="CU1440"/>
      <c r="CV1440"/>
      <c r="CW1440"/>
      <c r="CX1440"/>
      <c r="CY1440"/>
      <c r="CZ1440"/>
      <c r="DA1440"/>
      <c r="DB1440"/>
    </row>
    <row r="1441" spans="1:106" x14ac:dyDescent="0.2">
      <c r="CH1441" s="1"/>
      <c r="CI1441" s="1"/>
      <c r="CJ1441" s="1"/>
      <c r="CK1441" s="1"/>
      <c r="CL1441" s="1"/>
      <c r="CM1441" s="1"/>
      <c r="CN1441" s="1"/>
      <c r="CO1441" s="1"/>
      <c r="CP1441" s="1"/>
      <c r="CQ1441" s="1"/>
      <c r="CR1441" s="1"/>
      <c r="CS1441" s="1"/>
      <c r="CT1441" s="1"/>
      <c r="CU1441" s="1"/>
      <c r="CV1441" s="1"/>
      <c r="CW1441" s="1"/>
      <c r="CX1441" s="1"/>
      <c r="CY1441" s="1"/>
      <c r="CZ1441" s="1"/>
      <c r="DA1441" s="1"/>
      <c r="DB1441" s="1"/>
    </row>
    <row r="1442" spans="1:106" ht="15.75" customHeight="1" x14ac:dyDescent="0.2"/>
    <row r="1443" spans="1:106" ht="69.75" customHeight="1" x14ac:dyDescent="0.2">
      <c r="AL1443" s="232"/>
      <c r="AM1443" s="232"/>
      <c r="AN1443" s="2"/>
    </row>
    <row r="1444" spans="1:106" x14ac:dyDescent="0.2">
      <c r="AL1444" s="233"/>
      <c r="AM1444" s="233"/>
      <c r="AN1444" s="3"/>
    </row>
    <row r="1446" spans="1:106" x14ac:dyDescent="0.2">
      <c r="AO1446" s="5"/>
    </row>
    <row r="1447" spans="1:106" s="2" customFormat="1" x14ac:dyDescent="0.2">
      <c r="A1447"/>
      <c r="B1447"/>
      <c r="C1447"/>
      <c r="D1447"/>
      <c r="E1447"/>
      <c r="F1447"/>
      <c r="G1447"/>
      <c r="H1447"/>
      <c r="I1447"/>
      <c r="J1447"/>
      <c r="K1447"/>
      <c r="L1447"/>
      <c r="M1447"/>
      <c r="N1447"/>
      <c r="O1447"/>
      <c r="P1447"/>
      <c r="Q1447"/>
      <c r="R1447"/>
      <c r="S1447"/>
      <c r="T1447"/>
      <c r="U1447"/>
      <c r="V1447"/>
      <c r="W1447" s="1"/>
      <c r="X1447"/>
      <c r="Y1447"/>
      <c r="Z1447"/>
      <c r="AA1447"/>
      <c r="AB1447"/>
      <c r="AC1447"/>
      <c r="AD1447"/>
      <c r="AE1447"/>
      <c r="AF1447"/>
      <c r="AG1447"/>
      <c r="AH1447"/>
      <c r="AI1447"/>
      <c r="AJ1447" s="516"/>
      <c r="AK1447" s="232"/>
      <c r="AL1447" s="5"/>
      <c r="AM1447" s="5"/>
      <c r="AN1447"/>
      <c r="AO1447"/>
      <c r="AP1447"/>
      <c r="AQ1447"/>
      <c r="AR1447"/>
      <c r="AS1447"/>
      <c r="AT1447"/>
      <c r="CH1447"/>
      <c r="CI1447"/>
      <c r="CJ1447"/>
      <c r="CK1447"/>
      <c r="CL1447"/>
      <c r="CM1447"/>
      <c r="CN1447"/>
      <c r="CO1447"/>
      <c r="CP1447"/>
      <c r="CQ1447"/>
      <c r="CR1447"/>
      <c r="CS1447"/>
      <c r="CT1447"/>
      <c r="CU1447"/>
      <c r="CV1447"/>
      <c r="CW1447"/>
      <c r="CX1447"/>
      <c r="CY1447"/>
      <c r="CZ1447"/>
      <c r="DA1447"/>
      <c r="DB1447"/>
    </row>
    <row r="1448" spans="1:106" s="3" customFormat="1" x14ac:dyDescent="0.2">
      <c r="A1448"/>
      <c r="B1448"/>
      <c r="C1448"/>
      <c r="D1448"/>
      <c r="E1448"/>
      <c r="F1448"/>
      <c r="G1448"/>
      <c r="H1448"/>
      <c r="I1448"/>
      <c r="J1448"/>
      <c r="K1448"/>
      <c r="L1448"/>
      <c r="M1448"/>
      <c r="N1448"/>
      <c r="O1448"/>
      <c r="P1448"/>
      <c r="Q1448"/>
      <c r="R1448"/>
      <c r="S1448"/>
      <c r="T1448"/>
      <c r="U1448"/>
      <c r="V1448"/>
      <c r="W1448" s="1"/>
      <c r="X1448"/>
      <c r="Y1448"/>
      <c r="Z1448"/>
      <c r="AA1448"/>
      <c r="AB1448"/>
      <c r="AC1448"/>
      <c r="AD1448"/>
      <c r="AE1448"/>
      <c r="AF1448"/>
      <c r="AG1448"/>
      <c r="AH1448"/>
      <c r="AI1448"/>
      <c r="AJ1448" s="517"/>
      <c r="AK1448" s="233"/>
      <c r="AL1448" s="5"/>
      <c r="AM1448" s="5"/>
      <c r="AN1448"/>
      <c r="AO1448"/>
      <c r="AP1448"/>
      <c r="AQ1448"/>
      <c r="AR1448"/>
      <c r="AS1448"/>
      <c r="AT1448"/>
      <c r="CH1448" s="2"/>
      <c r="CI1448" s="2"/>
      <c r="CJ1448" s="2"/>
      <c r="CK1448" s="2"/>
      <c r="CL1448" s="2"/>
      <c r="CM1448" s="2"/>
      <c r="CN1448" s="2"/>
      <c r="CO1448" s="2"/>
      <c r="CP1448" s="2"/>
      <c r="CQ1448" s="2"/>
      <c r="CR1448" s="2"/>
      <c r="CS1448" s="2"/>
      <c r="CT1448" s="2"/>
      <c r="CU1448" s="2"/>
      <c r="CV1448" s="2"/>
      <c r="CW1448" s="2"/>
      <c r="CX1448" s="2"/>
      <c r="CY1448" s="2"/>
      <c r="CZ1448" s="2"/>
      <c r="DA1448" s="2"/>
      <c r="DB1448" s="2"/>
    </row>
    <row r="1449" spans="1:106" x14ac:dyDescent="0.2">
      <c r="CH1449" s="3"/>
      <c r="CI1449" s="3"/>
      <c r="CJ1449" s="3"/>
      <c r="CK1449" s="3"/>
      <c r="CL1449" s="3"/>
      <c r="CM1449" s="3"/>
      <c r="CN1449" s="3"/>
      <c r="CO1449" s="3"/>
      <c r="CP1449" s="3"/>
      <c r="CQ1449" s="3"/>
      <c r="CR1449" s="3"/>
      <c r="CS1449" s="3"/>
      <c r="CT1449" s="3"/>
      <c r="CU1449" s="3"/>
      <c r="CV1449" s="3"/>
      <c r="CW1449" s="3"/>
      <c r="CX1449" s="3"/>
      <c r="CY1449" s="3"/>
      <c r="CZ1449" s="3"/>
      <c r="DA1449" s="3"/>
      <c r="DB1449" s="3"/>
    </row>
    <row r="1450" spans="1:106" x14ac:dyDescent="0.2">
      <c r="AO1450" s="1"/>
      <c r="AP1450" s="5"/>
      <c r="AQ1450" s="5"/>
      <c r="AR1450" s="5"/>
      <c r="AS1450" s="5"/>
      <c r="AT1450" s="5"/>
    </row>
    <row r="1454" spans="1:106" x14ac:dyDescent="0.2">
      <c r="AP1454" s="1"/>
      <c r="AQ1454" s="1"/>
      <c r="AR1454" s="1"/>
      <c r="AS1454" s="1"/>
      <c r="AT1454" s="1"/>
    </row>
    <row r="1457" spans="1:106" x14ac:dyDescent="0.2">
      <c r="AO1457" s="2"/>
    </row>
    <row r="1458" spans="1:106" x14ac:dyDescent="0.2">
      <c r="AO1458" s="3"/>
    </row>
    <row r="1461" spans="1:106" x14ac:dyDescent="0.2">
      <c r="AP1461" s="2"/>
      <c r="AQ1461" s="2"/>
      <c r="AR1461" s="2"/>
      <c r="AS1461" s="2"/>
      <c r="AT1461" s="2"/>
    </row>
    <row r="1462" spans="1:106" x14ac:dyDescent="0.2">
      <c r="AN1462" s="5"/>
      <c r="AP1462" s="3"/>
      <c r="AQ1462" s="3"/>
      <c r="AR1462" s="3"/>
      <c r="AS1462" s="3"/>
      <c r="AT1462" s="3"/>
    </row>
    <row r="1466" spans="1:106" s="5" customFormat="1" x14ac:dyDescent="0.2">
      <c r="A1466"/>
      <c r="B1466"/>
      <c r="C1466"/>
      <c r="D1466"/>
      <c r="E1466"/>
      <c r="F1466"/>
      <c r="G1466"/>
      <c r="H1466"/>
      <c r="I1466"/>
      <c r="J1466"/>
      <c r="K1466"/>
      <c r="L1466"/>
      <c r="M1466"/>
      <c r="N1466"/>
      <c r="O1466"/>
      <c r="P1466"/>
      <c r="Q1466"/>
      <c r="R1466"/>
      <c r="S1466"/>
      <c r="T1466"/>
      <c r="U1466"/>
      <c r="V1466"/>
      <c r="W1466" s="1"/>
      <c r="X1466"/>
      <c r="Y1466"/>
      <c r="Z1466"/>
      <c r="AA1466"/>
      <c r="AB1466"/>
      <c r="AC1466"/>
      <c r="AD1466"/>
      <c r="AE1466"/>
      <c r="AF1466"/>
      <c r="AG1466"/>
      <c r="AH1466"/>
      <c r="AI1466"/>
      <c r="AJ1466" s="515"/>
      <c r="AN1466" s="1"/>
      <c r="AO1466"/>
      <c r="AP1466"/>
      <c r="AQ1466"/>
      <c r="AR1466"/>
      <c r="AS1466"/>
      <c r="AT1466"/>
      <c r="CH1466"/>
      <c r="CI1466"/>
      <c r="CJ1466"/>
      <c r="CK1466"/>
      <c r="CL1466"/>
      <c r="CM1466"/>
      <c r="CN1466"/>
      <c r="CO1466"/>
      <c r="CP1466"/>
      <c r="CQ1466"/>
      <c r="CR1466"/>
      <c r="CS1466"/>
      <c r="CT1466"/>
      <c r="CU1466"/>
      <c r="CV1466"/>
      <c r="CW1466"/>
      <c r="CX1466"/>
      <c r="CY1466"/>
      <c r="CZ1466"/>
      <c r="DA1466"/>
      <c r="DB1466"/>
    </row>
    <row r="1467" spans="1:106" x14ac:dyDescent="0.2">
      <c r="CH1467" s="5"/>
      <c r="CI1467" s="5"/>
      <c r="CJ1467" s="5"/>
      <c r="CK1467" s="5"/>
      <c r="CL1467" s="5"/>
      <c r="CM1467" s="5"/>
      <c r="CN1467" s="5"/>
      <c r="CO1467" s="5"/>
      <c r="CP1467" s="5"/>
      <c r="CQ1467" s="5"/>
      <c r="CR1467" s="5"/>
      <c r="CS1467" s="5"/>
      <c r="CT1467" s="5"/>
      <c r="CU1467" s="5"/>
      <c r="CV1467" s="5"/>
      <c r="CW1467" s="5"/>
      <c r="CX1467" s="5"/>
      <c r="CY1467" s="5"/>
      <c r="CZ1467" s="5"/>
      <c r="DA1467" s="5"/>
      <c r="DB1467" s="5"/>
    </row>
    <row r="1470" spans="1:106" s="1" customFormat="1" ht="30" customHeight="1" x14ac:dyDescent="0.2">
      <c r="A1470"/>
      <c r="B1470"/>
      <c r="C1470"/>
      <c r="D1470"/>
      <c r="E1470"/>
      <c r="F1470"/>
      <c r="G1470"/>
      <c r="H1470"/>
      <c r="I1470"/>
      <c r="J1470"/>
      <c r="K1470"/>
      <c r="L1470"/>
      <c r="M1470"/>
      <c r="N1470"/>
      <c r="O1470"/>
      <c r="P1470"/>
      <c r="Q1470"/>
      <c r="R1470"/>
      <c r="S1470"/>
      <c r="T1470"/>
      <c r="U1470"/>
      <c r="V1470"/>
      <c r="X1470"/>
      <c r="Y1470"/>
      <c r="Z1470"/>
      <c r="AA1470"/>
      <c r="AB1470"/>
      <c r="AC1470"/>
      <c r="AD1470"/>
      <c r="AE1470"/>
      <c r="AF1470"/>
      <c r="AG1470"/>
      <c r="AH1470"/>
      <c r="AI1470"/>
      <c r="AJ1470" s="515"/>
      <c r="AK1470" s="5"/>
      <c r="AL1470" s="5"/>
      <c r="AM1470" s="5"/>
      <c r="AN1470"/>
      <c r="AO1470"/>
      <c r="AP1470"/>
      <c r="AQ1470"/>
      <c r="AR1470"/>
      <c r="AS1470"/>
      <c r="AT1470"/>
      <c r="CH1470"/>
      <c r="CI1470"/>
      <c r="CJ1470"/>
      <c r="CK1470"/>
      <c r="CL1470"/>
      <c r="CM1470"/>
      <c r="CN1470"/>
      <c r="CO1470"/>
      <c r="CP1470"/>
      <c r="CQ1470"/>
      <c r="CR1470"/>
      <c r="CS1470"/>
      <c r="CT1470"/>
      <c r="CU1470"/>
      <c r="CV1470"/>
      <c r="CW1470"/>
      <c r="CX1470"/>
      <c r="CY1470"/>
      <c r="CZ1470"/>
      <c r="DA1470"/>
      <c r="DB1470"/>
    </row>
    <row r="1471" spans="1:106" x14ac:dyDescent="0.2">
      <c r="CH1471" s="1"/>
      <c r="CI1471" s="1"/>
      <c r="CJ1471" s="1"/>
      <c r="CK1471" s="1"/>
      <c r="CL1471" s="1"/>
      <c r="CM1471" s="1"/>
      <c r="CN1471" s="1"/>
      <c r="CO1471" s="1"/>
      <c r="CP1471" s="1"/>
      <c r="CQ1471" s="1"/>
      <c r="CR1471" s="1"/>
      <c r="CS1471" s="1"/>
      <c r="CT1471" s="1"/>
      <c r="CU1471" s="1"/>
      <c r="CV1471" s="1"/>
      <c r="CW1471" s="1"/>
      <c r="CX1471" s="1"/>
      <c r="CY1471" s="1"/>
      <c r="CZ1471" s="1"/>
      <c r="DA1471" s="1"/>
      <c r="DB1471" s="1"/>
    </row>
    <row r="1472" spans="1:106" ht="15.75" customHeight="1" x14ac:dyDescent="0.2"/>
    <row r="1473" spans="1:106" ht="69.75" customHeight="1" x14ac:dyDescent="0.2">
      <c r="AL1473" s="232"/>
      <c r="AM1473" s="232"/>
      <c r="AN1473" s="2"/>
    </row>
    <row r="1474" spans="1:106" x14ac:dyDescent="0.2">
      <c r="AL1474" s="233"/>
      <c r="AM1474" s="233"/>
      <c r="AN1474" s="3"/>
    </row>
    <row r="1476" spans="1:106" x14ac:dyDescent="0.2">
      <c r="AO1476" s="5"/>
    </row>
    <row r="1477" spans="1:106" s="2" customFormat="1" x14ac:dyDescent="0.2">
      <c r="A1477"/>
      <c r="B1477"/>
      <c r="C1477"/>
      <c r="D1477"/>
      <c r="E1477"/>
      <c r="F1477"/>
      <c r="G1477"/>
      <c r="H1477"/>
      <c r="I1477"/>
      <c r="J1477"/>
      <c r="K1477"/>
      <c r="L1477"/>
      <c r="M1477"/>
      <c r="N1477"/>
      <c r="O1477"/>
      <c r="P1477"/>
      <c r="Q1477"/>
      <c r="R1477"/>
      <c r="S1477"/>
      <c r="T1477"/>
      <c r="U1477"/>
      <c r="V1477"/>
      <c r="W1477" s="1"/>
      <c r="X1477"/>
      <c r="Y1477"/>
      <c r="Z1477"/>
      <c r="AA1477"/>
      <c r="AB1477"/>
      <c r="AC1477"/>
      <c r="AD1477"/>
      <c r="AE1477"/>
      <c r="AF1477"/>
      <c r="AG1477"/>
      <c r="AH1477"/>
      <c r="AI1477"/>
      <c r="AJ1477" s="516"/>
      <c r="AK1477" s="232"/>
      <c r="AL1477" s="5"/>
      <c r="AM1477" s="5"/>
      <c r="AN1477"/>
      <c r="AO1477"/>
      <c r="AP1477"/>
      <c r="AQ1477"/>
      <c r="AR1477"/>
      <c r="AS1477"/>
      <c r="AT1477"/>
      <c r="CH1477"/>
      <c r="CI1477"/>
      <c r="CJ1477"/>
      <c r="CK1477"/>
      <c r="CL1477"/>
      <c r="CM1477"/>
      <c r="CN1477"/>
      <c r="CO1477"/>
      <c r="CP1477"/>
      <c r="CQ1477"/>
      <c r="CR1477"/>
      <c r="CS1477"/>
      <c r="CT1477"/>
      <c r="CU1477"/>
      <c r="CV1477"/>
      <c r="CW1477"/>
      <c r="CX1477"/>
      <c r="CY1477"/>
      <c r="CZ1477"/>
      <c r="DA1477"/>
      <c r="DB1477"/>
    </row>
    <row r="1478" spans="1:106" s="3" customFormat="1" x14ac:dyDescent="0.2">
      <c r="A1478"/>
      <c r="B1478"/>
      <c r="C1478"/>
      <c r="D1478"/>
      <c r="E1478"/>
      <c r="F1478"/>
      <c r="G1478"/>
      <c r="H1478"/>
      <c r="I1478"/>
      <c r="J1478"/>
      <c r="K1478"/>
      <c r="L1478"/>
      <c r="M1478"/>
      <c r="N1478"/>
      <c r="O1478"/>
      <c r="P1478"/>
      <c r="Q1478"/>
      <c r="R1478"/>
      <c r="S1478"/>
      <c r="T1478"/>
      <c r="U1478"/>
      <c r="V1478"/>
      <c r="W1478" s="1"/>
      <c r="X1478"/>
      <c r="Y1478"/>
      <c r="Z1478"/>
      <c r="AA1478"/>
      <c r="AB1478"/>
      <c r="AC1478"/>
      <c r="AD1478"/>
      <c r="AE1478"/>
      <c r="AF1478"/>
      <c r="AG1478"/>
      <c r="AH1478"/>
      <c r="AI1478"/>
      <c r="AJ1478" s="517"/>
      <c r="AK1478" s="233"/>
      <c r="AL1478" s="5"/>
      <c r="AM1478" s="5"/>
      <c r="AN1478"/>
      <c r="AO1478"/>
      <c r="AP1478"/>
      <c r="AQ1478"/>
      <c r="AR1478"/>
      <c r="AS1478"/>
      <c r="AT1478"/>
      <c r="CH1478" s="2"/>
      <c r="CI1478" s="2"/>
      <c r="CJ1478" s="2"/>
      <c r="CK1478" s="2"/>
      <c r="CL1478" s="2"/>
      <c r="CM1478" s="2"/>
      <c r="CN1478" s="2"/>
      <c r="CO1478" s="2"/>
      <c r="CP1478" s="2"/>
      <c r="CQ1478" s="2"/>
      <c r="CR1478" s="2"/>
      <c r="CS1478" s="2"/>
      <c r="CT1478" s="2"/>
      <c r="CU1478" s="2"/>
      <c r="CV1478" s="2"/>
      <c r="CW1478" s="2"/>
      <c r="CX1478" s="2"/>
      <c r="CY1478" s="2"/>
      <c r="CZ1478" s="2"/>
      <c r="DA1478" s="2"/>
      <c r="DB1478" s="2"/>
    </row>
    <row r="1479" spans="1:106" x14ac:dyDescent="0.2">
      <c r="CH1479" s="3"/>
      <c r="CI1479" s="3"/>
      <c r="CJ1479" s="3"/>
      <c r="CK1479" s="3"/>
      <c r="CL1479" s="3"/>
      <c r="CM1479" s="3"/>
      <c r="CN1479" s="3"/>
      <c r="CO1479" s="3"/>
      <c r="CP1479" s="3"/>
      <c r="CQ1479" s="3"/>
      <c r="CR1479" s="3"/>
      <c r="CS1479" s="3"/>
      <c r="CT1479" s="3"/>
      <c r="CU1479" s="3"/>
      <c r="CV1479" s="3"/>
      <c r="CW1479" s="3"/>
      <c r="CX1479" s="3"/>
      <c r="CY1479" s="3"/>
      <c r="CZ1479" s="3"/>
      <c r="DA1479" s="3"/>
      <c r="DB1479" s="3"/>
    </row>
    <row r="1480" spans="1:106" x14ac:dyDescent="0.2">
      <c r="AO1480" s="1"/>
      <c r="AP1480" s="5"/>
      <c r="AQ1480" s="5"/>
      <c r="AR1480" s="5"/>
      <c r="AS1480" s="5"/>
      <c r="AT1480" s="5"/>
    </row>
    <row r="1484" spans="1:106" x14ac:dyDescent="0.2">
      <c r="AP1484" s="1"/>
      <c r="AQ1484" s="1"/>
      <c r="AR1484" s="1"/>
      <c r="AS1484" s="1"/>
      <c r="AT1484" s="1"/>
    </row>
    <row r="1487" spans="1:106" x14ac:dyDescent="0.2">
      <c r="AO1487" s="2"/>
    </row>
    <row r="1488" spans="1:106" x14ac:dyDescent="0.2">
      <c r="AO1488" s="3"/>
    </row>
    <row r="1491" spans="1:106" x14ac:dyDescent="0.2">
      <c r="AP1491" s="2"/>
      <c r="AQ1491" s="2"/>
      <c r="AR1491" s="2"/>
      <c r="AS1491" s="2"/>
      <c r="AT1491" s="2"/>
    </row>
    <row r="1492" spans="1:106" x14ac:dyDescent="0.2">
      <c r="AN1492" s="5"/>
      <c r="AP1492" s="3"/>
      <c r="AQ1492" s="3"/>
      <c r="AR1492" s="3"/>
      <c r="AS1492" s="3"/>
      <c r="AT1492" s="3"/>
    </row>
    <row r="1496" spans="1:106" s="5" customFormat="1" x14ac:dyDescent="0.2">
      <c r="A1496"/>
      <c r="B1496"/>
      <c r="C1496"/>
      <c r="D1496"/>
      <c r="E1496"/>
      <c r="F1496"/>
      <c r="G1496"/>
      <c r="H1496"/>
      <c r="I1496"/>
      <c r="J1496"/>
      <c r="K1496"/>
      <c r="L1496"/>
      <c r="M1496"/>
      <c r="N1496"/>
      <c r="O1496"/>
      <c r="P1496"/>
      <c r="Q1496"/>
      <c r="R1496"/>
      <c r="S1496"/>
      <c r="T1496"/>
      <c r="U1496"/>
      <c r="V1496"/>
      <c r="W1496" s="1"/>
      <c r="X1496"/>
      <c r="Y1496"/>
      <c r="Z1496"/>
      <c r="AA1496"/>
      <c r="AB1496"/>
      <c r="AC1496"/>
      <c r="AD1496"/>
      <c r="AE1496"/>
      <c r="AF1496"/>
      <c r="AG1496"/>
      <c r="AH1496"/>
      <c r="AI1496"/>
      <c r="AJ1496" s="515"/>
      <c r="AN1496" s="1"/>
      <c r="AO1496"/>
      <c r="AP1496"/>
      <c r="AQ1496"/>
      <c r="AR1496"/>
      <c r="AS1496"/>
      <c r="AT1496"/>
      <c r="CH1496"/>
      <c r="CI1496"/>
      <c r="CJ1496"/>
      <c r="CK1496"/>
      <c r="CL1496"/>
      <c r="CM1496"/>
      <c r="CN1496"/>
      <c r="CO1496"/>
      <c r="CP1496"/>
      <c r="CQ1496"/>
      <c r="CR1496"/>
      <c r="CS1496"/>
      <c r="CT1496"/>
      <c r="CU1496"/>
      <c r="CV1496"/>
      <c r="CW1496"/>
      <c r="CX1496"/>
      <c r="CY1496"/>
      <c r="CZ1496"/>
      <c r="DA1496"/>
      <c r="DB1496"/>
    </row>
    <row r="1497" spans="1:106" x14ac:dyDescent="0.2">
      <c r="CH1497" s="5"/>
      <c r="CI1497" s="5"/>
      <c r="CJ1497" s="5"/>
      <c r="CK1497" s="5"/>
      <c r="CL1497" s="5"/>
      <c r="CM1497" s="5"/>
      <c r="CN1497" s="5"/>
      <c r="CO1497" s="5"/>
      <c r="CP1497" s="5"/>
      <c r="CQ1497" s="5"/>
      <c r="CR1497" s="5"/>
      <c r="CS1497" s="5"/>
      <c r="CT1497" s="5"/>
      <c r="CU1497" s="5"/>
      <c r="CV1497" s="5"/>
      <c r="CW1497" s="5"/>
      <c r="CX1497" s="5"/>
      <c r="CY1497" s="5"/>
      <c r="CZ1497" s="5"/>
      <c r="DA1497" s="5"/>
      <c r="DB1497" s="5"/>
    </row>
    <row r="1500" spans="1:106" s="1" customFormat="1" ht="30" customHeight="1" x14ac:dyDescent="0.2">
      <c r="A1500"/>
      <c r="B1500"/>
      <c r="C1500"/>
      <c r="D1500"/>
      <c r="E1500"/>
      <c r="F1500"/>
      <c r="G1500"/>
      <c r="H1500"/>
      <c r="I1500"/>
      <c r="J1500"/>
      <c r="K1500"/>
      <c r="L1500"/>
      <c r="M1500"/>
      <c r="N1500"/>
      <c r="O1500"/>
      <c r="P1500"/>
      <c r="Q1500"/>
      <c r="R1500"/>
      <c r="S1500"/>
      <c r="T1500"/>
      <c r="U1500"/>
      <c r="V1500"/>
      <c r="X1500"/>
      <c r="Y1500"/>
      <c r="Z1500"/>
      <c r="AA1500"/>
      <c r="AB1500"/>
      <c r="AC1500"/>
      <c r="AD1500"/>
      <c r="AE1500"/>
      <c r="AF1500"/>
      <c r="AG1500"/>
      <c r="AH1500"/>
      <c r="AI1500"/>
      <c r="AJ1500" s="515"/>
      <c r="AK1500" s="5"/>
      <c r="AL1500" s="5"/>
      <c r="AM1500" s="5"/>
      <c r="AN1500"/>
      <c r="AO1500"/>
      <c r="AP1500"/>
      <c r="AQ1500"/>
      <c r="AR1500"/>
      <c r="AS1500"/>
      <c r="AT1500"/>
      <c r="CH1500"/>
      <c r="CI1500"/>
      <c r="CJ1500"/>
      <c r="CK1500"/>
      <c r="CL1500"/>
      <c r="CM1500"/>
      <c r="CN1500"/>
      <c r="CO1500"/>
      <c r="CP1500"/>
      <c r="CQ1500"/>
      <c r="CR1500"/>
      <c r="CS1500"/>
      <c r="CT1500"/>
      <c r="CU1500"/>
      <c r="CV1500"/>
      <c r="CW1500"/>
      <c r="CX1500"/>
      <c r="CY1500"/>
      <c r="CZ1500"/>
      <c r="DA1500"/>
      <c r="DB1500"/>
    </row>
    <row r="1501" spans="1:106" x14ac:dyDescent="0.2">
      <c r="CH1501" s="1"/>
      <c r="CI1501" s="1"/>
      <c r="CJ1501" s="1"/>
      <c r="CK1501" s="1"/>
      <c r="CL1501" s="1"/>
      <c r="CM1501" s="1"/>
      <c r="CN1501" s="1"/>
      <c r="CO1501" s="1"/>
      <c r="CP1501" s="1"/>
      <c r="CQ1501" s="1"/>
      <c r="CR1501" s="1"/>
      <c r="CS1501" s="1"/>
      <c r="CT1501" s="1"/>
      <c r="CU1501" s="1"/>
      <c r="CV1501" s="1"/>
      <c r="CW1501" s="1"/>
      <c r="CX1501" s="1"/>
      <c r="CY1501" s="1"/>
      <c r="CZ1501" s="1"/>
      <c r="DA1501" s="1"/>
      <c r="DB1501" s="1"/>
    </row>
    <row r="1502" spans="1:106" ht="15.75" customHeight="1" x14ac:dyDescent="0.2"/>
    <row r="1503" spans="1:106" ht="69.75" customHeight="1" x14ac:dyDescent="0.2">
      <c r="AL1503" s="232"/>
      <c r="AM1503" s="232"/>
      <c r="AN1503" s="2"/>
    </row>
    <row r="1504" spans="1:106" x14ac:dyDescent="0.2">
      <c r="AL1504" s="233"/>
      <c r="AM1504" s="233"/>
      <c r="AN1504" s="3"/>
    </row>
    <row r="1506" spans="1:106" x14ac:dyDescent="0.2">
      <c r="AO1506" s="5"/>
    </row>
    <row r="1507" spans="1:106" s="2" customFormat="1" x14ac:dyDescent="0.2">
      <c r="A1507"/>
      <c r="B1507"/>
      <c r="C1507"/>
      <c r="D1507"/>
      <c r="E1507"/>
      <c r="F1507"/>
      <c r="G1507"/>
      <c r="H1507"/>
      <c r="I1507"/>
      <c r="J1507"/>
      <c r="K1507"/>
      <c r="L1507"/>
      <c r="M1507"/>
      <c r="N1507"/>
      <c r="O1507"/>
      <c r="P1507"/>
      <c r="Q1507"/>
      <c r="R1507"/>
      <c r="S1507"/>
      <c r="T1507"/>
      <c r="U1507"/>
      <c r="V1507"/>
      <c r="W1507" s="1"/>
      <c r="X1507"/>
      <c r="Y1507"/>
      <c r="Z1507"/>
      <c r="AA1507"/>
      <c r="AB1507"/>
      <c r="AC1507"/>
      <c r="AD1507"/>
      <c r="AE1507"/>
      <c r="AF1507"/>
      <c r="AG1507"/>
      <c r="AH1507"/>
      <c r="AI1507"/>
      <c r="AJ1507" s="516"/>
      <c r="AK1507" s="232"/>
      <c r="AL1507" s="5"/>
      <c r="AM1507" s="5"/>
      <c r="AN1507"/>
      <c r="AO1507"/>
      <c r="AP1507"/>
      <c r="AQ1507"/>
      <c r="AR1507"/>
      <c r="AS1507"/>
      <c r="AT1507"/>
      <c r="CH1507"/>
      <c r="CI1507"/>
      <c r="CJ1507"/>
      <c r="CK1507"/>
      <c r="CL1507"/>
      <c r="CM1507"/>
      <c r="CN1507"/>
      <c r="CO1507"/>
      <c r="CP1507"/>
      <c r="CQ1507"/>
      <c r="CR1507"/>
      <c r="CS1507"/>
      <c r="CT1507"/>
      <c r="CU1507"/>
      <c r="CV1507"/>
      <c r="CW1507"/>
      <c r="CX1507"/>
      <c r="CY1507"/>
      <c r="CZ1507"/>
      <c r="DA1507"/>
      <c r="DB1507"/>
    </row>
    <row r="1508" spans="1:106" s="3" customFormat="1" x14ac:dyDescent="0.2">
      <c r="A1508"/>
      <c r="B1508"/>
      <c r="C1508"/>
      <c r="D1508"/>
      <c r="E1508"/>
      <c r="F1508"/>
      <c r="G1508"/>
      <c r="H1508"/>
      <c r="I1508"/>
      <c r="J1508"/>
      <c r="K1508"/>
      <c r="L1508"/>
      <c r="M1508"/>
      <c r="N1508"/>
      <c r="O1508"/>
      <c r="P1508"/>
      <c r="Q1508"/>
      <c r="R1508"/>
      <c r="S1508"/>
      <c r="T1508"/>
      <c r="U1508"/>
      <c r="V1508"/>
      <c r="W1508" s="1"/>
      <c r="X1508"/>
      <c r="Y1508"/>
      <c r="Z1508"/>
      <c r="AA1508"/>
      <c r="AB1508"/>
      <c r="AC1508"/>
      <c r="AD1508"/>
      <c r="AE1508"/>
      <c r="AF1508"/>
      <c r="AG1508"/>
      <c r="AH1508"/>
      <c r="AI1508"/>
      <c r="AJ1508" s="517"/>
      <c r="AK1508" s="233"/>
      <c r="AL1508" s="5"/>
      <c r="AM1508" s="5"/>
      <c r="AN1508"/>
      <c r="AO1508"/>
      <c r="AP1508"/>
      <c r="AQ1508"/>
      <c r="AR1508"/>
      <c r="AS1508"/>
      <c r="AT1508"/>
      <c r="CH1508" s="2"/>
      <c r="CI1508" s="2"/>
      <c r="CJ1508" s="2"/>
      <c r="CK1508" s="2"/>
      <c r="CL1508" s="2"/>
      <c r="CM1508" s="2"/>
      <c r="CN1508" s="2"/>
      <c r="CO1508" s="2"/>
      <c r="CP1508" s="2"/>
      <c r="CQ1508" s="2"/>
      <c r="CR1508" s="2"/>
      <c r="CS1508" s="2"/>
      <c r="CT1508" s="2"/>
      <c r="CU1508" s="2"/>
      <c r="CV1508" s="2"/>
      <c r="CW1508" s="2"/>
      <c r="CX1508" s="2"/>
      <c r="CY1508" s="2"/>
      <c r="CZ1508" s="2"/>
      <c r="DA1508" s="2"/>
      <c r="DB1508" s="2"/>
    </row>
    <row r="1509" spans="1:106" x14ac:dyDescent="0.2">
      <c r="CH1509" s="3"/>
      <c r="CI1509" s="3"/>
      <c r="CJ1509" s="3"/>
      <c r="CK1509" s="3"/>
      <c r="CL1509" s="3"/>
      <c r="CM1509" s="3"/>
      <c r="CN1509" s="3"/>
      <c r="CO1509" s="3"/>
      <c r="CP1509" s="3"/>
      <c r="CQ1509" s="3"/>
      <c r="CR1509" s="3"/>
      <c r="CS1509" s="3"/>
      <c r="CT1509" s="3"/>
      <c r="CU1509" s="3"/>
      <c r="CV1509" s="3"/>
      <c r="CW1509" s="3"/>
      <c r="CX1509" s="3"/>
      <c r="CY1509" s="3"/>
      <c r="CZ1509" s="3"/>
      <c r="DA1509" s="3"/>
      <c r="DB1509" s="3"/>
    </row>
    <row r="1510" spans="1:106" x14ac:dyDescent="0.2">
      <c r="AO1510" s="1"/>
      <c r="AP1510" s="5"/>
      <c r="AQ1510" s="5"/>
      <c r="AR1510" s="5"/>
      <c r="AS1510" s="5"/>
      <c r="AT1510" s="5"/>
    </row>
    <row r="1514" spans="1:106" x14ac:dyDescent="0.2">
      <c r="AP1514" s="1"/>
      <c r="AQ1514" s="1"/>
      <c r="AR1514" s="1"/>
      <c r="AS1514" s="1"/>
      <c r="AT1514" s="1"/>
    </row>
    <row r="1517" spans="1:106" x14ac:dyDescent="0.2">
      <c r="AO1517" s="2"/>
    </row>
    <row r="1518" spans="1:106" x14ac:dyDescent="0.2">
      <c r="AO1518" s="3"/>
    </row>
    <row r="1521" spans="1:106" x14ac:dyDescent="0.2">
      <c r="AP1521" s="2"/>
      <c r="AQ1521" s="2"/>
      <c r="AR1521" s="2"/>
      <c r="AS1521" s="2"/>
      <c r="AT1521" s="2"/>
    </row>
    <row r="1522" spans="1:106" x14ac:dyDescent="0.2">
      <c r="AN1522" s="5"/>
      <c r="AP1522" s="3"/>
      <c r="AQ1522" s="3"/>
      <c r="AR1522" s="3"/>
      <c r="AS1522" s="3"/>
      <c r="AT1522" s="3"/>
    </row>
    <row r="1526" spans="1:106" s="5" customFormat="1" x14ac:dyDescent="0.2">
      <c r="A1526"/>
      <c r="B1526"/>
      <c r="C1526"/>
      <c r="D1526"/>
      <c r="E1526"/>
      <c r="F1526"/>
      <c r="G1526"/>
      <c r="H1526"/>
      <c r="I1526"/>
      <c r="J1526"/>
      <c r="K1526"/>
      <c r="L1526"/>
      <c r="M1526"/>
      <c r="N1526"/>
      <c r="O1526"/>
      <c r="P1526"/>
      <c r="Q1526"/>
      <c r="R1526"/>
      <c r="S1526"/>
      <c r="T1526"/>
      <c r="U1526"/>
      <c r="V1526"/>
      <c r="W1526" s="1"/>
      <c r="X1526"/>
      <c r="Y1526"/>
      <c r="Z1526"/>
      <c r="AA1526"/>
      <c r="AB1526"/>
      <c r="AC1526"/>
      <c r="AD1526"/>
      <c r="AE1526"/>
      <c r="AF1526"/>
      <c r="AG1526"/>
      <c r="AH1526"/>
      <c r="AI1526"/>
      <c r="AJ1526" s="515"/>
      <c r="AN1526" s="1"/>
      <c r="AO1526"/>
      <c r="AP1526"/>
      <c r="AQ1526"/>
      <c r="AR1526"/>
      <c r="AS1526"/>
      <c r="AT1526"/>
      <c r="CH1526"/>
      <c r="CI1526"/>
      <c r="CJ1526"/>
      <c r="CK1526"/>
      <c r="CL1526"/>
      <c r="CM1526"/>
      <c r="CN1526"/>
      <c r="CO1526"/>
      <c r="CP1526"/>
      <c r="CQ1526"/>
      <c r="CR1526"/>
      <c r="CS1526"/>
      <c r="CT1526"/>
      <c r="CU1526"/>
      <c r="CV1526"/>
      <c r="CW1526"/>
      <c r="CX1526"/>
      <c r="CY1526"/>
      <c r="CZ1526"/>
      <c r="DA1526"/>
      <c r="DB1526"/>
    </row>
    <row r="1527" spans="1:106" x14ac:dyDescent="0.2">
      <c r="CH1527" s="5"/>
      <c r="CI1527" s="5"/>
      <c r="CJ1527" s="5"/>
      <c r="CK1527" s="5"/>
      <c r="CL1527" s="5"/>
      <c r="CM1527" s="5"/>
      <c r="CN1527" s="5"/>
      <c r="CO1527" s="5"/>
      <c r="CP1527" s="5"/>
      <c r="CQ1527" s="5"/>
      <c r="CR1527" s="5"/>
      <c r="CS1527" s="5"/>
      <c r="CT1527" s="5"/>
      <c r="CU1527" s="5"/>
      <c r="CV1527" s="5"/>
      <c r="CW1527" s="5"/>
      <c r="CX1527" s="5"/>
      <c r="CY1527" s="5"/>
      <c r="CZ1527" s="5"/>
      <c r="DA1527" s="5"/>
      <c r="DB1527" s="5"/>
    </row>
    <row r="1530" spans="1:106" s="1" customFormat="1" ht="30" customHeight="1" x14ac:dyDescent="0.2">
      <c r="A1530"/>
      <c r="B1530"/>
      <c r="C1530"/>
      <c r="D1530"/>
      <c r="E1530"/>
      <c r="F1530"/>
      <c r="G1530"/>
      <c r="H1530"/>
      <c r="I1530"/>
      <c r="J1530"/>
      <c r="K1530"/>
      <c r="L1530"/>
      <c r="M1530"/>
      <c r="N1530"/>
      <c r="O1530"/>
      <c r="P1530"/>
      <c r="Q1530"/>
      <c r="R1530"/>
      <c r="S1530"/>
      <c r="T1530"/>
      <c r="U1530"/>
      <c r="V1530"/>
      <c r="X1530"/>
      <c r="Y1530"/>
      <c r="Z1530"/>
      <c r="AA1530"/>
      <c r="AB1530"/>
      <c r="AC1530"/>
      <c r="AD1530"/>
      <c r="AE1530"/>
      <c r="AF1530"/>
      <c r="AG1530"/>
      <c r="AH1530"/>
      <c r="AI1530"/>
      <c r="AJ1530" s="515"/>
      <c r="AK1530" s="5"/>
      <c r="AL1530" s="5"/>
      <c r="AM1530" s="5"/>
      <c r="AN1530"/>
      <c r="AO1530"/>
      <c r="AP1530"/>
      <c r="AQ1530"/>
      <c r="AR1530"/>
      <c r="AS1530"/>
      <c r="AT1530"/>
      <c r="CH1530"/>
      <c r="CI1530"/>
      <c r="CJ1530"/>
      <c r="CK1530"/>
      <c r="CL1530"/>
      <c r="CM1530"/>
      <c r="CN1530"/>
      <c r="CO1530"/>
      <c r="CP1530"/>
      <c r="CQ1530"/>
      <c r="CR1530"/>
      <c r="CS1530"/>
      <c r="CT1530"/>
      <c r="CU1530"/>
      <c r="CV1530"/>
      <c r="CW1530"/>
      <c r="CX1530"/>
      <c r="CY1530"/>
      <c r="CZ1530"/>
      <c r="DA1530"/>
      <c r="DB1530"/>
    </row>
    <row r="1531" spans="1:106" x14ac:dyDescent="0.2">
      <c r="CH1531" s="1"/>
      <c r="CI1531" s="1"/>
      <c r="CJ1531" s="1"/>
      <c r="CK1531" s="1"/>
      <c r="CL1531" s="1"/>
      <c r="CM1531" s="1"/>
      <c r="CN1531" s="1"/>
      <c r="CO1531" s="1"/>
      <c r="CP1531" s="1"/>
      <c r="CQ1531" s="1"/>
      <c r="CR1531" s="1"/>
      <c r="CS1531" s="1"/>
      <c r="CT1531" s="1"/>
      <c r="CU1531" s="1"/>
      <c r="CV1531" s="1"/>
      <c r="CW1531" s="1"/>
      <c r="CX1531" s="1"/>
      <c r="CY1531" s="1"/>
      <c r="CZ1531" s="1"/>
      <c r="DA1531" s="1"/>
      <c r="DB1531" s="1"/>
    </row>
    <row r="1532" spans="1:106" ht="15.75" customHeight="1" x14ac:dyDescent="0.2"/>
    <row r="1533" spans="1:106" ht="69.75" customHeight="1" x14ac:dyDescent="0.2">
      <c r="AL1533" s="232"/>
      <c r="AM1533" s="232"/>
      <c r="AN1533" s="2"/>
    </row>
    <row r="1534" spans="1:106" x14ac:dyDescent="0.2">
      <c r="AL1534" s="233"/>
      <c r="AM1534" s="233"/>
      <c r="AN1534" s="3"/>
    </row>
    <row r="1536" spans="1:106" x14ac:dyDescent="0.2">
      <c r="AO1536" s="5"/>
    </row>
    <row r="1537" spans="1:106" s="2" customFormat="1" x14ac:dyDescent="0.2">
      <c r="A1537"/>
      <c r="B1537"/>
      <c r="C1537"/>
      <c r="D1537"/>
      <c r="E1537"/>
      <c r="F1537"/>
      <c r="G1537"/>
      <c r="H1537"/>
      <c r="I1537"/>
      <c r="J1537"/>
      <c r="K1537"/>
      <c r="L1537"/>
      <c r="M1537"/>
      <c r="N1537"/>
      <c r="O1537"/>
      <c r="P1537"/>
      <c r="Q1537"/>
      <c r="R1537"/>
      <c r="S1537"/>
      <c r="T1537"/>
      <c r="U1537"/>
      <c r="V1537"/>
      <c r="W1537" s="1"/>
      <c r="X1537"/>
      <c r="Y1537"/>
      <c r="Z1537"/>
      <c r="AA1537"/>
      <c r="AB1537"/>
      <c r="AC1537"/>
      <c r="AD1537"/>
      <c r="AE1537"/>
      <c r="AF1537"/>
      <c r="AG1537"/>
      <c r="AH1537"/>
      <c r="AI1537"/>
      <c r="AJ1537" s="516"/>
      <c r="AK1537" s="232"/>
      <c r="AL1537" s="5"/>
      <c r="AM1537" s="5"/>
      <c r="AN1537"/>
      <c r="AO1537"/>
      <c r="AP1537"/>
      <c r="AQ1537"/>
      <c r="AR1537"/>
      <c r="AS1537"/>
      <c r="AT1537"/>
      <c r="CH1537"/>
      <c r="CI1537"/>
      <c r="CJ1537"/>
      <c r="CK1537"/>
      <c r="CL1537"/>
      <c r="CM1537"/>
      <c r="CN1537"/>
      <c r="CO1537"/>
      <c r="CP1537"/>
      <c r="CQ1537"/>
      <c r="CR1537"/>
      <c r="CS1537"/>
      <c r="CT1537"/>
      <c r="CU1537"/>
      <c r="CV1537"/>
      <c r="CW1537"/>
      <c r="CX1537"/>
      <c r="CY1537"/>
      <c r="CZ1537"/>
      <c r="DA1537"/>
      <c r="DB1537"/>
    </row>
    <row r="1538" spans="1:106" s="3" customFormat="1" x14ac:dyDescent="0.2">
      <c r="A1538"/>
      <c r="B1538"/>
      <c r="C1538"/>
      <c r="D1538"/>
      <c r="E1538"/>
      <c r="F1538"/>
      <c r="G1538"/>
      <c r="H1538"/>
      <c r="I1538"/>
      <c r="J1538"/>
      <c r="K1538"/>
      <c r="L1538"/>
      <c r="M1538"/>
      <c r="N1538"/>
      <c r="O1538"/>
      <c r="P1538"/>
      <c r="Q1538"/>
      <c r="R1538"/>
      <c r="S1538"/>
      <c r="T1538"/>
      <c r="U1538"/>
      <c r="V1538"/>
      <c r="W1538" s="1"/>
      <c r="X1538"/>
      <c r="Y1538"/>
      <c r="Z1538"/>
      <c r="AA1538"/>
      <c r="AB1538"/>
      <c r="AC1538"/>
      <c r="AD1538"/>
      <c r="AE1538"/>
      <c r="AF1538"/>
      <c r="AG1538"/>
      <c r="AH1538"/>
      <c r="AI1538"/>
      <c r="AJ1538" s="517"/>
      <c r="AK1538" s="233"/>
      <c r="AL1538" s="5"/>
      <c r="AM1538" s="5"/>
      <c r="AN1538"/>
      <c r="AO1538"/>
      <c r="AP1538"/>
      <c r="AQ1538"/>
      <c r="AR1538"/>
      <c r="AS1538"/>
      <c r="AT1538"/>
      <c r="CH1538" s="2"/>
      <c r="CI1538" s="2"/>
      <c r="CJ1538" s="2"/>
      <c r="CK1538" s="2"/>
      <c r="CL1538" s="2"/>
      <c r="CM1538" s="2"/>
      <c r="CN1538" s="2"/>
      <c r="CO1538" s="2"/>
      <c r="CP1538" s="2"/>
      <c r="CQ1538" s="2"/>
      <c r="CR1538" s="2"/>
      <c r="CS1538" s="2"/>
      <c r="CT1538" s="2"/>
      <c r="CU1538" s="2"/>
      <c r="CV1538" s="2"/>
      <c r="CW1538" s="2"/>
      <c r="CX1538" s="2"/>
      <c r="CY1538" s="2"/>
      <c r="CZ1538" s="2"/>
      <c r="DA1538" s="2"/>
      <c r="DB1538" s="2"/>
    </row>
    <row r="1539" spans="1:106" x14ac:dyDescent="0.2">
      <c r="CH1539" s="3"/>
      <c r="CI1539" s="3"/>
      <c r="CJ1539" s="3"/>
      <c r="CK1539" s="3"/>
      <c r="CL1539" s="3"/>
      <c r="CM1539" s="3"/>
      <c r="CN1539" s="3"/>
      <c r="CO1539" s="3"/>
      <c r="CP1539" s="3"/>
      <c r="CQ1539" s="3"/>
      <c r="CR1539" s="3"/>
      <c r="CS1539" s="3"/>
      <c r="CT1539" s="3"/>
      <c r="CU1539" s="3"/>
      <c r="CV1539" s="3"/>
      <c r="CW1539" s="3"/>
      <c r="CX1539" s="3"/>
      <c r="CY1539" s="3"/>
      <c r="CZ1539" s="3"/>
      <c r="DA1539" s="3"/>
      <c r="DB1539" s="3"/>
    </row>
    <row r="1540" spans="1:106" x14ac:dyDescent="0.2">
      <c r="AO1540" s="1"/>
      <c r="AP1540" s="5"/>
      <c r="AQ1540" s="5"/>
      <c r="AR1540" s="5"/>
      <c r="AS1540" s="5"/>
      <c r="AT1540" s="5"/>
    </row>
    <row r="1544" spans="1:106" x14ac:dyDescent="0.2">
      <c r="AP1544" s="1"/>
      <c r="AQ1544" s="1"/>
      <c r="AR1544" s="1"/>
      <c r="AS1544" s="1"/>
      <c r="AT1544" s="1"/>
    </row>
    <row r="1547" spans="1:106" x14ac:dyDescent="0.2">
      <c r="AO1547" s="2"/>
    </row>
    <row r="1548" spans="1:106" x14ac:dyDescent="0.2">
      <c r="AO1548" s="3"/>
    </row>
    <row r="1551" spans="1:106" x14ac:dyDescent="0.2">
      <c r="AP1551" s="2"/>
      <c r="AQ1551" s="2"/>
      <c r="AR1551" s="2"/>
      <c r="AS1551" s="2"/>
      <c r="AT1551" s="2"/>
    </row>
    <row r="1552" spans="1:106" x14ac:dyDescent="0.2">
      <c r="AN1552" s="5"/>
      <c r="AP1552" s="3"/>
      <c r="AQ1552" s="3"/>
      <c r="AR1552" s="3"/>
      <c r="AS1552" s="3"/>
      <c r="AT1552" s="3"/>
    </row>
    <row r="1556" spans="1:106" s="5" customFormat="1" x14ac:dyDescent="0.2">
      <c r="A1556"/>
      <c r="B1556"/>
      <c r="C1556"/>
      <c r="D1556"/>
      <c r="E1556"/>
      <c r="F1556"/>
      <c r="G1556"/>
      <c r="H1556"/>
      <c r="I1556"/>
      <c r="J1556"/>
      <c r="K1556"/>
      <c r="L1556"/>
      <c r="M1556"/>
      <c r="N1556"/>
      <c r="O1556"/>
      <c r="P1556"/>
      <c r="Q1556"/>
      <c r="R1556"/>
      <c r="S1556"/>
      <c r="T1556"/>
      <c r="U1556"/>
      <c r="V1556"/>
      <c r="W1556" s="1"/>
      <c r="X1556"/>
      <c r="Y1556"/>
      <c r="Z1556"/>
      <c r="AA1556"/>
      <c r="AB1556"/>
      <c r="AC1556"/>
      <c r="AD1556"/>
      <c r="AE1556"/>
      <c r="AF1556"/>
      <c r="AG1556"/>
      <c r="AH1556"/>
      <c r="AI1556"/>
      <c r="AJ1556" s="515"/>
      <c r="AN1556" s="1"/>
      <c r="AO1556"/>
      <c r="AP1556"/>
      <c r="AQ1556"/>
      <c r="AR1556"/>
      <c r="AS1556"/>
      <c r="AT1556"/>
      <c r="CH1556"/>
      <c r="CI1556"/>
      <c r="CJ1556"/>
      <c r="CK1556"/>
      <c r="CL1556"/>
      <c r="CM1556"/>
      <c r="CN1556"/>
      <c r="CO1556"/>
      <c r="CP1556"/>
      <c r="CQ1556"/>
      <c r="CR1556"/>
      <c r="CS1556"/>
      <c r="CT1556"/>
      <c r="CU1556"/>
      <c r="CV1556"/>
      <c r="CW1556"/>
      <c r="CX1556"/>
      <c r="CY1556"/>
      <c r="CZ1556"/>
      <c r="DA1556"/>
      <c r="DB1556"/>
    </row>
    <row r="1557" spans="1:106" x14ac:dyDescent="0.2">
      <c r="CH1557" s="5"/>
      <c r="CI1557" s="5"/>
      <c r="CJ1557" s="5"/>
      <c r="CK1557" s="5"/>
      <c r="CL1557" s="5"/>
      <c r="CM1557" s="5"/>
      <c r="CN1557" s="5"/>
      <c r="CO1557" s="5"/>
      <c r="CP1557" s="5"/>
      <c r="CQ1557" s="5"/>
      <c r="CR1557" s="5"/>
      <c r="CS1557" s="5"/>
      <c r="CT1557" s="5"/>
      <c r="CU1557" s="5"/>
      <c r="CV1557" s="5"/>
      <c r="CW1557" s="5"/>
      <c r="CX1557" s="5"/>
      <c r="CY1557" s="5"/>
      <c r="CZ1557" s="5"/>
      <c r="DA1557" s="5"/>
      <c r="DB1557" s="5"/>
    </row>
    <row r="1560" spans="1:106" s="1" customFormat="1" ht="30" customHeight="1" x14ac:dyDescent="0.2">
      <c r="A1560"/>
      <c r="B1560"/>
      <c r="C1560"/>
      <c r="D1560"/>
      <c r="E1560"/>
      <c r="F1560"/>
      <c r="G1560"/>
      <c r="H1560"/>
      <c r="I1560"/>
      <c r="J1560"/>
      <c r="K1560"/>
      <c r="L1560"/>
      <c r="M1560"/>
      <c r="N1560"/>
      <c r="O1560"/>
      <c r="P1560"/>
      <c r="Q1560"/>
      <c r="R1560"/>
      <c r="S1560"/>
      <c r="T1560"/>
      <c r="U1560"/>
      <c r="V1560"/>
      <c r="X1560"/>
      <c r="Y1560"/>
      <c r="Z1560"/>
      <c r="AA1560"/>
      <c r="AB1560"/>
      <c r="AC1560"/>
      <c r="AD1560"/>
      <c r="AE1560"/>
      <c r="AF1560"/>
      <c r="AG1560"/>
      <c r="AH1560"/>
      <c r="AI1560"/>
      <c r="AJ1560" s="515"/>
      <c r="AK1560" s="5"/>
      <c r="AL1560" s="5"/>
      <c r="AM1560" s="5"/>
      <c r="AN1560"/>
      <c r="AO1560"/>
      <c r="AP1560"/>
      <c r="AQ1560"/>
      <c r="AR1560"/>
      <c r="AS1560"/>
      <c r="AT1560"/>
      <c r="CH1560"/>
      <c r="CI1560"/>
      <c r="CJ1560"/>
      <c r="CK1560"/>
      <c r="CL1560"/>
      <c r="CM1560"/>
      <c r="CN1560"/>
      <c r="CO1560"/>
      <c r="CP1560"/>
      <c r="CQ1560"/>
      <c r="CR1560"/>
      <c r="CS1560"/>
      <c r="CT1560"/>
      <c r="CU1560"/>
      <c r="CV1560"/>
      <c r="CW1560"/>
      <c r="CX1560"/>
      <c r="CY1560"/>
      <c r="CZ1560"/>
      <c r="DA1560"/>
      <c r="DB1560"/>
    </row>
    <row r="1561" spans="1:106" x14ac:dyDescent="0.2">
      <c r="CH1561" s="1"/>
      <c r="CI1561" s="1"/>
      <c r="CJ1561" s="1"/>
      <c r="CK1561" s="1"/>
      <c r="CL1561" s="1"/>
      <c r="CM1561" s="1"/>
      <c r="CN1561" s="1"/>
      <c r="CO1561" s="1"/>
      <c r="CP1561" s="1"/>
      <c r="CQ1561" s="1"/>
      <c r="CR1561" s="1"/>
      <c r="CS1561" s="1"/>
      <c r="CT1561" s="1"/>
      <c r="CU1561" s="1"/>
      <c r="CV1561" s="1"/>
      <c r="CW1561" s="1"/>
      <c r="CX1561" s="1"/>
      <c r="CY1561" s="1"/>
      <c r="CZ1561" s="1"/>
      <c r="DA1561" s="1"/>
      <c r="DB1561" s="1"/>
    </row>
    <row r="1562" spans="1:106" ht="15.75" customHeight="1" x14ac:dyDescent="0.2"/>
    <row r="1563" spans="1:106" ht="69.75" customHeight="1" x14ac:dyDescent="0.2">
      <c r="AL1563" s="232"/>
      <c r="AM1563" s="232"/>
      <c r="AN1563" s="2"/>
    </row>
    <row r="1564" spans="1:106" x14ac:dyDescent="0.2">
      <c r="AL1564" s="233"/>
      <c r="AM1564" s="233"/>
      <c r="AN1564" s="3"/>
    </row>
    <row r="1566" spans="1:106" x14ac:dyDescent="0.2">
      <c r="AO1566" s="5"/>
    </row>
    <row r="1567" spans="1:106" s="2" customFormat="1" x14ac:dyDescent="0.2">
      <c r="A1567"/>
      <c r="B1567"/>
      <c r="C1567"/>
      <c r="D1567"/>
      <c r="E1567"/>
      <c r="F1567"/>
      <c r="G1567"/>
      <c r="H1567"/>
      <c r="I1567"/>
      <c r="J1567"/>
      <c r="K1567"/>
      <c r="L1567"/>
      <c r="M1567"/>
      <c r="N1567"/>
      <c r="O1567"/>
      <c r="P1567"/>
      <c r="Q1567"/>
      <c r="R1567"/>
      <c r="S1567"/>
      <c r="T1567"/>
      <c r="U1567"/>
      <c r="V1567"/>
      <c r="W1567" s="1"/>
      <c r="X1567"/>
      <c r="Y1567"/>
      <c r="Z1567"/>
      <c r="AA1567"/>
      <c r="AB1567"/>
      <c r="AC1567"/>
      <c r="AD1567"/>
      <c r="AE1567"/>
      <c r="AF1567"/>
      <c r="AG1567"/>
      <c r="AH1567"/>
      <c r="AI1567"/>
      <c r="AJ1567" s="516"/>
      <c r="AK1567" s="232"/>
      <c r="AL1567" s="5"/>
      <c r="AM1567" s="5"/>
      <c r="AN1567"/>
      <c r="AO1567"/>
      <c r="AP1567"/>
      <c r="AQ1567"/>
      <c r="AR1567"/>
      <c r="AS1567"/>
      <c r="AT1567"/>
      <c r="CH1567"/>
      <c r="CI1567"/>
      <c r="CJ1567"/>
      <c r="CK1567"/>
      <c r="CL1567"/>
      <c r="CM1567"/>
      <c r="CN1567"/>
      <c r="CO1567"/>
      <c r="CP1567"/>
      <c r="CQ1567"/>
      <c r="CR1567"/>
      <c r="CS1567"/>
      <c r="CT1567"/>
      <c r="CU1567"/>
      <c r="CV1567"/>
      <c r="CW1567"/>
      <c r="CX1567"/>
      <c r="CY1567"/>
      <c r="CZ1567"/>
      <c r="DA1567"/>
      <c r="DB1567"/>
    </row>
    <row r="1568" spans="1:106" s="3" customFormat="1" x14ac:dyDescent="0.2">
      <c r="A1568"/>
      <c r="B1568"/>
      <c r="C1568"/>
      <c r="D1568"/>
      <c r="E1568"/>
      <c r="F1568"/>
      <c r="G1568"/>
      <c r="H1568"/>
      <c r="I1568"/>
      <c r="J1568"/>
      <c r="K1568"/>
      <c r="L1568"/>
      <c r="M1568"/>
      <c r="N1568"/>
      <c r="O1568"/>
      <c r="P1568"/>
      <c r="Q1568"/>
      <c r="R1568"/>
      <c r="S1568"/>
      <c r="T1568"/>
      <c r="U1568"/>
      <c r="V1568"/>
      <c r="W1568" s="1"/>
      <c r="X1568"/>
      <c r="Y1568"/>
      <c r="Z1568"/>
      <c r="AA1568"/>
      <c r="AB1568"/>
      <c r="AC1568"/>
      <c r="AD1568"/>
      <c r="AE1568"/>
      <c r="AF1568"/>
      <c r="AG1568"/>
      <c r="AH1568"/>
      <c r="AI1568"/>
      <c r="AJ1568" s="517"/>
      <c r="AK1568" s="233"/>
      <c r="AL1568" s="5"/>
      <c r="AM1568" s="5"/>
      <c r="AN1568"/>
      <c r="AO1568"/>
      <c r="AP1568"/>
      <c r="AQ1568"/>
      <c r="AR1568"/>
      <c r="AS1568"/>
      <c r="AT1568"/>
      <c r="CH1568" s="2"/>
      <c r="CI1568" s="2"/>
      <c r="CJ1568" s="2"/>
      <c r="CK1568" s="2"/>
      <c r="CL1568" s="2"/>
      <c r="CM1568" s="2"/>
      <c r="CN1568" s="2"/>
      <c r="CO1568" s="2"/>
      <c r="CP1568" s="2"/>
      <c r="CQ1568" s="2"/>
      <c r="CR1568" s="2"/>
      <c r="CS1568" s="2"/>
      <c r="CT1568" s="2"/>
      <c r="CU1568" s="2"/>
      <c r="CV1568" s="2"/>
      <c r="CW1568" s="2"/>
      <c r="CX1568" s="2"/>
      <c r="CY1568" s="2"/>
      <c r="CZ1568" s="2"/>
      <c r="DA1568" s="2"/>
      <c r="DB1568" s="2"/>
    </row>
    <row r="1569" spans="40:106" x14ac:dyDescent="0.2">
      <c r="CH1569" s="3"/>
      <c r="CI1569" s="3"/>
      <c r="CJ1569" s="3"/>
      <c r="CK1569" s="3"/>
      <c r="CL1569" s="3"/>
      <c r="CM1569" s="3"/>
      <c r="CN1569" s="3"/>
      <c r="CO1569" s="3"/>
      <c r="CP1569" s="3"/>
      <c r="CQ1569" s="3"/>
      <c r="CR1569" s="3"/>
      <c r="CS1569" s="3"/>
      <c r="CT1569" s="3"/>
      <c r="CU1569" s="3"/>
      <c r="CV1569" s="3"/>
      <c r="CW1569" s="3"/>
      <c r="CX1569" s="3"/>
      <c r="CY1569" s="3"/>
      <c r="CZ1569" s="3"/>
      <c r="DA1569" s="3"/>
      <c r="DB1569" s="3"/>
    </row>
    <row r="1570" spans="40:106" x14ac:dyDescent="0.2">
      <c r="AO1570" s="1"/>
      <c r="AP1570" s="5"/>
      <c r="AQ1570" s="5"/>
      <c r="AR1570" s="5"/>
      <c r="AS1570" s="5"/>
      <c r="AT1570" s="5"/>
    </row>
    <row r="1574" spans="40:106" x14ac:dyDescent="0.2">
      <c r="AP1574" s="1"/>
      <c r="AQ1574" s="1"/>
      <c r="AR1574" s="1"/>
      <c r="AS1574" s="1"/>
      <c r="AT1574" s="1"/>
    </row>
    <row r="1577" spans="40:106" x14ac:dyDescent="0.2">
      <c r="AO1577" s="2"/>
    </row>
    <row r="1578" spans="40:106" x14ac:dyDescent="0.2">
      <c r="AO1578" s="3"/>
    </row>
    <row r="1581" spans="40:106" x14ac:dyDescent="0.2">
      <c r="AP1581" s="2"/>
      <c r="AQ1581" s="2"/>
      <c r="AR1581" s="2"/>
      <c r="AS1581" s="2"/>
      <c r="AT1581" s="2"/>
    </row>
    <row r="1582" spans="40:106" x14ac:dyDescent="0.2">
      <c r="AN1582" s="5"/>
      <c r="AP1582" s="3"/>
      <c r="AQ1582" s="3"/>
      <c r="AR1582" s="3"/>
      <c r="AS1582" s="3"/>
      <c r="AT1582" s="3"/>
    </row>
    <row r="1586" spans="1:106" s="5" customFormat="1" x14ac:dyDescent="0.2">
      <c r="A1586"/>
      <c r="B1586"/>
      <c r="C1586"/>
      <c r="D1586"/>
      <c r="E1586"/>
      <c r="F1586"/>
      <c r="G1586"/>
      <c r="H1586"/>
      <c r="I1586"/>
      <c r="J1586"/>
      <c r="K1586"/>
      <c r="L1586"/>
      <c r="M1586"/>
      <c r="N1586"/>
      <c r="O1586"/>
      <c r="P1586"/>
      <c r="Q1586"/>
      <c r="R1586"/>
      <c r="S1586"/>
      <c r="T1586"/>
      <c r="U1586"/>
      <c r="V1586"/>
      <c r="W1586" s="1"/>
      <c r="X1586"/>
      <c r="Y1586"/>
      <c r="Z1586"/>
      <c r="AA1586"/>
      <c r="AB1586"/>
      <c r="AC1586"/>
      <c r="AD1586"/>
      <c r="AE1586"/>
      <c r="AF1586"/>
      <c r="AG1586"/>
      <c r="AH1586"/>
      <c r="AI1586"/>
      <c r="AJ1586" s="515"/>
      <c r="AN1586" s="1"/>
      <c r="AO1586"/>
      <c r="AP1586"/>
      <c r="AQ1586"/>
      <c r="AR1586"/>
      <c r="AS1586"/>
      <c r="AT1586"/>
      <c r="CH1586"/>
      <c r="CI1586"/>
      <c r="CJ1586"/>
      <c r="CK1586"/>
      <c r="CL1586"/>
      <c r="CM1586"/>
      <c r="CN1586"/>
      <c r="CO1586"/>
      <c r="CP1586"/>
      <c r="CQ1586"/>
      <c r="CR1586"/>
      <c r="CS1586"/>
      <c r="CT1586"/>
      <c r="CU1586"/>
      <c r="CV1586"/>
      <c r="CW1586"/>
      <c r="CX1586"/>
      <c r="CY1586"/>
      <c r="CZ1586"/>
      <c r="DA1586"/>
      <c r="DB1586"/>
    </row>
    <row r="1587" spans="1:106" x14ac:dyDescent="0.2">
      <c r="CH1587" s="5"/>
      <c r="CI1587" s="5"/>
      <c r="CJ1587" s="5"/>
      <c r="CK1587" s="5"/>
      <c r="CL1587" s="5"/>
      <c r="CM1587" s="5"/>
      <c r="CN1587" s="5"/>
      <c r="CO1587" s="5"/>
      <c r="CP1587" s="5"/>
      <c r="CQ1587" s="5"/>
      <c r="CR1587" s="5"/>
      <c r="CS1587" s="5"/>
      <c r="CT1587" s="5"/>
      <c r="CU1587" s="5"/>
      <c r="CV1587" s="5"/>
      <c r="CW1587" s="5"/>
      <c r="CX1587" s="5"/>
      <c r="CY1587" s="5"/>
      <c r="CZ1587" s="5"/>
      <c r="DA1587" s="5"/>
      <c r="DB1587" s="5"/>
    </row>
    <row r="1590" spans="1:106" s="1" customFormat="1" ht="30" customHeight="1" x14ac:dyDescent="0.2">
      <c r="A1590"/>
      <c r="B1590"/>
      <c r="C1590"/>
      <c r="D1590"/>
      <c r="E1590"/>
      <c r="F1590"/>
      <c r="G1590"/>
      <c r="H1590"/>
      <c r="I1590"/>
      <c r="J1590"/>
      <c r="K1590"/>
      <c r="L1590"/>
      <c r="M1590"/>
      <c r="N1590"/>
      <c r="O1590"/>
      <c r="P1590"/>
      <c r="Q1590"/>
      <c r="R1590"/>
      <c r="S1590"/>
      <c r="T1590"/>
      <c r="U1590"/>
      <c r="V1590"/>
      <c r="X1590"/>
      <c r="Y1590"/>
      <c r="Z1590"/>
      <c r="AA1590"/>
      <c r="AB1590"/>
      <c r="AC1590"/>
      <c r="AD1590"/>
      <c r="AE1590"/>
      <c r="AF1590"/>
      <c r="AG1590"/>
      <c r="AH1590"/>
      <c r="AI1590"/>
      <c r="AJ1590" s="515"/>
      <c r="AK1590" s="5"/>
      <c r="AL1590" s="5"/>
      <c r="AM1590" s="5"/>
      <c r="AN1590"/>
      <c r="AO1590"/>
      <c r="AP1590"/>
      <c r="AQ1590"/>
      <c r="AR1590"/>
      <c r="AS1590"/>
      <c r="AT1590"/>
      <c r="CH1590"/>
      <c r="CI1590"/>
      <c r="CJ1590"/>
      <c r="CK1590"/>
      <c r="CL1590"/>
      <c r="CM1590"/>
      <c r="CN1590"/>
      <c r="CO1590"/>
      <c r="CP1590"/>
      <c r="CQ1590"/>
      <c r="CR1590"/>
      <c r="CS1590"/>
      <c r="CT1590"/>
      <c r="CU1590"/>
      <c r="CV1590"/>
      <c r="CW1590"/>
      <c r="CX1590"/>
      <c r="CY1590"/>
      <c r="CZ1590"/>
      <c r="DA1590"/>
      <c r="DB1590"/>
    </row>
    <row r="1591" spans="1:106" x14ac:dyDescent="0.2">
      <c r="CH1591" s="1"/>
      <c r="CI1591" s="1"/>
      <c r="CJ1591" s="1"/>
      <c r="CK1591" s="1"/>
      <c r="CL1591" s="1"/>
      <c r="CM1591" s="1"/>
      <c r="CN1591" s="1"/>
      <c r="CO1591" s="1"/>
      <c r="CP1591" s="1"/>
      <c r="CQ1591" s="1"/>
      <c r="CR1591" s="1"/>
      <c r="CS1591" s="1"/>
      <c r="CT1591" s="1"/>
      <c r="CU1591" s="1"/>
      <c r="CV1591" s="1"/>
      <c r="CW1591" s="1"/>
      <c r="CX1591" s="1"/>
      <c r="CY1591" s="1"/>
      <c r="CZ1591" s="1"/>
      <c r="DA1591" s="1"/>
      <c r="DB1591" s="1"/>
    </row>
    <row r="1592" spans="1:106" ht="15.75" customHeight="1" x14ac:dyDescent="0.2"/>
    <row r="1593" spans="1:106" ht="69.75" customHeight="1" x14ac:dyDescent="0.2">
      <c r="AL1593" s="232"/>
      <c r="AM1593" s="232"/>
      <c r="AN1593" s="2"/>
    </row>
    <row r="1594" spans="1:106" x14ac:dyDescent="0.2">
      <c r="AL1594" s="233"/>
      <c r="AM1594" s="233"/>
      <c r="AN1594" s="3"/>
    </row>
    <row r="1596" spans="1:106" x14ac:dyDescent="0.2">
      <c r="AO1596" s="5"/>
    </row>
    <row r="1597" spans="1:106" s="2" customFormat="1" x14ac:dyDescent="0.2">
      <c r="A1597"/>
      <c r="B1597"/>
      <c r="C1597"/>
      <c r="D1597"/>
      <c r="E1597"/>
      <c r="F1597"/>
      <c r="G1597"/>
      <c r="H1597"/>
      <c r="I1597"/>
      <c r="J1597"/>
      <c r="K1597"/>
      <c r="L1597"/>
      <c r="M1597"/>
      <c r="N1597"/>
      <c r="O1597"/>
      <c r="P1597"/>
      <c r="Q1597"/>
      <c r="R1597"/>
      <c r="S1597"/>
      <c r="T1597"/>
      <c r="U1597"/>
      <c r="V1597"/>
      <c r="W1597" s="1"/>
      <c r="X1597"/>
      <c r="Y1597"/>
      <c r="Z1597"/>
      <c r="AA1597"/>
      <c r="AB1597"/>
      <c r="AC1597"/>
      <c r="AD1597"/>
      <c r="AE1597"/>
      <c r="AF1597"/>
      <c r="AG1597"/>
      <c r="AH1597"/>
      <c r="AI1597"/>
      <c r="AJ1597" s="516"/>
      <c r="AK1597" s="232"/>
      <c r="AL1597" s="5"/>
      <c r="AM1597" s="5"/>
      <c r="AN1597"/>
      <c r="AO1597"/>
      <c r="AP1597"/>
      <c r="AQ1597"/>
      <c r="AR1597"/>
      <c r="AS1597"/>
      <c r="AT1597"/>
      <c r="CH1597"/>
      <c r="CI1597"/>
      <c r="CJ1597"/>
      <c r="CK1597"/>
      <c r="CL1597"/>
      <c r="CM1597"/>
      <c r="CN1597"/>
      <c r="CO1597"/>
      <c r="CP1597"/>
      <c r="CQ1597"/>
      <c r="CR1597"/>
      <c r="CS1597"/>
      <c r="CT1597"/>
      <c r="CU1597"/>
      <c r="CV1597"/>
      <c r="CW1597"/>
      <c r="CX1597"/>
      <c r="CY1597"/>
      <c r="CZ1597"/>
      <c r="DA1597"/>
      <c r="DB1597"/>
    </row>
    <row r="1598" spans="1:106" s="3" customFormat="1" x14ac:dyDescent="0.2">
      <c r="A1598"/>
      <c r="B1598"/>
      <c r="C1598"/>
      <c r="D1598"/>
      <c r="E1598"/>
      <c r="F1598"/>
      <c r="G1598"/>
      <c r="H1598"/>
      <c r="I1598"/>
      <c r="J1598"/>
      <c r="K1598"/>
      <c r="L1598"/>
      <c r="M1598"/>
      <c r="N1598"/>
      <c r="O1598"/>
      <c r="P1598"/>
      <c r="Q1598"/>
      <c r="R1598"/>
      <c r="S1598"/>
      <c r="T1598"/>
      <c r="U1598"/>
      <c r="V1598"/>
      <c r="W1598" s="1"/>
      <c r="X1598"/>
      <c r="Y1598"/>
      <c r="Z1598"/>
      <c r="AA1598"/>
      <c r="AB1598"/>
      <c r="AC1598"/>
      <c r="AD1598"/>
      <c r="AE1598"/>
      <c r="AF1598"/>
      <c r="AG1598"/>
      <c r="AH1598"/>
      <c r="AI1598"/>
      <c r="AJ1598" s="517"/>
      <c r="AK1598" s="233"/>
      <c r="AL1598" s="5"/>
      <c r="AM1598" s="5"/>
      <c r="AN1598"/>
      <c r="AO1598"/>
      <c r="AP1598"/>
      <c r="AQ1598"/>
      <c r="AR1598"/>
      <c r="AS1598"/>
      <c r="AT1598"/>
      <c r="CH1598" s="2"/>
      <c r="CI1598" s="2"/>
      <c r="CJ1598" s="2"/>
      <c r="CK1598" s="2"/>
      <c r="CL1598" s="2"/>
      <c r="CM1598" s="2"/>
      <c r="CN1598" s="2"/>
      <c r="CO1598" s="2"/>
      <c r="CP1598" s="2"/>
      <c r="CQ1598" s="2"/>
      <c r="CR1598" s="2"/>
      <c r="CS1598" s="2"/>
      <c r="CT1598" s="2"/>
      <c r="CU1598" s="2"/>
      <c r="CV1598" s="2"/>
      <c r="CW1598" s="2"/>
      <c r="CX1598" s="2"/>
      <c r="CY1598" s="2"/>
      <c r="CZ1598" s="2"/>
      <c r="DA1598" s="2"/>
      <c r="DB1598" s="2"/>
    </row>
    <row r="1599" spans="1:106" x14ac:dyDescent="0.2">
      <c r="CH1599" s="3"/>
      <c r="CI1599" s="3"/>
      <c r="CJ1599" s="3"/>
      <c r="CK1599" s="3"/>
      <c r="CL1599" s="3"/>
      <c r="CM1599" s="3"/>
      <c r="CN1599" s="3"/>
      <c r="CO1599" s="3"/>
      <c r="CP1599" s="3"/>
      <c r="CQ1599" s="3"/>
      <c r="CR1599" s="3"/>
      <c r="CS1599" s="3"/>
      <c r="CT1599" s="3"/>
      <c r="CU1599" s="3"/>
      <c r="CV1599" s="3"/>
      <c r="CW1599" s="3"/>
      <c r="CX1599" s="3"/>
      <c r="CY1599" s="3"/>
      <c r="CZ1599" s="3"/>
      <c r="DA1599" s="3"/>
      <c r="DB1599" s="3"/>
    </row>
    <row r="1600" spans="1:106" x14ac:dyDescent="0.2">
      <c r="AO1600" s="1"/>
      <c r="AP1600" s="5"/>
      <c r="AQ1600" s="5"/>
      <c r="AR1600" s="5"/>
      <c r="AS1600" s="5"/>
      <c r="AT1600" s="5"/>
    </row>
    <row r="1604" spans="40:46" x14ac:dyDescent="0.2">
      <c r="AP1604" s="1"/>
      <c r="AQ1604" s="1"/>
      <c r="AR1604" s="1"/>
      <c r="AS1604" s="1"/>
      <c r="AT1604" s="1"/>
    </row>
    <row r="1607" spans="40:46" x14ac:dyDescent="0.2">
      <c r="AO1607" s="2"/>
    </row>
    <row r="1608" spans="40:46" x14ac:dyDescent="0.2">
      <c r="AO1608" s="3"/>
    </row>
    <row r="1611" spans="40:46" x14ac:dyDescent="0.2">
      <c r="AP1611" s="2"/>
      <c r="AQ1611" s="2"/>
      <c r="AR1611" s="2"/>
      <c r="AS1611" s="2"/>
      <c r="AT1611" s="2"/>
    </row>
    <row r="1612" spans="40:46" x14ac:dyDescent="0.2">
      <c r="AP1612" s="3"/>
      <c r="AQ1612" s="3"/>
      <c r="AR1612" s="3"/>
      <c r="AS1612" s="3"/>
      <c r="AT1612" s="3"/>
    </row>
    <row r="1616" spans="40:46" x14ac:dyDescent="0.2">
      <c r="AN1616" s="1"/>
    </row>
    <row r="1620" spans="1:106" s="1" customFormat="1" ht="30" customHeight="1" x14ac:dyDescent="0.2">
      <c r="A1620"/>
      <c r="B1620"/>
      <c r="C1620"/>
      <c r="D1620"/>
      <c r="E1620"/>
      <c r="F1620"/>
      <c r="G1620"/>
      <c r="H1620"/>
      <c r="I1620"/>
      <c r="J1620"/>
      <c r="K1620"/>
      <c r="L1620"/>
      <c r="M1620"/>
      <c r="N1620"/>
      <c r="O1620"/>
      <c r="P1620"/>
      <c r="Q1620"/>
      <c r="R1620"/>
      <c r="S1620"/>
      <c r="T1620"/>
      <c r="U1620"/>
      <c r="V1620"/>
      <c r="X1620"/>
      <c r="Y1620"/>
      <c r="Z1620"/>
      <c r="AA1620"/>
      <c r="AB1620"/>
      <c r="AC1620"/>
      <c r="AD1620"/>
      <c r="AE1620"/>
      <c r="AF1620"/>
      <c r="AG1620"/>
      <c r="AH1620"/>
      <c r="AI1620"/>
      <c r="AJ1620" s="515"/>
      <c r="AK1620" s="5"/>
      <c r="AL1620" s="5"/>
      <c r="AM1620" s="5"/>
      <c r="AN1620"/>
      <c r="AO1620"/>
      <c r="AP1620"/>
      <c r="AQ1620"/>
      <c r="AR1620"/>
      <c r="AS1620"/>
      <c r="AT1620"/>
      <c r="CH1620"/>
      <c r="CI1620"/>
      <c r="CJ1620"/>
      <c r="CK1620"/>
      <c r="CL1620"/>
      <c r="CM1620"/>
      <c r="CN1620"/>
      <c r="CO1620"/>
      <c r="CP1620"/>
      <c r="CQ1620"/>
      <c r="CR1620"/>
      <c r="CS1620"/>
      <c r="CT1620"/>
      <c r="CU1620"/>
      <c r="CV1620"/>
      <c r="CW1620"/>
      <c r="CX1620"/>
      <c r="CY1620"/>
      <c r="CZ1620"/>
      <c r="DA1620"/>
      <c r="DB1620"/>
    </row>
    <row r="1621" spans="1:106" x14ac:dyDescent="0.2">
      <c r="CH1621" s="1"/>
      <c r="CI1621" s="1"/>
      <c r="CJ1621" s="1"/>
      <c r="CK1621" s="1"/>
      <c r="CL1621" s="1"/>
      <c r="CM1621" s="1"/>
      <c r="CN1621" s="1"/>
      <c r="CO1621" s="1"/>
      <c r="CP1621" s="1"/>
      <c r="CQ1621" s="1"/>
      <c r="CR1621" s="1"/>
      <c r="CS1621" s="1"/>
      <c r="CT1621" s="1"/>
      <c r="CU1621" s="1"/>
      <c r="CV1621" s="1"/>
      <c r="CW1621" s="1"/>
      <c r="CX1621" s="1"/>
      <c r="CY1621" s="1"/>
      <c r="CZ1621" s="1"/>
      <c r="DA1621" s="1"/>
      <c r="DB1621" s="1"/>
    </row>
    <row r="1622" spans="1:106" ht="15.75" customHeight="1" x14ac:dyDescent="0.2"/>
    <row r="1623" spans="1:106" ht="69.75" customHeight="1" x14ac:dyDescent="0.2">
      <c r="AL1623" s="232"/>
      <c r="AM1623" s="232"/>
      <c r="AN1623" s="2"/>
    </row>
    <row r="1624" spans="1:106" x14ac:dyDescent="0.2">
      <c r="AL1624" s="233"/>
      <c r="AM1624" s="233"/>
      <c r="AN1624" s="3"/>
    </row>
    <row r="1627" spans="1:106" s="2" customFormat="1" x14ac:dyDescent="0.2">
      <c r="A1627"/>
      <c r="B1627"/>
      <c r="C1627"/>
      <c r="D1627"/>
      <c r="E1627"/>
      <c r="F1627"/>
      <c r="G1627"/>
      <c r="H1627"/>
      <c r="I1627"/>
      <c r="J1627"/>
      <c r="K1627"/>
      <c r="L1627"/>
      <c r="M1627"/>
      <c r="N1627"/>
      <c r="O1627"/>
      <c r="P1627"/>
      <c r="Q1627"/>
      <c r="R1627"/>
      <c r="S1627"/>
      <c r="T1627"/>
      <c r="U1627"/>
      <c r="V1627"/>
      <c r="W1627" s="1"/>
      <c r="X1627"/>
      <c r="Y1627"/>
      <c r="Z1627"/>
      <c r="AA1627"/>
      <c r="AB1627"/>
      <c r="AC1627"/>
      <c r="AD1627"/>
      <c r="AE1627"/>
      <c r="AF1627"/>
      <c r="AG1627"/>
      <c r="AH1627"/>
      <c r="AI1627"/>
      <c r="AJ1627" s="516"/>
      <c r="AK1627" s="232"/>
      <c r="AL1627" s="5"/>
      <c r="AM1627" s="5"/>
      <c r="AN1627"/>
      <c r="AO1627"/>
      <c r="AP1627"/>
      <c r="AQ1627"/>
      <c r="AR1627"/>
      <c r="AS1627"/>
      <c r="AT1627"/>
      <c r="CH1627"/>
      <c r="CI1627"/>
      <c r="CJ1627"/>
      <c r="CK1627"/>
      <c r="CL1627"/>
      <c r="CM1627"/>
      <c r="CN1627"/>
      <c r="CO1627"/>
      <c r="CP1627"/>
      <c r="CQ1627"/>
      <c r="CR1627"/>
      <c r="CS1627"/>
      <c r="CT1627"/>
      <c r="CU1627"/>
      <c r="CV1627"/>
      <c r="CW1627"/>
      <c r="CX1627"/>
      <c r="CY1627"/>
      <c r="CZ1627"/>
      <c r="DA1627"/>
      <c r="DB1627"/>
    </row>
    <row r="1628" spans="1:106" s="3" customFormat="1" x14ac:dyDescent="0.2">
      <c r="A1628"/>
      <c r="B1628"/>
      <c r="C1628"/>
      <c r="D1628"/>
      <c r="E1628"/>
      <c r="F1628"/>
      <c r="G1628"/>
      <c r="H1628"/>
      <c r="I1628"/>
      <c r="J1628"/>
      <c r="K1628"/>
      <c r="L1628"/>
      <c r="M1628"/>
      <c r="N1628"/>
      <c r="O1628"/>
      <c r="P1628"/>
      <c r="Q1628"/>
      <c r="R1628"/>
      <c r="S1628"/>
      <c r="T1628"/>
      <c r="U1628"/>
      <c r="V1628"/>
      <c r="W1628" s="1"/>
      <c r="X1628"/>
      <c r="Y1628"/>
      <c r="Z1628"/>
      <c r="AA1628"/>
      <c r="AB1628"/>
      <c r="AC1628"/>
      <c r="AD1628"/>
      <c r="AE1628"/>
      <c r="AF1628"/>
      <c r="AG1628"/>
      <c r="AH1628"/>
      <c r="AI1628"/>
      <c r="AJ1628" s="517"/>
      <c r="AK1628" s="233"/>
      <c r="AL1628" s="5"/>
      <c r="AM1628" s="5"/>
      <c r="AN1628"/>
      <c r="AO1628"/>
      <c r="AP1628"/>
      <c r="AQ1628"/>
      <c r="AR1628"/>
      <c r="AS1628"/>
      <c r="AT1628"/>
      <c r="CH1628" s="2"/>
      <c r="CI1628" s="2"/>
      <c r="CJ1628" s="2"/>
      <c r="CK1628" s="2"/>
      <c r="CL1628" s="2"/>
      <c r="CM1628" s="2"/>
      <c r="CN1628" s="2"/>
      <c r="CO1628" s="2"/>
      <c r="CP1628" s="2"/>
      <c r="CQ1628" s="2"/>
      <c r="CR1628" s="2"/>
      <c r="CS1628" s="2"/>
      <c r="CT1628" s="2"/>
      <c r="CU1628" s="2"/>
      <c r="CV1628" s="2"/>
      <c r="CW1628" s="2"/>
      <c r="CX1628" s="2"/>
      <c r="CY1628" s="2"/>
      <c r="CZ1628" s="2"/>
      <c r="DA1628" s="2"/>
      <c r="DB1628" s="2"/>
    </row>
    <row r="1629" spans="1:106" x14ac:dyDescent="0.2">
      <c r="CH1629" s="3"/>
      <c r="CI1629" s="3"/>
      <c r="CJ1629" s="3"/>
      <c r="CK1629" s="3"/>
      <c r="CL1629" s="3"/>
      <c r="CM1629" s="3"/>
      <c r="CN1629" s="3"/>
      <c r="CO1629" s="3"/>
      <c r="CP1629" s="3"/>
      <c r="CQ1629" s="3"/>
      <c r="CR1629" s="3"/>
      <c r="CS1629" s="3"/>
      <c r="CT1629" s="3"/>
      <c r="CU1629" s="3"/>
      <c r="CV1629" s="3"/>
      <c r="CW1629" s="3"/>
      <c r="CX1629" s="3"/>
      <c r="CY1629" s="3"/>
      <c r="CZ1629" s="3"/>
      <c r="DA1629" s="3"/>
      <c r="DB1629" s="3"/>
    </row>
    <row r="1630" spans="1:106" x14ac:dyDescent="0.2">
      <c r="AO1630" s="1"/>
    </row>
    <row r="1634" spans="40:46" x14ac:dyDescent="0.2">
      <c r="AP1634" s="1"/>
      <c r="AQ1634" s="1"/>
      <c r="AR1634" s="1"/>
      <c r="AS1634" s="1"/>
      <c r="AT1634" s="1"/>
    </row>
    <row r="1637" spans="40:46" x14ac:dyDescent="0.2">
      <c r="AO1637" s="2"/>
    </row>
    <row r="1638" spans="40:46" x14ac:dyDescent="0.2">
      <c r="AO1638" s="3"/>
    </row>
    <row r="1641" spans="40:46" x14ac:dyDescent="0.2">
      <c r="AP1641" s="2"/>
      <c r="AQ1641" s="2"/>
      <c r="AR1641" s="2"/>
      <c r="AS1641" s="2"/>
      <c r="AT1641" s="2"/>
    </row>
    <row r="1642" spans="40:46" x14ac:dyDescent="0.2">
      <c r="AP1642" s="3"/>
      <c r="AQ1642" s="3"/>
      <c r="AR1642" s="3"/>
      <c r="AS1642" s="3"/>
      <c r="AT1642" s="3"/>
    </row>
    <row r="1646" spans="40:46" x14ac:dyDescent="0.2">
      <c r="AN1646" s="1"/>
    </row>
    <row r="1650" spans="1:106" s="1" customFormat="1" ht="30" customHeight="1" x14ac:dyDescent="0.2">
      <c r="A1650"/>
      <c r="B1650"/>
      <c r="C1650"/>
      <c r="D1650"/>
      <c r="E1650"/>
      <c r="F1650"/>
      <c r="G1650"/>
      <c r="H1650"/>
      <c r="I1650"/>
      <c r="J1650"/>
      <c r="K1650"/>
      <c r="L1650"/>
      <c r="M1650"/>
      <c r="N1650"/>
      <c r="O1650"/>
      <c r="P1650"/>
      <c r="Q1650"/>
      <c r="R1650"/>
      <c r="S1650"/>
      <c r="T1650"/>
      <c r="U1650"/>
      <c r="V1650"/>
      <c r="X1650"/>
      <c r="Y1650"/>
      <c r="Z1650"/>
      <c r="AA1650"/>
      <c r="AB1650"/>
      <c r="AC1650"/>
      <c r="AD1650"/>
      <c r="AE1650"/>
      <c r="AF1650"/>
      <c r="AG1650"/>
      <c r="AH1650"/>
      <c r="AI1650"/>
      <c r="AJ1650" s="515"/>
      <c r="AK1650" s="5"/>
      <c r="AL1650" s="5"/>
      <c r="AM1650" s="5"/>
      <c r="AN1650"/>
      <c r="AO1650"/>
      <c r="AP1650"/>
      <c r="AQ1650"/>
      <c r="AR1650"/>
      <c r="AS1650"/>
      <c r="AT1650"/>
      <c r="CH1650"/>
      <c r="CI1650"/>
      <c r="CJ1650"/>
      <c r="CK1650"/>
      <c r="CL1650"/>
      <c r="CM1650"/>
      <c r="CN1650"/>
      <c r="CO1650"/>
      <c r="CP1650"/>
      <c r="CQ1650"/>
      <c r="CR1650"/>
      <c r="CS1650"/>
      <c r="CT1650"/>
      <c r="CU1650"/>
      <c r="CV1650"/>
      <c r="CW1650"/>
      <c r="CX1650"/>
      <c r="CY1650"/>
      <c r="CZ1650"/>
      <c r="DA1650"/>
      <c r="DB1650"/>
    </row>
    <row r="1651" spans="1:106" x14ac:dyDescent="0.2">
      <c r="CH1651" s="1"/>
      <c r="CI1651" s="1"/>
      <c r="CJ1651" s="1"/>
      <c r="CK1651" s="1"/>
      <c r="CL1651" s="1"/>
      <c r="CM1651" s="1"/>
      <c r="CN1651" s="1"/>
      <c r="CO1651" s="1"/>
      <c r="CP1651" s="1"/>
      <c r="CQ1651" s="1"/>
      <c r="CR1651" s="1"/>
      <c r="CS1651" s="1"/>
      <c r="CT1651" s="1"/>
      <c r="CU1651" s="1"/>
      <c r="CV1651" s="1"/>
      <c r="CW1651" s="1"/>
      <c r="CX1651" s="1"/>
      <c r="CY1651" s="1"/>
      <c r="CZ1651" s="1"/>
      <c r="DA1651" s="1"/>
      <c r="DB1651" s="1"/>
    </row>
    <row r="1652" spans="1:106" ht="15.75" customHeight="1" x14ac:dyDescent="0.2"/>
    <row r="1653" spans="1:106" ht="69.75" customHeight="1" x14ac:dyDescent="0.2">
      <c r="AL1653" s="232"/>
      <c r="AM1653" s="232"/>
      <c r="AN1653" s="2"/>
    </row>
    <row r="1654" spans="1:106" x14ac:dyDescent="0.2">
      <c r="AL1654" s="233"/>
      <c r="AM1654" s="233"/>
      <c r="AN1654" s="3"/>
    </row>
    <row r="1657" spans="1:106" s="2" customFormat="1" x14ac:dyDescent="0.2">
      <c r="A1657"/>
      <c r="B1657"/>
      <c r="C1657"/>
      <c r="D1657"/>
      <c r="E1657"/>
      <c r="F1657"/>
      <c r="G1657"/>
      <c r="H1657"/>
      <c r="I1657"/>
      <c r="J1657"/>
      <c r="K1657"/>
      <c r="L1657"/>
      <c r="M1657"/>
      <c r="N1657"/>
      <c r="O1657"/>
      <c r="P1657"/>
      <c r="Q1657"/>
      <c r="R1657"/>
      <c r="S1657"/>
      <c r="T1657"/>
      <c r="U1657"/>
      <c r="V1657"/>
      <c r="W1657" s="1"/>
      <c r="X1657"/>
      <c r="Y1657"/>
      <c r="Z1657"/>
      <c r="AA1657"/>
      <c r="AB1657"/>
      <c r="AC1657"/>
      <c r="AD1657"/>
      <c r="AE1657"/>
      <c r="AF1657"/>
      <c r="AG1657"/>
      <c r="AH1657"/>
      <c r="AI1657"/>
      <c r="AJ1657" s="516"/>
      <c r="AK1657" s="232"/>
      <c r="AL1657" s="5"/>
      <c r="AM1657" s="5"/>
      <c r="AN1657"/>
      <c r="AO1657"/>
      <c r="AP1657"/>
      <c r="AQ1657"/>
      <c r="AR1657"/>
      <c r="AS1657"/>
      <c r="AT1657"/>
      <c r="CH1657"/>
      <c r="CI1657"/>
      <c r="CJ1657"/>
      <c r="CK1657"/>
      <c r="CL1657"/>
      <c r="CM1657"/>
      <c r="CN1657"/>
      <c r="CO1657"/>
      <c r="CP1657"/>
      <c r="CQ1657"/>
      <c r="CR1657"/>
      <c r="CS1657"/>
      <c r="CT1657"/>
      <c r="CU1657"/>
      <c r="CV1657"/>
      <c r="CW1657"/>
      <c r="CX1657"/>
      <c r="CY1657"/>
      <c r="CZ1657"/>
      <c r="DA1657"/>
      <c r="DB1657"/>
    </row>
    <row r="1658" spans="1:106" s="3" customFormat="1" x14ac:dyDescent="0.2">
      <c r="A1658"/>
      <c r="B1658"/>
      <c r="C1658"/>
      <c r="D1658"/>
      <c r="E1658"/>
      <c r="F1658"/>
      <c r="G1658"/>
      <c r="H1658"/>
      <c r="I1658"/>
      <c r="J1658"/>
      <c r="K1658"/>
      <c r="L1658"/>
      <c r="M1658"/>
      <c r="N1658"/>
      <c r="O1658"/>
      <c r="P1658"/>
      <c r="Q1658"/>
      <c r="R1658"/>
      <c r="S1658"/>
      <c r="T1658"/>
      <c r="U1658"/>
      <c r="V1658"/>
      <c r="W1658" s="1"/>
      <c r="X1658"/>
      <c r="Y1658"/>
      <c r="Z1658"/>
      <c r="AA1658"/>
      <c r="AB1658"/>
      <c r="AC1658"/>
      <c r="AD1658"/>
      <c r="AE1658"/>
      <c r="AF1658"/>
      <c r="AG1658"/>
      <c r="AH1658"/>
      <c r="AI1658"/>
      <c r="AJ1658" s="517"/>
      <c r="AK1658" s="233"/>
      <c r="AL1658" s="5"/>
      <c r="AM1658" s="5"/>
      <c r="AN1658"/>
      <c r="AO1658"/>
      <c r="AP1658"/>
      <c r="AQ1658"/>
      <c r="AR1658"/>
      <c r="AS1658"/>
      <c r="AT1658"/>
      <c r="CH1658" s="2"/>
      <c r="CI1658" s="2"/>
      <c r="CJ1658" s="2"/>
      <c r="CK1658" s="2"/>
      <c r="CL1658" s="2"/>
      <c r="CM1658" s="2"/>
      <c r="CN1658" s="2"/>
      <c r="CO1658" s="2"/>
      <c r="CP1658" s="2"/>
      <c r="CQ1658" s="2"/>
      <c r="CR1658" s="2"/>
      <c r="CS1658" s="2"/>
      <c r="CT1658" s="2"/>
      <c r="CU1658" s="2"/>
      <c r="CV1658" s="2"/>
      <c r="CW1658" s="2"/>
      <c r="CX1658" s="2"/>
      <c r="CY1658" s="2"/>
      <c r="CZ1658" s="2"/>
      <c r="DA1658" s="2"/>
      <c r="DB1658" s="2"/>
    </row>
    <row r="1659" spans="1:106" x14ac:dyDescent="0.2">
      <c r="CH1659" s="3"/>
      <c r="CI1659" s="3"/>
      <c r="CJ1659" s="3"/>
      <c r="CK1659" s="3"/>
      <c r="CL1659" s="3"/>
      <c r="CM1659" s="3"/>
      <c r="CN1659" s="3"/>
      <c r="CO1659" s="3"/>
      <c r="CP1659" s="3"/>
      <c r="CQ1659" s="3"/>
      <c r="CR1659" s="3"/>
      <c r="CS1659" s="3"/>
      <c r="CT1659" s="3"/>
      <c r="CU1659" s="3"/>
      <c r="CV1659" s="3"/>
      <c r="CW1659" s="3"/>
      <c r="CX1659" s="3"/>
      <c r="CY1659" s="3"/>
      <c r="CZ1659" s="3"/>
      <c r="DA1659" s="3"/>
      <c r="DB1659" s="3"/>
    </row>
    <row r="1660" spans="1:106" x14ac:dyDescent="0.2">
      <c r="AO1660" s="1"/>
    </row>
    <row r="1664" spans="1:106" x14ac:dyDescent="0.2">
      <c r="AP1664" s="1"/>
      <c r="AQ1664" s="1"/>
      <c r="AR1664" s="1"/>
      <c r="AS1664" s="1"/>
      <c r="AT1664" s="1"/>
    </row>
    <row r="1667" spans="1:106" x14ac:dyDescent="0.2">
      <c r="AO1667" s="2"/>
    </row>
    <row r="1668" spans="1:106" x14ac:dyDescent="0.2">
      <c r="AO1668" s="3"/>
    </row>
    <row r="1671" spans="1:106" x14ac:dyDescent="0.2">
      <c r="AP1671" s="2"/>
      <c r="AQ1671" s="2"/>
      <c r="AR1671" s="2"/>
      <c r="AS1671" s="2"/>
      <c r="AT1671" s="2"/>
    </row>
    <row r="1672" spans="1:106" x14ac:dyDescent="0.2">
      <c r="AN1672" s="5"/>
      <c r="AP1672" s="3"/>
      <c r="AQ1672" s="3"/>
      <c r="AR1672" s="3"/>
      <c r="AS1672" s="3"/>
      <c r="AT1672" s="3"/>
    </row>
    <row r="1676" spans="1:106" s="5" customFormat="1" x14ac:dyDescent="0.2">
      <c r="A1676"/>
      <c r="B1676"/>
      <c r="C1676"/>
      <c r="D1676"/>
      <c r="E1676"/>
      <c r="F1676"/>
      <c r="G1676"/>
      <c r="H1676"/>
      <c r="I1676"/>
      <c r="J1676"/>
      <c r="K1676"/>
      <c r="L1676"/>
      <c r="M1676"/>
      <c r="N1676"/>
      <c r="O1676"/>
      <c r="P1676"/>
      <c r="Q1676"/>
      <c r="R1676"/>
      <c r="S1676"/>
      <c r="T1676"/>
      <c r="U1676"/>
      <c r="V1676"/>
      <c r="W1676" s="1"/>
      <c r="X1676"/>
      <c r="Y1676"/>
      <c r="Z1676"/>
      <c r="AA1676"/>
      <c r="AB1676"/>
      <c r="AC1676"/>
      <c r="AD1676"/>
      <c r="AE1676"/>
      <c r="AF1676"/>
      <c r="AG1676"/>
      <c r="AH1676"/>
      <c r="AI1676"/>
      <c r="AJ1676" s="515"/>
      <c r="AN1676" s="1"/>
      <c r="AO1676"/>
      <c r="AP1676"/>
      <c r="AQ1676"/>
      <c r="AR1676"/>
      <c r="AS1676"/>
      <c r="AT1676"/>
      <c r="CH1676"/>
      <c r="CI1676"/>
      <c r="CJ1676"/>
      <c r="CK1676"/>
      <c r="CL1676"/>
      <c r="CM1676"/>
      <c r="CN1676"/>
      <c r="CO1676"/>
      <c r="CP1676"/>
      <c r="CQ1676"/>
      <c r="CR1676"/>
      <c r="CS1676"/>
      <c r="CT1676"/>
      <c r="CU1676"/>
      <c r="CV1676"/>
      <c r="CW1676"/>
      <c r="CX1676"/>
      <c r="CY1676"/>
      <c r="CZ1676"/>
      <c r="DA1676"/>
      <c r="DB1676"/>
    </row>
    <row r="1677" spans="1:106" x14ac:dyDescent="0.2">
      <c r="CH1677" s="5"/>
      <c r="CI1677" s="5"/>
      <c r="CJ1677" s="5"/>
      <c r="CK1677" s="5"/>
      <c r="CL1677" s="5"/>
      <c r="CM1677" s="5"/>
      <c r="CN1677" s="5"/>
      <c r="CO1677" s="5"/>
      <c r="CP1677" s="5"/>
      <c r="CQ1677" s="5"/>
      <c r="CR1677" s="5"/>
      <c r="CS1677" s="5"/>
      <c r="CT1677" s="5"/>
      <c r="CU1677" s="5"/>
      <c r="CV1677" s="5"/>
      <c r="CW1677" s="5"/>
      <c r="CX1677" s="5"/>
      <c r="CY1677" s="5"/>
      <c r="CZ1677" s="5"/>
      <c r="DA1677" s="5"/>
      <c r="DB1677" s="5"/>
    </row>
    <row r="1680" spans="1:106" s="1" customFormat="1" ht="30" customHeight="1" x14ac:dyDescent="0.2">
      <c r="A1680"/>
      <c r="B1680"/>
      <c r="C1680"/>
      <c r="D1680"/>
      <c r="E1680"/>
      <c r="F1680"/>
      <c r="G1680"/>
      <c r="H1680"/>
      <c r="I1680"/>
      <c r="J1680"/>
      <c r="K1680"/>
      <c r="L1680"/>
      <c r="M1680"/>
      <c r="N1680"/>
      <c r="O1680"/>
      <c r="P1680"/>
      <c r="Q1680"/>
      <c r="R1680"/>
      <c r="S1680"/>
      <c r="T1680"/>
      <c r="U1680"/>
      <c r="V1680"/>
      <c r="X1680"/>
      <c r="Y1680"/>
      <c r="Z1680"/>
      <c r="AA1680"/>
      <c r="AB1680"/>
      <c r="AC1680"/>
      <c r="AD1680"/>
      <c r="AE1680"/>
      <c r="AF1680"/>
      <c r="AG1680"/>
      <c r="AH1680"/>
      <c r="AI1680"/>
      <c r="AJ1680" s="515"/>
      <c r="AK1680" s="5"/>
      <c r="AL1680" s="5"/>
      <c r="AM1680" s="5"/>
      <c r="AN1680"/>
      <c r="AO1680"/>
      <c r="AP1680"/>
      <c r="AQ1680"/>
      <c r="AR1680"/>
      <c r="AS1680"/>
      <c r="AT1680"/>
      <c r="CH1680"/>
      <c r="CI1680"/>
      <c r="CJ1680"/>
      <c r="CK1680"/>
      <c r="CL1680"/>
      <c r="CM1680"/>
      <c r="CN1680"/>
      <c r="CO1680"/>
      <c r="CP1680"/>
      <c r="CQ1680"/>
      <c r="CR1680"/>
      <c r="CS1680"/>
      <c r="CT1680"/>
      <c r="CU1680"/>
      <c r="CV1680"/>
      <c r="CW1680"/>
      <c r="CX1680"/>
      <c r="CY1680"/>
      <c r="CZ1680"/>
      <c r="DA1680"/>
      <c r="DB1680"/>
    </row>
    <row r="1681" spans="1:106" x14ac:dyDescent="0.2">
      <c r="CH1681" s="1"/>
      <c r="CI1681" s="1"/>
      <c r="CJ1681" s="1"/>
      <c r="CK1681" s="1"/>
      <c r="CL1681" s="1"/>
      <c r="CM1681" s="1"/>
      <c r="CN1681" s="1"/>
      <c r="CO1681" s="1"/>
      <c r="CP1681" s="1"/>
      <c r="CQ1681" s="1"/>
      <c r="CR1681" s="1"/>
      <c r="CS1681" s="1"/>
      <c r="CT1681" s="1"/>
      <c r="CU1681" s="1"/>
      <c r="CV1681" s="1"/>
      <c r="CW1681" s="1"/>
      <c r="CX1681" s="1"/>
      <c r="CY1681" s="1"/>
      <c r="CZ1681" s="1"/>
      <c r="DA1681" s="1"/>
      <c r="DB1681" s="1"/>
    </row>
    <row r="1682" spans="1:106" ht="15.75" customHeight="1" x14ac:dyDescent="0.2"/>
    <row r="1683" spans="1:106" ht="69.75" customHeight="1" x14ac:dyDescent="0.2">
      <c r="AL1683" s="232"/>
      <c r="AM1683" s="232"/>
      <c r="AN1683" s="2"/>
    </row>
    <row r="1684" spans="1:106" x14ac:dyDescent="0.2">
      <c r="AL1684" s="233"/>
      <c r="AM1684" s="233"/>
      <c r="AN1684" s="3"/>
    </row>
    <row r="1686" spans="1:106" x14ac:dyDescent="0.2">
      <c r="AO1686" s="5"/>
    </row>
    <row r="1687" spans="1:106" s="2" customFormat="1" x14ac:dyDescent="0.2">
      <c r="A1687"/>
      <c r="B1687"/>
      <c r="C1687"/>
      <c r="D1687"/>
      <c r="E1687"/>
      <c r="F1687"/>
      <c r="G1687"/>
      <c r="H1687"/>
      <c r="I1687"/>
      <c r="J1687"/>
      <c r="K1687"/>
      <c r="L1687"/>
      <c r="M1687"/>
      <c r="N1687"/>
      <c r="O1687"/>
      <c r="P1687"/>
      <c r="Q1687"/>
      <c r="R1687"/>
      <c r="S1687"/>
      <c r="T1687"/>
      <c r="U1687"/>
      <c r="V1687"/>
      <c r="W1687" s="1"/>
      <c r="X1687"/>
      <c r="Y1687"/>
      <c r="Z1687"/>
      <c r="AA1687"/>
      <c r="AB1687"/>
      <c r="AC1687"/>
      <c r="AD1687"/>
      <c r="AE1687"/>
      <c r="AF1687"/>
      <c r="AG1687"/>
      <c r="AH1687"/>
      <c r="AI1687"/>
      <c r="AJ1687" s="516"/>
      <c r="AK1687" s="232"/>
      <c r="AL1687" s="5"/>
      <c r="AM1687" s="5"/>
      <c r="AN1687"/>
      <c r="AO1687"/>
      <c r="AP1687"/>
      <c r="AQ1687"/>
      <c r="AR1687"/>
      <c r="AS1687"/>
      <c r="AT1687"/>
      <c r="CH1687"/>
      <c r="CI1687"/>
      <c r="CJ1687"/>
      <c r="CK1687"/>
      <c r="CL1687"/>
      <c r="CM1687"/>
      <c r="CN1687"/>
      <c r="CO1687"/>
      <c r="CP1687"/>
      <c r="CQ1687"/>
      <c r="CR1687"/>
      <c r="CS1687"/>
      <c r="CT1687"/>
      <c r="CU1687"/>
      <c r="CV1687"/>
      <c r="CW1687"/>
      <c r="CX1687"/>
      <c r="CY1687"/>
      <c r="CZ1687"/>
      <c r="DA1687"/>
      <c r="DB1687"/>
    </row>
    <row r="1688" spans="1:106" s="3" customFormat="1" x14ac:dyDescent="0.2">
      <c r="A1688"/>
      <c r="B1688"/>
      <c r="C1688"/>
      <c r="D1688"/>
      <c r="E1688"/>
      <c r="F1688"/>
      <c r="G1688"/>
      <c r="H1688"/>
      <c r="I1688"/>
      <c r="J1688"/>
      <c r="K1688"/>
      <c r="L1688"/>
      <c r="M1688"/>
      <c r="N1688"/>
      <c r="O1688"/>
      <c r="P1688"/>
      <c r="Q1688"/>
      <c r="R1688"/>
      <c r="S1688"/>
      <c r="T1688"/>
      <c r="U1688"/>
      <c r="V1688"/>
      <c r="W1688" s="1"/>
      <c r="X1688"/>
      <c r="Y1688"/>
      <c r="Z1688"/>
      <c r="AA1688"/>
      <c r="AB1688"/>
      <c r="AC1688"/>
      <c r="AD1688"/>
      <c r="AE1688"/>
      <c r="AF1688"/>
      <c r="AG1688"/>
      <c r="AH1688"/>
      <c r="AI1688"/>
      <c r="AJ1688" s="517"/>
      <c r="AK1688" s="233"/>
      <c r="AL1688" s="5"/>
      <c r="AM1688" s="5"/>
      <c r="AN1688"/>
      <c r="AO1688"/>
      <c r="AP1688"/>
      <c r="AQ1688"/>
      <c r="AR1688"/>
      <c r="AS1688"/>
      <c r="AT1688"/>
      <c r="CH1688" s="2"/>
      <c r="CI1688" s="2"/>
      <c r="CJ1688" s="2"/>
      <c r="CK1688" s="2"/>
      <c r="CL1688" s="2"/>
      <c r="CM1688" s="2"/>
      <c r="CN1688" s="2"/>
      <c r="CO1688" s="2"/>
      <c r="CP1688" s="2"/>
      <c r="CQ1688" s="2"/>
      <c r="CR1688" s="2"/>
      <c r="CS1688" s="2"/>
      <c r="CT1688" s="2"/>
      <c r="CU1688" s="2"/>
      <c r="CV1688" s="2"/>
      <c r="CW1688" s="2"/>
      <c r="CX1688" s="2"/>
      <c r="CY1688" s="2"/>
      <c r="CZ1688" s="2"/>
      <c r="DA1688" s="2"/>
      <c r="DB1688" s="2"/>
    </row>
    <row r="1689" spans="1:106" x14ac:dyDescent="0.2">
      <c r="CH1689" s="3"/>
      <c r="CI1689" s="3"/>
      <c r="CJ1689" s="3"/>
      <c r="CK1689" s="3"/>
      <c r="CL1689" s="3"/>
      <c r="CM1689" s="3"/>
      <c r="CN1689" s="3"/>
      <c r="CO1689" s="3"/>
      <c r="CP1689" s="3"/>
      <c r="CQ1689" s="3"/>
      <c r="CR1689" s="3"/>
      <c r="CS1689" s="3"/>
      <c r="CT1689" s="3"/>
      <c r="CU1689" s="3"/>
      <c r="CV1689" s="3"/>
      <c r="CW1689" s="3"/>
      <c r="CX1689" s="3"/>
      <c r="CY1689" s="3"/>
      <c r="CZ1689" s="3"/>
      <c r="DA1689" s="3"/>
      <c r="DB1689" s="3"/>
    </row>
    <row r="1690" spans="1:106" x14ac:dyDescent="0.2">
      <c r="AO1690" s="1"/>
      <c r="AP1690" s="5"/>
      <c r="AQ1690" s="5"/>
      <c r="AR1690" s="5"/>
      <c r="AS1690" s="5"/>
      <c r="AT1690" s="5"/>
    </row>
    <row r="1694" spans="1:106" x14ac:dyDescent="0.2">
      <c r="AP1694" s="1"/>
      <c r="AQ1694" s="1"/>
      <c r="AR1694" s="1"/>
      <c r="AS1694" s="1"/>
      <c r="AT1694" s="1"/>
    </row>
    <row r="1697" spans="41:46" x14ac:dyDescent="0.2">
      <c r="AO1697" s="2"/>
    </row>
    <row r="1698" spans="41:46" x14ac:dyDescent="0.2">
      <c r="AO1698" s="3"/>
    </row>
    <row r="1701" spans="41:46" x14ac:dyDescent="0.2">
      <c r="AP1701" s="2"/>
      <c r="AQ1701" s="2"/>
      <c r="AR1701" s="2"/>
      <c r="AS1701" s="2"/>
      <c r="AT1701" s="2"/>
    </row>
    <row r="1702" spans="41:46" x14ac:dyDescent="0.2">
      <c r="AP1702" s="3"/>
      <c r="AQ1702" s="3"/>
      <c r="AR1702" s="3"/>
      <c r="AS1702" s="3"/>
      <c r="AT1702" s="3"/>
    </row>
  </sheetData>
  <mergeCells count="10">
    <mergeCell ref="DA94:DB94"/>
    <mergeCell ref="CQ94:CR94"/>
    <mergeCell ref="CS94:CT94"/>
    <mergeCell ref="CU94:CV94"/>
    <mergeCell ref="CW94:CX94"/>
    <mergeCell ref="CI94:CJ94"/>
    <mergeCell ref="CK94:CL94"/>
    <mergeCell ref="CM94:CN94"/>
    <mergeCell ref="CO94:CP94"/>
    <mergeCell ref="CY94:CZ94"/>
  </mergeCells>
  <phoneticPr fontId="4" type="noConversion"/>
  <conditionalFormatting sqref="FK75:FT75">
    <cfRule type="expression" dxfId="56" priority="1" stopIfTrue="1">
      <formula>FK$71&gt;=10</formula>
    </cfRule>
  </conditionalFormatting>
  <conditionalFormatting sqref="AP301:AP341">
    <cfRule type="expression" dxfId="55" priority="2" stopIfTrue="1">
      <formula>$AR254&gt;$AP$299</formula>
    </cfRule>
  </conditionalFormatting>
  <conditionalFormatting sqref="AQ344:AQ382">
    <cfRule type="expression" dxfId="54" priority="3" stopIfTrue="1">
      <formula>$AQ254&gt;=$AP$342</formula>
    </cfRule>
  </conditionalFormatting>
  <conditionalFormatting sqref="AP344:AP382 AP254:AT289 AO27 AO66 FK6:FT69 AP6:BI41 FK71:FT73">
    <cfRule type="cellIs" dxfId="53" priority="4" stopIfTrue="1" operator="between">
      <formula>"*"</formula>
      <formula>"***"</formula>
    </cfRule>
    <cfRule type="cellIs" dxfId="52" priority="5" stopIfTrue="1" operator="equal">
      <formula>"···"</formula>
    </cfRule>
  </conditionalFormatting>
  <conditionalFormatting sqref="GE46:GN73 GE6:GN44 CD6:CW41">
    <cfRule type="cellIs" dxfId="51" priority="6" stopIfTrue="1" operator="between">
      <formula>25</formula>
      <formula>30</formula>
    </cfRule>
    <cfRule type="cellIs" dxfId="50" priority="7" stopIfTrue="1" operator="between">
      <formula>30.1</formula>
      <formula>40</formula>
    </cfRule>
  </conditionalFormatting>
  <conditionalFormatting sqref="HI6:HR73 GO6:GX73">
    <cfRule type="cellIs" dxfId="49" priority="8" stopIfTrue="1" operator="between">
      <formula>0</formula>
      <formula>-20</formula>
    </cfRule>
    <cfRule type="cellIs" dxfId="48" priority="9" stopIfTrue="1" operator="between">
      <formula>25</formula>
      <formula>40</formula>
    </cfRule>
  </conditionalFormatting>
  <conditionalFormatting sqref="GY6:HH44 GY46:HH73">
    <cfRule type="cellIs" dxfId="47" priority="10" stopIfTrue="1" operator="between">
      <formula>35</formula>
      <formula>45</formula>
    </cfRule>
    <cfRule type="cellIs" dxfId="46" priority="11" stopIfTrue="1" operator="between">
      <formula>45.1</formula>
      <formula>60</formula>
    </cfRule>
  </conditionalFormatting>
  <conditionalFormatting sqref="FU6:GD73">
    <cfRule type="cellIs" dxfId="45" priority="12" stopIfTrue="1" operator="between">
      <formula>10</formula>
      <formula>30</formula>
    </cfRule>
    <cfRule type="cellIs" dxfId="44" priority="13" stopIfTrue="1" operator="between">
      <formula>30.1</formula>
      <formula>150</formula>
    </cfRule>
  </conditionalFormatting>
  <conditionalFormatting sqref="HS6:IB73">
    <cfRule type="cellIs" dxfId="43" priority="14" stopIfTrue="1" operator="between">
      <formula>15</formula>
      <formula>30</formula>
    </cfRule>
    <cfRule type="cellIs" dxfId="42" priority="15" stopIfTrue="1" operator="between">
      <formula>30.1</formula>
      <formula>60</formula>
    </cfRule>
  </conditionalFormatting>
  <conditionalFormatting sqref="C12:V12 Z12:AI12 C42:V42 Z42:AI42 C72:V72 Z72:AI72 C102:V102 Z102:AI102 C132:V132 Z132:AI132 C162:V162 Z162:AI162 C192:V192 Z192:AI192 C222:V222 Z222:AI222 C252:V252 Z252:AI252 C282:V282 Z282:AI282 C312:V312 Z312:AI312 C342:V342 Z342:AI342 C372:V372 Z372:AI372 C402:V402 Z402:AI402 C432:V432 Z432:AI432 C462:V462 Z462:AI462 C492:V492 Z492:AI492 C672:V672 Z672:AI672 C522:V522 Z522:AI522 C552:V552 Z552:AI552 C582:V582 Z582:AI582 C612:V612 Z612:AI612 C642:V642 Z642:AI642 C702:V702 Z702:AI702 C732:V732 Z732:AI732 C762:V762 Z762:AI762 C792:V792 Z792:AI792 C822:V822 Z822:AI822 C852:V852 Z852:AI852 C882:V882 Z882:AI882 C912:V912 Z912:AI912 C942:V942 Z942:AI942 C972:V972 Z972:AI972 C1002:V1002 Z1002:AI1002 C1032:V1032 Z1032:AI1032 C1062:V1062 Z1062:AI1062 AS102:BL102 CI98:DB98">
    <cfRule type="cellIs" dxfId="41" priority="16" stopIfTrue="1" operator="between">
      <formula>"*"</formula>
      <formula>"***"</formula>
    </cfRule>
  </conditionalFormatting>
  <conditionalFormatting sqref="C10:V10 C40:V40 C70:V70 C100:V100 C130:V130 C160:V160 C190:V190 C220:V220 C250:V250 C280:V280 C310:V310 C340:V340 C370:V370 C400:V400 C430:V430 C460:V460 C490:V490 C670:V670 C520:V520 C550:V550 C580:V580 C610:V610 C640:V640 C700:V700 C730:V730 C760:V760 C790:V790 C820:V820 C850:V850 C880:V880 C910:V910 C940:V940 C970:V970 C1000:V1000 C1030:V1030 C1060:V1060 AS100:BL100">
    <cfRule type="cellIs" dxfId="40" priority="17" stopIfTrue="1" operator="between">
      <formula>15</formula>
      <formula>50</formula>
    </cfRule>
  </conditionalFormatting>
  <conditionalFormatting sqref="BK6:BK41 BS6:BS41 BQ6:BQ41 BO6:BO41 BY6:BY41 BW6:BW41 BU6:BU41 CA6:CA41 CC6:CC41 BM6:BM41">
    <cfRule type="cellIs" dxfId="39" priority="18" stopIfTrue="1" operator="between">
      <formula>1</formula>
      <formula>10</formula>
    </cfRule>
    <cfRule type="cellIs" dxfId="38" priority="19" stopIfTrue="1" operator="between">
      <formula>10.1</formula>
      <formula>19.9</formula>
    </cfRule>
    <cfRule type="cellIs" dxfId="37" priority="20" stopIfTrue="1" operator="between">
      <formula>20</formula>
      <formula>150</formula>
    </cfRule>
  </conditionalFormatting>
  <conditionalFormatting sqref="BL6:BL41 BR6:BR41 BP6:BP41 BN6:BN41 BX6:BX41 BV6:BV41 BT6:BT41 BZ6:BZ41 CB6:CB41 BJ6:BJ41">
    <cfRule type="cellIs" dxfId="36" priority="21" stopIfTrue="1" operator="between">
      <formula>1</formula>
      <formula>10</formula>
    </cfRule>
    <cfRule type="cellIs" dxfId="35" priority="22" stopIfTrue="1" operator="between">
      <formula>10.1</formula>
      <formula>19.9</formula>
    </cfRule>
    <cfRule type="cellIs" dxfId="34" priority="23" stopIfTrue="1" operator="between">
      <formula>20</formula>
      <formula>150</formula>
    </cfRule>
  </conditionalFormatting>
  <conditionalFormatting sqref="DR6:FE41">
    <cfRule type="cellIs" dxfId="33" priority="24" stopIfTrue="1" operator="between">
      <formula>15</formula>
      <formula>30</formula>
    </cfRule>
    <cfRule type="cellIs" dxfId="32" priority="25" stopIfTrue="1" operator="between">
      <formula>30.1</formula>
      <formula>80</formula>
    </cfRule>
  </conditionalFormatting>
  <conditionalFormatting sqref="GE45:GN45">
    <cfRule type="cellIs" dxfId="31" priority="26" stopIfTrue="1" operator="between">
      <formula>29.5</formula>
      <formula>40</formula>
    </cfRule>
    <cfRule type="cellIs" dxfId="30" priority="27" stopIfTrue="1" operator="between">
      <formula>40.1</formula>
      <formula>60</formula>
    </cfRule>
  </conditionalFormatting>
  <conditionalFormatting sqref="GY45:HH45">
    <cfRule type="cellIs" dxfId="29" priority="28" stopIfTrue="1" operator="between">
      <formula>40</formula>
      <formula>50</formula>
    </cfRule>
    <cfRule type="cellIs" dxfId="28" priority="29" stopIfTrue="1" operator="between">
      <formula>50.1</formula>
      <formula>65</formula>
    </cfRule>
  </conditionalFormatting>
  <conditionalFormatting sqref="IC45:IL45">
    <cfRule type="cellIs" dxfId="27" priority="30" stopIfTrue="1" operator="equal">
      <formula>2</formula>
    </cfRule>
  </conditionalFormatting>
  <conditionalFormatting sqref="FK70:FT70">
    <cfRule type="cellIs" dxfId="26" priority="31" stopIfTrue="1" operator="between">
      <formula>"*"</formula>
      <formula>"***"</formula>
    </cfRule>
    <cfRule type="cellIs" dxfId="25" priority="32" stopIfTrue="1" operator="equal">
      <formula>"···"</formula>
    </cfRule>
  </conditionalFormatting>
  <conditionalFormatting sqref="C529:V530 C22:V22 C49:V50 C52:V52 C79:V80 C82:V82 C109:V110 C112:V112 C139:V140 C142:V142 C169:V170 C172:V172 C199:V200 C202:V202 C229:V230 C232:V232 C259:V260 C262:V262 C289:V290 C292:V292 C319:V320 C322:V322 C349:V350 C352:V352 C379:V380 C382:V382 C409:V410 C412:V412 C439:V440 C442:V442 C469:V470 C472:V472 C499:V500 C502:V502 C679:V680 C682:V682 C532:V532 C19:V20 C559:V560 C562:V562 C589:V590 C592:V592 C619:V620 C622:V622 C649:V650 C652:V652 C709:V710 C712:V712 C739:V740 C742:V742 C769:V770 C772:V772 C799:V800 C802:V802 C829:V830 C832:V832 C859:V860 C862:V862 C889:V890 C892:V892 C919:V920 C922:V922 C949:V950 C952:V952 C979:V980 C982:V982 C1009:V1010 C1012:V1012 C1039:V1040 C1042:V1042 C1069:V1070 C1072:V1072">
    <cfRule type="cellIs" dxfId="24" priority="33" stopIfTrue="1" operator="equal">
      <formula>1</formula>
    </cfRule>
  </conditionalFormatting>
  <conditionalFormatting sqref="C21:V21 C51:V51 C81:V81 C111:V111 C141:V141 C171:V171 C201:V201 C231:V231 C261:V261 C291:V291 C321:V321 C351:V351 C381:V381 C411:V411 C441:V441 C471:V471 C501:V501 C681:V681 C531:V531 Z135:AI138 Z165:AI168 Z195:AI198 Z225:AI228 Z255:AI258 Z285:AI288 Z315:AI318 Z345:AI348 Z375:AI378 Z405:AI408 Z435:AI438 Z465:AI468 Z495:AI498 Z675:AI678 Z525:AI528 Z15:AI18 Z45:AI48 Z75:AI78 Z105:AI108 C561:V561 Z555:AI558 C591:V591 Z585:AI588 C621:V621 Z615:AI618 C651:V651 Z645:AI648 C711:V711 Z705:AI708 C741:V741 Z735:AI738 C771:V771 Z765:AI768 C801:V801 Z795:AI798 C831:V831 Z825:AI828 C861:V861 Z855:AI858 C891:V891 Z885:AI888 C921:V921 Z915:AI918 C951:V951 Z945:AI948 C981:V981 Z975:AI978 C1011:V1011 Z1005:AI1008 C1041:V1041 Z1035:AI1038 C1071:V1071 Z1065:AI1068">
    <cfRule type="cellIs" dxfId="23" priority="34" stopIfTrue="1" operator="between">
      <formula>1</formula>
      <formula>2</formula>
    </cfRule>
  </conditionalFormatting>
  <conditionalFormatting sqref="Z338:AI338 Z308:AI308 Z278:AI278 Z248:AI248 Z218:AI218 Z188:AI188 Z158:AI158 Z128:AI128 Z98:AI98 Z68:AI68 Z38:AI38 Z8:AI8 Z368:AI368 Z398:AI398 Z428:AI428 Z458:AI458 Z488:AI488 Z668:AI668 Z518:AI518 Z548:AI548 Z578:AI578 Z608:AI608 Z638:AI638 Z698:AI698 Z728:AI728 Z758:AI758 Z788:AI788 Z818:AI818 Z848:AI848 Z878:AI878 Z908:AI908 Z938:AI938 Z968:AI968 Z998:AI998 Z1028:AI1028 Z1058:AI1058">
    <cfRule type="cellIs" dxfId="22" priority="35" stopIfTrue="1" operator="between">
      <formula>-25</formula>
      <formula>-50</formula>
    </cfRule>
  </conditionalFormatting>
  <conditionalFormatting sqref="BJ45:DQ80">
    <cfRule type="cellIs" dxfId="21" priority="36" stopIfTrue="1" operator="between">
      <formula>1</formula>
      <formula>3</formula>
    </cfRule>
  </conditionalFormatting>
  <conditionalFormatting sqref="FK78:FT78">
    <cfRule type="expression" dxfId="20" priority="37" stopIfTrue="1">
      <formula>AND(FK$68&gt;=1,FK$68&lt;15)</formula>
    </cfRule>
    <cfRule type="expression" dxfId="19" priority="38" stopIfTrue="1">
      <formula>FK$68&gt;=15</formula>
    </cfRule>
  </conditionalFormatting>
  <conditionalFormatting sqref="FK81:FT81 AS123:BL123">
    <cfRule type="cellIs" dxfId="18" priority="39" stopIfTrue="1" operator="equal">
      <formula>0</formula>
    </cfRule>
  </conditionalFormatting>
  <conditionalFormatting sqref="AS112:AT112">
    <cfRule type="expression" dxfId="17" priority="79" stopIfTrue="1">
      <formula>AND(AS$100&gt;=3,AS$100&lt;=14.5)</formula>
    </cfRule>
    <cfRule type="expression" dxfId="16" priority="80" stopIfTrue="1">
      <formula>AS$100&gt;=14.6</formula>
    </cfRule>
  </conditionalFormatting>
  <conditionalFormatting sqref="AU112:BL112">
    <cfRule type="expression" dxfId="15" priority="81" stopIfTrue="1">
      <formula>AND(AU$100&gt;=3,AU$100&lt;=14.9)</formula>
    </cfRule>
    <cfRule type="expression" dxfId="14" priority="82" stopIfTrue="1">
      <formula>AU$100&gt;=14.9</formula>
    </cfRule>
  </conditionalFormatting>
  <conditionalFormatting sqref="AT106:BL106 AT128:BL128 AT124:BL126">
    <cfRule type="cellIs" dxfId="13" priority="83" stopIfTrue="1" operator="between">
      <formula>1</formula>
      <formula>2</formula>
    </cfRule>
  </conditionalFormatting>
  <conditionalFormatting sqref="AT127:BL127">
    <cfRule type="cellIs" dxfId="12" priority="84" stopIfTrue="1" operator="between">
      <formula>1</formula>
      <formula>200</formula>
    </cfRule>
  </conditionalFormatting>
  <conditionalFormatting sqref="CI101:DB101">
    <cfRule type="expression" dxfId="11" priority="85" stopIfTrue="1">
      <formula>AS$100&gt;=14.6</formula>
    </cfRule>
  </conditionalFormatting>
  <conditionalFormatting sqref="CI94:DB94">
    <cfRule type="expression" dxfId="10" priority="86" stopIfTrue="1">
      <formula>OR( WEEKDAY(CI$94)=7,WEEKDAY(CI$94)=1 )</formula>
    </cfRule>
  </conditionalFormatting>
  <conditionalFormatting sqref="CI99:DB99">
    <cfRule type="cellIs" dxfId="9" priority="87" stopIfTrue="1" operator="between">
      <formula>"*"</formula>
      <formula>"**"</formula>
    </cfRule>
    <cfRule type="cellIs" dxfId="8" priority="88" stopIfTrue="1" operator="equal">
      <formula>"***"</formula>
    </cfRule>
    <cfRule type="cellIs" dxfId="7" priority="89" stopIfTrue="1" operator="equal">
      <formula>"···"</formula>
    </cfRule>
  </conditionalFormatting>
  <conditionalFormatting sqref="CJ103:DB103 CJ97:DB97">
    <cfRule type="cellIs" dxfId="6" priority="90" stopIfTrue="1" operator="equal">
      <formula>"+"</formula>
    </cfRule>
  </conditionalFormatting>
  <conditionalFormatting sqref="CJ102:DB102">
    <cfRule type="cellIs" dxfId="5" priority="91" stopIfTrue="1" operator="equal">
      <formula>"+ -"</formula>
    </cfRule>
  </conditionalFormatting>
  <pageMargins left="0.75" right="0.75" top="1" bottom="1" header="0.5" footer="0.5"/>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6385" r:id="rId4" name="List Box 1">
              <controlPr defaultSize="0" autoLine="0" autoPict="0">
                <anchor moveWithCells="1">
                  <from>
                    <xdr:col>162</xdr:col>
                    <xdr:colOff>28575</xdr:colOff>
                    <xdr:row>5</xdr:row>
                    <xdr:rowOff>57150</xdr:rowOff>
                  </from>
                  <to>
                    <xdr:col>162</xdr:col>
                    <xdr:colOff>962025</xdr:colOff>
                    <xdr:row>7</xdr:row>
                    <xdr:rowOff>123825</xdr:rowOff>
                  </to>
                </anchor>
              </controlPr>
            </control>
          </mc:Choice>
        </mc:AlternateContent>
        <mc:AlternateContent xmlns:mc="http://schemas.openxmlformats.org/markup-compatibility/2006">
          <mc:Choice Requires="x14">
            <control shapeId="16387" r:id="rId5" name="Drop Down 3">
              <controlPr defaultSize="0" autoLine="0" autoPict="0">
                <anchor moveWithCells="1">
                  <from>
                    <xdr:col>165</xdr:col>
                    <xdr:colOff>28575</xdr:colOff>
                    <xdr:row>60</xdr:row>
                    <xdr:rowOff>0</xdr:rowOff>
                  </from>
                  <to>
                    <xdr:col>165</xdr:col>
                    <xdr:colOff>2276475</xdr:colOff>
                    <xdr:row>61</xdr:row>
                    <xdr:rowOff>104775</xdr:rowOff>
                  </to>
                </anchor>
              </controlPr>
            </control>
          </mc:Choice>
        </mc:AlternateContent>
        <mc:AlternateContent xmlns:mc="http://schemas.openxmlformats.org/markup-compatibility/2006">
          <mc:Choice Requires="x14">
            <control shapeId="16388" r:id="rId6" name="List Box 4">
              <controlPr defaultSize="0" autoLine="0" autoPict="0">
                <anchor moveWithCells="1">
                  <from>
                    <xdr:col>38</xdr:col>
                    <xdr:colOff>152400</xdr:colOff>
                    <xdr:row>274</xdr:row>
                    <xdr:rowOff>0</xdr:rowOff>
                  </from>
                  <to>
                    <xdr:col>39</xdr:col>
                    <xdr:colOff>447675</xdr:colOff>
                    <xdr:row>287</xdr:row>
                    <xdr:rowOff>161925</xdr:rowOff>
                  </to>
                </anchor>
              </controlPr>
            </control>
          </mc:Choice>
        </mc:AlternateContent>
        <mc:AlternateContent xmlns:mc="http://schemas.openxmlformats.org/markup-compatibility/2006">
          <mc:Choice Requires="x14">
            <control shapeId="16389" r:id="rId7" name="List Box 5">
              <controlPr defaultSize="0" autoLine="0" autoPict="0">
                <anchor moveWithCells="1">
                  <from>
                    <xdr:col>163</xdr:col>
                    <xdr:colOff>104775</xdr:colOff>
                    <xdr:row>48</xdr:row>
                    <xdr:rowOff>114300</xdr:rowOff>
                  </from>
                  <to>
                    <xdr:col>163</xdr:col>
                    <xdr:colOff>1190625</xdr:colOff>
                    <xdr:row>51</xdr:row>
                    <xdr:rowOff>9525</xdr:rowOff>
                  </to>
                </anchor>
              </controlPr>
            </control>
          </mc:Choice>
        </mc:AlternateContent>
        <mc:AlternateContent xmlns:mc="http://schemas.openxmlformats.org/markup-compatibility/2006">
          <mc:Choice Requires="x14">
            <control shapeId="16390" r:id="rId8" name="Drop Down 6">
              <controlPr defaultSize="0" autoLine="0" autoPict="0">
                <anchor moveWithCells="1">
                  <from>
                    <xdr:col>38</xdr:col>
                    <xdr:colOff>47625</xdr:colOff>
                    <xdr:row>88</xdr:row>
                    <xdr:rowOff>161925</xdr:rowOff>
                  </from>
                  <to>
                    <xdr:col>39</xdr:col>
                    <xdr:colOff>885825</xdr:colOff>
                    <xdr:row>90</xdr:row>
                    <xdr:rowOff>95250</xdr:rowOff>
                  </to>
                </anchor>
              </controlPr>
            </control>
          </mc:Choice>
        </mc:AlternateContent>
        <mc:AlternateContent xmlns:mc="http://schemas.openxmlformats.org/markup-compatibility/2006">
          <mc:Choice Requires="x14">
            <control shapeId="16391" r:id="rId9" name="Check Box 7">
              <controlPr defaultSize="0" autoFill="0" autoLine="0" autoPict="0">
                <anchor moveWithCells="1">
                  <from>
                    <xdr:col>65</xdr:col>
                    <xdr:colOff>190500</xdr:colOff>
                    <xdr:row>116</xdr:row>
                    <xdr:rowOff>190500</xdr:rowOff>
                  </from>
                  <to>
                    <xdr:col>67</xdr:col>
                    <xdr:colOff>304800</xdr:colOff>
                    <xdr:row>118</xdr:row>
                    <xdr:rowOff>0</xdr:rowOff>
                  </to>
                </anchor>
              </controlPr>
            </control>
          </mc:Choice>
        </mc:AlternateContent>
        <mc:AlternateContent xmlns:mc="http://schemas.openxmlformats.org/markup-compatibility/2006">
          <mc:Choice Requires="x14">
            <control shapeId="16392" r:id="rId10" name="Check Box 8">
              <controlPr defaultSize="0" autoFill="0" autoLine="0" autoPict="0">
                <anchor moveWithCells="1">
                  <from>
                    <xdr:col>65</xdr:col>
                    <xdr:colOff>200025</xdr:colOff>
                    <xdr:row>118</xdr:row>
                    <xdr:rowOff>200025</xdr:rowOff>
                  </from>
                  <to>
                    <xdr:col>67</xdr:col>
                    <xdr:colOff>304800</xdr:colOff>
                    <xdr:row>120</xdr:row>
                    <xdr:rowOff>28575</xdr:rowOff>
                  </to>
                </anchor>
              </controlPr>
            </control>
          </mc:Choice>
        </mc:AlternateContent>
        <mc:AlternateContent xmlns:mc="http://schemas.openxmlformats.org/markup-compatibility/2006">
          <mc:Choice Requires="x14">
            <control shapeId="16393" r:id="rId11" name="Check Box 9">
              <controlPr defaultSize="0" autoFill="0" autoLine="0" autoPict="0">
                <anchor moveWithCells="1">
                  <from>
                    <xdr:col>65</xdr:col>
                    <xdr:colOff>219075</xdr:colOff>
                    <xdr:row>118</xdr:row>
                    <xdr:rowOff>0</xdr:rowOff>
                  </from>
                  <to>
                    <xdr:col>68</xdr:col>
                    <xdr:colOff>19050</xdr:colOff>
                    <xdr:row>119</xdr:row>
                    <xdr:rowOff>28575</xdr:rowOff>
                  </to>
                </anchor>
              </controlPr>
            </control>
          </mc:Choice>
        </mc:AlternateContent>
        <mc:AlternateContent xmlns:mc="http://schemas.openxmlformats.org/markup-compatibility/2006">
          <mc:Choice Requires="x14">
            <control shapeId="16394" r:id="rId12" name="Drop Down 10">
              <controlPr defaultSize="0" autoLine="0" autoPict="0">
                <anchor moveWithCells="1">
                  <from>
                    <xdr:col>38</xdr:col>
                    <xdr:colOff>1247775</xdr:colOff>
                    <xdr:row>84</xdr:row>
                    <xdr:rowOff>0</xdr:rowOff>
                  </from>
                  <to>
                    <xdr:col>39</xdr:col>
                    <xdr:colOff>1247775</xdr:colOff>
                    <xdr:row>85</xdr:row>
                    <xdr:rowOff>114300</xdr:rowOff>
                  </to>
                </anchor>
              </controlPr>
            </control>
          </mc:Choice>
        </mc:AlternateContent>
        <mc:AlternateContent xmlns:mc="http://schemas.openxmlformats.org/markup-compatibility/2006">
          <mc:Choice Requires="x14">
            <control shapeId="16395" r:id="rId13" name="Spinner 11">
              <controlPr defaultSize="0" autoPict="0">
                <anchor moveWithCells="1" sizeWithCells="1">
                  <from>
                    <xdr:col>163</xdr:col>
                    <xdr:colOff>485775</xdr:colOff>
                    <xdr:row>58</xdr:row>
                    <xdr:rowOff>47625</xdr:rowOff>
                  </from>
                  <to>
                    <xdr:col>163</xdr:col>
                    <xdr:colOff>1266825</xdr:colOff>
                    <xdr:row>62</xdr:row>
                    <xdr:rowOff>66675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9:BX59"/>
  <sheetViews>
    <sheetView topLeftCell="A4" workbookViewId="0">
      <selection activeCell="J18" sqref="J18"/>
    </sheetView>
  </sheetViews>
  <sheetFormatPr defaultRowHeight="12.75" x14ac:dyDescent="0.2"/>
  <cols>
    <col min="9" max="9" width="9.28515625" customWidth="1"/>
    <col min="10" max="10" width="12.28515625" customWidth="1"/>
    <col min="16" max="16" width="3.42578125" customWidth="1"/>
    <col min="18" max="18" width="7" customWidth="1"/>
    <col min="19" max="19" width="6.7109375" customWidth="1"/>
    <col min="21" max="21" width="2.5703125" customWidth="1"/>
    <col min="22" max="22" width="1.140625" customWidth="1"/>
    <col min="23" max="23" width="7.28515625" customWidth="1"/>
    <col min="25" max="25" width="5.7109375" customWidth="1"/>
    <col min="26" max="26" width="2.42578125" customWidth="1"/>
    <col min="29" max="29" width="4.42578125" customWidth="1"/>
    <col min="30" max="30" width="2.140625" customWidth="1"/>
    <col min="31" max="31" width="3" customWidth="1"/>
    <col min="33" max="34" width="1.5703125" customWidth="1"/>
    <col min="35" max="35" width="3" customWidth="1"/>
    <col min="36" max="36" width="6.5703125" customWidth="1"/>
    <col min="37" max="37" width="1.5703125" customWidth="1"/>
    <col min="39" max="39" width="3.7109375" customWidth="1"/>
    <col min="41" max="42" width="2.28515625" customWidth="1"/>
    <col min="43" max="43" width="4.140625" customWidth="1"/>
    <col min="45" max="46" width="2.28515625" customWidth="1"/>
    <col min="47" max="47" width="4.7109375" customWidth="1"/>
    <col min="48" max="48" width="7.42578125" customWidth="1"/>
    <col min="53" max="53" width="3.85546875" customWidth="1"/>
    <col min="55" max="56" width="1.5703125" customWidth="1"/>
    <col min="57" max="57" width="4.42578125" customWidth="1"/>
    <col min="63" max="63" width="3.85546875" customWidth="1"/>
    <col min="64" max="64" width="19.28515625" customWidth="1"/>
    <col min="65" max="65" width="3.85546875" customWidth="1"/>
  </cols>
  <sheetData>
    <row r="9" spans="15:68" x14ac:dyDescent="0.2">
      <c r="BJ9" s="13"/>
      <c r="BK9" s="13"/>
      <c r="BL9" s="13"/>
      <c r="BM9" s="13"/>
      <c r="BN9" s="13"/>
      <c r="BO9" s="13"/>
      <c r="BP9" s="13"/>
    </row>
    <row r="10" spans="15:68" x14ac:dyDescent="0.2">
      <c r="BJ10" s="13"/>
      <c r="BK10" s="294" t="s">
        <v>28</v>
      </c>
      <c r="BL10" s="212" t="s">
        <v>19</v>
      </c>
      <c r="BM10" s="68" t="s">
        <v>44</v>
      </c>
      <c r="BN10" s="212" t="s">
        <v>20</v>
      </c>
      <c r="BO10" s="13"/>
      <c r="BP10" s="13"/>
    </row>
    <row r="11" spans="15:68" x14ac:dyDescent="0.2">
      <c r="O11" s="13"/>
      <c r="P11" s="13"/>
      <c r="Q11" s="13"/>
      <c r="R11" s="13"/>
      <c r="S11" s="13"/>
      <c r="T11" s="13"/>
      <c r="U11" s="13"/>
      <c r="V11" s="13"/>
      <c r="W11" s="13"/>
      <c r="X11" s="13"/>
      <c r="Y11" s="13"/>
      <c r="Z11" s="13"/>
      <c r="AB11" s="13"/>
      <c r="AC11" s="13"/>
      <c r="AD11" s="13"/>
      <c r="AE11" s="13"/>
      <c r="AF11" s="13"/>
      <c r="AG11" s="13"/>
      <c r="AH11" s="13"/>
      <c r="AI11" s="13"/>
      <c r="AJ11" s="13"/>
      <c r="AK11" s="13"/>
      <c r="AL11" s="13"/>
      <c r="AM11" s="13"/>
      <c r="AN11" s="13"/>
      <c r="AO11" s="13"/>
      <c r="AP11" s="13"/>
      <c r="AQ11" s="13"/>
      <c r="AR11" s="13"/>
      <c r="AS11" s="13"/>
      <c r="AT11" s="13"/>
      <c r="AU11" s="13"/>
      <c r="AV11" s="13"/>
      <c r="AW11" s="13"/>
      <c r="BJ11" s="13"/>
      <c r="BK11" s="13"/>
      <c r="BL11" s="13"/>
      <c r="BM11" s="13"/>
      <c r="BN11" s="13"/>
      <c r="BO11" s="13"/>
      <c r="BP11" s="13"/>
    </row>
    <row r="12" spans="15:68" ht="15" customHeight="1" x14ac:dyDescent="0.2">
      <c r="O12" s="13"/>
      <c r="P12" s="290" t="s">
        <v>37</v>
      </c>
      <c r="Q12" s="44" t="s">
        <v>38</v>
      </c>
      <c r="R12" s="291"/>
      <c r="S12" s="292" t="s">
        <v>39</v>
      </c>
      <c r="T12" s="44" t="s">
        <v>18</v>
      </c>
      <c r="U12" s="291"/>
      <c r="V12" s="291"/>
      <c r="W12" s="293" t="s">
        <v>40</v>
      </c>
      <c r="X12" s="44" t="s">
        <v>21</v>
      </c>
      <c r="Y12" s="291"/>
      <c r="Z12" s="13"/>
      <c r="AB12" s="25" t="s">
        <v>41</v>
      </c>
      <c r="AC12" s="19"/>
      <c r="AD12" s="13"/>
      <c r="AE12" s="13"/>
      <c r="AF12" s="26" t="s">
        <v>42</v>
      </c>
      <c r="AG12" s="13"/>
      <c r="AH12" s="13"/>
      <c r="AI12" s="13"/>
      <c r="AJ12" s="26" t="s">
        <v>43</v>
      </c>
      <c r="AK12" s="13"/>
      <c r="AL12" s="13"/>
      <c r="AM12" s="13"/>
      <c r="AN12" s="44" t="s">
        <v>53</v>
      </c>
      <c r="AO12" s="13"/>
      <c r="AP12" s="13"/>
      <c r="AQ12" s="13"/>
      <c r="AR12" s="44" t="s">
        <v>54</v>
      </c>
      <c r="AS12" s="13"/>
      <c r="AT12" s="13"/>
      <c r="AU12" s="13"/>
      <c r="AV12" s="44" t="s">
        <v>47</v>
      </c>
      <c r="AW12" s="13"/>
      <c r="AX12" s="27" t="s">
        <v>41</v>
      </c>
      <c r="AY12" s="19"/>
      <c r="AZ12" s="13"/>
      <c r="BA12" s="13"/>
      <c r="BB12" s="57" t="s">
        <v>45</v>
      </c>
      <c r="BC12" s="18"/>
      <c r="BD12" s="18"/>
      <c r="BE12" s="18"/>
      <c r="BF12" s="57" t="s">
        <v>46</v>
      </c>
      <c r="BG12" s="13"/>
    </row>
    <row r="13" spans="15:68" x14ac:dyDescent="0.2">
      <c r="O13" s="13"/>
      <c r="P13" s="93" t="s">
        <v>57</v>
      </c>
      <c r="Q13" s="24"/>
      <c r="R13" s="28"/>
      <c r="S13" s="94" t="s">
        <v>55</v>
      </c>
      <c r="T13" s="28"/>
      <c r="U13" s="28"/>
      <c r="V13" s="28"/>
      <c r="W13" s="93" t="s">
        <v>56</v>
      </c>
      <c r="X13" s="28"/>
      <c r="Y13" s="13"/>
      <c r="Z13" s="13"/>
      <c r="AB13" s="13"/>
      <c r="AC13" s="13"/>
      <c r="AD13" s="13"/>
      <c r="AE13" s="13"/>
      <c r="AF13" s="44" t="str">
        <f>"-20…-30 гр.С"</f>
        <v>-20…-30 гр.С</v>
      </c>
      <c r="AG13" s="13"/>
      <c r="AH13" s="13"/>
      <c r="AI13" s="13"/>
      <c r="AJ13" s="44" t="s">
        <v>52</v>
      </c>
      <c r="AK13" s="13"/>
      <c r="AL13" s="13"/>
      <c r="AM13" s="13"/>
      <c r="AN13" s="44" t="str">
        <f>"-20…-30 гр.С"</f>
        <v>-20…-30 гр.С</v>
      </c>
      <c r="AO13" s="13"/>
      <c r="AP13" s="13"/>
      <c r="AQ13" s="13"/>
      <c r="AR13" s="44" t="str">
        <f>"&lt;-50 гр.С"</f>
        <v>&lt;-50 гр.С</v>
      </c>
      <c r="AS13" s="13"/>
      <c r="AT13" s="13"/>
      <c r="AU13" s="13"/>
      <c r="AV13" s="44" t="s">
        <v>48</v>
      </c>
      <c r="AW13" s="13"/>
    </row>
    <row r="14" spans="15:68" x14ac:dyDescent="0.2">
      <c r="O14" s="13"/>
      <c r="P14" s="13"/>
      <c r="Q14" s="13"/>
      <c r="R14" s="13"/>
      <c r="S14" s="13"/>
      <c r="T14" s="13"/>
      <c r="U14" s="13"/>
      <c r="V14" s="13"/>
      <c r="W14" s="13"/>
      <c r="X14" s="13"/>
      <c r="Y14" s="13"/>
      <c r="Z14" s="13"/>
      <c r="AB14" s="13"/>
      <c r="AC14" s="13"/>
      <c r="AD14" s="13"/>
      <c r="AE14" s="13"/>
      <c r="AF14" s="13"/>
      <c r="AG14" s="13"/>
      <c r="AH14" s="13"/>
      <c r="AI14" s="13"/>
      <c r="AJ14" s="13"/>
      <c r="AK14" s="13"/>
      <c r="AL14" s="13"/>
      <c r="AM14" s="13"/>
      <c r="AN14" s="13"/>
      <c r="AO14" s="13"/>
      <c r="AP14" s="13"/>
      <c r="AQ14" s="13"/>
      <c r="AR14" s="13"/>
      <c r="AS14" s="13"/>
      <c r="AT14" s="13"/>
      <c r="AU14" s="13"/>
      <c r="AV14" s="13"/>
      <c r="AW14" s="13"/>
    </row>
    <row r="15" spans="15:68" x14ac:dyDescent="0.2">
      <c r="AL15" s="13"/>
      <c r="AM15" s="13"/>
      <c r="AN15" s="13"/>
      <c r="AO15" s="13"/>
      <c r="AP15" s="13"/>
      <c r="AQ15" s="13"/>
      <c r="AR15" s="13"/>
      <c r="AS15" s="13"/>
      <c r="AT15" s="13"/>
      <c r="AU15" s="13"/>
      <c r="AV15" s="13"/>
      <c r="AW15" s="13"/>
    </row>
    <row r="19" spans="9:76" x14ac:dyDescent="0.2">
      <c r="I19" s="13"/>
      <c r="J19" s="13"/>
      <c r="K19" s="13"/>
      <c r="L19" s="13"/>
      <c r="M19" s="13"/>
    </row>
    <row r="20" spans="9:76" x14ac:dyDescent="0.2">
      <c r="I20" s="13"/>
      <c r="J20" s="70" t="s">
        <v>1367</v>
      </c>
      <c r="K20" s="13"/>
      <c r="L20" s="13"/>
      <c r="M20" s="13"/>
    </row>
    <row r="21" spans="9:76" x14ac:dyDescent="0.2">
      <c r="I21" s="13"/>
      <c r="J21" s="70" t="s">
        <v>1368</v>
      </c>
      <c r="K21" s="13"/>
      <c r="L21" s="13"/>
      <c r="M21" s="13"/>
    </row>
    <row r="22" spans="9:76" x14ac:dyDescent="0.2">
      <c r="I22" s="13"/>
      <c r="J22" s="13"/>
      <c r="K22" s="13"/>
      <c r="L22" s="13"/>
      <c r="M22" s="13"/>
    </row>
    <row r="23" spans="9:76" x14ac:dyDescent="0.2">
      <c r="I23" s="13"/>
      <c r="J23" s="13"/>
      <c r="K23" s="13"/>
      <c r="L23" s="13"/>
      <c r="M23" s="13"/>
    </row>
    <row r="25" spans="9:76" ht="15" x14ac:dyDescent="0.2">
      <c r="BI25" s="13"/>
      <c r="BJ25" s="92" t="s">
        <v>41</v>
      </c>
      <c r="BK25" s="13"/>
      <c r="BL25" s="13"/>
      <c r="BM25" s="13"/>
      <c r="BN25" s="13"/>
      <c r="BO25" s="13"/>
      <c r="BP25" s="13"/>
      <c r="BQ25" s="13"/>
      <c r="BR25" s="13"/>
      <c r="BS25" s="13"/>
      <c r="BT25" s="13"/>
      <c r="BU25" s="13"/>
      <c r="BV25" s="13"/>
      <c r="BW25" s="13"/>
      <c r="BX25" s="13"/>
    </row>
    <row r="26" spans="9:76" x14ac:dyDescent="0.2">
      <c r="Z26" s="13"/>
      <c r="AA26" s="13"/>
      <c r="AB26" s="13"/>
      <c r="BI26" s="13"/>
      <c r="BJ26" s="89" t="s">
        <v>61</v>
      </c>
      <c r="BK26" s="90"/>
      <c r="BL26" s="90"/>
      <c r="BM26" s="91" t="s">
        <v>74</v>
      </c>
      <c r="BN26" s="91"/>
      <c r="BO26" s="91"/>
      <c r="BP26" s="69"/>
      <c r="BQ26" s="69"/>
      <c r="BR26" s="13"/>
      <c r="BS26" s="13"/>
      <c r="BT26" s="13"/>
      <c r="BU26" s="13"/>
      <c r="BV26" s="13"/>
      <c r="BW26" s="13"/>
      <c r="BX26" s="13"/>
    </row>
    <row r="27" spans="9:76" x14ac:dyDescent="0.2">
      <c r="BI27" s="13"/>
      <c r="BJ27" s="90" t="s">
        <v>62</v>
      </c>
      <c r="BK27" s="90"/>
      <c r="BL27" s="90"/>
      <c r="BM27" s="90" t="s">
        <v>63</v>
      </c>
      <c r="BN27" s="90"/>
      <c r="BO27" s="90"/>
      <c r="BP27" s="13"/>
      <c r="BQ27" s="13"/>
      <c r="BR27" s="13"/>
      <c r="BS27" s="13"/>
      <c r="BT27" s="13"/>
      <c r="BU27" s="13"/>
      <c r="BV27" s="13"/>
      <c r="BW27" s="13"/>
      <c r="BX27" s="13"/>
    </row>
    <row r="28" spans="9:76" x14ac:dyDescent="0.2">
      <c r="BI28" s="13"/>
      <c r="BJ28" s="90" t="s">
        <v>64</v>
      </c>
      <c r="BK28" s="90"/>
      <c r="BL28" s="90"/>
      <c r="BM28" s="90" t="s">
        <v>65</v>
      </c>
      <c r="BN28" s="90"/>
      <c r="BO28" s="90"/>
      <c r="BP28" s="13"/>
      <c r="BQ28" s="13"/>
      <c r="BR28" s="13"/>
      <c r="BS28" s="13"/>
      <c r="BT28" s="13"/>
      <c r="BU28" s="13"/>
      <c r="BV28" s="13"/>
      <c r="BW28" s="13"/>
      <c r="BX28" s="13"/>
    </row>
    <row r="29" spans="9:76" x14ac:dyDescent="0.2">
      <c r="BI29" s="13"/>
      <c r="BJ29" s="91" t="s">
        <v>67</v>
      </c>
      <c r="BK29" s="90"/>
      <c r="BL29" s="90"/>
      <c r="BM29" s="90" t="s">
        <v>66</v>
      </c>
      <c r="BN29" s="90"/>
      <c r="BO29" s="90"/>
      <c r="BP29" s="13"/>
      <c r="BQ29" s="13"/>
      <c r="BR29" s="13"/>
      <c r="BS29" s="13"/>
      <c r="BT29" s="13"/>
      <c r="BU29" s="13"/>
      <c r="BV29" s="13"/>
      <c r="BW29" s="13"/>
      <c r="BX29" s="13"/>
    </row>
    <row r="30" spans="9:76" x14ac:dyDescent="0.2">
      <c r="BI30" s="13"/>
      <c r="BJ30" s="13"/>
      <c r="BK30" s="13"/>
      <c r="BL30" s="13"/>
      <c r="BM30" s="13"/>
      <c r="BN30" s="13"/>
      <c r="BO30" s="13"/>
      <c r="BP30" s="13"/>
      <c r="BQ30" s="13"/>
      <c r="BR30" s="13"/>
      <c r="BS30" s="13"/>
      <c r="BT30" s="13"/>
      <c r="BU30" s="13"/>
      <c r="BV30" s="13"/>
      <c r="BW30" s="13"/>
      <c r="BX30" s="13"/>
    </row>
    <row r="31" spans="9:76" x14ac:dyDescent="0.2">
      <c r="BI31" s="13"/>
      <c r="BJ31" s="13" t="s">
        <v>76</v>
      </c>
      <c r="BK31" s="13"/>
      <c r="BL31" s="13"/>
      <c r="BM31" s="13"/>
      <c r="BN31" s="13"/>
      <c r="BO31" s="13"/>
      <c r="BP31" s="13"/>
      <c r="BQ31" s="13"/>
      <c r="BR31" s="13"/>
      <c r="BS31" s="13"/>
      <c r="BT31" s="13"/>
      <c r="BU31" s="13"/>
      <c r="BV31" s="13"/>
      <c r="BW31" s="13"/>
      <c r="BX31" s="13"/>
    </row>
    <row r="32" spans="9:76" x14ac:dyDescent="0.2">
      <c r="BI32" s="13"/>
      <c r="BJ32" s="72" t="s">
        <v>29</v>
      </c>
      <c r="BK32" s="58" t="s">
        <v>26</v>
      </c>
      <c r="BL32" s="19"/>
      <c r="BM32" s="13"/>
      <c r="BN32" s="13"/>
      <c r="BO32" s="13"/>
      <c r="BP32" s="13"/>
      <c r="BQ32" s="13"/>
      <c r="BR32" s="13"/>
      <c r="BS32" s="13"/>
      <c r="BT32" s="13"/>
      <c r="BU32" s="13"/>
      <c r="BV32" s="13"/>
      <c r="BW32" s="13"/>
      <c r="BX32" s="13"/>
    </row>
    <row r="33" spans="61:76" x14ac:dyDescent="0.2">
      <c r="BI33" s="13"/>
      <c r="BJ33" s="72" t="s">
        <v>58</v>
      </c>
      <c r="BK33" s="58" t="s">
        <v>24</v>
      </c>
      <c r="BL33" s="19"/>
      <c r="BM33" s="13"/>
      <c r="BN33" s="13"/>
      <c r="BO33" s="13"/>
      <c r="BP33" s="13"/>
      <c r="BQ33" s="13"/>
      <c r="BR33" s="13"/>
      <c r="BS33" s="13"/>
      <c r="BT33" s="13"/>
      <c r="BU33" s="13"/>
      <c r="BV33" s="13"/>
      <c r="BW33" s="13"/>
      <c r="BX33" s="13"/>
    </row>
    <row r="34" spans="61:76" x14ac:dyDescent="0.2">
      <c r="BI34" s="13"/>
      <c r="BJ34" s="72" t="s">
        <v>30</v>
      </c>
      <c r="BK34" s="34" t="s">
        <v>25</v>
      </c>
      <c r="BL34" s="19"/>
      <c r="BM34" s="13"/>
      <c r="BN34" s="13"/>
      <c r="BO34" s="13"/>
      <c r="BP34" s="13"/>
      <c r="BQ34" s="13"/>
      <c r="BR34" s="13"/>
      <c r="BS34" s="13"/>
      <c r="BT34" s="13"/>
      <c r="BU34" s="13"/>
      <c r="BV34" s="13"/>
      <c r="BW34" s="13"/>
      <c r="BX34" s="13"/>
    </row>
    <row r="35" spans="61:76" x14ac:dyDescent="0.2">
      <c r="BI35" s="13"/>
      <c r="BJ35" s="13"/>
      <c r="BK35" s="13"/>
      <c r="BL35" s="13"/>
      <c r="BM35" s="13"/>
      <c r="BN35" s="13"/>
      <c r="BO35" s="13"/>
      <c r="BP35" s="13"/>
      <c r="BQ35" s="13"/>
      <c r="BR35" s="13"/>
      <c r="BS35" s="13"/>
      <c r="BT35" s="13"/>
      <c r="BU35" s="13"/>
      <c r="BV35" s="13"/>
      <c r="BW35" s="13"/>
      <c r="BX35" s="13"/>
    </row>
    <row r="36" spans="61:76" ht="20.25" x14ac:dyDescent="0.3">
      <c r="BI36" s="19"/>
      <c r="BJ36" s="19"/>
      <c r="BK36" s="45"/>
      <c r="BL36" s="19"/>
      <c r="BM36" s="19"/>
      <c r="BN36" s="19"/>
      <c r="BO36" s="19"/>
      <c r="BP36" s="19"/>
      <c r="BQ36" s="19"/>
      <c r="BR36" s="19"/>
      <c r="BS36" s="19"/>
      <c r="BT36" s="19"/>
      <c r="BU36" s="19"/>
      <c r="BV36" s="19"/>
      <c r="BW36" s="19"/>
      <c r="BX36" s="19"/>
    </row>
    <row r="37" spans="61:76" x14ac:dyDescent="0.2">
      <c r="BI37" s="19"/>
      <c r="BJ37" s="19" t="s">
        <v>75</v>
      </c>
      <c r="BK37" s="19"/>
      <c r="BL37" s="19"/>
      <c r="BM37" s="19"/>
      <c r="BN37" s="19"/>
      <c r="BO37" s="19"/>
      <c r="BP37" s="19"/>
      <c r="BQ37" s="19"/>
      <c r="BR37" s="19"/>
      <c r="BS37" s="19"/>
      <c r="BT37" s="19"/>
      <c r="BU37" s="19"/>
      <c r="BV37" s="19"/>
      <c r="BW37" s="19"/>
      <c r="BX37" s="19"/>
    </row>
    <row r="38" spans="61:76" x14ac:dyDescent="0.2">
      <c r="BI38" s="19"/>
      <c r="BJ38" s="19" t="s">
        <v>70</v>
      </c>
      <c r="BK38" s="19" t="s">
        <v>77</v>
      </c>
      <c r="BL38" s="19"/>
      <c r="BM38" s="19"/>
      <c r="BN38" s="19"/>
      <c r="BO38" s="19"/>
      <c r="BP38" s="19"/>
      <c r="BQ38" s="19"/>
      <c r="BR38" s="19"/>
      <c r="BS38" s="19"/>
      <c r="BT38" s="19"/>
      <c r="BU38" s="19"/>
      <c r="BV38" s="19"/>
      <c r="BW38" s="19"/>
      <c r="BX38" s="19"/>
    </row>
    <row r="39" spans="61:76" x14ac:dyDescent="0.2">
      <c r="BI39" s="19"/>
      <c r="BJ39" s="19"/>
      <c r="BK39" s="19"/>
      <c r="BL39" s="19"/>
      <c r="BM39" s="19"/>
      <c r="BN39" s="19"/>
      <c r="BO39" s="19"/>
      <c r="BP39" s="19"/>
      <c r="BQ39" s="19"/>
      <c r="BR39" s="19"/>
      <c r="BS39" s="19"/>
      <c r="BT39" s="53"/>
      <c r="BU39" s="36"/>
      <c r="BV39" s="36"/>
      <c r="BW39" s="36"/>
      <c r="BX39" s="53"/>
    </row>
    <row r="40" spans="61:76" x14ac:dyDescent="0.2">
      <c r="BI40" s="19"/>
      <c r="BJ40" s="19"/>
      <c r="BK40" s="19"/>
      <c r="BL40" s="19"/>
      <c r="BM40" s="19"/>
      <c r="BN40" s="19"/>
      <c r="BO40" s="19"/>
      <c r="BP40" s="19"/>
      <c r="BQ40" s="19"/>
      <c r="BR40" s="19"/>
      <c r="BS40" s="19"/>
      <c r="BT40" s="40"/>
      <c r="BU40" s="40"/>
      <c r="BV40" s="40"/>
      <c r="BW40" s="40"/>
      <c r="BX40" s="40"/>
    </row>
    <row r="41" spans="61:76" x14ac:dyDescent="0.2">
      <c r="BI41" s="19"/>
      <c r="BJ41" s="19"/>
      <c r="BK41" s="19"/>
      <c r="BL41" s="19"/>
      <c r="BM41" s="19"/>
      <c r="BN41" s="19"/>
      <c r="BO41" s="19"/>
      <c r="BP41" s="19"/>
      <c r="BQ41" s="19"/>
      <c r="BR41" s="19"/>
      <c r="BS41" s="19"/>
      <c r="BT41" s="33"/>
      <c r="BU41" s="33"/>
      <c r="BV41" s="33"/>
      <c r="BW41" s="33"/>
      <c r="BX41" s="33"/>
    </row>
    <row r="42" spans="61:76" x14ac:dyDescent="0.2">
      <c r="BI42" s="19"/>
      <c r="BJ42" s="13" t="s">
        <v>71</v>
      </c>
      <c r="BK42" s="13" t="s">
        <v>68</v>
      </c>
      <c r="BL42" s="13"/>
      <c r="BM42" s="13"/>
      <c r="BN42" s="13"/>
      <c r="BO42" s="13"/>
      <c r="BP42" s="19"/>
      <c r="BQ42" s="46"/>
      <c r="BR42" s="46"/>
      <c r="BS42" s="19"/>
      <c r="BT42" s="33"/>
      <c r="BU42" s="33"/>
      <c r="BV42" s="33"/>
      <c r="BW42" s="33"/>
      <c r="BX42" s="33"/>
    </row>
    <row r="43" spans="61:76" x14ac:dyDescent="0.2">
      <c r="BI43" s="47"/>
      <c r="BJ43" s="13"/>
      <c r="BK43" s="13"/>
      <c r="BL43" s="13"/>
      <c r="BM43" s="13"/>
      <c r="BN43" s="13"/>
      <c r="BO43" s="13"/>
      <c r="BP43" s="53"/>
      <c r="BQ43" s="36"/>
      <c r="BR43" s="36"/>
      <c r="BS43" s="36"/>
      <c r="BT43" s="33"/>
      <c r="BU43" s="33"/>
      <c r="BV43" s="33"/>
      <c r="BW43" s="33"/>
      <c r="BX43" s="33"/>
    </row>
    <row r="44" spans="61:76" x14ac:dyDescent="0.2">
      <c r="BI44" s="19"/>
      <c r="BJ44" s="13"/>
      <c r="BK44" s="13"/>
      <c r="BL44" s="13"/>
      <c r="BM44" s="13"/>
      <c r="BN44" s="13"/>
      <c r="BO44" s="13"/>
      <c r="BP44" s="40"/>
      <c r="BQ44" s="40"/>
      <c r="BR44" s="40"/>
      <c r="BS44" s="40"/>
      <c r="BT44" s="33"/>
      <c r="BU44" s="33"/>
      <c r="BV44" s="33"/>
      <c r="BW44" s="33"/>
      <c r="BX44" s="33"/>
    </row>
    <row r="45" spans="61:76" x14ac:dyDescent="0.2">
      <c r="BI45" s="31"/>
      <c r="BJ45" s="13"/>
      <c r="BK45" s="13"/>
      <c r="BL45" s="13"/>
      <c r="BM45" s="13"/>
      <c r="BN45" s="13"/>
      <c r="BO45" s="13"/>
      <c r="BP45" s="33"/>
      <c r="BQ45" s="33"/>
      <c r="BR45" s="33"/>
      <c r="BS45" s="33"/>
      <c r="BT45" s="33"/>
      <c r="BU45" s="33"/>
      <c r="BV45" s="33"/>
      <c r="BW45" s="33"/>
      <c r="BX45" s="33"/>
    </row>
    <row r="46" spans="61:76" x14ac:dyDescent="0.2">
      <c r="BI46" s="31"/>
      <c r="BJ46" s="13"/>
      <c r="BK46" s="13"/>
      <c r="BL46" s="13"/>
      <c r="BM46" s="13"/>
      <c r="BN46" s="13"/>
      <c r="BO46" s="13"/>
      <c r="BP46" s="33"/>
      <c r="BQ46" s="33"/>
      <c r="BR46" s="33"/>
      <c r="BS46" s="33"/>
      <c r="BT46" s="33"/>
      <c r="BU46" s="33"/>
      <c r="BV46" s="33"/>
      <c r="BW46" s="33"/>
      <c r="BX46" s="33"/>
    </row>
    <row r="47" spans="61:76" x14ac:dyDescent="0.2">
      <c r="BI47" s="35"/>
      <c r="BJ47" s="13" t="s">
        <v>72</v>
      </c>
      <c r="BK47" s="13" t="s">
        <v>69</v>
      </c>
      <c r="BL47" s="13"/>
      <c r="BM47" s="13"/>
      <c r="BN47" s="13"/>
      <c r="BO47" s="13"/>
      <c r="BP47" s="33"/>
      <c r="BQ47" s="33"/>
      <c r="BR47" s="33"/>
      <c r="BS47" s="33"/>
      <c r="BT47" s="33"/>
      <c r="BU47" s="33"/>
      <c r="BV47" s="33"/>
      <c r="BW47" s="33"/>
      <c r="BX47" s="33"/>
    </row>
    <row r="48" spans="61:76" x14ac:dyDescent="0.2">
      <c r="BI48" s="31"/>
      <c r="BJ48" s="13"/>
      <c r="BK48" s="13"/>
      <c r="BL48" s="13"/>
      <c r="BM48" s="13"/>
      <c r="BN48" s="13"/>
      <c r="BO48" s="13"/>
      <c r="BP48" s="33"/>
      <c r="BQ48" s="33"/>
      <c r="BR48" s="33"/>
      <c r="BS48" s="33"/>
      <c r="BT48" s="33"/>
      <c r="BU48" s="33"/>
      <c r="BV48" s="33"/>
      <c r="BW48" s="33"/>
      <c r="BX48" s="33"/>
    </row>
    <row r="49" spans="61:76" x14ac:dyDescent="0.2">
      <c r="BI49" s="31"/>
      <c r="BJ49" s="13"/>
      <c r="BK49" s="13"/>
      <c r="BL49" s="13"/>
      <c r="BM49" s="13"/>
      <c r="BN49" s="13"/>
      <c r="BO49" s="13"/>
      <c r="BP49" s="33"/>
      <c r="BQ49" s="33"/>
      <c r="BR49" s="33"/>
      <c r="BS49" s="33"/>
      <c r="BT49" s="33"/>
      <c r="BU49" s="33"/>
      <c r="BV49" s="33"/>
      <c r="BW49" s="33"/>
      <c r="BX49" s="33"/>
    </row>
    <row r="50" spans="61:76" x14ac:dyDescent="0.2">
      <c r="BI50" s="31"/>
      <c r="BJ50" s="13"/>
      <c r="BK50" s="13"/>
      <c r="BL50" s="13"/>
      <c r="BM50" s="13"/>
      <c r="BN50" s="13"/>
      <c r="BO50" s="13"/>
      <c r="BP50" s="33"/>
      <c r="BQ50" s="33"/>
      <c r="BR50" s="33"/>
      <c r="BS50" s="33"/>
      <c r="BT50" s="33"/>
      <c r="BU50" s="33"/>
      <c r="BV50" s="33"/>
      <c r="BW50" s="33"/>
      <c r="BX50" s="33"/>
    </row>
    <row r="51" spans="61:76" x14ac:dyDescent="0.2">
      <c r="BI51" s="31"/>
      <c r="BJ51" s="13"/>
      <c r="BK51" s="13"/>
      <c r="BL51" s="13"/>
      <c r="BM51" s="13"/>
      <c r="BN51" s="13"/>
      <c r="BO51" s="13"/>
      <c r="BP51" s="33"/>
      <c r="BQ51" s="33"/>
      <c r="BR51" s="33"/>
      <c r="BS51" s="33"/>
      <c r="BT51" s="33"/>
      <c r="BU51" s="33"/>
      <c r="BV51" s="33"/>
      <c r="BW51" s="33"/>
      <c r="BX51" s="33"/>
    </row>
    <row r="52" spans="61:76" x14ac:dyDescent="0.2">
      <c r="BI52" s="31"/>
      <c r="BJ52" s="13" t="s">
        <v>73</v>
      </c>
      <c r="BK52" s="13" t="s">
        <v>64</v>
      </c>
      <c r="BL52" s="13"/>
      <c r="BM52" s="13"/>
      <c r="BN52" s="13"/>
      <c r="BO52" s="13"/>
      <c r="BP52" s="33"/>
      <c r="BQ52" s="33"/>
      <c r="BR52" s="33"/>
      <c r="BS52" s="33"/>
      <c r="BT52" s="33"/>
      <c r="BU52" s="33"/>
      <c r="BV52" s="33"/>
      <c r="BW52" s="33"/>
      <c r="BX52" s="33"/>
    </row>
    <row r="53" spans="61:76" x14ac:dyDescent="0.2">
      <c r="BI53" s="31"/>
      <c r="BJ53" s="13"/>
      <c r="BK53" s="13"/>
      <c r="BL53" s="13"/>
      <c r="BM53" s="13"/>
      <c r="BN53" s="13"/>
      <c r="BO53" s="13"/>
      <c r="BP53" s="33"/>
      <c r="BQ53" s="33"/>
      <c r="BR53" s="33"/>
      <c r="BS53" s="33"/>
      <c r="BT53" s="33"/>
      <c r="BU53" s="33"/>
      <c r="BV53" s="33"/>
      <c r="BW53" s="33"/>
      <c r="BX53" s="33"/>
    </row>
    <row r="54" spans="61:76" x14ac:dyDescent="0.2">
      <c r="BI54" s="31"/>
      <c r="BJ54" s="13"/>
      <c r="BK54" s="71" t="s">
        <v>45</v>
      </c>
      <c r="BL54" s="59"/>
      <c r="BN54" s="71" t="s">
        <v>46</v>
      </c>
      <c r="BO54" s="60"/>
      <c r="BP54" s="33"/>
      <c r="BQ54" s="33"/>
      <c r="BR54" s="33"/>
      <c r="BS54" s="33"/>
      <c r="BT54" s="33"/>
      <c r="BU54" s="33"/>
      <c r="BV54" s="33"/>
      <c r="BW54" s="33"/>
      <c r="BX54" s="33"/>
    </row>
    <row r="55" spans="61:76" x14ac:dyDescent="0.2">
      <c r="BI55" s="31"/>
      <c r="BJ55" s="52"/>
      <c r="BK55" s="29"/>
      <c r="BL55" s="30"/>
      <c r="BM55" s="33"/>
      <c r="BN55" s="33"/>
      <c r="BO55" s="33"/>
      <c r="BP55" s="33"/>
      <c r="BQ55" s="33"/>
      <c r="BR55" s="33"/>
      <c r="BS55" s="33"/>
      <c r="BT55" s="33"/>
      <c r="BU55" s="33"/>
      <c r="BV55" s="33"/>
      <c r="BW55" s="33"/>
      <c r="BX55" s="33"/>
    </row>
    <row r="56" spans="61:76" x14ac:dyDescent="0.2">
      <c r="BI56" s="31"/>
      <c r="BJ56" s="52"/>
      <c r="BK56" s="29"/>
      <c r="BL56" s="30"/>
      <c r="BM56" s="33"/>
      <c r="BN56" s="33"/>
      <c r="BO56" s="33"/>
      <c r="BP56" s="33"/>
      <c r="BQ56" s="33"/>
      <c r="BR56" s="33"/>
      <c r="BS56" s="33"/>
      <c r="BT56" s="33"/>
      <c r="BU56" s="33"/>
      <c r="BV56" s="33"/>
      <c r="BW56" s="33"/>
      <c r="BX56" s="33"/>
    </row>
    <row r="57" spans="61:76" x14ac:dyDescent="0.2">
      <c r="BI57" s="31"/>
      <c r="BJ57" s="52"/>
      <c r="BK57" s="29"/>
      <c r="BL57" s="30"/>
      <c r="BM57" s="33"/>
      <c r="BN57" s="33"/>
      <c r="BO57" s="33"/>
      <c r="BP57" s="33"/>
      <c r="BQ57" s="33"/>
      <c r="BR57" s="33"/>
      <c r="BS57" s="33"/>
      <c r="BT57" s="33"/>
      <c r="BU57" s="33"/>
      <c r="BV57" s="33"/>
      <c r="BW57" s="33"/>
      <c r="BX57" s="33"/>
    </row>
    <row r="58" spans="61:76" x14ac:dyDescent="0.2">
      <c r="BI58" s="31"/>
      <c r="BJ58" s="52"/>
      <c r="BK58" s="29"/>
      <c r="BL58" s="30"/>
      <c r="BM58" s="33"/>
      <c r="BN58" s="33"/>
      <c r="BO58" s="33"/>
      <c r="BP58" s="33"/>
      <c r="BQ58" s="33"/>
      <c r="BR58" s="33"/>
      <c r="BS58" s="33"/>
      <c r="BT58" s="33"/>
      <c r="BU58" s="33"/>
      <c r="BV58" s="33"/>
      <c r="BW58" s="33"/>
      <c r="BX58" s="33"/>
    </row>
    <row r="59" spans="61:76" x14ac:dyDescent="0.2">
      <c r="BI59" s="31"/>
      <c r="BJ59" s="52"/>
      <c r="BK59" s="29"/>
      <c r="BL59" s="30"/>
      <c r="BM59" s="33"/>
      <c r="BN59" s="33"/>
      <c r="BO59" s="33"/>
      <c r="BP59" s="33"/>
      <c r="BQ59" s="33"/>
      <c r="BR59" s="33"/>
      <c r="BS59" s="33"/>
      <c r="BT59" s="33"/>
      <c r="BU59" s="33"/>
      <c r="BV59" s="33"/>
      <c r="BW59" s="33"/>
      <c r="BX59" s="33"/>
    </row>
  </sheetData>
  <phoneticPr fontId="4" type="noConversion"/>
  <conditionalFormatting sqref="BM55:BM59 BO55:BO59 BW41:BX59 BP45:BQ59 BT41:BU59 BS45:BS59">
    <cfRule type="cellIs" dxfId="4" priority="1" stopIfTrue="1" operator="between">
      <formula>25</formula>
      <formula>30</formula>
    </cfRule>
    <cfRule type="cellIs" dxfId="3" priority="2" stopIfTrue="1" operator="greaterThan">
      <formula>30</formula>
    </cfRule>
  </conditionalFormatting>
  <conditionalFormatting sqref="BN55:BN59 BR45:BR59 BV41:BV59">
    <cfRule type="cellIs" dxfId="2" priority="3" stopIfTrue="1" operator="between">
      <formula>30</formula>
      <formula>40</formula>
    </cfRule>
    <cfRule type="cellIs" dxfId="1" priority="4" stopIfTrue="1" operator="between">
      <formula>40</formula>
      <formula>55</formula>
    </cfRule>
    <cfRule type="cellIs" dxfId="0" priority="5" stopIfTrue="1" operator="greaterThan">
      <formula>55</formula>
    </cfRule>
  </conditionalFormatting>
  <pageMargins left="0.75" right="0.75" top="1" bottom="1" header="0.5" footer="0.5"/>
  <pageSetup paperSize="9"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9</vt:i4>
      </vt:variant>
      <vt:variant>
        <vt:lpstr>Именованные диапазоны</vt:lpstr>
      </vt:variant>
      <vt:variant>
        <vt:i4>1</vt:i4>
      </vt:variant>
    </vt:vector>
  </HeadingPairs>
  <TitlesOfParts>
    <vt:vector size="10" baseType="lpstr">
      <vt:lpstr>Бланк_1 (лето)</vt:lpstr>
      <vt:lpstr>Бланк_1 (зима)</vt:lpstr>
      <vt:lpstr>Карта</vt:lpstr>
      <vt:lpstr>График_период_12ч</vt:lpstr>
      <vt:lpstr>График_период_24ч</vt:lpstr>
      <vt:lpstr>к.исх.</vt:lpstr>
      <vt:lpstr>Про_2</vt:lpstr>
      <vt:lpstr>исходники</vt:lpstr>
      <vt:lpstr>Лист1</vt:lpstr>
      <vt:lpstr>Карта!Область_печати</vt:lpstr>
    </vt:vector>
  </TitlesOfParts>
  <Company>домашняя</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Игорь</dc:creator>
  <cp:lastModifiedBy>Пользователь Windows</cp:lastModifiedBy>
  <cp:lastPrinted>2018-03-10T11:01:04Z</cp:lastPrinted>
  <dcterms:created xsi:type="dcterms:W3CDTF">2015-08-01T11:47:00Z</dcterms:created>
  <dcterms:modified xsi:type="dcterms:W3CDTF">2024-11-20T23:42:50Z</dcterms:modified>
</cp:coreProperties>
</file>