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/Google Drive/Finance/Program Analysis/FY21/Projections/4_output/"/>
    </mc:Choice>
  </mc:AlternateContent>
  <xr:revisionPtr revIDLastSave="0" documentId="8_{D38A9751-CBF5-E843-916A-6206CC0B08AE}" xr6:coauthVersionLast="45" xr6:coauthVersionMax="45" xr10:uidLastSave="{00000000-0000-0000-0000-000000000000}"/>
  <bookViews>
    <workbookView xWindow="0" yWindow="0" windowWidth="28800" windowHeight="18000" activeTab="2" xr2:uid="{9891FEB6-79C3-3940-B822-D48FABE84A8A}"/>
  </bookViews>
  <sheets>
    <sheet name="FY21 Cost Allocations" sheetId="1" r:id="rId1"/>
    <sheet name="Roll Up" sheetId="3" r:id="rId2"/>
    <sheet name="Comparisons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Key2" hidden="1">'[3]Refining Capacity Changes'!$N$1037</definedName>
    <definedName name="____Key2" hidden="1">'[3]Refining Capacity Changes'!$N$1037</definedName>
    <definedName name="___Key2" hidden="1">'[3]Refining Capacity Changes'!$N$1037</definedName>
    <definedName name="__123Graph_A" hidden="1">[4]A!#REF!</definedName>
    <definedName name="__123Graph_AAlumina" hidden="1">'[5]Quarterly Metal and AEP Prices'!$E$5:$E$87</definedName>
    <definedName name="__123Graph_AGRAPH1" hidden="1">[4]A!#REF!</definedName>
    <definedName name="__123Graph_ASENS" hidden="1">[4]A!#REF!</definedName>
    <definedName name="__123Graph_B" hidden="1">[4]A!#REF!</definedName>
    <definedName name="__123Graph_BAlumina" hidden="1">'[5]Quarterly Metal and AEP Prices'!$F$5:$F$90</definedName>
    <definedName name="__123Graph_C" hidden="1">[4]A!#REF!</definedName>
    <definedName name="__123Graph_X" hidden="1">[4]A!#REF!</definedName>
    <definedName name="__123Graph_XGRAPH1" hidden="1">[4]A!#REF!</definedName>
    <definedName name="__Key2" hidden="1">'[3]Refining Capacity Changes'!$N$1037</definedName>
    <definedName name="_1__123Graph_ACHART_1" hidden="1">#REF!</definedName>
    <definedName name="_1__123Graph_AP_SSENS" hidden="1">[4]A!#REF!</definedName>
    <definedName name="_11__123Graph_BP_SSENS" hidden="1">[4]A!#REF!</definedName>
    <definedName name="_12__123Graph_BP_SENS" hidden="1">[4]A!#REF!</definedName>
    <definedName name="_13__123Graph_CP_SSENS" hidden="1">[4]A!#REF!</definedName>
    <definedName name="_14__123Graph_CP_SENS" hidden="1">[4]A!#REF!</definedName>
    <definedName name="_18__123Graph_XP_SSENS" hidden="1">[4]A!#REF!</definedName>
    <definedName name="_19__123Graph_XP_SENS" hidden="1">[4]A!#REF!</definedName>
    <definedName name="_2__123Graph_AP_SENS" hidden="1">[4]A!#REF!</definedName>
    <definedName name="_222" hidden="1">[6]A!#REF!</definedName>
    <definedName name="_3__123Graph_BP_SSENS" hidden="1">[4]A!#REF!</definedName>
    <definedName name="_4__123Graph_BP_SENS" hidden="1">[4]A!#REF!</definedName>
    <definedName name="_5__123Graph_AP_SSENS" hidden="1">[4]A!#REF!</definedName>
    <definedName name="_5__123Graph_CP_SSENS" hidden="1">[4]A!#REF!</definedName>
    <definedName name="_6__123Graph_AP_SENS" hidden="1">[4]A!#REF!</definedName>
    <definedName name="_6__123Graph_CP_SENS" hidden="1">[4]A!#REF!</definedName>
    <definedName name="_7__123Graph_BCHART_1" hidden="1">#REF!</definedName>
    <definedName name="_7__123Graph_XP_SSENS" hidden="1">[4]A!#REF!</definedName>
    <definedName name="_8__123Graph_XP_SENS" hidden="1">[4]A!#REF!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hos" hidden="1">{"5","Chart 3","5 Chart 3"}</definedName>
    <definedName name="_Key1" hidden="1">#REF!</definedName>
    <definedName name="_Key2" hidden="1">#REF!</definedName>
    <definedName name="_MatInverse_In" hidden="1">#REF!</definedName>
    <definedName name="_MatMult_B" hidden="1">'[7]Inputs M&amp;R'!#REF!</definedName>
    <definedName name="_Order1" hidden="1">255</definedName>
    <definedName name="_Parse_In" hidden="1">#REF!</definedName>
    <definedName name="_Parse_Out" hidden="1">#REF!</definedName>
    <definedName name="_Regression_Out" hidden="1">#REF!</definedName>
    <definedName name="_Regression_X" hidden="1">#REF!</definedName>
    <definedName name="_Regression_Y" hidden="1">#REF!</definedName>
    <definedName name="_Sort2" hidden="1">#REF!</definedName>
    <definedName name="_Table1_In1" hidden="1">#REF!</definedName>
    <definedName name="_Table1_Out" hidden="1">[4]A!#REF!</definedName>
    <definedName name="_Table2_In1" hidden="1">#REF!</definedName>
    <definedName name="_Table2_In2" hidden="1">#REF!</definedName>
    <definedName name="_TMAutoChart10Names" hidden="1">{"Stocks","Chart 24","Stocks Chart 24"}</definedName>
    <definedName name="_TMAutoChart10Refs" hidden="1">{"","","'Stocks'!$A$1","'Stocks'!$A$2","","","","","",""}</definedName>
    <definedName name="_TMAutoChart11Names" hidden="1">{"Stocks","Chart 25","Stocks Chart 25"}</definedName>
    <definedName name="_TMAutoChart11Refs" hidden="1">{"","","","","","","","","",""}</definedName>
    <definedName name="_TMAutoChart12Names" hidden="1">{"Stocks","Chart 26","Stocks Chart 26"}</definedName>
    <definedName name="_TMAutoChart12Refs" hidden="1">{"","","","","","","","","",""}</definedName>
    <definedName name="_TMAutoChart13Names" hidden="1">{"Stocks","Chart 27","Stocks Chart 27"}</definedName>
    <definedName name="_TMAutoChart13Refs" hidden="1">{"","","","","","","","","",""}</definedName>
    <definedName name="_TMAutoChart14Names" hidden="1">{"Stocks","Chart 28","Stocks Chart 28"}</definedName>
    <definedName name="_TMAutoChart14Refs" hidden="1">{"","","","","","","","","",""}</definedName>
    <definedName name="_TMAutoChart15Names" hidden="1">{"5 (Weeks)","Chart 2","5 (Weeks) Chart 2"}</definedName>
    <definedName name="_TMAutoChart15Refs" hidden="1">{"'5 (Weeks)'!$A$1","'5 (Weeks)'!$A$2","","","","","","","",""}</definedName>
    <definedName name="_TMAutoChart16Names" hidden="1">{"7","Chart 2","7 Chart 2"}</definedName>
    <definedName name="_TMAutoChart16Refs" hidden="1">{"'7'!$A$1","'7'!$A$2","","","","","","","",""}</definedName>
    <definedName name="_TMAutoChart17Names" hidden="1">{"7","Chart 3","7 Chart 3"}</definedName>
    <definedName name="_TMAutoChart17Refs" hidden="1">{"'7'!$A$1","'7'!$A$2","","","","","","","",""}</definedName>
    <definedName name="_TMAutoChart18Names" hidden="1">{"7","Chart 4","7 Chart 4"}</definedName>
    <definedName name="_TMAutoChart18Refs" hidden="1">{"'7'!$A$1","'7'!$A$2","","","","","","","",""}</definedName>
    <definedName name="_TMAutoChart19Names" hidden="1">{"7","Chart 5","7 Chart 5"}</definedName>
    <definedName name="_TMAutoChart19Refs" hidden="1">{"'7'!$A$1","'7'!$A$2","","","","","","","",""}</definedName>
    <definedName name="_TMAutoChart1Names" hidden="1">{"Stocks","Chart 2","Stocks Chart 2"}</definedName>
    <definedName name="_TMAutoChart1Refs" hidden="1">{"","","'Stocks'!$A$1","'Stocks'!$A$2","","","","","",""}</definedName>
    <definedName name="_TMAutoChart20Names" hidden="1">{"7","Chart 6","7 Chart 6"}</definedName>
    <definedName name="_TMAutoChart20Refs" hidden="1">{"'7'!$A$1","'7'!$A$2","","","","","","","",""}</definedName>
    <definedName name="_TMAutoChart21Names" hidden="1">{"7","Chart 7","7 Chart 7"}</definedName>
    <definedName name="_TMAutoChart21Refs" hidden="1">{"'7'!$A$1","'7'!$A$2","","","","","","","",""}</definedName>
    <definedName name="_TMAutoChart22Names" hidden="1">{"7","Chart 2","7 Chart 2"}</definedName>
    <definedName name="_TMAutoChart22Refs" hidden="1">{"'7'!$A$1","'7'!$A$2","","","","","","","",""}</definedName>
    <definedName name="_TMAutoChart23Names" hidden="1">{"7","Chart 4","7 Chart 4"}</definedName>
    <definedName name="_TMAutoChart23Refs" hidden="1">{"'7'!$A$1","'7'!$A$2","","","","","","","",""}</definedName>
    <definedName name="_TMAutoChart24Names" hidden="1">{"7","Chart 5","7 Chart 5"}</definedName>
    <definedName name="_TMAutoChart24Refs" hidden="1">{"'7'!$A$1","'7'!$A$2","","","","","","","",""}</definedName>
    <definedName name="_TMAutoChart25Names" hidden="1">{"7","Chart 8","7 Chart 8"}</definedName>
    <definedName name="_TMAutoChart25Refs" hidden="1">{"'7'!$A$1","'7'!$A$2","","","","","","","",""}</definedName>
    <definedName name="_TMAutoChart26Names" hidden="1">{"7","Chart 9","7 Chart 9"}</definedName>
    <definedName name="_TMAutoChart26Refs" hidden="1">{"'7'!$A$1","'7'!$A$2","","","","","","","",""}</definedName>
    <definedName name="_TMAutoChart2Names" hidden="1">{"Stocks","Chart 16","Stocks Chart 16"}</definedName>
    <definedName name="_TMAutoChart2Refs" hidden="1">{"","","'Stocks'!$A$1","'Stocks'!$A$2","","","","","",""}</definedName>
    <definedName name="_TMAutoChart3Names" hidden="1">{"Stocks","Chart 17","Stocks Chart 17"}</definedName>
    <definedName name="_TMAutoChart3Refs" hidden="1">{"","","'Stocks'!$A$1","'Stocks'!$A$2","","","","","",""}</definedName>
    <definedName name="_TMAutoChart4Names" hidden="1">{"Stocks","Chart 18","Stocks Chart 18"}</definedName>
    <definedName name="_TMAutoChart4Refs" hidden="1">{"","","","","","","","","",""}</definedName>
    <definedName name="_TMAutoChart5Names" hidden="1">{"Stocks","Chart 19","Stocks Chart 19"}</definedName>
    <definedName name="_TMAutoChart5Refs" hidden="1">{"","","","","","","","","",""}</definedName>
    <definedName name="_TMAutoChart6Names" hidden="1">{"Stocks","Chart 20","Stocks Chart 20"}</definedName>
    <definedName name="_TMAutoChart6Refs" hidden="1">{"","","","","","","","","",""}</definedName>
    <definedName name="_TMAutoChart7Names" hidden="1">{"Stocks","Chart 21","Stocks Chart 21"}</definedName>
    <definedName name="_TMAutoChart7Refs" hidden="1">{"","","","","","","","","",""}</definedName>
    <definedName name="_TMAutoChart8Names" hidden="1">{"Stocks","Chart 22","Stocks Chart 22"}</definedName>
    <definedName name="_TMAutoChart8Refs" hidden="1">{"","","","","","","","","",""}</definedName>
    <definedName name="_TMAutoChart9Names" hidden="1">{"Stocks","Chart 23","Stocks Chart 23"}</definedName>
    <definedName name="_TMAutoChart9Refs" hidden="1">{"","","'Stocks'!$A$1","'Stocks'!$A$2","","","","","",""}</definedName>
    <definedName name="_TMAutoChartCount" hidden="1">14</definedName>
    <definedName name="\0">'[8]FY18 revenues'!#REF!</definedName>
    <definedName name="\D">'[8]FY18 revenues'!#REF!</definedName>
    <definedName name="\S">'[8]FY18 revenues'!#REF!</definedName>
    <definedName name="a" hidden="1">#REF!</definedName>
    <definedName name="adsf" hidden="1">[4]A!#REF!</definedName>
    <definedName name="adsfaac" hidden="1">{"7","Chart 2","7 Chart 2"}</definedName>
    <definedName name="adsfadsfads" hidden="1">{"","","","","","","","","",""}</definedName>
    <definedName name="adsfadsfcsdfwe" hidden="1">{"Stocks","Chart 22","Stocks Chart 22"}</definedName>
    <definedName name="adsfasdf" hidden="1">{"Stocks","Chart 26","Stocks Chart 26"}</definedName>
    <definedName name="adsfasdfas" hidden="1">#REF!</definedName>
    <definedName name="adsfaxsxafdsfaxwe" hidden="1">[4]A!#REF!</definedName>
    <definedName name="adsfdsaxdsa" hidden="1">{"Stocks","Chart 20","Stocks Chart 20"}</definedName>
    <definedName name="adsfxadfadfadfax" hidden="1">#REF!</definedName>
    <definedName name="adxfadfadfadf" hidden="1">{"","","'Stocks'!$A$1","'Stocks'!$A$2","","","","","",""}</definedName>
    <definedName name="aewrewrdadsa" hidden="1">{"'7'!$A$1","'7'!$A$2","","","","","","","",""}</definedName>
    <definedName name="asdf" hidden="1">[4]A!#REF!</definedName>
    <definedName name="asdfads" hidden="1">#REF!</definedName>
    <definedName name="asdfasdf" hidden="1">{"'7'!$A$1","'7'!$A$2","","","","","","","",""}</definedName>
    <definedName name="asdfasdfas" hidden="1">#REF!</definedName>
    <definedName name="asdfwqerdsf" hidden="1">{"7","Chart 4","7 Chart 4"}</definedName>
    <definedName name="asdxxxssxxss" hidden="1">{"Stocks","Chart 2","Stocks Chart 2"}</definedName>
    <definedName name="b" hidden="1">#REF!</definedName>
    <definedName name="bb" hidden="1">#REF!</definedName>
    <definedName name="BEx3NZM1KNU3TB16EPQ7U4UUMPIK" hidden="1">#REF!</definedName>
    <definedName name="BEx5JPR3UQUGKS4P6E5KA1MZD3XI" hidden="1">_TMAutoChart18Names [9]Data!$F$3:$I$18</definedName>
    <definedName name="BEx9EYUKMA1CT42334F21J11TWSU" hidden="1">#REF!</definedName>
    <definedName name="BExB41Z8F9GHZ6UOYZN854H2WT0Y" hidden="1">#REF!</definedName>
    <definedName name="BExGPNB39R73CZQW6Y9SJB6IVGT8" hidden="1">_TMAutoChart18Names [9]Data!$F$3:$P$29</definedName>
    <definedName name="BExMO2H7IK6Y6FOSZ0JN6X46TN7Y" hidden="1">#REF!</definedName>
    <definedName name="BExO7OUQWDKO0IBK1AFV6YCQWS48" hidden="1">#REF!</definedName>
    <definedName name="BExU68INXK0O4ZI3WI2A6QIC14AY" hidden="1">_Sch4 [10]Input!$A$1:$M$2</definedName>
    <definedName name="BExW98LIQUM4NIKQN00OMIDZPC39" hidden="1">_TMAutoChart18Names [9]Data!$A$3:$C$49</definedName>
    <definedName name="CBWorkbookPriority" hidden="1">-1495167451</definedName>
    <definedName name="ccs" hidden="1">#REF!</definedName>
    <definedName name="cvxcvxcv" hidden="1">{"'7'!$A$1","'7'!$A$2","","","","","","","",""}</definedName>
    <definedName name="cvxvxc" hidden="1">{"7","Chart 7","7 Chart 7"}</definedName>
    <definedName name="cvzxcvxc" hidden="1">{"","","","","","","","","",""}</definedName>
    <definedName name="cxcsdfdc" hidden="1">{"Stocks","Chart 19","Stocks Chart 19"}</definedName>
    <definedName name="cxz" hidden="1">[4]A!#REF!</definedName>
    <definedName name="d" hidden="1">[4]A!#REF!</definedName>
    <definedName name="dafs" hidden="1">#REF!</definedName>
    <definedName name="dasfasdfxcvzxc" hidden="1">{"5 (Weeks)","Chart 2","5 (Weeks) Chart 2"}</definedName>
    <definedName name="dasfdacdsfdf" hidden="1">{"'7'!$A$1","'7'!$A$2","","","","","","","",""}</definedName>
    <definedName name="dasfdsf" hidden="1">[4]A!#REF!</definedName>
    <definedName name="dfaadsfcasdfca" hidden="1">{"Stocks","Chart 28","Stocks Chart 28"}</definedName>
    <definedName name="dfasdfc" hidden="1">{"","","","","","","","","",""}</definedName>
    <definedName name="dfaxfdasfdsxsadff" hidden="1">{"","","","","","","","","",""}</definedName>
    <definedName name="dfgsdfgdsf" hidden="1">[11]A!#REF!</definedName>
    <definedName name="dsafasdfcasdasdfxsdf" hidden="1">{"Stocks","Chart 17","Stocks Chart 17"}</definedName>
    <definedName name="dsafxdfxadsfx" hidden="1">{"","","","","","","","","",""}</definedName>
    <definedName name="dsasdf" hidden="1">{"7","Chart 4","7 Chart 4"}</definedName>
    <definedName name="dsfadaxfads" hidden="1">{"Stocks","Chart 21","Stocks Chart 21"}</definedName>
    <definedName name="dsfasdfasd" hidden="1">{"'7'!$A$1","'7'!$A$2","","","","","","","",""}</definedName>
    <definedName name="dsfcaasfadsfads" hidden="1">{"'7'!$A$1","'7'!$A$2","","","","","","","",""}</definedName>
    <definedName name="dsfdwerwerewrw" hidden="1">asdfwqerdsf [9]Data!$F$3:$I$18</definedName>
    <definedName name="dsfgsdfgsdfgsdfgsd" hidden="1">{"TRADING 1995",#N/A,FALSE,"1994 VS 1995,96,97"}</definedName>
    <definedName name="dsfsd" hidden="1">{"'EII Schedule'!$A$3:$T$21","'PPT Schedule'!$A$3:$T$20"}</definedName>
    <definedName name="dsfweqasdfhh" hidden="1">{"","","'Stocks'!$A$1","'Stocks'!$A$2","","","","","",""}</definedName>
    <definedName name="easadfv" hidden="1">{"7","Chart 9","7 Chart 9"}</definedName>
    <definedName name="ertsdgfsdg" hidden="1">{#N/A,#N/A,FALSE,"SYNTHESE";#N/A,#N/A,FALSE,"ANNEXE";#N/A,#N/A,FALSE,"ACTIONS";#N/A,#N/A,FALSE,"RECONCIL"}</definedName>
    <definedName name="ewr" hidden="1">[4]A!#REF!</definedName>
    <definedName name="fasdfadsfasd" hidden="1">{"","","","","","","","","",""}</definedName>
    <definedName name="fcvvfthgv" hidden="1">{"","","","","","","","","",""}</definedName>
    <definedName name="fdgd" hidden="1">{"","","'Stocks'!$A$1","'Stocks'!$A$2","","","","","",""}</definedName>
    <definedName name="fdgdfg" hidden="1">{"Reprév 0 et 1",#N/A,TRUE,"Param (2)"}</definedName>
    <definedName name="fdsgfgfd" hidden="1">{"'7'!$A$1","'7'!$A$2","","","","","","","",""}</definedName>
    <definedName name="fdsgsdfxcz" hidden="1">{"TRADING 1996",#N/A,FALSE,"1994 VS 1995,96,97"}</definedName>
    <definedName name="fgdfyu" hidden="1">asdfwqerdsf [9]Data!$F$3:$P$29</definedName>
    <definedName name="fgfgr">'[8]FY18 revenues'!#REF!</definedName>
    <definedName name="fghgfdh" hidden="1">#REF!</definedName>
    <definedName name="fgsdfredf" hidden="1">{#N/A,#N/A,TRUE,"Summary";#N/A,#N/A,TRUE,"Tonnes";#N/A,#N/A,TRUE,"Price";#N/A,#N/A,TRUE,"Accounting";#N/A,#N/A,TRUE,"Comparison"}</definedName>
    <definedName name="fhgfhgfhgfh" hidden="1">{"7","Chart 3","7 Chart 3"}</definedName>
    <definedName name="fsgdfvcvxc" hidden="1">{"'5 (Weeks)'!$A$1","'5 (Weeks)'!$A$2","","","","","","","",""}</definedName>
    <definedName name="FY18_revenues" hidden="1">#REF!</definedName>
    <definedName name="gfhgfhfgvc" hidden="1">{"'7'!$A$1","'7'!$A$2","","","","","","","",""}</definedName>
    <definedName name="gfhyjn" hidden="1">{"'7'!$A$1","'7'!$A$2","","","","","","","",""}</definedName>
    <definedName name="ghdfhgdgf" hidden="1">{"Stocks","Chart 24","Stocks Chart 24"}</definedName>
    <definedName name="ghg" hidden="1">#REF!</definedName>
    <definedName name="ghtrweas" hidden="1">{"Stocks","Chart 16","Stocks Chart 16"}</definedName>
    <definedName name="gvqewrcsaf" hidden="1">{"Stocks","Chart 27","Stocks Chart 27"}</definedName>
    <definedName name="hgfhgfdrt" hidden="1">{"'7'!$A$1","'7'!$A$2","","","","","","","",""}</definedName>
    <definedName name="hgghghgg" hidden="1">Raw [9]Data!$F$3:$P$29</definedName>
    <definedName name="hjjhj" hidden="1">#REF!</definedName>
    <definedName name="HTML_CodePage" hidden="1">1252</definedName>
    <definedName name="HTML_Control" hidden="1">{"'EII Schedule'!$A$3:$T$21","'PPT Schedule'!$A$3:$T$20"}</definedName>
    <definedName name="HTML_Description" hidden="1">""</definedName>
    <definedName name="HTML_Email" hidden="1">"Tony.Dow@hi.riotinto.com.au"</definedName>
    <definedName name="HTML_Header" hidden="1">"EII / PPT Schedule"</definedName>
    <definedName name="HTML_LastUpdate" hidden="1">"13/02/2003"</definedName>
    <definedName name="HTML_LineAfter" hidden="1">TRUE</definedName>
    <definedName name="HTML_LineBefore" hidden="1">TRUE</definedName>
    <definedName name="HTML_Name" hidden="1">"dowav"</definedName>
    <definedName name="HTML_OBDlg2" hidden="1">TRUE</definedName>
    <definedName name="HTML_OBDlg4" hidden="1">TRUE</definedName>
    <definedName name="HTML_OS" hidden="1">0</definedName>
    <definedName name="HTML_PathFile" hidden="1">"S:\DAPO\BLENDING\VCT\Junk\ShipSchedulebyPort.htm"</definedName>
    <definedName name="HTML_Title" hidden="1">"Ship Schedule by Port"</definedName>
    <definedName name="IntroPrintArea" hidden="1">#REF!</definedName>
    <definedName name="j" hidden="1">[4]A!#REF!</definedName>
    <definedName name="jdasf" hidden="1">[4]A!#REF!</definedName>
    <definedName name="kljkjl" hidden="1">#REF!</definedName>
    <definedName name="MAINMENU">'[8]FY18 revenues'!#REF!</definedName>
    <definedName name="PAGE1">'[8]FY18 revenues'!#REF!</definedName>
    <definedName name="PAGE3">'[8]FY18 revenues'!#REF!</definedName>
    <definedName name="qaq" hidden="1">#REF!</definedName>
    <definedName name="qaqa" hidden="1">asdfwqerdsf [9]Data!$A$3:$C$49</definedName>
    <definedName name="qaqaq" hidden="1">_Sch4 [10]Input!$A$1:$M$2</definedName>
    <definedName name="qaqaqa" hidden="1">#REF!</definedName>
    <definedName name="qweqw" hidden="1">{"","","'Stocks'!$A$1","'Stocks'!$A$2","","","","","",""}</definedName>
    <definedName name="reer" hidden="1">{"7","Chart 6","7 Chart 6"}</definedName>
    <definedName name="retert" hidden="1">{"Stocks","Chart 25","Stocks Chart 25"}</definedName>
    <definedName name="reterte" hidden="1">#REF!</definedName>
    <definedName name="retrt" hidden="1">{"5","Chart 3","5 Chart 3"}</definedName>
    <definedName name="retryrt" hidden="1">#REF!</definedName>
    <definedName name="rewfsdcecfw" hidden="1">{"7","Chart 5","7 Chart 5"}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tyrt" hidden="1">{"7","Chart 2","7 Chart 2"}</definedName>
    <definedName name="s" hidden="1">Raw [9]Data!$F$3:$P$29</definedName>
    <definedName name="sadfcx" hidden="1">#REF!</definedName>
    <definedName name="SAPBEXrevision" hidden="1">26</definedName>
    <definedName name="SAPBEXwbID" hidden="1">"EUNOKBPWC5AUG2BJV6O2C7JAS"</definedName>
    <definedName name="scvx" hidden="1">'[7]Inputs M&amp;R'!#REF!</definedName>
    <definedName name="sdfas" hidden="1">{"","","'Stocks'!$A$1","'Stocks'!$A$2","","","","","",""}</definedName>
    <definedName name="sdfgsdfgsfd" hidden="1">{"TRADING 1997",#N/A,FALSE,"1994 VS 1995,96,97"}</definedName>
    <definedName name="sdfwe" hidden="1">#REF!</definedName>
    <definedName name="sdsdcv" hidden="1">{"7","Chart 5","7 Chart 5"}</definedName>
    <definedName name="TotalMonthlyExpenses">SUM([12]!tblExpenses[Budget])</definedName>
    <definedName name="TotalMonthlyIncome">SUM([12]!tblIncome[Amount])</definedName>
    <definedName name="tyt" hidden="1">#REF!</definedName>
    <definedName name="uiuiiii" hidden="1">{"Reprév 0 et 1",#N/A,TRUE,"Param (2)"}</definedName>
    <definedName name="vbv">'[8]FY18 revenues'!#REF!</definedName>
    <definedName name="vbvb" hidden="1">#REF!</definedName>
    <definedName name="vzcxvzcxvcxvx" hidden="1">{"","","","","","","","","",""}</definedName>
    <definedName name="w" hidden="1">#REF!</definedName>
    <definedName name="wefsdfasdfdsa" hidden="1">{"Stocks","Chart 18","Stocks Chart 18"}</definedName>
    <definedName name="werasdf" hidden="1">[4]A!#REF!</definedName>
    <definedName name="werwrq" hidden="1">{"","","","","","","","","",""}</definedName>
    <definedName name="wewer" hidden="1">#REF!</definedName>
    <definedName name="wrn.PrintAll." hidden="1">{#N/A,#N/A,TRUE,"Summary";#N/A,#N/A,TRUE,"Tonnes";#N/A,#N/A,TRUE,"Price";#N/A,#N/A,TRUE,"Accounting";#N/A,#N/A,TRUE,"Comparison"}</definedName>
    <definedName name="wrn.TOUT." hidden="1">{#N/A,#N/A,FALSE,"SYNTHESE";#N/A,#N/A,FALSE,"ANNEXE";#N/A,#N/A,FALSE,"ACTIONS";#N/A,#N/A,FALSE,"RECONCIL"}</definedName>
    <definedName name="wrn.TRADING._.1995." hidden="1">{"TRADING 1995",#N/A,FALSE,"1994 VS 1995,96,97"}</definedName>
    <definedName name="wrn.TRADING._.1996." hidden="1">{"TRADING 1996",#N/A,FALSE,"1994 VS 1995,96,97"}</definedName>
    <definedName name="wrn.TRADING._.1997." hidden="1">{"TRADING 1997",#N/A,FALSE,"1994 VS 1995,96,97"}</definedName>
    <definedName name="wwa" hidden="1">#REF!</definedName>
    <definedName name="wwww" hidden="1">[4]A!#REF!</definedName>
    <definedName name="xadsfxadfadf" hidden="1">{"Stocks","Chart 23","Stocks Chart 23"}</definedName>
    <definedName name="xcvcxvxcvx" hidden="1">{"'7'!$A$1","'7'!$A$2","","","","","","","",""}</definedName>
    <definedName name="xcvzcxv" hidden="1">#REF!</definedName>
    <definedName name="xxx" hidden="1">[13]Sheet1!$N$1028</definedName>
    <definedName name="yikes" hidden="1">[11]A!#REF!</definedName>
    <definedName name="yrrtyrtdfg" hidden="1">{"7","Chart 8","7 Chart 8"}</definedName>
    <definedName name="ytyt" hidden="1">#REF!</definedName>
    <definedName name="yyyy" hidden="1">[13]Sheet1!$J$1028:$T$1043</definedName>
  </definedNames>
  <calcPr calcId="181029"/>
  <pivotCaches>
    <pivotCache cacheId="53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8" i="3" l="1"/>
  <c r="B44" i="3"/>
  <c r="Q43" i="3"/>
  <c r="Q42" i="3"/>
  <c r="Q40" i="3"/>
  <c r="B40" i="3"/>
  <c r="Q38" i="3"/>
  <c r="Q37" i="3"/>
  <c r="I37" i="3"/>
  <c r="D37" i="3"/>
  <c r="Q36" i="3"/>
  <c r="I36" i="3"/>
  <c r="W35" i="3"/>
  <c r="Q35" i="3"/>
  <c r="I35" i="3"/>
  <c r="W34" i="3"/>
  <c r="Q34" i="3"/>
  <c r="F34" i="3"/>
  <c r="D34" i="3"/>
  <c r="I34" i="3" s="1"/>
  <c r="W33" i="3"/>
  <c r="Q33" i="3"/>
  <c r="I33" i="3"/>
  <c r="W32" i="3"/>
  <c r="Q32" i="3"/>
  <c r="I32" i="3"/>
  <c r="D32" i="3"/>
  <c r="F32" i="3" s="1"/>
  <c r="C32" i="3"/>
  <c r="C39" i="3" s="1"/>
  <c r="C44" i="3" s="1"/>
  <c r="W31" i="3"/>
  <c r="Q31" i="3"/>
  <c r="I31" i="3"/>
  <c r="W30" i="3"/>
  <c r="Q30" i="3"/>
  <c r="I30" i="3"/>
  <c r="W29" i="3"/>
  <c r="Q29" i="3"/>
  <c r="I29" i="3"/>
  <c r="W28" i="3"/>
  <c r="Q28" i="3"/>
  <c r="I28" i="3"/>
  <c r="W27" i="3"/>
  <c r="Q27" i="3"/>
  <c r="I27" i="3"/>
  <c r="W26" i="3"/>
  <c r="Q26" i="3"/>
  <c r="I26" i="3"/>
  <c r="F26" i="3"/>
  <c r="D26" i="3"/>
  <c r="D25" i="3"/>
  <c r="K32" i="3" s="1"/>
  <c r="Q24" i="3"/>
  <c r="Q23" i="3"/>
  <c r="C23" i="3"/>
  <c r="Q22" i="3"/>
  <c r="C22" i="3"/>
  <c r="B22" i="3"/>
  <c r="Q20" i="3"/>
  <c r="D19" i="3"/>
  <c r="Q19" i="3" s="1"/>
  <c r="Q18" i="3"/>
  <c r="I18" i="3"/>
  <c r="W17" i="3"/>
  <c r="Q17" i="3"/>
  <c r="I17" i="3"/>
  <c r="F17" i="3"/>
  <c r="D16" i="3"/>
  <c r="F16" i="3" s="1"/>
  <c r="W15" i="3"/>
  <c r="Q15" i="3"/>
  <c r="I15" i="3"/>
  <c r="W14" i="3"/>
  <c r="Q14" i="3"/>
  <c r="I14" i="3"/>
  <c r="F14" i="3"/>
  <c r="W13" i="3"/>
  <c r="Q13" i="3"/>
  <c r="I13" i="3"/>
  <c r="F13" i="3"/>
  <c r="W12" i="3"/>
  <c r="I12" i="3"/>
  <c r="W11" i="3"/>
  <c r="Q11" i="3"/>
  <c r="I11" i="3"/>
  <c r="Q10" i="3"/>
  <c r="Q8" i="3"/>
  <c r="Q7" i="3"/>
  <c r="Q6" i="3"/>
  <c r="D5" i="3"/>
  <c r="F5" i="3" s="1"/>
  <c r="D4" i="3"/>
  <c r="D9" i="3" s="1"/>
  <c r="D12" i="2"/>
  <c r="D11" i="2"/>
  <c r="D10" i="2"/>
  <c r="D9" i="2"/>
  <c r="D8" i="2"/>
  <c r="D7" i="2"/>
  <c r="D6" i="2"/>
  <c r="D5" i="2"/>
  <c r="D4" i="2"/>
  <c r="D3" i="2"/>
  <c r="D2" i="2"/>
  <c r="B43" i="1"/>
  <c r="B42" i="1"/>
  <c r="X9" i="3" l="1"/>
  <c r="W9" i="3"/>
  <c r="Q9" i="3"/>
  <c r="U7" i="3" s="1"/>
  <c r="D21" i="3"/>
  <c r="I9" i="3"/>
  <c r="K6" i="3" s="1"/>
  <c r="F4" i="3"/>
  <c r="F9" i="3" s="1"/>
  <c r="W5" i="3"/>
  <c r="I16" i="3"/>
  <c r="Q4" i="3"/>
  <c r="Q16" i="3"/>
  <c r="D39" i="3"/>
  <c r="Q5" i="3"/>
  <c r="F25" i="3"/>
  <c r="W4" i="3"/>
  <c r="W16" i="3"/>
  <c r="F19" i="3"/>
  <c r="B48" i="3" s="1"/>
  <c r="B49" i="3" s="1"/>
  <c r="B50" i="3" s="1"/>
  <c r="I25" i="3"/>
  <c r="X4" i="3"/>
  <c r="I19" i="3"/>
  <c r="Q25" i="3"/>
  <c r="W25" i="3"/>
  <c r="B44" i="1"/>
  <c r="Q39" i="3" l="1"/>
  <c r="I39" i="3"/>
  <c r="U8" i="3"/>
  <c r="D44" i="3"/>
  <c r="Q44" i="3" s="1"/>
  <c r="Q21" i="3"/>
  <c r="K5" i="3"/>
  <c r="B59" i="3"/>
  <c r="F39" i="3"/>
  <c r="B56" i="3"/>
  <c r="F21" i="3"/>
  <c r="F44" i="3" l="1"/>
  <c r="B51" i="3" s="1"/>
  <c r="I21" i="3"/>
  <c r="B52" i="3" l="1"/>
  <c r="B53" i="3" s="1"/>
  <c r="B55" i="3" l="1"/>
  <c r="B54" i="3"/>
  <c r="B57" i="3"/>
  <c r="B60" i="3" l="1"/>
  <c r="B58" i="3"/>
  <c r="B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rjnelson</author>
    <author>Microsoft Office User</author>
    <author>buisson</author>
  </authors>
  <commentList>
    <comment ref="D14" authorId="0" shapeId="0" xr:uid="{9237442C-8DA3-D146-91F0-8B6F3DB8ADC4}">
      <text>
        <r>
          <rPr>
            <b/>
            <sz val="9"/>
            <color rgb="FF000000"/>
            <rFont val="Tahoma"/>
            <family val="2"/>
          </rPr>
          <t>rjnelson: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$200k in grant revenue
</t>
        </r>
      </text>
    </comment>
    <comment ref="F18" authorId="1" shapeId="0" xr:uid="{B2BAB049-015F-204E-9069-4C5F5BD53E4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Deducted 5M as externally funded scholarship to match with profitability.</t>
        </r>
      </text>
    </comment>
    <comment ref="F19" authorId="0" shapeId="0" xr:uid="{E982A235-FE5B-AD41-9327-EDF3838430D3}">
      <text>
        <r>
          <rPr>
            <b/>
            <sz val="9"/>
            <color rgb="FF000000"/>
            <rFont val="Tahoma"/>
            <family val="2"/>
          </rPr>
          <t>rjnelson: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amount of fee account holdback</t>
        </r>
      </text>
    </comment>
    <comment ref="B25" authorId="2" shapeId="0" xr:uid="{CCECF704-C77C-534B-B9BC-4AFE29D77AF8}">
      <text>
        <r>
          <rPr>
            <b/>
            <sz val="9"/>
            <color indexed="81"/>
            <rFont val="Tahoma"/>
            <family val="2"/>
          </rPr>
          <t>buisson:</t>
        </r>
        <r>
          <rPr>
            <sz val="9"/>
            <color indexed="81"/>
            <rFont val="Tahoma"/>
            <family val="2"/>
          </rPr>
          <t xml:space="preserve">
Removed university refund from DOE; Adjusted Meal Plan and WB</t>
        </r>
      </text>
    </comment>
    <comment ref="C25" authorId="0" shapeId="0" xr:uid="{55C86F71-96C3-9541-A1B1-93E2DC9FAFC8}">
      <text>
        <r>
          <rPr>
            <b/>
            <sz val="9"/>
            <color rgb="FF000000"/>
            <rFont val="Tahoma"/>
            <family val="2"/>
          </rPr>
          <t>rjnelson: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$1M contingency
</t>
        </r>
      </text>
    </comment>
    <comment ref="D25" authorId="0" shapeId="0" xr:uid="{11768F81-6A43-6042-9AB9-27061D31364F}">
      <text>
        <r>
          <rPr>
            <b/>
            <sz val="9"/>
            <color indexed="81"/>
            <rFont val="Tahoma"/>
            <family val="2"/>
          </rPr>
          <t>rjnelson:</t>
        </r>
        <r>
          <rPr>
            <sz val="9"/>
            <color indexed="81"/>
            <rFont val="Tahoma"/>
            <family val="2"/>
          </rPr>
          <t xml:space="preserve">
$930K contingency
$500K increase in janitorial contract
$111k in housing costs for hotel 
$2.1M in Collegis Spend
$100k temperature checks
$500k cut to operating spend
$515k Additional Covid Exp.</t>
        </r>
      </text>
    </comment>
    <comment ref="D26" authorId="0" shapeId="0" xr:uid="{1CCBB2E1-8898-A541-8B57-C71DED2758C9}">
      <text>
        <r>
          <rPr>
            <b/>
            <sz val="9"/>
            <color rgb="FF000000"/>
            <rFont val="Tahoma"/>
            <family val="2"/>
          </rPr>
          <t>rjnelson: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$222k in new staff salaries</t>
        </r>
      </text>
    </comment>
    <comment ref="D32" authorId="0" shapeId="0" xr:uid="{21615CCD-5B1B-6649-9147-44AAD03729ED}">
      <text>
        <r>
          <rPr>
            <b/>
            <sz val="9"/>
            <color indexed="81"/>
            <rFont val="Tahoma"/>
            <family val="2"/>
          </rPr>
          <t>rjnelson:</t>
        </r>
        <r>
          <rPr>
            <sz val="9"/>
            <color indexed="81"/>
            <rFont val="Tahoma"/>
            <family val="2"/>
          </rPr>
          <t xml:space="preserve">
Assume $0k increase in insurance (Jan thru July 2021)
$40k in additional fringe</t>
        </r>
      </text>
    </comment>
    <comment ref="F37" authorId="1" shapeId="0" xr:uid="{ED3B1267-928C-114E-A5DB-422756186D0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Removed for match with profitability. In profitability, this is treated as discountTotal Amount of $5M</t>
        </r>
      </text>
    </comment>
    <comment ref="B54" authorId="1" shapeId="0" xr:uid="{6B5B6E97-93AC-5946-9F69-BFBFCA997A4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don't think we should be doing this as it is not consistent with the methodology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" authorId="0" shapeId="0" xr:uid="{BDBE20A7-871F-0D42-97A5-ECE7A1F833E2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Dorm Percentage based on FY20</t>
        </r>
      </text>
    </comment>
    <comment ref="A11" authorId="0" shapeId="0" xr:uid="{38F2F490-9639-CC46-B69A-B96ED16F6E9B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Dorm Percentage from FY20</t>
        </r>
      </text>
    </comment>
  </commentList>
</comments>
</file>

<file path=xl/sharedStrings.xml><?xml version="1.0" encoding="utf-8"?>
<sst xmlns="http://schemas.openxmlformats.org/spreadsheetml/2006/main" count="170" uniqueCount="135">
  <si>
    <t>Row Labels</t>
  </si>
  <si>
    <t>Sum of New Total</t>
  </si>
  <si>
    <t>Auxiliary</t>
  </si>
  <si>
    <t>Biology</t>
  </si>
  <si>
    <t>BU</t>
  </si>
  <si>
    <t>CAS</t>
  </si>
  <si>
    <t>Chemistry</t>
  </si>
  <si>
    <t>CMM</t>
  </si>
  <si>
    <t>Communication</t>
  </si>
  <si>
    <t>Counseling</t>
  </si>
  <si>
    <t>Criminal Justice</t>
  </si>
  <si>
    <t>Design</t>
  </si>
  <si>
    <t>Discount</t>
  </si>
  <si>
    <t>English</t>
  </si>
  <si>
    <t>Environment</t>
  </si>
  <si>
    <t>History</t>
  </si>
  <si>
    <t>Indirect</t>
  </si>
  <si>
    <t>Languages</t>
  </si>
  <si>
    <t>Law</t>
  </si>
  <si>
    <t>Law Clinic</t>
  </si>
  <si>
    <t>LIM</t>
  </si>
  <si>
    <t>Math</t>
  </si>
  <si>
    <t>Music</t>
  </si>
  <si>
    <t>Music Industry</t>
  </si>
  <si>
    <t>Non Law</t>
  </si>
  <si>
    <t>Nursing</t>
  </si>
  <si>
    <t>Philosophy</t>
  </si>
  <si>
    <t>Physics</t>
  </si>
  <si>
    <t>Political Science</t>
  </si>
  <si>
    <t>Psychology</t>
  </si>
  <si>
    <t>Religious Studies</t>
  </si>
  <si>
    <t>Sociology</t>
  </si>
  <si>
    <t>Studio Art</t>
  </si>
  <si>
    <t>Teacher Certification</t>
  </si>
  <si>
    <t>Theatre</t>
  </si>
  <si>
    <t>Undergrads</t>
  </si>
  <si>
    <t>Graduates Non Law</t>
  </si>
  <si>
    <t>Faculty</t>
  </si>
  <si>
    <t>Fringe</t>
  </si>
  <si>
    <t>Grand Total</t>
  </si>
  <si>
    <t>Expenses - Discount</t>
  </si>
  <si>
    <t>Budget</t>
  </si>
  <si>
    <t>Differential</t>
  </si>
  <si>
    <t>FY20</t>
  </si>
  <si>
    <t>FY21</t>
  </si>
  <si>
    <t>FY21-FY20</t>
  </si>
  <si>
    <t>Non Law IC</t>
  </si>
  <si>
    <t>Summer IC</t>
  </si>
  <si>
    <t>Undergrad IC</t>
  </si>
  <si>
    <t>Faculty IC</t>
  </si>
  <si>
    <t>Graduates Non Law IC</t>
  </si>
  <si>
    <t>Students IC</t>
  </si>
  <si>
    <t>Auxiliary IC</t>
  </si>
  <si>
    <t>Dorm Costs</t>
  </si>
  <si>
    <t>Total IC</t>
  </si>
  <si>
    <t>Dorm Revenues</t>
  </si>
  <si>
    <t>Auxiliary Revenues</t>
  </si>
  <si>
    <t>Notes</t>
  </si>
  <si>
    <t>FY21    062320</t>
  </si>
  <si>
    <t>Unaudited</t>
  </si>
  <si>
    <t>Estd Baseline</t>
  </si>
  <si>
    <t>Forecast</t>
  </si>
  <si>
    <t>w/ fee adjustments</t>
  </si>
  <si>
    <t>Permanent</t>
  </si>
  <si>
    <t>REVENUE</t>
  </si>
  <si>
    <t>Temporary</t>
  </si>
  <si>
    <t xml:space="preserve">   Tuition and fees</t>
  </si>
  <si>
    <t>Less Institutional Scholarships and Fellowships</t>
  </si>
  <si>
    <t>Assume $2.5m in swaps</t>
  </si>
  <si>
    <t>Less Externally Funded Scholarships</t>
  </si>
  <si>
    <t>permanent improvement</t>
  </si>
  <si>
    <t>temporary decline</t>
  </si>
  <si>
    <t>Tuition and fees - net</t>
  </si>
  <si>
    <t>Board Designated Endowment Income</t>
  </si>
  <si>
    <t>Assumes $82M in unrestricted value @ 7/31/20</t>
  </si>
  <si>
    <t>Restricted Endowment Income</t>
  </si>
  <si>
    <t xml:space="preserve"> $                                  -  </t>
  </si>
  <si>
    <t>Other Investment Income</t>
  </si>
  <si>
    <t>This is interest on working capital only</t>
  </si>
  <si>
    <t>Gifts, Grants and Contracts</t>
  </si>
  <si>
    <t>$200k for true grant revenue, rest is C. Wiseman, unrestricted gifts ($1.384M). Reduction of $200k</t>
  </si>
  <si>
    <t>Sales and Services of Educational Departments</t>
  </si>
  <si>
    <t>Auxiliary Enterprises</t>
  </si>
  <si>
    <t>20 Alder hotel beds, return to campus in spring, assumes Loyola loses 15 students per day to move-in day</t>
  </si>
  <si>
    <t>Fee Revenue</t>
  </si>
  <si>
    <t xml:space="preserve">   </t>
  </si>
  <si>
    <t>CRF Grant Revenue Release (Includes $5000 of Scholarships)</t>
  </si>
  <si>
    <t>Working on it</t>
  </si>
  <si>
    <t>CRF Grant Revenue Release (Includes $5,034 of Scholarships)</t>
  </si>
  <si>
    <t>Other Sources</t>
  </si>
  <si>
    <t>This is where the fee accounts live</t>
  </si>
  <si>
    <t>Total Revenue</t>
  </si>
  <si>
    <t>EXPENSES</t>
  </si>
  <si>
    <t xml:space="preserve">  General and Administrative Expenses (Including Online)</t>
  </si>
  <si>
    <t>Flat for now pending expense discussion</t>
  </si>
  <si>
    <t xml:space="preserve">  Salary Expenses</t>
  </si>
  <si>
    <t xml:space="preserve">  Interest on indebtedness</t>
  </si>
  <si>
    <t xml:space="preserve">  Utilities</t>
  </si>
  <si>
    <t xml:space="preserve">  Insurance</t>
  </si>
  <si>
    <t>Pending Tootie</t>
  </si>
  <si>
    <t xml:space="preserve">  Institutional Insurance </t>
  </si>
  <si>
    <t xml:space="preserve">  Depreciation</t>
  </si>
  <si>
    <t xml:space="preserve">  Plant Expenses</t>
  </si>
  <si>
    <t xml:space="preserve">  Fringe Benefits</t>
  </si>
  <si>
    <t xml:space="preserve">Take a look at this number </t>
  </si>
  <si>
    <t xml:space="preserve">  CUF Capitalized Expenses</t>
  </si>
  <si>
    <t xml:space="preserve">  CRF Designated Fee Expenses (Includes Capitalized Expenses</t>
  </si>
  <si>
    <t xml:space="preserve">  CRF Designated Expenses(Includes Salaries/Operating/Capitalization)</t>
  </si>
  <si>
    <t xml:space="preserve">  CRF Capitalized Expense</t>
  </si>
  <si>
    <t xml:space="preserve">  CRF/CUF Capitalized Expenses</t>
  </si>
  <si>
    <t xml:space="preserve">  CRF Grant Revenue Released </t>
  </si>
  <si>
    <t xml:space="preserve">  CRF Scholarship Contra-Revenue</t>
  </si>
  <si>
    <t>Comes out from cell K8</t>
  </si>
  <si>
    <t>Total Expenses</t>
  </si>
  <si>
    <t>Net Activities from Designated Revenue/Expenses</t>
  </si>
  <si>
    <t>INCREASE IN NET ASSETS FROM</t>
  </si>
  <si>
    <t xml:space="preserve">  OPERATING ACTIVITIES</t>
  </si>
  <si>
    <t>Fee Expenses</t>
  </si>
  <si>
    <t>Capitalized</t>
  </si>
  <si>
    <t>salaries etc</t>
  </si>
  <si>
    <t>Total Non Tuition Revenue</t>
  </si>
  <si>
    <t>Capitalized expenses is like depreciation</t>
  </si>
  <si>
    <t>Total Non Tuition - Aux</t>
  </si>
  <si>
    <t>Non Tuition - Aux - Endowment Income - CRF</t>
  </si>
  <si>
    <t>Net Profitability</t>
  </si>
  <si>
    <t>Net Profitability from Profitability file</t>
  </si>
  <si>
    <t>Profit Difference</t>
  </si>
  <si>
    <t>Profit Difference + A50</t>
  </si>
  <si>
    <t>Profit Difference + Fee Revenue</t>
  </si>
  <si>
    <t>Total Expenses Excluding Discounts and Depreciation</t>
  </si>
  <si>
    <t>Total Costs as per Profitability</t>
  </si>
  <si>
    <t>Cost Discrepancy</t>
  </si>
  <si>
    <t>Total Expenses Excluding Discounts, Depreciation, and Capitalized Expenses</t>
  </si>
  <si>
    <t>Cost Discrepancy - Capitalized Expenses</t>
  </si>
  <si>
    <t>Revenue Discrepancy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</si>
</sst>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0.0"/>
    <numFmt numFmtId="165" formatCode="[=0]#,##0;#,##0"/>
    <numFmt numFmtId="166" formatCode="_(&quot;$&quot;* #,##0_);_(&quot;$&quot;* \(#,##0\);_(&quot;$&quot;* &quot;-&quot;??_);_(@_)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4" fontId="5" fillId="0" borderId="0" applyFon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5" fontId="0" fillId="0" borderId="0" xfId="0" applyNumberFormat="1" applyAlignment="1">
      <alignment horizontal="center"/>
    </xf>
    <xf numFmtId="5" fontId="0" fillId="0" borderId="0" xfId="0" applyNumberFormat="1"/>
    <xf numFmtId="5" fontId="0" fillId="3" borderId="0" xfId="0" applyNumberFormat="1" applyFill="1"/>
    <xf numFmtId="0" fontId="6" fillId="0" borderId="0" xfId="1" applyFont="1"/>
    <xf numFmtId="0" fontId="7" fillId="0" borderId="0" xfId="1" applyFont="1" applyAlignment="1">
      <alignment horizontal="center"/>
    </xf>
    <xf numFmtId="0" fontId="7" fillId="4" borderId="0" xfId="1" applyFont="1" applyFill="1" applyAlignment="1">
      <alignment horizontal="center"/>
    </xf>
    <xf numFmtId="0" fontId="5" fillId="0" borderId="0" xfId="1"/>
    <xf numFmtId="0" fontId="5" fillId="0" borderId="0" xfId="1" applyAlignment="1">
      <alignment horizontal="center"/>
    </xf>
    <xf numFmtId="0" fontId="6" fillId="0" borderId="1" xfId="1" applyFont="1" applyBorder="1"/>
    <xf numFmtId="17" fontId="7" fillId="0" borderId="1" xfId="1" applyNumberFormat="1" applyFont="1" applyBorder="1" applyAlignment="1">
      <alignment horizontal="center"/>
    </xf>
    <xf numFmtId="17" fontId="7" fillId="4" borderId="1" xfId="1" applyNumberFormat="1" applyFont="1" applyFill="1" applyBorder="1" applyAlignment="1">
      <alignment horizontal="center"/>
    </xf>
    <xf numFmtId="0" fontId="5" fillId="5" borderId="0" xfId="1" applyFill="1"/>
    <xf numFmtId="0" fontId="7" fillId="0" borderId="0" xfId="1" applyFont="1"/>
    <xf numFmtId="0" fontId="5" fillId="4" borderId="0" xfId="1" applyFill="1"/>
    <xf numFmtId="0" fontId="5" fillId="3" borderId="0" xfId="1" applyFill="1"/>
    <xf numFmtId="166" fontId="6" fillId="0" borderId="0" xfId="2" applyNumberFormat="1" applyFont="1" applyFill="1"/>
    <xf numFmtId="166" fontId="6" fillId="4" borderId="0" xfId="2" applyNumberFormat="1" applyFont="1" applyFill="1"/>
    <xf numFmtId="6" fontId="5" fillId="0" borderId="0" xfId="1" applyNumberFormat="1"/>
    <xf numFmtId="166" fontId="5" fillId="0" borderId="0" xfId="1" applyNumberFormat="1"/>
    <xf numFmtId="0" fontId="6" fillId="0" borderId="0" xfId="1" applyFont="1" applyAlignment="1">
      <alignment horizontal="left" indent="1"/>
    </xf>
    <xf numFmtId="166" fontId="6" fillId="0" borderId="0" xfId="2" applyNumberFormat="1" applyFont="1" applyFill="1" applyBorder="1"/>
    <xf numFmtId="166" fontId="6" fillId="4" borderId="0" xfId="2" applyNumberFormat="1" applyFont="1" applyFill="1" applyBorder="1"/>
    <xf numFmtId="0" fontId="6" fillId="2" borderId="0" xfId="1" applyFont="1" applyFill="1" applyAlignment="1">
      <alignment horizontal="left" indent="1"/>
    </xf>
    <xf numFmtId="166" fontId="6" fillId="2" borderId="0" xfId="2" applyNumberFormat="1" applyFont="1" applyFill="1"/>
    <xf numFmtId="166" fontId="6" fillId="2" borderId="0" xfId="2" applyNumberFormat="1" applyFont="1" applyFill="1" applyBorder="1"/>
    <xf numFmtId="0" fontId="5" fillId="2" borderId="0" xfId="1" applyFill="1"/>
    <xf numFmtId="166" fontId="5" fillId="2" borderId="0" xfId="1" applyNumberFormat="1" applyFill="1"/>
    <xf numFmtId="6" fontId="5" fillId="2" borderId="0" xfId="1" applyNumberFormat="1" applyFill="1"/>
    <xf numFmtId="166" fontId="5" fillId="5" borderId="0" xfId="1" applyNumberFormat="1" applyFill="1"/>
    <xf numFmtId="166" fontId="7" fillId="0" borderId="0" xfId="2" applyNumberFormat="1" applyFont="1" applyFill="1" applyAlignment="1"/>
    <xf numFmtId="166" fontId="7" fillId="4" borderId="0" xfId="2" applyNumberFormat="1" applyFont="1" applyFill="1" applyAlignment="1"/>
    <xf numFmtId="166" fontId="5" fillId="3" borderId="0" xfId="1" applyNumberFormat="1" applyFill="1"/>
    <xf numFmtId="0" fontId="6" fillId="0" borderId="0" xfId="1" applyFont="1" applyAlignment="1">
      <alignment horizontal="left" indent="2"/>
    </xf>
    <xf numFmtId="0" fontId="6" fillId="6" borderId="0" xfId="1" applyFont="1" applyFill="1" applyAlignment="1">
      <alignment horizontal="left" indent="1"/>
    </xf>
    <xf numFmtId="166" fontId="5" fillId="6" borderId="0" xfId="1" applyNumberFormat="1" applyFill="1"/>
    <xf numFmtId="166" fontId="6" fillId="6" borderId="0" xfId="2" applyNumberFormat="1" applyFont="1" applyFill="1"/>
    <xf numFmtId="0" fontId="5" fillId="6" borderId="0" xfId="1" applyFill="1"/>
    <xf numFmtId="166" fontId="6" fillId="6" borderId="0" xfId="2" applyNumberFormat="1" applyFont="1" applyFill="1" applyBorder="1"/>
    <xf numFmtId="166" fontId="5" fillId="6" borderId="1" xfId="1" applyNumberFormat="1" applyFill="1" applyBorder="1"/>
    <xf numFmtId="166" fontId="6" fillId="6" borderId="1" xfId="2" applyNumberFormat="1" applyFont="1" applyFill="1" applyBorder="1"/>
    <xf numFmtId="0" fontId="6" fillId="0" borderId="1" xfId="3" applyFont="1" applyBorder="1" applyAlignment="1">
      <alignment horizontal="left" indent="3"/>
    </xf>
    <xf numFmtId="166" fontId="6" fillId="0" borderId="1" xfId="2" applyNumberFormat="1" applyFont="1" applyFill="1" applyBorder="1"/>
    <xf numFmtId="166" fontId="6" fillId="4" borderId="1" xfId="2" applyNumberFormat="1" applyFont="1" applyFill="1" applyBorder="1"/>
    <xf numFmtId="0" fontId="8" fillId="0" borderId="0" xfId="1" applyFont="1"/>
    <xf numFmtId="166" fontId="6" fillId="7" borderId="0" xfId="2" applyNumberFormat="1" applyFont="1" applyFill="1" applyBorder="1"/>
    <xf numFmtId="0" fontId="8" fillId="2" borderId="0" xfId="1" applyFont="1" applyFill="1"/>
    <xf numFmtId="44" fontId="5" fillId="0" borderId="0" xfId="1" applyNumberFormat="1"/>
    <xf numFmtId="166" fontId="6" fillId="0" borderId="0" xfId="2" applyNumberFormat="1" applyFont="1" applyFill="1" applyAlignment="1"/>
    <xf numFmtId="166" fontId="6" fillId="4" borderId="0" xfId="2" applyNumberFormat="1" applyFont="1" applyFill="1" applyAlignment="1"/>
    <xf numFmtId="0" fontId="6" fillId="0" borderId="0" xfId="1" applyFont="1" applyAlignment="1">
      <alignment vertical="top"/>
    </xf>
    <xf numFmtId="166" fontId="7" fillId="0" borderId="0" xfId="2" applyNumberFormat="1" applyFont="1" applyFill="1" applyAlignment="1">
      <alignment horizontal="right" vertical="top"/>
    </xf>
    <xf numFmtId="166" fontId="5" fillId="4" borderId="0" xfId="1" applyNumberFormat="1" applyFill="1"/>
    <xf numFmtId="0" fontId="5" fillId="8" borderId="0" xfId="1" applyFill="1"/>
    <xf numFmtId="44" fontId="5" fillId="8" borderId="0" xfId="1" applyNumberFormat="1" applyFill="1"/>
    <xf numFmtId="0" fontId="5" fillId="0" borderId="0" xfId="1" applyAlignment="1">
      <alignment wrapText="1"/>
    </xf>
    <xf numFmtId="166" fontId="5" fillId="6" borderId="0" xfId="1" applyNumberFormat="1" applyFill="1" applyAlignment="1">
      <alignment horizontal="left"/>
    </xf>
    <xf numFmtId="0" fontId="6" fillId="8" borderId="0" xfId="1" applyFont="1" applyFill="1" applyAlignment="1">
      <alignment horizontal="left" indent="1"/>
    </xf>
    <xf numFmtId="166" fontId="5" fillId="8" borderId="0" xfId="1" applyNumberFormat="1" applyFill="1"/>
    <xf numFmtId="166" fontId="6" fillId="8" borderId="0" xfId="2" applyNumberFormat="1" applyFont="1" applyFill="1" applyBorder="1"/>
  </cellXfs>
  <cellStyles count="4">
    <cellStyle name="Currency 2" xfId="2" xr:uid="{875A4649-2D86-9C45-8C7D-F7B791AE760A}"/>
    <cellStyle name="Normal" xfId="0" builtinId="0"/>
    <cellStyle name="Normal 11 2 2" xfId="3" xr:uid="{D51B06DF-5483-484F-93C4-AF7CE0135043}"/>
    <cellStyle name="Normal 2" xfId="1" xr:uid="{25B50F34-0DA8-6743-9FF1-8276A68556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/Google%20Drive/Finance/Program%20Analysis/FY21/Projections/1_data/FY21%20w%20Forecast%20scenarios%2009152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/PLANNING/Rollf_2001/D_Apr/P&amp;S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jnelson/Desktop/Steve/Documents/Budget%20Information/2019-2020/FY20%20budget%20data%20submit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RAP/DUMM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1%20Profitabil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Group/ALUM/AluminaConferenceCall/September%2007/AluminaUpdateSeptember2007BackgroundInf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lsrv01/Groupsf2k/PLANNING/Rollf_2001/D_Apr/P&amp;S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My%20Documents/Spreadsheet%20File/AEP%20vs%20LME%2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PLANNING/Rollf_2001/D_Apr/P&amp;S2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Controller%20Division/Business%20Reporting/Bauxite%20&amp;%20Alumina/B&amp;A%20Group/2009/Month/0609/Workings/RTA/Variances/M&amp;R%20Variances%2006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Cross-Division/Budget%20Forecast/190402%20Preliminary%20budget%20forecast%20v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oll Up"/>
      <sheetName val="Key Assumptions"/>
      <sheetName val="FY21 Revenue Detail"/>
      <sheetName val="Law FY21"/>
      <sheetName val="Discount"/>
      <sheetName val="Expense Budgets FY21"/>
      <sheetName val="Expense Budget Cuts FY20"/>
      <sheetName val="OtherIncome"/>
      <sheetName val="CMM"/>
      <sheetName val="Dorm"/>
      <sheetName val="Fringe"/>
      <sheetName val="Salaries by Div FOR CAROL"/>
      <sheetName val="Retention"/>
      <sheetName val="Approved budget"/>
      <sheetName val="VSP"/>
      <sheetName val="Covid 1M &amp; 100K"/>
      <sheetName val="Spring Risks"/>
    </sheetNames>
    <sheetDataSet>
      <sheetData sheetId="0" refreshError="1"/>
      <sheetData sheetId="1">
        <row r="9">
          <cell r="F9">
            <v>69721.446723640649</v>
          </cell>
        </row>
        <row r="36">
          <cell r="F36">
            <v>7049</v>
          </cell>
        </row>
        <row r="39">
          <cell r="F39">
            <v>108415.51645114775</v>
          </cell>
        </row>
      </sheetData>
      <sheetData sheetId="2" refreshError="1"/>
      <sheetData sheetId="3">
        <row r="111">
          <cell r="K111">
            <v>-149876933</v>
          </cell>
        </row>
        <row r="178">
          <cell r="K178">
            <v>-10333365.477626553</v>
          </cell>
        </row>
      </sheetData>
      <sheetData sheetId="4" refreshError="1"/>
      <sheetData sheetId="5">
        <row r="47">
          <cell r="F47">
            <v>-80155486.276359335</v>
          </cell>
        </row>
      </sheetData>
      <sheetData sheetId="6">
        <row r="35">
          <cell r="I35">
            <v>16893743.662674814</v>
          </cell>
        </row>
      </sheetData>
      <sheetData sheetId="7" refreshError="1"/>
      <sheetData sheetId="8">
        <row r="14">
          <cell r="H14">
            <v>-1115432.56</v>
          </cell>
        </row>
      </sheetData>
      <sheetData sheetId="9" refreshError="1"/>
      <sheetData sheetId="10">
        <row r="34">
          <cell r="M34">
            <v>94200</v>
          </cell>
        </row>
      </sheetData>
      <sheetData sheetId="11">
        <row r="22">
          <cell r="E22">
            <v>11881164.212436769</v>
          </cell>
        </row>
      </sheetData>
      <sheetData sheetId="12">
        <row r="21">
          <cell r="G21">
            <v>44629753.390016668</v>
          </cell>
        </row>
      </sheetData>
      <sheetData sheetId="13" refreshError="1"/>
      <sheetData sheetId="14" refreshError="1"/>
      <sheetData sheetId="15" refreshError="1"/>
      <sheetData sheetId="16">
        <row r="93">
          <cell r="I93">
            <v>221855.18601950767</v>
          </cell>
        </row>
      </sheetData>
      <sheetData sheetId="1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ata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P&amp;S BudvRF"/>
      <sheetName val="Var BudvRF"/>
      <sheetName val="P&amp;S RFvRF"/>
      <sheetName val="Var RFvRF"/>
      <sheetName val="LSFO"/>
      <sheetName val="Module1"/>
      <sheetName val="Module2"/>
      <sheetName val="Module3"/>
      <sheetName val="Module4"/>
      <sheetName val="Module5"/>
      <sheetName val="Module6"/>
      <sheetName val="Module8"/>
      <sheetName val="Module7"/>
      <sheetName val="Module9"/>
      <sheetName val="Module10"/>
      <sheetName val="Module11"/>
      <sheetName val="Operation_Summary"/>
      <sheetName val="KBI Input"/>
      <sheetName val="Cockpit"/>
      <sheetName val="BGP"/>
      <sheetName val="Taxas US$"/>
      <sheetName val="P&amp;S_BudvRF"/>
      <sheetName val="Var_BudvRF"/>
      <sheetName val="P&amp;S_RFvRF"/>
      <sheetName val="Var_RFvRF"/>
      <sheetName val="TAUX"/>
      <sheetName val="P&amp;S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A Salary"/>
      <sheetName val="MM 214080"/>
      <sheetName val="MM 214091"/>
      <sheetName val="MM 214093"/>
      <sheetName val="SA"/>
      <sheetName val="OIA 2017-18"/>
      <sheetName val="Fin Aff Code Set up"/>
      <sheetName val="Fin Aff SalaryAccount Summary"/>
      <sheetName val="Mktg Comm"/>
      <sheetName val="FY-2020 Admissions OPS"/>
      <sheetName val="FY2020 Salaries Admissions"/>
      <sheetName val="FY -2020 FA OPS"/>
      <sheetName val="FY-2020 Salaries FA"/>
      <sheetName val="FY20 budget data submit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5">
          <cell r="G35">
            <v>4600033.34</v>
          </cell>
        </row>
      </sheetData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ability FY21"/>
      <sheetName val="Key Ratios and Exp Allocation"/>
      <sheetName val="Expenses"/>
      <sheetName val="Department_M"/>
      <sheetName val="Department_FS"/>
      <sheetName val="College_M"/>
      <sheetName val="Colleges_FS"/>
      <sheetName val="Summer_Raw (FY20)"/>
      <sheetName val="Fall and Spring Raw"/>
      <sheetName val="Crosswalk"/>
    </sheetNames>
    <sheetDataSet>
      <sheetData sheetId="0">
        <row r="34">
          <cell r="T34">
            <v>19224417.256734688</v>
          </cell>
          <cell r="Y34">
            <v>6763000.0000000009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elting Capacity Changes"/>
      <sheetName val="Refining Capacity Changes"/>
      <sheetName val="AluminaUpdateSeptember2007Backg"/>
      <sheetName val="Sheet1"/>
    </sheetNames>
    <sheetDataSet>
      <sheetData sheetId="0"/>
      <sheetData sheetId="1">
        <row r="21">
          <cell r="C21">
            <v>1602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P&amp;S BudvRF"/>
      <sheetName val="Var BudvRF"/>
      <sheetName val="P&amp;S RFvRF"/>
      <sheetName val="Var RFvRF"/>
      <sheetName val="LSFO"/>
      <sheetName val="Module1"/>
      <sheetName val="Module2"/>
      <sheetName val="Module3"/>
      <sheetName val="Module4"/>
      <sheetName val="Module5"/>
      <sheetName val="Module6"/>
      <sheetName val="Module8"/>
      <sheetName val="Module7"/>
      <sheetName val="Module9"/>
      <sheetName val="Module10"/>
      <sheetName val="Module11"/>
      <sheetName val="BGP"/>
      <sheetName val="Operation_Summary"/>
      <sheetName val="P&amp;S_BudvRF"/>
      <sheetName val="Var_BudvRF"/>
      <sheetName val="P&amp;S_RFvRF"/>
      <sheetName val="Var_RFvRF"/>
      <sheetName val="2008_B&amp;A_Valuation"/>
      <sheetName val="Taxas US$"/>
      <sheetName val="Cockpit"/>
      <sheetName val="WACC analysis"/>
      <sheetName val="TAUX"/>
      <sheetName val="P&amp;S2001"/>
      <sheetName val="KBI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udreuil Costs"/>
      <sheetName val="Chart1"/>
      <sheetName val="Sheet3"/>
      <sheetName val="Chart2"/>
      <sheetName val="LME &amp; Fx"/>
      <sheetName val="Hydrate Prices"/>
      <sheetName val="Chart3"/>
      <sheetName val="Chart4"/>
      <sheetName val="Sheet1"/>
      <sheetName val="Sheet2"/>
      <sheetName val="Sheet4"/>
      <sheetName val="Chart5"/>
      <sheetName val="Quarterly Metal and AEP Prices"/>
      <sheetName val="Prices&amp;Premiums (from CRU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>
            <v>27805</v>
          </cell>
          <cell r="E5">
            <v>103.44</v>
          </cell>
        </row>
        <row r="6">
          <cell r="E6">
            <v>103.44</v>
          </cell>
        </row>
        <row r="7">
          <cell r="E7">
            <v>103.44</v>
          </cell>
        </row>
        <row r="8">
          <cell r="E8">
            <v>103.44</v>
          </cell>
        </row>
        <row r="9">
          <cell r="E9">
            <v>118.29</v>
          </cell>
        </row>
        <row r="10">
          <cell r="E10">
            <v>118.29</v>
          </cell>
        </row>
        <row r="11">
          <cell r="E11">
            <v>118.29</v>
          </cell>
        </row>
        <row r="12">
          <cell r="E12">
            <v>118.29</v>
          </cell>
        </row>
        <row r="13">
          <cell r="E13">
            <v>123.68</v>
          </cell>
        </row>
        <row r="14">
          <cell r="E14">
            <v>123.68</v>
          </cell>
        </row>
        <row r="15">
          <cell r="E15">
            <v>123.68</v>
          </cell>
        </row>
        <row r="16">
          <cell r="E16">
            <v>123.68</v>
          </cell>
        </row>
        <row r="17">
          <cell r="E17">
            <v>133.79</v>
          </cell>
        </row>
        <row r="18">
          <cell r="E18">
            <v>133.79</v>
          </cell>
        </row>
        <row r="19">
          <cell r="E19">
            <v>133.79</v>
          </cell>
        </row>
        <row r="20">
          <cell r="E20">
            <v>133.79</v>
          </cell>
        </row>
        <row r="21">
          <cell r="E21">
            <v>166.82</v>
          </cell>
        </row>
        <row r="22">
          <cell r="E22">
            <v>166.82</v>
          </cell>
        </row>
        <row r="23">
          <cell r="E23">
            <v>166.82</v>
          </cell>
        </row>
        <row r="24">
          <cell r="E24">
            <v>166.82</v>
          </cell>
        </row>
        <row r="25">
          <cell r="E25">
            <v>190.89</v>
          </cell>
        </row>
        <row r="26">
          <cell r="E26">
            <v>190.89</v>
          </cell>
        </row>
        <row r="27">
          <cell r="E27">
            <v>190.89</v>
          </cell>
        </row>
        <row r="28">
          <cell r="E28">
            <v>190.89</v>
          </cell>
        </row>
        <row r="29">
          <cell r="E29">
            <v>191.25</v>
          </cell>
        </row>
        <row r="30">
          <cell r="E30">
            <v>194.47</v>
          </cell>
        </row>
        <row r="31">
          <cell r="E31">
            <v>181.89</v>
          </cell>
        </row>
        <row r="32">
          <cell r="E32">
            <v>178.36</v>
          </cell>
        </row>
        <row r="33">
          <cell r="E33">
            <v>161.03</v>
          </cell>
        </row>
        <row r="34">
          <cell r="E34">
            <v>167.93</v>
          </cell>
        </row>
        <row r="35">
          <cell r="E35">
            <v>164.63</v>
          </cell>
        </row>
        <row r="36">
          <cell r="E36">
            <v>165.43</v>
          </cell>
        </row>
        <row r="37">
          <cell r="E37">
            <v>166.78</v>
          </cell>
        </row>
        <row r="38">
          <cell r="E38">
            <v>156.33000000000001</v>
          </cell>
        </row>
        <row r="39">
          <cell r="E39">
            <v>162.1</v>
          </cell>
        </row>
        <row r="40">
          <cell r="E40">
            <v>162.27000000000001</v>
          </cell>
        </row>
        <row r="41">
          <cell r="E41">
            <v>142.91999999999999</v>
          </cell>
        </row>
        <row r="42">
          <cell r="E42">
            <v>140.33000000000001</v>
          </cell>
        </row>
        <row r="43">
          <cell r="E43">
            <v>148.21</v>
          </cell>
        </row>
        <row r="44">
          <cell r="E44">
            <v>134.08000000000001</v>
          </cell>
        </row>
        <row r="45">
          <cell r="E45">
            <v>123.5</v>
          </cell>
        </row>
        <row r="46">
          <cell r="E46">
            <v>125.45</v>
          </cell>
        </row>
        <row r="47">
          <cell r="E47">
            <v>117.51</v>
          </cell>
        </row>
        <row r="48">
          <cell r="E48">
            <v>129.66999999999999</v>
          </cell>
        </row>
        <row r="49">
          <cell r="E49">
            <v>125.02</v>
          </cell>
        </row>
        <row r="50">
          <cell r="E50">
            <v>130.32</v>
          </cell>
        </row>
        <row r="51">
          <cell r="E51">
            <v>132.27000000000001</v>
          </cell>
        </row>
        <row r="52">
          <cell r="E52">
            <v>131.38999999999999</v>
          </cell>
        </row>
        <row r="53">
          <cell r="E53">
            <v>147.44</v>
          </cell>
        </row>
        <row r="54">
          <cell r="E54">
            <v>169.76</v>
          </cell>
        </row>
        <row r="55">
          <cell r="E55">
            <v>173.75</v>
          </cell>
        </row>
        <row r="56">
          <cell r="E56">
            <v>183.06</v>
          </cell>
        </row>
        <row r="57">
          <cell r="E57">
            <v>245.19</v>
          </cell>
        </row>
        <row r="58">
          <cell r="E58">
            <v>254.33</v>
          </cell>
        </row>
        <row r="59">
          <cell r="E59">
            <v>228.96</v>
          </cell>
        </row>
        <row r="60">
          <cell r="E60">
            <v>247.8</v>
          </cell>
        </row>
        <row r="61">
          <cell r="E61">
            <v>257.32</v>
          </cell>
        </row>
        <row r="62">
          <cell r="E62">
            <v>272.75</v>
          </cell>
        </row>
        <row r="63">
          <cell r="E63">
            <v>272.63</v>
          </cell>
        </row>
        <row r="64">
          <cell r="E64">
            <v>260.20999999999998</v>
          </cell>
        </row>
        <row r="65">
          <cell r="E65">
            <v>233.7</v>
          </cell>
        </row>
        <row r="66">
          <cell r="E66">
            <v>216.69</v>
          </cell>
        </row>
        <row r="67">
          <cell r="E67">
            <v>209.81</v>
          </cell>
        </row>
        <row r="68">
          <cell r="E68">
            <v>197.92</v>
          </cell>
        </row>
        <row r="69">
          <cell r="E69">
            <v>179.17</v>
          </cell>
        </row>
        <row r="70">
          <cell r="E70">
            <v>174.14</v>
          </cell>
        </row>
        <row r="71">
          <cell r="E71">
            <v>175.99</v>
          </cell>
        </row>
        <row r="72">
          <cell r="E72">
            <v>172.97</v>
          </cell>
        </row>
        <row r="73">
          <cell r="E73">
            <v>173.3</v>
          </cell>
        </row>
        <row r="74">
          <cell r="E74">
            <v>168.94</v>
          </cell>
        </row>
        <row r="75">
          <cell r="E75">
            <v>167.92</v>
          </cell>
        </row>
        <row r="76">
          <cell r="E76">
            <v>164.25</v>
          </cell>
        </row>
        <row r="77">
          <cell r="E77">
            <v>149.25</v>
          </cell>
        </row>
        <row r="78">
          <cell r="E78">
            <v>149.88999999999999</v>
          </cell>
        </row>
        <row r="79">
          <cell r="E79">
            <v>156.30000000000001</v>
          </cell>
        </row>
        <row r="80">
          <cell r="E80">
            <v>157.88</v>
          </cell>
        </row>
        <row r="81">
          <cell r="E81">
            <v>162.83000000000001</v>
          </cell>
          <cell r="F81">
            <v>213</v>
          </cell>
        </row>
        <row r="82">
          <cell r="E82">
            <v>175.6</v>
          </cell>
          <cell r="F82">
            <v>278</v>
          </cell>
        </row>
        <row r="83">
          <cell r="E83">
            <v>184.52</v>
          </cell>
          <cell r="F83">
            <v>295</v>
          </cell>
        </row>
        <row r="84">
          <cell r="E84">
            <v>180.52</v>
          </cell>
          <cell r="F84">
            <v>268</v>
          </cell>
        </row>
        <row r="85">
          <cell r="E85">
            <v>197.11</v>
          </cell>
          <cell r="F85">
            <v>215</v>
          </cell>
        </row>
        <row r="86">
          <cell r="E86">
            <v>198.53</v>
          </cell>
          <cell r="F86">
            <v>170</v>
          </cell>
        </row>
        <row r="87">
          <cell r="E87">
            <v>190.51</v>
          </cell>
          <cell r="F87">
            <v>150</v>
          </cell>
        </row>
        <row r="88">
          <cell r="F88">
            <v>160</v>
          </cell>
        </row>
        <row r="89">
          <cell r="F89">
            <v>215</v>
          </cell>
        </row>
        <row r="90">
          <cell r="F90">
            <v>218</v>
          </cell>
        </row>
      </sheetData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P&amp;S BudvRF"/>
      <sheetName val="Var BudvRF"/>
      <sheetName val="P&amp;S RFvRF"/>
      <sheetName val="Var RFvRF"/>
      <sheetName val="LSFO"/>
      <sheetName val="Module1"/>
      <sheetName val="Module2"/>
      <sheetName val="Module3"/>
      <sheetName val="Module4"/>
      <sheetName val="Module5"/>
      <sheetName val="Module6"/>
      <sheetName val="Module8"/>
      <sheetName val="Module7"/>
      <sheetName val="Module9"/>
      <sheetName val="Module10"/>
      <sheetName val="Module11"/>
      <sheetName val="BGP"/>
      <sheetName val="Operation_Summary"/>
      <sheetName val="P&amp;S_BudvRF"/>
      <sheetName val="Var_BudvRF"/>
      <sheetName val="P&amp;S_RFvRF"/>
      <sheetName val="Var_RFvRF"/>
      <sheetName val="2008_B&amp;A_Valuation"/>
      <sheetName val="Taxas US$"/>
      <sheetName val="Cockpit"/>
      <sheetName val="WACC analysis"/>
      <sheetName val="TAUX"/>
      <sheetName val="P&amp;S2001"/>
      <sheetName val="KB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 lag effect (diff in LME)"/>
      <sheetName val="Gross sales - Singapore"/>
      <sheetName val="COGS - Singapore"/>
      <sheetName val="Variance Summary"/>
      <sheetName val="Variance Analysis"/>
      <sheetName val="Inputs M&amp;R"/>
      <sheetName val="Plan 2009"/>
      <sheetName val="Split (CJR)"/>
      <sheetName val="QAL - IncStmt_&amp;_Stat"/>
      <sheetName val="Yarwun - IncStmt_&amp;_Stat"/>
      <sheetName val="Weipa - IncStmt_&amp;_Stat"/>
      <sheetName val="Other Variances"/>
      <sheetName val="Revenue Variances"/>
      <sheetName val="Selling Costs"/>
      <sheetName val="Plant Variances - prodn costs"/>
      <sheetName val="Source Mix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nore - Current Status"/>
      <sheetName val="FY18 revenues"/>
      <sheetName val="FY19 revenues thru Jan 15"/>
      <sheetName val="FY18-19 Expense comparison"/>
      <sheetName val="Salaries"/>
      <sheetName val="SUMMARY Exhibit 1"/>
      <sheetName val="Designated projections"/>
      <sheetName val="Bridge"/>
      <sheetName val="Key Assumptions"/>
      <sheetName val="Inputs --&gt;"/>
      <sheetName val="FY20 Case Assumptions"/>
      <sheetName val="Bankable Plan"/>
      <sheetName val="CK edits"/>
      <sheetName val="Debt Serv Sched FY 17"/>
      <sheetName val="Summary"/>
      <sheetName val="Tuition &amp; FinAid projections"/>
      <sheetName val="SoA - Unrestricted"/>
      <sheetName val="SACS Metrics"/>
      <sheetName val="UNAEP Reference"/>
      <sheetName val="Sheet1"/>
      <sheetName val="FY19-Unrestricted"/>
      <sheetName val="Scenarios --&gt;"/>
      <sheetName val="Comparison BC vs. BP"/>
      <sheetName val="Bankable Plan + Addl"/>
      <sheetName val="Key Inputs --&gt;"/>
      <sheetName val="Addl Deltas"/>
      <sheetName val="Additional inputs --&gt;"/>
      <sheetName val="Leon's Reconciliation Notes"/>
      <sheetName val="SA Revenue"/>
      <sheetName val="Graduate enrollment"/>
      <sheetName val="Grad FY20"/>
      <sheetName val="Online Projection - P80"/>
      <sheetName val="Online Projection - HE"/>
      <sheetName val="Chart1"/>
      <sheetName val="FringeBudget12-7-2018"/>
      <sheetName val="Whelan"/>
      <sheetName val="CodeSetUp"/>
      <sheetName val="T&amp;F Schedule"/>
      <sheetName val="University Summary"/>
      <sheetName val="David addl"/>
      <sheetName val="Archive--&gt;"/>
      <sheetName val="Summary (2)"/>
      <sheetName val="Leon's version"/>
      <sheetName val="Endowment Projection"/>
      <sheetName val="EndowDrawActuals"/>
      <sheetName val="Income Statemen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>
        <row r="4">
          <cell r="C4">
            <v>21693253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9">
          <cell r="D19">
            <v>4710807.8</v>
          </cell>
        </row>
      </sheetData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lcs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ai/Google%20Drive/Finance/Program%20Analysis/FY21/Projections/1_data/Budgeted%20Expenses%20V2%20rj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124.07191215278" createdVersion="6" refreshedVersion="6" minRefreshableVersion="3" recordCount="1772" xr:uid="{2DD71E47-6E51-3947-9F95-D41B18A56273}">
  <cacheSource type="worksheet">
    <worksheetSource ref="A1:G1773" sheet="All Allocated" r:id="rId2"/>
  </cacheSource>
  <cacheFields count="7">
    <cacheField name="Levels" numFmtId="0">
      <sharedItems/>
    </cacheField>
    <cacheField name="Accounts" numFmtId="0">
      <sharedItems/>
    </cacheField>
    <cacheField name="FY2020" numFmtId="165">
      <sharedItems containsSemiMixedTypes="0" containsString="0" containsNumber="1" minValue="0" maxValue="45000000"/>
    </cacheField>
    <cacheField name="FY2021" numFmtId="165">
      <sharedItems containsSemiMixedTypes="0" containsString="0" containsNumber="1" minValue="0" maxValue="46526203"/>
    </cacheField>
    <cacheField name="Additions" numFmtId="0">
      <sharedItems containsString="0" containsBlank="1" containsNumber="1" containsInteger="1" minValue="4292" maxValue="2452000"/>
    </cacheField>
    <cacheField name="New Total" numFmtId="165">
      <sharedItems containsSemiMixedTypes="0" containsString="0" containsNumber="1" minValue="0" maxValue="48978203"/>
    </cacheField>
    <cacheField name="Allocations" numFmtId="0">
      <sharedItems count="37">
        <s v="Indirect"/>
        <s v="Faculty"/>
        <s v="Undergrads"/>
        <s v="Auxiliary"/>
        <s v="Non Law"/>
        <s v="BU"/>
        <s v="Communication"/>
        <s v="Studio Art"/>
        <s v="Design"/>
        <s v="Environment"/>
        <s v="Theatre"/>
        <s v="Music"/>
        <s v="CMM"/>
        <s v="Music Industry"/>
        <s v="Law"/>
        <s v="Law Clinic"/>
        <s v="Graduates Non Law"/>
        <s v="Counseling"/>
        <s v="Nursing"/>
        <s v="LIM"/>
        <s v="CAS"/>
        <s v="Languages"/>
        <s v="English"/>
        <s v="Teacher Certification"/>
        <s v="Math"/>
        <s v="History"/>
        <s v="Political Science"/>
        <s v="Philosophy"/>
        <s v="Psychology"/>
        <s v="Sociology"/>
        <s v="Religious Studies"/>
        <s v="Biology"/>
        <s v="Chemistry"/>
        <s v="Physics"/>
        <s v="Criminal Justice"/>
        <s v="Discount"/>
        <s v="Fring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2">
  <r>
    <s v="216000 OFFICE OF PRESIDENT"/>
    <s v="1208 - ADM STAFF FT"/>
    <n v="818389.99999999965"/>
    <n v="551999.93999999994"/>
    <m/>
    <n v="551999.93999999994"/>
    <x v="0"/>
  </r>
  <r>
    <s v="216000 OFFICE OF PRESIDENT"/>
    <s v="1299 - UNALLOC-ADM SAL"/>
    <n v="0"/>
    <n v="145769"/>
    <n v="10000"/>
    <n v="155769"/>
    <x v="0"/>
  </r>
  <r>
    <s v="216000 OFFICE OF PRESIDENT"/>
    <s v="1301 - JESUITS PT"/>
    <n v="25755.999999999996"/>
    <n v="25755.999999999989"/>
    <m/>
    <n v="25755.999999999989"/>
    <x v="0"/>
  </r>
  <r>
    <s v="216000 OFFICE OF PRESIDENT"/>
    <s v="1920 - STUDENT ASSISTANT"/>
    <n v="5000"/>
    <n v="0"/>
    <m/>
    <n v="0"/>
    <x v="0"/>
  </r>
  <r>
    <s v="216000 OFFICE OF PRESIDENT"/>
    <s v="1019 - STIPENDS"/>
    <n v="2000.0000000000002"/>
    <n v="2000.0000000000002"/>
    <m/>
    <n v="2000.0000000000002"/>
    <x v="0"/>
  </r>
  <r>
    <s v="216000 OFFICE OF PRESIDENT"/>
    <s v="3000 - Unallocated operating pool"/>
    <n v="66465"/>
    <n v="71115"/>
    <n v="45000"/>
    <n v="116115"/>
    <x v="0"/>
  </r>
  <r>
    <s v="216000 OFFICE OF PRESIDENT"/>
    <s v="3X92 - Professional Services"/>
    <n v="11850"/>
    <n v="11850"/>
    <m/>
    <n v="11850"/>
    <x v="0"/>
  </r>
  <r>
    <s v="216000 OFFICE OF PRESIDENT"/>
    <s v="3090 - CONF. REGISTRATION"/>
    <n v="0"/>
    <n v="18000"/>
    <m/>
    <n v="18000"/>
    <x v="0"/>
  </r>
  <r>
    <s v="216000 OFFICE OF PRESIDENT"/>
    <s v="3092 - AIRFARE/RAIL FEES"/>
    <n v="3559.2900000000004"/>
    <n v="0"/>
    <m/>
    <n v="0"/>
    <x v="0"/>
  </r>
  <r>
    <s v="216000 OFFICE OF PRESIDENT"/>
    <s v="3093 - DOMESTIC TRAVEL EXP."/>
    <n v="4642.18"/>
    <n v="0"/>
    <m/>
    <n v="0"/>
    <x v="0"/>
  </r>
  <r>
    <s v="216000 OFFICE OF PRESIDENT"/>
    <s v="3095 - INTERNATIONAL TRAVEL"/>
    <n v="40.349999999999994"/>
    <n v="0"/>
    <m/>
    <n v="0"/>
    <x v="0"/>
  </r>
  <r>
    <s v="216000 OFFICE OF PRESIDENT"/>
    <s v="3X93 - Books and Periodicals"/>
    <n v="107.10999999960002"/>
    <n v="107.00000000000001"/>
    <m/>
    <n v="107.00000000000001"/>
    <x v="0"/>
  </r>
  <r>
    <s v="216000 OFFICE OF PRESIDENT"/>
    <s v="3X89 - Entertainment/Catering"/>
    <n v="17505.84"/>
    <n v="17506.000000000004"/>
    <m/>
    <n v="17506.000000000004"/>
    <x v="0"/>
  </r>
  <r>
    <s v="216000 OFFICE OF PRESIDENT"/>
    <s v="3X96 - Information Technology/Computer Expenses"/>
    <n v="49.989999999600002"/>
    <n v="49.999999999999993"/>
    <m/>
    <n v="49.999999999999993"/>
    <x v="0"/>
  </r>
  <r>
    <s v="216000 OFFICE OF PRESIDENT"/>
    <s v="3X98 - Supplies"/>
    <n v="10496.919999999598"/>
    <n v="10497"/>
    <m/>
    <n v="10497"/>
    <x v="0"/>
  </r>
  <r>
    <s v="216000 OFFICE OF PRESIDENT"/>
    <s v="3X83 - OTHER EXPENSES"/>
    <n v="423.81999999960004"/>
    <n v="423.99999999999994"/>
    <m/>
    <n v="423.99999999999994"/>
    <x v="0"/>
  </r>
  <r>
    <s v="216020 SEARCHES"/>
    <s v="3000 - Unallocated operating pool"/>
    <n v="139746.7899999996"/>
    <n v="0"/>
    <m/>
    <n v="0"/>
    <x v="0"/>
  </r>
  <r>
    <s v="216020 SEARCHES"/>
    <s v="3X92 - Professional Services"/>
    <n v="51372.459999999606"/>
    <n v="82376.999999999985"/>
    <m/>
    <n v="82376.999999999985"/>
    <x v="0"/>
  </r>
  <r>
    <s v="216020 SEARCHES"/>
    <s v="3093 - DOMESTIC TRAVEL EXP."/>
    <n v="8880.75"/>
    <n v="0"/>
    <m/>
    <n v="0"/>
    <x v="0"/>
  </r>
  <r>
    <s v="216025 LAICU"/>
    <s v="3000 - Unallocated operating pool"/>
    <n v="9405.9999999995998"/>
    <n v="0"/>
    <m/>
    <n v="0"/>
    <x v="0"/>
  </r>
  <r>
    <s v="216025 LAICU"/>
    <s v="3X89 - Entertainment/Catering"/>
    <n v="26298"/>
    <n v="35703.999999999993"/>
    <m/>
    <n v="35703.999999999993"/>
    <x v="0"/>
  </r>
  <r>
    <s v="216050 BOARD OF TRUSTEES"/>
    <s v="1920 - STUDENT ASSISTANT"/>
    <n v="0"/>
    <n v="600"/>
    <m/>
    <n v="600"/>
    <x v="0"/>
  </r>
  <r>
    <s v="216050 BOARD OF TRUSTEES"/>
    <s v="1019 - STIPENDS"/>
    <n v="600"/>
    <n v="0"/>
    <m/>
    <n v="0"/>
    <x v="0"/>
  </r>
  <r>
    <s v="216050 BOARD OF TRUSTEES"/>
    <s v="3000 - Unallocated operating pool"/>
    <n v="32385.900000000005"/>
    <n v="12385.999999999998"/>
    <m/>
    <n v="12385.999999999998"/>
    <x v="0"/>
  </r>
  <r>
    <s v="216050 BOARD OF TRUSTEES"/>
    <s v="3X92 - Professional Services"/>
    <n v="371.51000000040011"/>
    <n v="0"/>
    <m/>
    <n v="0"/>
    <x v="0"/>
  </r>
  <r>
    <s v="216050 BOARD OF TRUSTEES"/>
    <s v="3090 - CONF. REGISTRATION"/>
    <n v="0"/>
    <n v="16000"/>
    <m/>
    <n v="16000"/>
    <x v="0"/>
  </r>
  <r>
    <s v="216050 BOARD OF TRUSTEES"/>
    <s v="3092 - AIRFARE/RAIL FEES"/>
    <n v="4838.1099999999997"/>
    <n v="0"/>
    <m/>
    <n v="0"/>
    <x v="0"/>
  </r>
  <r>
    <s v="216050 BOARD OF TRUSTEES"/>
    <s v="3093 - DOMESTIC TRAVEL EXP."/>
    <n v="3688.7599999999998"/>
    <n v="0"/>
    <m/>
    <n v="0"/>
    <x v="0"/>
  </r>
  <r>
    <s v="216050 BOARD OF TRUSTEES"/>
    <s v="3X89 - Entertainment/Catering"/>
    <n v="17119.719999999605"/>
    <n v="30000"/>
    <m/>
    <n v="30000"/>
    <x v="0"/>
  </r>
  <r>
    <s v="216050 BOARD OF TRUSTEES"/>
    <s v="3X97 - Equipment"/>
    <n v="996"/>
    <n v="995.98042221960156"/>
    <m/>
    <n v="995.98042221960156"/>
    <x v="0"/>
  </r>
  <r>
    <s v="216060 INTERNAL AUDITOR"/>
    <s v="3000 - Unallocated operating pool"/>
    <n v="74145"/>
    <n v="74145"/>
    <m/>
    <n v="74145"/>
    <x v="0"/>
  </r>
  <r>
    <s v="216060 INTERNAL AUDITOR"/>
    <s v="3X92 - Professional Services"/>
    <n v="24354.999999999596"/>
    <n v="24354.999999999996"/>
    <m/>
    <n v="24354.999999999996"/>
    <x v="0"/>
  </r>
  <r>
    <s v="216008 GENERAL COUNSEL"/>
    <s v="1208 - ADM STAFF FT"/>
    <n v="94229.000000000015"/>
    <n v="94229.37559999997"/>
    <m/>
    <n v="94229.37559999997"/>
    <x v="0"/>
  </r>
  <r>
    <s v="216008 GENERAL COUNSEL"/>
    <s v="3X92 - Professional Services"/>
    <n v="463.44999999959987"/>
    <n v="500.00000000000006"/>
    <m/>
    <n v="500.00000000000006"/>
    <x v="0"/>
  </r>
  <r>
    <s v="216008 GENERAL COUNSEL"/>
    <s v="3090 - CONF. REGISTRATION"/>
    <n v="26.000000000000004"/>
    <n v="1000"/>
    <m/>
    <n v="1000"/>
    <x v="0"/>
  </r>
  <r>
    <s v="216008 GENERAL COUNSEL"/>
    <s v="3092 - AIRFARE/RAIL FEES"/>
    <n v="1310.88"/>
    <n v="400"/>
    <m/>
    <n v="400"/>
    <x v="0"/>
  </r>
  <r>
    <s v="216008 GENERAL COUNSEL"/>
    <s v="3093 - DOMESTIC TRAVEL EXP."/>
    <n v="29.000000000000004"/>
    <n v="780"/>
    <m/>
    <n v="780"/>
    <x v="0"/>
  </r>
  <r>
    <s v="216008 GENERAL COUNSEL"/>
    <s v="3X89 - Entertainment/Catering"/>
    <n v="1771.9200000000003"/>
    <n v="1800"/>
    <m/>
    <n v="1800"/>
    <x v="0"/>
  </r>
  <r>
    <s v="216008 GENERAL COUNSEL"/>
    <s v="3X98 - Supplies"/>
    <n v="1789.0299999995996"/>
    <n v="1800"/>
    <m/>
    <n v="1800"/>
    <x v="0"/>
  </r>
  <r>
    <s v="216008 GENERAL COUNSEL"/>
    <s v="3X82 - Legal Expenses"/>
    <n v="336609.99999999983"/>
    <n v="335720"/>
    <m/>
    <n v="335720"/>
    <x v="0"/>
  </r>
  <r>
    <s v="216009 DIVERSITY/INCLUSION"/>
    <s v="1103 - UN STAFF PT"/>
    <n v="150.07999999999998"/>
    <n v="0"/>
    <m/>
    <n v="0"/>
    <x v="0"/>
  </r>
  <r>
    <s v="216009 DIVERSITY/INCLUSION"/>
    <s v="1208 - ADM STAFF FT"/>
    <n v="89000.000000000015"/>
    <n v="125000.00000000001"/>
    <m/>
    <n v="125000.00000000001"/>
    <x v="0"/>
  </r>
  <r>
    <s v="216009 DIVERSITY/INCLUSION"/>
    <s v="1920 - STUDENT ASSISTANT"/>
    <n v="4200"/>
    <n v="5000"/>
    <m/>
    <n v="5000"/>
    <x v="0"/>
  </r>
  <r>
    <s v="216009 DIVERSITY/INCLUSION"/>
    <s v="1019 - STIPENDS"/>
    <n v="10000"/>
    <n v="15000"/>
    <m/>
    <n v="15000"/>
    <x v="0"/>
  </r>
  <r>
    <s v="216009 DIVERSITY/INCLUSION"/>
    <s v="3000 - Unallocated operating pool"/>
    <n v="1576.3899999996004"/>
    <n v="13350"/>
    <m/>
    <n v="13350"/>
    <x v="0"/>
  </r>
  <r>
    <s v="216009 DIVERSITY/INCLUSION"/>
    <s v="3X92 - Professional Services"/>
    <n v="5737.5"/>
    <n v="0"/>
    <m/>
    <n v="0"/>
    <x v="0"/>
  </r>
  <r>
    <s v="216009 DIVERSITY/INCLUSION"/>
    <s v="3093 - DOMESTIC TRAVEL EXP."/>
    <n v="159.59000000000003"/>
    <n v="0"/>
    <m/>
    <n v="0"/>
    <x v="0"/>
  </r>
  <r>
    <s v="216009 DIVERSITY/INCLUSION"/>
    <s v="3X89 - Entertainment/Catering"/>
    <n v="501.23000000040014"/>
    <n v="0"/>
    <m/>
    <n v="0"/>
    <x v="0"/>
  </r>
  <r>
    <s v="216009 DIVERSITY/INCLUSION"/>
    <s v="3X98 - Supplies"/>
    <n v="562.16000000040003"/>
    <n v="0"/>
    <m/>
    <n v="0"/>
    <x v="0"/>
  </r>
  <r>
    <s v="216009 DIVERSITY/INCLUSION"/>
    <s v="3X99 - Educational Programming Activities"/>
    <n v="6463.1300000004012"/>
    <n v="0"/>
    <m/>
    <n v="0"/>
    <x v="0"/>
  </r>
  <r>
    <s v="216011 ACAD OMBUDSPERSON"/>
    <s v="1019 - STIPENDS"/>
    <n v="24999.999999999996"/>
    <n v="29999.999999999996"/>
    <m/>
    <n v="29999.999999999996"/>
    <x v="0"/>
  </r>
  <r>
    <s v="216070 GOVERMENTAL RELATION"/>
    <s v="1208 - ADM STAFF FT"/>
    <n v="145807"/>
    <n v="145806.6844"/>
    <m/>
    <n v="145806.6844"/>
    <x v="0"/>
  </r>
  <r>
    <s v="216070 GOVERMENTAL RELATION"/>
    <s v="3000 - Unallocated operating pool"/>
    <n v="28180.329999999598"/>
    <n v="28230"/>
    <m/>
    <n v="28230"/>
    <x v="0"/>
  </r>
  <r>
    <s v="216070 GOVERMENTAL RELATION"/>
    <s v="3X92 - Professional Services"/>
    <n v="3675"/>
    <n v="3675"/>
    <m/>
    <n v="3675"/>
    <x v="0"/>
  </r>
  <r>
    <s v="216070 GOVERMENTAL RELATION"/>
    <s v="3090 - CONF. REGISTRATION"/>
    <n v="0"/>
    <n v="679"/>
    <m/>
    <n v="679"/>
    <x v="0"/>
  </r>
  <r>
    <s v="216070 GOVERMENTAL RELATION"/>
    <s v="3092 - AIRFARE/RAIL FEES"/>
    <n v="571.91999999999985"/>
    <n v="400"/>
    <m/>
    <n v="400"/>
    <x v="0"/>
  </r>
  <r>
    <s v="216070 GOVERMENTAL RELATION"/>
    <s v="3093 - DOMESTIC TRAVEL EXP."/>
    <n v="1387.1300000000003"/>
    <n v="780"/>
    <m/>
    <n v="780"/>
    <x v="0"/>
  </r>
  <r>
    <s v="216070 GOVERMENTAL RELATION"/>
    <s v="3X89 - Entertainment/Catering"/>
    <n v="4779.9999999995998"/>
    <n v="4780"/>
    <m/>
    <n v="4780"/>
    <x v="0"/>
  </r>
  <r>
    <s v="216070 GOVERMENTAL RELATION"/>
    <s v="3X98 - Supplies"/>
    <n v="153.12"/>
    <n v="199.99999999999997"/>
    <m/>
    <n v="199.99999999999997"/>
    <x v="0"/>
  </r>
  <r>
    <s v="216070 GOVERMENTAL RELATION"/>
    <s v="3X82 - Legal Expenses"/>
    <n v="3230.4999999995994"/>
    <n v="3231"/>
    <m/>
    <n v="3231"/>
    <x v="0"/>
  </r>
  <r>
    <s v="216070 GOVERMENTAL RELATION"/>
    <s v="3X83 - OTHER EXPENSES"/>
    <n v="21.999999999600004"/>
    <n v="24.999999999999996"/>
    <m/>
    <n v="24.999999999999996"/>
    <x v="0"/>
  </r>
  <r>
    <s v="216200 V P ACADEMIC AFFAIRS"/>
    <s v="1001 - 10/12 FAC SAL"/>
    <n v="137802"/>
    <n v="137801.82"/>
    <m/>
    <n v="137801.82"/>
    <x v="0"/>
  </r>
  <r>
    <s v="216200 V P ACADEMIC AFFAIRS"/>
    <s v="1012 - 12/12 FAC SAL"/>
    <n v="250000.00000000003"/>
    <n v="350000"/>
    <m/>
    <n v="350000"/>
    <x v="0"/>
  </r>
  <r>
    <s v="216200 V P ACADEMIC AFFAIRS"/>
    <s v="1013 - PT FAC SAL"/>
    <n v="6000"/>
    <n v="52000.000000000007"/>
    <m/>
    <n v="52000.000000000007"/>
    <x v="0"/>
  </r>
  <r>
    <s v="216200 V P ACADEMIC AFFAIRS"/>
    <s v="1099 - UNALLOCATED FAC"/>
    <n v="0"/>
    <n v="29000.000000000004"/>
    <n v="46501"/>
    <n v="75501"/>
    <x v="0"/>
  </r>
  <r>
    <s v="216200 V P ACADEMIC AFFAIRS"/>
    <s v="1208 - ADM STAFF FT"/>
    <n v="152309"/>
    <n v="185071.07333333333"/>
    <m/>
    <n v="185071.07333333333"/>
    <x v="0"/>
  </r>
  <r>
    <s v="216200 V P ACADEMIC AFFAIRS"/>
    <s v="1550 - TEMP-EXTERNAL"/>
    <n v="990"/>
    <n v="0"/>
    <m/>
    <n v="0"/>
    <x v="0"/>
  </r>
  <r>
    <s v="216200 V P ACADEMIC AFFAIRS"/>
    <s v="1019 - STIPENDS"/>
    <n v="89000.000000000015"/>
    <n v="36000"/>
    <m/>
    <n v="36000"/>
    <x v="0"/>
  </r>
  <r>
    <s v="216200 V P ACADEMIC AFFAIRS"/>
    <s v="3000 - Unallocated operating pool"/>
    <n v="95056.829999999973"/>
    <n v="415232"/>
    <n v="60000"/>
    <n v="475232"/>
    <x v="0"/>
  </r>
  <r>
    <s v="216200 V P ACADEMIC AFFAIRS"/>
    <s v="3X91 - Advertising summary"/>
    <n v="45.990000000000009"/>
    <n v="0"/>
    <m/>
    <n v="0"/>
    <x v="0"/>
  </r>
  <r>
    <s v="216200 V P ACADEMIC AFFAIRS"/>
    <s v="3X92 - Professional Services"/>
    <n v="19622.259999999602"/>
    <n v="0"/>
    <m/>
    <n v="0"/>
    <x v="0"/>
  </r>
  <r>
    <s v="216200 V P ACADEMIC AFFAIRS"/>
    <s v="3090 - CONF. REGISTRATION"/>
    <n v="4732.71"/>
    <n v="2450"/>
    <m/>
    <n v="2450"/>
    <x v="0"/>
  </r>
  <r>
    <s v="216200 V P ACADEMIC AFFAIRS"/>
    <s v="3092 - AIRFARE/RAIL FEES"/>
    <n v="2752.7800000000007"/>
    <n v="2000"/>
    <m/>
    <n v="2000"/>
    <x v="0"/>
  </r>
  <r>
    <s v="216200 V P ACADEMIC AFFAIRS"/>
    <s v="3093 - DOMESTIC TRAVEL EXP."/>
    <n v="2008.8100000000002"/>
    <n v="2600"/>
    <m/>
    <n v="2600"/>
    <x v="0"/>
  </r>
  <r>
    <s v="216200 V P ACADEMIC AFFAIRS"/>
    <s v="3095 - INTERNATIONAL TRAVEL"/>
    <n v="80.25"/>
    <n v="0"/>
    <m/>
    <n v="0"/>
    <x v="0"/>
  </r>
  <r>
    <s v="216200 V P ACADEMIC AFFAIRS"/>
    <s v="3103 - TRAVEL AGENT FEE"/>
    <n v="10"/>
    <n v="0"/>
    <m/>
    <n v="0"/>
    <x v="0"/>
  </r>
  <r>
    <s v="216200 V P ACADEMIC AFFAIRS"/>
    <s v="3X93 - Books and Periodicals"/>
    <n v="164.18000000040001"/>
    <n v="0"/>
    <m/>
    <n v="0"/>
    <x v="0"/>
  </r>
  <r>
    <s v="216200 V P ACADEMIC AFFAIRS"/>
    <s v="3X94 - Library Expenses"/>
    <n v="5000.0000000004002"/>
    <n v="0"/>
    <m/>
    <n v="0"/>
    <x v="0"/>
  </r>
  <r>
    <s v="216200 V P ACADEMIC AFFAIRS"/>
    <s v="3X89 - Entertainment/Catering"/>
    <n v="54405.30000000001"/>
    <n v="9405"/>
    <m/>
    <n v="9405"/>
    <x v="0"/>
  </r>
  <r>
    <s v="216200 V P ACADEMIC AFFAIRS"/>
    <s v="3079 - MEMBERSHIP/DUES"/>
    <n v="0"/>
    <n v="45000"/>
    <m/>
    <n v="45000"/>
    <x v="0"/>
  </r>
  <r>
    <s v="216200 V P ACADEMIC AFFAIRS"/>
    <s v="3X96 - Information Technology/Computer Expenses"/>
    <n v="6187.3199999999988"/>
    <n v="0"/>
    <m/>
    <n v="0"/>
    <x v="0"/>
  </r>
  <r>
    <s v="216200 V P ACADEMIC AFFAIRS"/>
    <s v="3X97 - Equipment"/>
    <n v="3762.2199999995992"/>
    <n v="0"/>
    <m/>
    <n v="0"/>
    <x v="0"/>
  </r>
  <r>
    <s v="216200 V P ACADEMIC AFFAIRS"/>
    <s v="3X98 - Supplies"/>
    <n v="1765.4600000004004"/>
    <n v="0"/>
    <m/>
    <n v="0"/>
    <x v="0"/>
  </r>
  <r>
    <s v="216200 V P ACADEMIC AFFAIRS"/>
    <s v="3X99 - Educational Programming Activities"/>
    <n v="30999.999999999596"/>
    <n v="0"/>
    <m/>
    <n v="0"/>
    <x v="0"/>
  </r>
  <r>
    <s v="216200 V P ACADEMIC AFFAIRS"/>
    <s v="3X71 Repairs Summary"/>
    <n v="4442.0000000004011"/>
    <n v="0"/>
    <m/>
    <n v="0"/>
    <x v="0"/>
  </r>
  <r>
    <s v="216200 V P ACADEMIC AFFAIRS"/>
    <s v="3X83 - OTHER EXPENSES"/>
    <n v="1863.9999999996005"/>
    <n v="0"/>
    <m/>
    <n v="0"/>
    <x v="0"/>
  </r>
  <r>
    <s v="216200 V P ACADEMIC AFFAIRS"/>
    <s v="3913 - SCHOLARSHIPS"/>
    <n v="300"/>
    <n v="0"/>
    <m/>
    <n v="0"/>
    <x v="0"/>
  </r>
  <r>
    <s v="213220 - CENTER:FACULTY INNOV"/>
    <s v="3000 - Unallocated operating pool"/>
    <n v="2306.4500000004005"/>
    <n v="0"/>
    <m/>
    <n v="0"/>
    <x v="1"/>
  </r>
  <r>
    <s v="213220 - CENTER:FACULTY INNOV"/>
    <s v="3X89 - Entertainment/Catering"/>
    <n v="193.55000000040002"/>
    <n v="900"/>
    <m/>
    <n v="900"/>
    <x v="1"/>
  </r>
  <r>
    <s v="213220 - CENTER:FACULTY INNOV"/>
    <s v="3079 - MEMBERSHIP/DUES"/>
    <n v="0"/>
    <n v="1600"/>
    <m/>
    <n v="1600"/>
    <x v="1"/>
  </r>
  <r>
    <s v="213220 - CENTER:FACULTY INNOV"/>
    <s v="3X98 - Supplies"/>
    <n v="0"/>
    <n v="200"/>
    <m/>
    <n v="200"/>
    <x v="1"/>
  </r>
  <r>
    <s v="213220 - CENTER:FACULTY INNOV"/>
    <s v="3X99 - Educational Programming Activities"/>
    <n v="0"/>
    <n v="900"/>
    <m/>
    <n v="900"/>
    <x v="1"/>
  </r>
  <r>
    <s v="214607 CAREER SERVICES"/>
    <s v="1208 - ADM STAFF FT"/>
    <n v="185489.99999999997"/>
    <n v="64999.999999999978"/>
    <m/>
    <n v="64999.999999999978"/>
    <x v="2"/>
  </r>
  <r>
    <s v="214607 CAREER SERVICES"/>
    <s v="1920 - STUDENT ASSISTANT"/>
    <n v="18000"/>
    <n v="0"/>
    <m/>
    <n v="0"/>
    <x v="2"/>
  </r>
  <r>
    <s v="214608 CAREER SERVICES FEE"/>
    <s v="1208 - ADM STAFF FT"/>
    <n v="0"/>
    <n v="123000.09999999998"/>
    <m/>
    <n v="123000.09999999998"/>
    <x v="2"/>
  </r>
  <r>
    <s v="214608 CAREER SERVICES FEE"/>
    <s v="1920 - STUDENT ASSISTANT"/>
    <n v="0"/>
    <n v="15490.000000000002"/>
    <m/>
    <n v="15490.000000000002"/>
    <x v="2"/>
  </r>
  <r>
    <s v="214608 CAREER SERVICES FEE"/>
    <s v="3000 - Unallocated operating pool"/>
    <n v="0"/>
    <n v="30378"/>
    <m/>
    <n v="30378"/>
    <x v="2"/>
  </r>
  <r>
    <s v="214241 STUDENT SUCCESS CTR"/>
    <s v="1104 - UN STAFF F/T"/>
    <n v="29199.999999999996"/>
    <n v="29199.999999999989"/>
    <m/>
    <n v="29199.999999999989"/>
    <x v="2"/>
  </r>
  <r>
    <s v="214241 STUDENT SUCCESS CTR"/>
    <s v="1208 - ADM STAFF FT"/>
    <n v="327004.68000000011"/>
    <n v="327000.02"/>
    <m/>
    <n v="327000.02"/>
    <x v="2"/>
  </r>
  <r>
    <s v="214241 STUDENT SUCCESS CTR"/>
    <s v="1209 - 10 MTH ADMIN STAFF"/>
    <n v="45750"/>
    <n v="45749.860000000008"/>
    <m/>
    <n v="45749.860000000008"/>
    <x v="2"/>
  </r>
  <r>
    <s v="214241 STUDENT SUCCESS CTR"/>
    <s v="1920 - STUDENT ASSISTANT"/>
    <n v="9572.32"/>
    <n v="0"/>
    <m/>
    <n v="0"/>
    <x v="2"/>
  </r>
  <r>
    <s v="214241 STUDENT SUCCESS CTR"/>
    <s v="1019 - STIPENDS"/>
    <n v="5000"/>
    <n v="5000"/>
    <m/>
    <n v="5000"/>
    <x v="2"/>
  </r>
  <r>
    <s v="214241 STUDENT SUCCESS CTR"/>
    <s v="3000 - Unallocated operating pool"/>
    <n v="60178.220000000387"/>
    <n v="23517"/>
    <m/>
    <n v="23517"/>
    <x v="2"/>
  </r>
  <r>
    <s v="214241 STUDENT SUCCESS CTR"/>
    <s v="3X91 - Advertising summary"/>
    <n v="908.06000000040024"/>
    <n v="0"/>
    <m/>
    <n v="0"/>
    <x v="2"/>
  </r>
  <r>
    <s v="214241 STUDENT SUCCESS CTR"/>
    <s v="3X92 - Professional Services"/>
    <n v="56070"/>
    <n v="0"/>
    <m/>
    <n v="0"/>
    <x v="2"/>
  </r>
  <r>
    <s v="214241 STUDENT SUCCESS CTR"/>
    <s v="3090 - CONF. REGISTRATION"/>
    <n v="690"/>
    <n v="0"/>
    <m/>
    <n v="0"/>
    <x v="2"/>
  </r>
  <r>
    <s v="214241 STUDENT SUCCESS CTR"/>
    <s v="3092 - AIRFARE/RAIL FEES"/>
    <n v="390.99999999999994"/>
    <n v="0"/>
    <m/>
    <n v="0"/>
    <x v="2"/>
  </r>
  <r>
    <s v="214241 STUDENT SUCCESS CTR"/>
    <s v="3093 - DOMESTIC TRAVEL EXP."/>
    <n v="1108.0800000000002"/>
    <n v="0"/>
    <m/>
    <n v="0"/>
    <x v="2"/>
  </r>
  <r>
    <s v="214241 STUDENT SUCCESS CTR"/>
    <s v="3X93 - Books and Periodicals"/>
    <n v="16.749999999600004"/>
    <n v="0"/>
    <m/>
    <n v="0"/>
    <x v="2"/>
  </r>
  <r>
    <s v="214241 STUDENT SUCCESS CTR"/>
    <s v="3X89 - Entertainment/Catering"/>
    <n v="6169.0800000000008"/>
    <n v="4300"/>
    <m/>
    <n v="4300"/>
    <x v="2"/>
  </r>
  <r>
    <s v="214241 STUDENT SUCCESS CTR"/>
    <s v="3079 - MEMBERSHIP/DUES"/>
    <n v="0"/>
    <n v="1100"/>
    <m/>
    <n v="1100"/>
    <x v="2"/>
  </r>
  <r>
    <s v="214241 STUDENT SUCCESS CTR"/>
    <s v="3X96 - Information Technology/Computer Expenses"/>
    <n v="18493.509999999602"/>
    <n v="0"/>
    <m/>
    <n v="0"/>
    <x v="2"/>
  </r>
  <r>
    <s v="214241 STUDENT SUCCESS CTR"/>
    <s v="3022 - COMP SOFTWARE"/>
    <n v="0"/>
    <n v="92000"/>
    <m/>
    <n v="92000"/>
    <x v="2"/>
  </r>
  <r>
    <s v="214241 STUDENT SUCCESS CTR"/>
    <s v="3X98 - Supplies"/>
    <n v="6831.2999999999984"/>
    <n v="17750"/>
    <m/>
    <n v="17750"/>
    <x v="2"/>
  </r>
  <r>
    <s v="214241 STUDENT SUCCESS CTR"/>
    <s v="3070 - MISCELLANEOUS"/>
    <n v="0"/>
    <n v="10000"/>
    <m/>
    <n v="10000"/>
    <x v="2"/>
  </r>
  <r>
    <s v="216201 STUDENT SUCCESS FEE"/>
    <s v="1013 - PT FAC SAL"/>
    <n v="663.9104000000001"/>
    <n v="0"/>
    <m/>
    <n v="0"/>
    <x v="2"/>
  </r>
  <r>
    <s v="216201 STUDENT SUCCESS FEE"/>
    <s v="1104 - UN STAFF F/T"/>
    <n v="13822.515199999996"/>
    <n v="10800"/>
    <m/>
    <n v="10800"/>
    <x v="2"/>
  </r>
  <r>
    <s v="216201 STUDENT SUCCESS FEE"/>
    <s v="1208 - ADM STAFF FT"/>
    <n v="125784.72960000002"/>
    <n v="140499.99999999997"/>
    <m/>
    <n v="140499.99999999997"/>
    <x v="2"/>
  </r>
  <r>
    <s v="216201 STUDENT SUCCESS FEE"/>
    <s v="1209 - 10 MTH ADMIN STAFF"/>
    <n v="54400.153599999998"/>
    <n v="42500.12"/>
    <m/>
    <n v="42500.12"/>
    <x v="2"/>
  </r>
  <r>
    <s v="216201 STUDENT SUCCESS FEE"/>
    <s v="1920 - STUDENT ASSISTANT"/>
    <n v="66950.240000000005"/>
    <n v="83000"/>
    <m/>
    <n v="83000"/>
    <x v="2"/>
  </r>
  <r>
    <s v="216201 STUDENT SUCCESS FEE"/>
    <s v="3000 - Unallocated operating pool"/>
    <n v="44520.250000000007"/>
    <n v="15848.000000000007"/>
    <m/>
    <n v="15848.000000000007"/>
    <x v="2"/>
  </r>
  <r>
    <s v="216201 STUDENT SUCCESS FEE"/>
    <s v="3X92 - Professional Services"/>
    <n v="15999.999999999598"/>
    <n v="0"/>
    <m/>
    <n v="0"/>
    <x v="2"/>
  </r>
  <r>
    <s v="216201 STUDENT SUCCESS FEE"/>
    <s v="3X89 - Entertainment/Catering"/>
    <n v="5744.349999999602"/>
    <n v="0"/>
    <m/>
    <n v="0"/>
    <x v="2"/>
  </r>
  <r>
    <s v="216201 STUDENT SUCCESS FEE"/>
    <s v="3X96 - Information Technology/Computer Expenses"/>
    <n v="6300"/>
    <n v="0"/>
    <m/>
    <n v="0"/>
    <x v="2"/>
  </r>
  <r>
    <s v="216201 STUDENT SUCCESS FEE"/>
    <s v="3X98 - Supplies"/>
    <n v="331.46999999999997"/>
    <n v="0"/>
    <m/>
    <n v="0"/>
    <x v="2"/>
  </r>
  <r>
    <s v="216201 STUDENT SUCCESS FEE"/>
    <s v="3X80 - Service Contracts"/>
    <n v="6578.2700000003979"/>
    <n v="0"/>
    <m/>
    <n v="0"/>
    <x v="2"/>
  </r>
  <r>
    <s v="211205 HONORS PROGRAM"/>
    <s v="1012 - 12/12 FAC SAL"/>
    <n v="54392.03"/>
    <n v="0"/>
    <m/>
    <n v="0"/>
    <x v="2"/>
  </r>
  <r>
    <s v="211205 HONORS PROGRAM"/>
    <s v="1013 - PT FAC SAL"/>
    <n v="14500.000000000002"/>
    <n v="26000.000000000004"/>
    <m/>
    <n v="26000.000000000004"/>
    <x v="2"/>
  </r>
  <r>
    <s v="211205 HONORS PROGRAM"/>
    <s v="1015 - COURSE OVERLOAD SAL"/>
    <n v="3999.9700000000007"/>
    <n v="4000.0000000000005"/>
    <m/>
    <n v="4000.0000000000005"/>
    <x v="2"/>
  </r>
  <r>
    <s v="211205 HONORS PROGRAM"/>
    <s v="1019 - STIPENDS"/>
    <n v="23000.000000000004"/>
    <n v="20000"/>
    <m/>
    <n v="20000"/>
    <x v="2"/>
  </r>
  <r>
    <s v="211205 HONORS PROGRAM"/>
    <s v="3000 - Unallocated operating pool"/>
    <n v="15904.130000000403"/>
    <n v="13250"/>
    <m/>
    <n v="13250"/>
    <x v="2"/>
  </r>
  <r>
    <s v="211205 HONORS PROGRAM"/>
    <s v="3090 - CONF. REGISTRATION"/>
    <n v="1404.9999999999998"/>
    <n v="0"/>
    <m/>
    <n v="0"/>
    <x v="2"/>
  </r>
  <r>
    <s v="211205 HONORS PROGRAM"/>
    <s v="3092 - AIRFARE/RAIL FEES"/>
    <n v="182.6"/>
    <n v="0"/>
    <m/>
    <n v="0"/>
    <x v="2"/>
  </r>
  <r>
    <s v="211205 HONORS PROGRAM"/>
    <s v="3093 - DOMESTIC TRAVEL EXP."/>
    <n v="311.93"/>
    <n v="0"/>
    <m/>
    <n v="0"/>
    <x v="2"/>
  </r>
  <r>
    <s v="211205 HONORS PROGRAM"/>
    <s v="3099 - CHARTERED TRANSPORT"/>
    <n v="300"/>
    <n v="0"/>
    <m/>
    <n v="0"/>
    <x v="2"/>
  </r>
  <r>
    <s v="211205 HONORS PROGRAM"/>
    <s v="3X89 - Entertainment/Catering"/>
    <n v="1404.1400000003998"/>
    <n v="1500"/>
    <m/>
    <n v="1500"/>
    <x v="2"/>
  </r>
  <r>
    <s v="211205 HONORS PROGRAM"/>
    <s v="3079 - MEMBERSHIP/DUES"/>
    <n v="0"/>
    <n v="2550"/>
    <m/>
    <n v="2550"/>
    <x v="2"/>
  </r>
  <r>
    <s v="211205 HONORS PROGRAM"/>
    <s v="3X98 - Supplies"/>
    <n v="1561.7000000004002"/>
    <n v="1750"/>
    <m/>
    <n v="1750"/>
    <x v="2"/>
  </r>
  <r>
    <s v="211205 HONORS PROGRAM"/>
    <s v="3X99 - Educational Programming Activities"/>
    <n v="857.49999999960028"/>
    <n v="477"/>
    <m/>
    <n v="477"/>
    <x v="2"/>
  </r>
  <r>
    <s v="211205 HONORS PROGRAM"/>
    <s v="3070 - MISCELLANEOUS"/>
    <n v="0"/>
    <n v="200"/>
    <m/>
    <n v="200"/>
    <x v="2"/>
  </r>
  <r>
    <s v="211305 HONORS PROGRAM"/>
    <s v="1208 - ADM STAFF FT"/>
    <n v="36779"/>
    <n v="36779.079999999994"/>
    <m/>
    <n v="36779.079999999994"/>
    <x v="2"/>
  </r>
  <r>
    <s v="213560 CONTINUING EDUCATION"/>
    <s v="1208 - ADM STAFF FT"/>
    <n v="105000"/>
    <n v="149999.96000000002"/>
    <m/>
    <n v="149999.96000000002"/>
    <x v="3"/>
  </r>
  <r>
    <s v="213560 CONTINUING EDUCATION"/>
    <s v="1501 - TEMP-INTERNAL"/>
    <n v="11830.000000000002"/>
    <n v="70399.999999999985"/>
    <m/>
    <n v="70399.999999999985"/>
    <x v="3"/>
  </r>
  <r>
    <s v="213560 CONTINUING EDUCATION"/>
    <s v="1019 - STIPENDS"/>
    <n v="3000"/>
    <n v="3000"/>
    <m/>
    <n v="3000"/>
    <x v="3"/>
  </r>
  <r>
    <s v="213560 CONTINUING EDUCATION"/>
    <s v="3000 - Unallocated operating pool"/>
    <n v="330030.93999999965"/>
    <n v="0"/>
    <m/>
    <n v="0"/>
    <x v="3"/>
  </r>
  <r>
    <s v="213560 CONTINUING EDUCATION"/>
    <s v="3X91 - Advertising summary"/>
    <n v="12025.17"/>
    <n v="43999.999999999978"/>
    <m/>
    <n v="43999.999999999978"/>
    <x v="3"/>
  </r>
  <r>
    <s v="213560 CONTINUING EDUCATION"/>
    <s v="3X92 - Professional Services"/>
    <n v="1824.9999999996005"/>
    <n v="24999.999999999996"/>
    <m/>
    <n v="24999.999999999996"/>
    <x v="3"/>
  </r>
  <r>
    <s v="213560 CONTINUING EDUCATION"/>
    <s v="4080 - PROF FEES"/>
    <n v="0"/>
    <n v="40000"/>
    <m/>
    <n v="40000"/>
    <x v="3"/>
  </r>
  <r>
    <s v="213560 CONTINUING EDUCATION"/>
    <s v="3090 - CONF. REGISTRATION"/>
    <n v="0"/>
    <n v="1990"/>
    <m/>
    <n v="1990"/>
    <x v="3"/>
  </r>
  <r>
    <s v="213560 CONTINUING EDUCATION"/>
    <s v="3093 - DOMESTIC TRAVEL EXP."/>
    <n v="0"/>
    <n v="2080"/>
    <m/>
    <n v="2080"/>
    <x v="3"/>
  </r>
  <r>
    <s v="213560 CONTINUING EDUCATION"/>
    <s v="3X93 - Books and Periodicals"/>
    <n v="0"/>
    <n v="15000"/>
    <m/>
    <n v="15000"/>
    <x v="3"/>
  </r>
  <r>
    <s v="213560 CONTINUING EDUCATION"/>
    <s v="3X89 - Entertainment/Catering"/>
    <n v="2102.9499999996001"/>
    <n v="0"/>
    <m/>
    <n v="0"/>
    <x v="3"/>
  </r>
  <r>
    <s v="213560 CONTINUING EDUCATION"/>
    <s v="3079 - MEMBERSHIP/DUES"/>
    <n v="0"/>
    <n v="3499.9999999999995"/>
    <m/>
    <n v="3499.9999999999995"/>
    <x v="3"/>
  </r>
  <r>
    <s v="213560 CONTINUING EDUCATION"/>
    <s v="3X97 - Equipment"/>
    <n v="0"/>
    <n v="15000"/>
    <m/>
    <n v="15000"/>
    <x v="3"/>
  </r>
  <r>
    <s v="213560 CONTINUING EDUCATION"/>
    <s v="3X98 - Supplies"/>
    <n v="2558.0000000004002"/>
    <n v="15000"/>
    <m/>
    <n v="15000"/>
    <x v="3"/>
  </r>
  <r>
    <s v="213560 CONTINUING EDUCATION"/>
    <s v="3X80 - Service Contracts"/>
    <n v="580.9400000004"/>
    <n v="0"/>
    <m/>
    <n v="0"/>
    <x v="3"/>
  </r>
  <r>
    <s v="213560 CONTINUING EDUCATION"/>
    <s v="3X83 - OTHER EXPENSES"/>
    <n v="47.000000000400007"/>
    <n v="0"/>
    <m/>
    <n v="0"/>
    <x v="3"/>
  </r>
  <r>
    <s v="213560 CONTINUING EDUCATION"/>
    <s v="3070 - MISCELLANEOUS"/>
    <n v="0"/>
    <n v="21000"/>
    <m/>
    <n v="21000"/>
    <x v="3"/>
  </r>
  <r>
    <s v="213560 CONTINUING EDUCATION"/>
    <s v="3072 - AUTO EXPENSE"/>
    <n v="0"/>
    <n v="3000"/>
    <m/>
    <n v="3000"/>
    <x v="3"/>
  </r>
  <r>
    <s v="213560 CONTINUING EDUCATION"/>
    <s v="3094 - FAC./STAFF RECRUIT."/>
    <n v="0"/>
    <n v="5000"/>
    <m/>
    <n v="5000"/>
    <x v="3"/>
  </r>
  <r>
    <s v="213560 CONTINUING EDUCATION"/>
    <s v="4065 - BANK CARD FEES"/>
    <n v="0"/>
    <n v="24999.999999999996"/>
    <m/>
    <n v="24999.999999999996"/>
    <x v="3"/>
  </r>
  <r>
    <s v="213560 CONTINUING EDUCATION"/>
    <s v="3913 - SCHOLARSHIPS"/>
    <n v="0"/>
    <n v="35000.000000000007"/>
    <m/>
    <n v="35000.000000000007"/>
    <x v="3"/>
  </r>
  <r>
    <s v="213565 PROF.&amp;CONT.STUDIES"/>
    <s v="3000 - Unallocated operating pool"/>
    <n v="30717.849999999595"/>
    <n v="11347"/>
    <m/>
    <n v="11347"/>
    <x v="3"/>
  </r>
  <r>
    <s v="213565 PROF.&amp;CONT.STUDIES"/>
    <s v="3X91 - Advertising summary"/>
    <n v="869.03000000039992"/>
    <n v="36653"/>
    <m/>
    <n v="36653"/>
    <x v="3"/>
  </r>
  <r>
    <s v="213565 PROF.&amp;CONT.STUDIES"/>
    <s v="3090 - CONF. REGISTRATION"/>
    <n v="339"/>
    <n v="0"/>
    <m/>
    <n v="0"/>
    <x v="3"/>
  </r>
  <r>
    <s v="213565 PROF.&amp;CONT.STUDIES"/>
    <s v="3X89 - Entertainment/Catering"/>
    <n v="12.950000000400003"/>
    <n v="0"/>
    <m/>
    <n v="0"/>
    <x v="3"/>
  </r>
  <r>
    <s v="213565 PROF.&amp;CONT.STUDIES"/>
    <s v="3X98 - Supplies"/>
    <n v="3793.1699999999996"/>
    <n v="0"/>
    <m/>
    <n v="0"/>
    <x v="3"/>
  </r>
  <r>
    <s v="213565 PROF.&amp;CONT.STUDIES"/>
    <s v="3X80 - Service Contracts"/>
    <n v="1260"/>
    <n v="0"/>
    <m/>
    <n v="0"/>
    <x v="3"/>
  </r>
  <r>
    <s v="213207 WOMEN'S RES CENTER"/>
    <s v="1209 - 10 MTH ADMIN STAFF"/>
    <n v="46920"/>
    <n v="62920.000000000007"/>
    <m/>
    <n v="62920.000000000007"/>
    <x v="0"/>
  </r>
  <r>
    <s v="213207 WOMEN'S RES CENTER"/>
    <s v="1920 - STUDENT ASSISTANT"/>
    <n v="5000"/>
    <n v="10000"/>
    <m/>
    <n v="10000"/>
    <x v="0"/>
  </r>
  <r>
    <s v="213207 WOMEN'S RES CENTER"/>
    <s v="3000 - Unallocated operating pool"/>
    <n v="5899.400000000398"/>
    <n v="9736"/>
    <m/>
    <n v="9736"/>
    <x v="0"/>
  </r>
  <r>
    <s v="213207 WOMEN'S RES CENTER"/>
    <s v="3X92 - Professional Services"/>
    <n v="898.80999999959977"/>
    <n v="0"/>
    <m/>
    <n v="0"/>
    <x v="0"/>
  </r>
  <r>
    <s v="213207 WOMEN'S RES CENTER"/>
    <s v="3X89 - Entertainment/Catering"/>
    <n v="200.00000000039998"/>
    <n v="0"/>
    <m/>
    <n v="0"/>
    <x v="0"/>
  </r>
  <r>
    <s v="213207 WOMEN'S RES CENTER"/>
    <s v="3022 - COMP SOFTWARE"/>
    <n v="0"/>
    <n v="239"/>
    <m/>
    <n v="239"/>
    <x v="0"/>
  </r>
  <r>
    <s v="213207 WOMEN'S RES CENTER"/>
    <s v="3X98 - Supplies"/>
    <n v="1246.7900000003999"/>
    <n v="2025"/>
    <m/>
    <n v="2025"/>
    <x v="0"/>
  </r>
  <r>
    <s v="214230 STUDENT RECORDS"/>
    <s v="1104 - UN STAFF F/T"/>
    <n v="63655.000000000007"/>
    <n v="64580.100000000006"/>
    <m/>
    <n v="64580.100000000006"/>
    <x v="4"/>
  </r>
  <r>
    <s v="214230 STUDENT RECORDS"/>
    <s v="1208 - ADM STAFF FT"/>
    <n v="227209.99999999997"/>
    <n v="280199.18"/>
    <m/>
    <n v="280199.18"/>
    <x v="4"/>
  </r>
  <r>
    <s v="214230 STUDENT RECORDS"/>
    <s v="3000 - Unallocated operating pool"/>
    <n v="20278.619999999995"/>
    <n v="15183"/>
    <m/>
    <n v="15183"/>
    <x v="4"/>
  </r>
  <r>
    <s v="214230 STUDENT RECORDS"/>
    <s v="3X92 - Professional Services"/>
    <n v="10776.9999999996"/>
    <n v="14321"/>
    <m/>
    <n v="14321"/>
    <x v="4"/>
  </r>
  <r>
    <s v="214230 STUDENT RECORDS"/>
    <s v="3X89 - Entertainment/Catering"/>
    <n v="1224"/>
    <n v="0"/>
    <m/>
    <n v="0"/>
    <x v="4"/>
  </r>
  <r>
    <s v="214230 STUDENT RECORDS"/>
    <s v="3079 - MEMBERSHIP/DUES"/>
    <n v="0"/>
    <n v="404"/>
    <m/>
    <n v="404"/>
    <x v="4"/>
  </r>
  <r>
    <s v="214230 STUDENT RECORDS"/>
    <s v="3X96 - Information Technology/Computer Expenses"/>
    <n v="8433"/>
    <n v="0"/>
    <m/>
    <n v="0"/>
    <x v="4"/>
  </r>
  <r>
    <s v="214230 STUDENT RECORDS"/>
    <s v="3023 - COMPUTER MAINT"/>
    <n v="0"/>
    <n v="7200"/>
    <m/>
    <n v="7200"/>
    <x v="4"/>
  </r>
  <r>
    <s v="214230 STUDENT RECORDS"/>
    <s v="3X98 - Supplies"/>
    <n v="6206.3799999995999"/>
    <n v="10054"/>
    <m/>
    <n v="10054"/>
    <x v="4"/>
  </r>
  <r>
    <s v="214230 STUDENT RECORDS"/>
    <s v="3X83 - OTHER EXPENSES"/>
    <n v="750"/>
    <n v="0"/>
    <m/>
    <n v="0"/>
    <x v="4"/>
  </r>
  <r>
    <s v="214230 STUDENT RECORDS"/>
    <s v="3070 - MISCELLANEOUS"/>
    <n v="0"/>
    <n v="507"/>
    <m/>
    <n v="507"/>
    <x v="4"/>
  </r>
  <r>
    <s v="213550 QEP IMPLEMENTATION"/>
    <s v="1019 - STIPENDS"/>
    <n v="34500"/>
    <n v="10000"/>
    <m/>
    <n v="10000"/>
    <x v="0"/>
  </r>
  <r>
    <s v="213550 QEP IMPLEMENTATION"/>
    <s v="3000 - Unallocated operating pool"/>
    <n v="1255.0400000003999"/>
    <n v="26780"/>
    <m/>
    <n v="26780"/>
    <x v="0"/>
  </r>
  <r>
    <s v="213550 QEP IMPLEMENTATION"/>
    <s v="3X89 - Entertainment/Catering"/>
    <n v="574.10000000039997"/>
    <n v="1720"/>
    <m/>
    <n v="1720"/>
    <x v="0"/>
  </r>
  <r>
    <s v="213550 QEP IMPLEMENTATION"/>
    <s v="3X98 - Supplies"/>
    <n v="170.85999999960003"/>
    <n v="0"/>
    <m/>
    <n v="0"/>
    <x v="0"/>
  </r>
  <r>
    <s v="216220 INST RESEARCH &amp; EFF."/>
    <s v="1208 - ADM STAFF FT"/>
    <n v="181999.99999999997"/>
    <n v="191999.86"/>
    <m/>
    <n v="191999.86"/>
    <x v="0"/>
  </r>
  <r>
    <s v="216220 INST RESEARCH &amp; EFF."/>
    <s v="1019 - STIPENDS"/>
    <n v="34188"/>
    <n v="65688"/>
    <m/>
    <n v="65688"/>
    <x v="0"/>
  </r>
  <r>
    <s v="216220 INST RESEARCH &amp; EFF."/>
    <s v="3000 - Unallocated operating pool"/>
    <n v="4146.2799999995996"/>
    <n v="10440"/>
    <m/>
    <n v="10440"/>
    <x v="0"/>
  </r>
  <r>
    <s v="216220 INST RESEARCH &amp; EFF."/>
    <s v="3X92 - Professional Services"/>
    <n v="2000.0000000003995"/>
    <n v="0"/>
    <m/>
    <n v="0"/>
    <x v="0"/>
  </r>
  <r>
    <s v="216220 INST RESEARCH &amp; EFF."/>
    <s v="3091 - MILEAGE"/>
    <n v="590.44000000000005"/>
    <n v="0"/>
    <m/>
    <n v="0"/>
    <x v="0"/>
  </r>
  <r>
    <s v="216220 INST RESEARCH &amp; EFF."/>
    <s v="3093 - DOMESTIC TRAVEL EXP."/>
    <n v="1898.7500000000002"/>
    <n v="0"/>
    <m/>
    <n v="0"/>
    <x v="0"/>
  </r>
  <r>
    <s v="216220 INST RESEARCH &amp; EFF."/>
    <s v="3X89 - Entertainment/Catering"/>
    <n v="159.99999999960002"/>
    <n v="0"/>
    <m/>
    <n v="0"/>
    <x v="0"/>
  </r>
  <r>
    <s v="216220 INST RESEARCH &amp; EFF."/>
    <s v="3X96 - Information Technology/Computer Expenses"/>
    <n v="20698.5"/>
    <n v="0"/>
    <m/>
    <n v="0"/>
    <x v="0"/>
  </r>
  <r>
    <s v="216220 INST RESEARCH &amp; EFF."/>
    <s v="3022 - COMP SOFTWARE"/>
    <n v="0"/>
    <n v="33488"/>
    <m/>
    <n v="33488"/>
    <x v="0"/>
  </r>
  <r>
    <s v="216220 INST RESEARCH &amp; EFF."/>
    <s v="3X98 - Supplies"/>
    <n v="2254.0299999995996"/>
    <n v="1400"/>
    <m/>
    <n v="1400"/>
    <x v="0"/>
  </r>
  <r>
    <s v="216220 INST RESEARCH &amp; EFF."/>
    <s v="3X80 - Service Contracts"/>
    <n v="0"/>
    <n v="2100"/>
    <m/>
    <n v="2100"/>
    <x v="0"/>
  </r>
  <r>
    <s v="216220 INST RESEARCH &amp; EFF."/>
    <s v="3070 - MISCELLANEOUS"/>
    <n v="0"/>
    <n v="2800"/>
    <m/>
    <n v="2800"/>
    <x v="0"/>
  </r>
  <r>
    <s v="211235 INTENSIVE ENGLISH"/>
    <s v="1012 - 12/12 FAC SAL"/>
    <n v="121412.00000000001"/>
    <n v="41411.760000000009"/>
    <m/>
    <n v="41411.760000000009"/>
    <x v="3"/>
  </r>
  <r>
    <s v="211235 INTENSIVE ENGLISH"/>
    <s v="1920 - STUDENT ASSISTANT"/>
    <n v="6500.0000000000009"/>
    <n v="6500.0000000000009"/>
    <m/>
    <n v="6500.0000000000009"/>
    <x v="3"/>
  </r>
  <r>
    <s v="211235 INTENSIVE ENGLISH"/>
    <s v="1019 - STIPENDS"/>
    <n v="5000"/>
    <n v="5000"/>
    <m/>
    <n v="5000"/>
    <x v="3"/>
  </r>
  <r>
    <s v="211235 INTENSIVE ENGLISH"/>
    <s v="3000 - Unallocated operating pool"/>
    <n v="11622.480000000003"/>
    <n v="18745"/>
    <m/>
    <n v="18745"/>
    <x v="3"/>
  </r>
  <r>
    <s v="211235 INTENSIVE ENGLISH"/>
    <s v="3X91 - Advertising summary"/>
    <n v="5400"/>
    <n v="0"/>
    <m/>
    <n v="0"/>
    <x v="3"/>
  </r>
  <r>
    <s v="211235 INTENSIVE ENGLISH"/>
    <s v="3X96 - Information Technology/Computer Expenses"/>
    <n v="214.88000000040003"/>
    <n v="0"/>
    <m/>
    <n v="0"/>
    <x v="3"/>
  </r>
  <r>
    <s v="211235 INTENSIVE ENGLISH"/>
    <s v="3X98 - Supplies"/>
    <n v="1507.6400000003998"/>
    <n v="0"/>
    <m/>
    <n v="0"/>
    <x v="3"/>
  </r>
  <r>
    <s v="214530 CTR FOR INTL EDUCAT"/>
    <s v="1104 - UN STAFF F/T"/>
    <n v="23400"/>
    <n v="29640"/>
    <m/>
    <n v="29640"/>
    <x v="0"/>
  </r>
  <r>
    <s v="214530 CTR FOR INTL EDUCAT"/>
    <s v="1208 - ADM STAFF FT"/>
    <n v="164897"/>
    <n v="168964.82000000004"/>
    <m/>
    <n v="168964.82000000004"/>
    <x v="0"/>
  </r>
  <r>
    <s v="214530 CTR FOR INTL EDUCAT"/>
    <s v="1920 - STUDENT ASSISTANT"/>
    <n v="11899.999999999998"/>
    <n v="12000"/>
    <m/>
    <n v="12000"/>
    <x v="0"/>
  </r>
  <r>
    <s v="214530 CTR FOR INTL EDUCAT"/>
    <s v="1019 - STIPENDS"/>
    <n v="99.999999999999986"/>
    <n v="0"/>
    <m/>
    <n v="0"/>
    <x v="0"/>
  </r>
  <r>
    <s v="214530 CTR FOR INTL EDUCAT"/>
    <s v="3000 - Unallocated operating pool"/>
    <n v="1287.5000000003995"/>
    <n v="5026"/>
    <m/>
    <n v="5026"/>
    <x v="0"/>
  </r>
  <r>
    <s v="214530 CTR FOR INTL EDUCAT"/>
    <s v="3X92 - Professional Services"/>
    <n v="510"/>
    <n v="0"/>
    <m/>
    <n v="0"/>
    <x v="0"/>
  </r>
  <r>
    <s v="214530 CTR FOR INTL EDUCAT"/>
    <s v="3090 - CONF. REGISTRATION"/>
    <n v="1655.5799999999997"/>
    <n v="0"/>
    <m/>
    <n v="0"/>
    <x v="0"/>
  </r>
  <r>
    <s v="214530 CTR FOR INTL EDUCAT"/>
    <s v="3092 - AIRFARE/RAIL FEES"/>
    <n v="549.50000000000011"/>
    <n v="0"/>
    <m/>
    <n v="0"/>
    <x v="0"/>
  </r>
  <r>
    <s v="214530 CTR FOR INTL EDUCAT"/>
    <s v="3093 - DOMESTIC TRAVEL EXP."/>
    <n v="64.72999999999999"/>
    <n v="0"/>
    <m/>
    <n v="0"/>
    <x v="0"/>
  </r>
  <r>
    <s v="214530 CTR FOR INTL EDUCAT"/>
    <s v="3095 - INTERNATIONAL TRAVEL"/>
    <n v="525.24999999999989"/>
    <n v="0"/>
    <m/>
    <n v="0"/>
    <x v="0"/>
  </r>
  <r>
    <s v="214530 CTR FOR INTL EDUCAT"/>
    <s v="3X89 - Entertainment/Catering"/>
    <n v="1604.4200000004"/>
    <n v="0"/>
    <m/>
    <n v="0"/>
    <x v="0"/>
  </r>
  <r>
    <s v="214530 CTR FOR INTL EDUCAT"/>
    <s v="3X96 - Information Technology/Computer Expenses"/>
    <n v="703.95000000000016"/>
    <n v="0"/>
    <m/>
    <n v="0"/>
    <x v="0"/>
  </r>
  <r>
    <s v="214530 CTR FOR INTL EDUCAT"/>
    <s v="3X97 - Equipment"/>
    <n v="982.70000000039988"/>
    <n v="0"/>
    <m/>
    <n v="0"/>
    <x v="0"/>
  </r>
  <r>
    <s v="214530 CTR FOR INTL EDUCAT"/>
    <s v="3X98 - Supplies"/>
    <n v="6137.3700000000017"/>
    <n v="6200"/>
    <m/>
    <n v="6200"/>
    <x v="0"/>
  </r>
  <r>
    <s v="211563 SERVICE LEARNING CTR"/>
    <s v="1103 - UN STAFF PT"/>
    <n v="12307.999999999998"/>
    <n v="0"/>
    <m/>
    <n v="0"/>
    <x v="0"/>
  </r>
  <r>
    <s v="211563 SERVICE LEARNING CTR"/>
    <s v="1208 - ADM STAFF FT"/>
    <n v="47692.000000000007"/>
    <n v="60000"/>
    <m/>
    <n v="60000"/>
    <x v="0"/>
  </r>
  <r>
    <s v="211563 SERVICE LEARNING CTR"/>
    <s v="3000 - Unallocated operating pool"/>
    <n v="3138.6899999999991"/>
    <n v="3650"/>
    <m/>
    <n v="3650"/>
    <x v="0"/>
  </r>
  <r>
    <s v="211563 SERVICE LEARNING CTR"/>
    <s v="3X89 - Entertainment/Catering"/>
    <n v="79.310000000400009"/>
    <n v="1000"/>
    <m/>
    <n v="1000"/>
    <x v="0"/>
  </r>
  <r>
    <s v="211563 SERVICE LEARNING CTR"/>
    <s v="3079 - MEMBERSHIP/DUES"/>
    <n v="0"/>
    <n v="300"/>
    <m/>
    <n v="300"/>
    <x v="0"/>
  </r>
  <r>
    <s v="211563 SERVICE LEARNING CTR"/>
    <s v="3X98 - Supplies"/>
    <n v="420"/>
    <n v="650"/>
    <m/>
    <n v="650"/>
    <x v="0"/>
  </r>
  <r>
    <s v="211563 SERVICE LEARNING CTR"/>
    <s v="3X71 Repairs Summary"/>
    <n v="171.99999999960002"/>
    <n v="0"/>
    <m/>
    <n v="0"/>
    <x v="0"/>
  </r>
  <r>
    <s v="211563 SERVICE LEARNING CTR"/>
    <s v="3X83 - OTHER EXPENSES"/>
    <n v="0"/>
    <n v="375"/>
    <m/>
    <n v="375"/>
    <x v="0"/>
  </r>
  <r>
    <s v="213600 ON-LINE PROGRAM"/>
    <s v="1001 - 10/12 FAC SAL"/>
    <n v="743599.99999999988"/>
    <n v="498999.51999999996"/>
    <m/>
    <n v="498999.51999999996"/>
    <x v="0"/>
  </r>
  <r>
    <s v="213600 ON-LINE PROGRAM"/>
    <s v="1002 - 10/10 FAC SAL"/>
    <n v="153400"/>
    <n v="118000"/>
    <m/>
    <n v="118000"/>
    <x v="0"/>
  </r>
  <r>
    <s v="213600 ON-LINE PROGRAM"/>
    <s v="1012 - 12/12 FAC SAL"/>
    <n v="125000.00000000001"/>
    <n v="125000.00000000001"/>
    <m/>
    <n v="125000.00000000001"/>
    <x v="0"/>
  </r>
  <r>
    <s v="213600 ON-LINE PROGRAM"/>
    <s v="1013 - PT FAC SAL"/>
    <n v="318098"/>
    <n v="546000"/>
    <m/>
    <n v="546000"/>
    <x v="0"/>
  </r>
  <r>
    <s v="213600 ON-LINE PROGRAM"/>
    <s v="1015 - COURSE OVERLOAD SAL"/>
    <n v="21000"/>
    <n v="4000.0000000000005"/>
    <m/>
    <n v="4000.0000000000005"/>
    <x v="0"/>
  </r>
  <r>
    <s v="213600 ON-LINE PROGRAM"/>
    <s v="1103 - UN STAFF PT"/>
    <n v="20800"/>
    <n v="20800"/>
    <m/>
    <n v="20800"/>
    <x v="0"/>
  </r>
  <r>
    <s v="213600 ON-LINE PROGRAM"/>
    <s v="1208 - ADM STAFF FT"/>
    <n v="403728"/>
    <n v="319506.04000000004"/>
    <m/>
    <n v="319506.04000000004"/>
    <x v="0"/>
  </r>
  <r>
    <s v="213600 ON-LINE PROGRAM"/>
    <s v="1920 - STUDENT ASSISTANT"/>
    <n v="2000.0000000000002"/>
    <n v="0"/>
    <m/>
    <n v="0"/>
    <x v="0"/>
  </r>
  <r>
    <s v="213600 ON-LINE PROGRAM"/>
    <s v="1019 - STIPENDS"/>
    <n v="49999.999999999993"/>
    <n v="4000.0000000000005"/>
    <m/>
    <n v="4000.0000000000005"/>
    <x v="0"/>
  </r>
  <r>
    <s v="213600 ON-LINE PROGRAM"/>
    <s v="3X91 - Advertising summary"/>
    <n v="106756.05999999963"/>
    <n v="106000"/>
    <m/>
    <n v="106000"/>
    <x v="0"/>
  </r>
  <r>
    <s v="213600 ON-LINE PROGRAM"/>
    <s v="3X92 - Professional Services"/>
    <n v="39512"/>
    <n v="156178"/>
    <m/>
    <n v="156178"/>
    <x v="0"/>
  </r>
  <r>
    <s v="213600 ON-LINE PROGRAM"/>
    <s v="4080 - PROF FEES"/>
    <n v="0"/>
    <n v="2100000"/>
    <m/>
    <n v="2100000"/>
    <x v="0"/>
  </r>
  <r>
    <s v="213600 ON-LINE PROGRAM"/>
    <s v="3093 - DOMESTIC TRAVEL EXP."/>
    <n v="195.78"/>
    <n v="0"/>
    <m/>
    <n v="0"/>
    <x v="0"/>
  </r>
  <r>
    <s v="213600 ON-LINE PROGRAM"/>
    <s v="3X94 - Library Expenses"/>
    <n v="1749.9999999996005"/>
    <n v="0"/>
    <m/>
    <n v="0"/>
    <x v="0"/>
  </r>
  <r>
    <s v="213600 ON-LINE PROGRAM"/>
    <s v="3X96 - Information Technology/Computer Expenses"/>
    <n v="41160"/>
    <n v="45000"/>
    <m/>
    <n v="45000"/>
    <x v="0"/>
  </r>
  <r>
    <s v="212206 GRANTS/RESEARCH OFF."/>
    <s v="3000 - Unallocated operating pool"/>
    <n v="6000"/>
    <n v="6000"/>
    <m/>
    <n v="6000"/>
    <x v="1"/>
  </r>
  <r>
    <s v="212206 GRANTS/RESEARCH OFF."/>
    <s v="3X92 - Professional Services"/>
    <n v="3000"/>
    <n v="3000"/>
    <m/>
    <n v="3000"/>
    <x v="1"/>
  </r>
  <r>
    <s v="211402 B A INSTRUCTIONAL"/>
    <s v="1001 - 10/12 FAC SAL"/>
    <n v="1993143.3300000003"/>
    <n v="2263885.6479999996"/>
    <m/>
    <n v="2263885.6479999996"/>
    <x v="5"/>
  </r>
  <r>
    <s v="211402 B A INSTRUCTIONAL"/>
    <s v="1002 - 10/10 FAC SAL"/>
    <n v="182566.99999999997"/>
    <n v="116350"/>
    <m/>
    <n v="116350"/>
    <x v="5"/>
  </r>
  <r>
    <s v="211402 B A INSTRUCTIONAL"/>
    <s v="1013 - PT FAC SAL"/>
    <n v="119999.67000000003"/>
    <n v="49564.000000000007"/>
    <m/>
    <n v="49564.000000000007"/>
    <x v="5"/>
  </r>
  <r>
    <s v="211402 B A INSTRUCTIONAL"/>
    <s v="1015 - COURSE OVERLOAD SAL"/>
    <n v="1333"/>
    <n v="4000.0000000000005"/>
    <m/>
    <n v="4000.0000000000005"/>
    <x v="5"/>
  </r>
  <r>
    <s v="211402 B A INSTRUCTIONAL"/>
    <s v="1099 - UNALLOCATED FAC"/>
    <n v="93783"/>
    <n v="0"/>
    <m/>
    <n v="0"/>
    <x v="5"/>
  </r>
  <r>
    <s v="211402 B A INSTRUCTIONAL"/>
    <s v="1104 - UN STAFF F/T"/>
    <n v="39098"/>
    <n v="39097.499999999993"/>
    <m/>
    <n v="39097.499999999993"/>
    <x v="5"/>
  </r>
  <r>
    <s v="211402 B A INSTRUCTIONAL"/>
    <s v="1208 - ADM STAFF FT"/>
    <n v="54060"/>
    <n v="61000.000000000007"/>
    <m/>
    <n v="61000.000000000007"/>
    <x v="5"/>
  </r>
  <r>
    <s v="211402 B A INSTRUCTIONAL"/>
    <s v="1920 - STUDENT ASSISTANT"/>
    <n v="30000"/>
    <n v="30000"/>
    <m/>
    <n v="30000"/>
    <x v="5"/>
  </r>
  <r>
    <s v="211402 B A INSTRUCTIONAL"/>
    <s v="1019 - STIPENDS"/>
    <n v="23187"/>
    <n v="35981"/>
    <m/>
    <n v="35981"/>
    <x v="5"/>
  </r>
  <r>
    <s v="213400 DEAN BU"/>
    <s v="1012 - 12/12 FAC SAL"/>
    <n v="315000"/>
    <n v="315000"/>
    <m/>
    <n v="315000"/>
    <x v="5"/>
  </r>
  <r>
    <s v="213400 DEAN BU"/>
    <s v="1104 - UN STAFF F/T"/>
    <n v="34299.999999999993"/>
    <n v="35002.5"/>
    <m/>
    <n v="35002.5"/>
    <x v="5"/>
  </r>
  <r>
    <s v="213400 DEAN BU"/>
    <s v="1208 - ADM STAFF FT"/>
    <n v="256860"/>
    <n v="256859.92000000004"/>
    <m/>
    <n v="256859.92000000004"/>
    <x v="5"/>
  </r>
  <r>
    <s v="213400 DEAN BU"/>
    <s v="3000 - Unallocated operating pool"/>
    <n v="35941.26"/>
    <n v="0"/>
    <m/>
    <n v="0"/>
    <x v="5"/>
  </r>
  <r>
    <s v="213400 DEAN BU"/>
    <s v="3X91 - Advertising summary"/>
    <n v="9234"/>
    <n v="25336.999999999996"/>
    <m/>
    <n v="25336.999999999996"/>
    <x v="5"/>
  </r>
  <r>
    <s v="213400 DEAN BU"/>
    <s v="3090 - CONF. REGISTRATION"/>
    <n v="4046.8500000000008"/>
    <n v="3335"/>
    <m/>
    <n v="3335"/>
    <x v="5"/>
  </r>
  <r>
    <s v="213400 DEAN BU"/>
    <s v="3091 - MILEAGE"/>
    <n v="37.119999999999997"/>
    <n v="0"/>
    <m/>
    <n v="0"/>
    <x v="5"/>
  </r>
  <r>
    <s v="213400 DEAN BU"/>
    <s v="3092 - AIRFARE/RAIL FEES"/>
    <n v="2923.3200000000011"/>
    <n v="3600"/>
    <m/>
    <n v="3600"/>
    <x v="5"/>
  </r>
  <r>
    <s v="213400 DEAN BU"/>
    <s v="3093 - DOMESTIC TRAVEL EXP."/>
    <n v="3852.1499999999992"/>
    <n v="3900"/>
    <m/>
    <n v="3900"/>
    <x v="5"/>
  </r>
  <r>
    <s v="213400 DEAN BU"/>
    <s v="3099 - CHARTERED TRANSPORT"/>
    <n v="960"/>
    <n v="0"/>
    <m/>
    <n v="0"/>
    <x v="5"/>
  </r>
  <r>
    <s v="213400 DEAN BU"/>
    <s v="3X93 - Books and Periodicals"/>
    <n v="1378.9100000004"/>
    <n v="1495"/>
    <m/>
    <n v="1495"/>
    <x v="5"/>
  </r>
  <r>
    <s v="213400 DEAN BU"/>
    <s v="3X89 - Entertainment/Catering"/>
    <n v="18366.54"/>
    <n v="1800"/>
    <m/>
    <n v="1800"/>
    <x v="5"/>
  </r>
  <r>
    <s v="213400 DEAN BU"/>
    <s v="3079 - MEMBERSHIP/DUES"/>
    <n v="0"/>
    <n v="16620"/>
    <m/>
    <n v="16620"/>
    <x v="5"/>
  </r>
  <r>
    <s v="213400 DEAN BU"/>
    <s v="3X96 - Information Technology/Computer Expenses"/>
    <n v="8573.25"/>
    <n v="2000"/>
    <m/>
    <n v="2000"/>
    <x v="5"/>
  </r>
  <r>
    <s v="213400 DEAN BU"/>
    <s v="3022 - COMP SOFTWARE"/>
    <n v="0"/>
    <n v="11125"/>
    <m/>
    <n v="11125"/>
    <x v="5"/>
  </r>
  <r>
    <s v="213400 DEAN BU"/>
    <s v="3X97 - Equipment"/>
    <n v="0"/>
    <n v="4000"/>
    <m/>
    <n v="4000"/>
    <x v="5"/>
  </r>
  <r>
    <s v="213400 DEAN BU"/>
    <s v="3X98 - Supplies"/>
    <n v="19626.560000000401"/>
    <n v="24520"/>
    <m/>
    <n v="24520"/>
    <x v="5"/>
  </r>
  <r>
    <s v="213400 DEAN BU"/>
    <s v="3X83 - OTHER EXPENSES"/>
    <n v="6869.04"/>
    <n v="2200"/>
    <m/>
    <n v="2200"/>
    <x v="5"/>
  </r>
  <r>
    <s v="213400 DEAN BU"/>
    <s v="3029 - CABLE TV CHARGES"/>
    <n v="0"/>
    <n v="696"/>
    <m/>
    <n v="696"/>
    <x v="5"/>
  </r>
  <r>
    <s v="211401 PORTFOLIO CLASS FEE"/>
    <s v="1104 - UN STAFF F/T"/>
    <n v="40128"/>
    <n v="33150"/>
    <m/>
    <n v="33150"/>
    <x v="0"/>
  </r>
  <r>
    <s v="211401 PORTFOLIO CLASS FEE"/>
    <s v="1208 - ADM STAFF FT"/>
    <n v="57600.025600000015"/>
    <n v="105000.01999999997"/>
    <m/>
    <n v="105000.01999999997"/>
    <x v="0"/>
  </r>
  <r>
    <s v="211401 PORTFOLIO CLASS FEE"/>
    <s v="1299 - UNALLOC-ADM SAL"/>
    <n v="0"/>
    <n v="975"/>
    <m/>
    <n v="975"/>
    <x v="0"/>
  </r>
  <r>
    <s v="211401 PORTFOLIO CLASS FEE"/>
    <s v="1920 - STUDENT ASSISTANT"/>
    <n v="9016"/>
    <n v="0"/>
    <m/>
    <n v="0"/>
    <x v="0"/>
  </r>
  <r>
    <s v="211401 PORTFOLIO CLASS FEE"/>
    <s v="3000 - Unallocated operating pool"/>
    <n v="25070.074400000009"/>
    <n v="0"/>
    <m/>
    <n v="0"/>
    <x v="0"/>
  </r>
  <r>
    <s v="211401 PORTFOLIO CLASS FEE"/>
    <s v="3X92 - Professional Services"/>
    <n v="1200"/>
    <n v="0"/>
    <m/>
    <n v="0"/>
    <x v="0"/>
  </r>
  <r>
    <s v="211401 PORTFOLIO CLASS FEE"/>
    <s v="3090 - CONF. REGISTRATION"/>
    <n v="2378"/>
    <n v="0"/>
    <m/>
    <n v="0"/>
    <x v="0"/>
  </r>
  <r>
    <s v="211401 PORTFOLIO CLASS FEE"/>
    <s v="3091 - MILEAGE"/>
    <n v="6.96"/>
    <n v="0"/>
    <m/>
    <n v="0"/>
    <x v="0"/>
  </r>
  <r>
    <s v="211401 PORTFOLIO CLASS FEE"/>
    <s v="3092 - AIRFARE/RAIL FEES"/>
    <n v="259.00000000000006"/>
    <n v="0"/>
    <m/>
    <n v="0"/>
    <x v="0"/>
  </r>
  <r>
    <s v="211401 PORTFOLIO CLASS FEE"/>
    <s v="3093 - DOMESTIC TRAVEL EXP."/>
    <n v="4935.3900000000021"/>
    <n v="0"/>
    <m/>
    <n v="0"/>
    <x v="0"/>
  </r>
  <r>
    <s v="211401 PORTFOLIO CLASS FEE"/>
    <s v="3X93 - Books and Periodicals"/>
    <n v="8461.5300000000025"/>
    <n v="0"/>
    <m/>
    <n v="0"/>
    <x v="0"/>
  </r>
  <r>
    <s v="211401 PORTFOLIO CLASS FEE"/>
    <s v="3X89 - Entertainment/Catering"/>
    <n v="4584.3500000003996"/>
    <n v="0"/>
    <m/>
    <n v="0"/>
    <x v="0"/>
  </r>
  <r>
    <s v="211401 PORTFOLIO CLASS FEE"/>
    <s v="3X96 - Information Technology/Computer Expenses"/>
    <n v="2898.8600000003994"/>
    <n v="0"/>
    <m/>
    <n v="0"/>
    <x v="0"/>
  </r>
  <r>
    <s v="211401 PORTFOLIO CLASS FEE"/>
    <s v="3X98 - Supplies"/>
    <n v="15475.850000000399"/>
    <n v="0"/>
    <m/>
    <n v="0"/>
    <x v="0"/>
  </r>
  <r>
    <s v="211401 PORTFOLIO CLASS FEE"/>
    <s v="3X80 - Service Contracts"/>
    <n v="2994.9999999995998"/>
    <n v="0"/>
    <m/>
    <n v="0"/>
    <x v="0"/>
  </r>
  <r>
    <s v="211401 PORTFOLIO CLASS FEE"/>
    <s v="3X83 - OTHER EXPENSES"/>
    <n v="140.96000000039999"/>
    <n v="0"/>
    <m/>
    <n v="0"/>
    <x v="0"/>
  </r>
  <r>
    <s v="211401 PORTFOLIO CLASS FEE"/>
    <s v="3070 - MISCELLANEOUS"/>
    <n v="0"/>
    <n v="1244"/>
    <m/>
    <n v="1244"/>
    <x v="0"/>
  </r>
  <r>
    <s v="319420 ROUSSEL HALL"/>
    <s v="1104 - UN STAFF F/T"/>
    <n v="32223.999999999996"/>
    <n v="33150"/>
    <m/>
    <n v="33150"/>
    <x v="3"/>
  </r>
  <r>
    <s v="319420 ROUSSEL HALL"/>
    <s v="1208 - ADM STAFF FT"/>
    <n v="39300.000000000007"/>
    <n v="41999.879999999983"/>
    <m/>
    <n v="41999.879999999983"/>
    <x v="3"/>
  </r>
  <r>
    <s v="319420 ROUSSEL HALL"/>
    <s v="1501 - TEMP-INTERNAL"/>
    <n v="650"/>
    <n v="0"/>
    <m/>
    <n v="0"/>
    <x v="3"/>
  </r>
  <r>
    <s v="319420 ROUSSEL HALL"/>
    <s v="1920 - STUDENT ASSISTANT"/>
    <n v="650"/>
    <n v="0"/>
    <m/>
    <n v="0"/>
    <x v="3"/>
  </r>
  <r>
    <s v="319420 ROUSSEL HALL"/>
    <s v="3000 - Unallocated operating pool"/>
    <n v="6.2300000004000013"/>
    <n v="23328.999999999996"/>
    <m/>
    <n v="23328.999999999996"/>
    <x v="3"/>
  </r>
  <r>
    <s v="319420 ROUSSEL HALL"/>
    <s v="3X92 - Professional Services"/>
    <n v="957.50000000039972"/>
    <n v="0"/>
    <m/>
    <n v="0"/>
    <x v="3"/>
  </r>
  <r>
    <s v="319420 ROUSSEL HALL"/>
    <s v="3093 - DOMESTIC TRAVEL EXP."/>
    <n v="31.100000000000009"/>
    <n v="0"/>
    <m/>
    <n v="0"/>
    <x v="3"/>
  </r>
  <r>
    <s v="319420 ROUSSEL HALL"/>
    <s v="3X97 - Equipment"/>
    <n v="1575"/>
    <n v="0"/>
    <m/>
    <n v="0"/>
    <x v="3"/>
  </r>
  <r>
    <s v="319420 ROUSSEL HALL"/>
    <s v="3X98 - Supplies"/>
    <n v="2338.77"/>
    <n v="0"/>
    <m/>
    <n v="0"/>
    <x v="3"/>
  </r>
  <r>
    <s v="319420 ROUSSEL HALL"/>
    <s v="3X80 - Service Contracts"/>
    <n v="177.99999999960002"/>
    <n v="0"/>
    <m/>
    <n v="0"/>
    <x v="3"/>
  </r>
  <r>
    <s v="319420 ROUSSEL HALL"/>
    <s v="3X71 Repairs Summary"/>
    <n v="350.00000000040001"/>
    <n v="0"/>
    <m/>
    <n v="0"/>
    <x v="3"/>
  </r>
  <r>
    <s v="213420 DEAN MAIN ACCOUNT"/>
    <s v="1001 - 10/12 FAC SAL"/>
    <n v="49999.999999999993"/>
    <n v="0"/>
    <m/>
    <n v="0"/>
    <x v="0"/>
  </r>
  <r>
    <s v="213420 DEAN MAIN ACCOUNT"/>
    <s v="1012 - 12/12 FAC SAL"/>
    <n v="192499.99999999997"/>
    <n v="192499.83999999997"/>
    <m/>
    <n v="192499.83999999997"/>
    <x v="0"/>
  </r>
  <r>
    <s v="213420 DEAN MAIN ACCOUNT"/>
    <s v="1013 - PT FAC SAL"/>
    <n v="0"/>
    <n v="22833"/>
    <m/>
    <n v="22833"/>
    <x v="0"/>
  </r>
  <r>
    <s v="213420 DEAN MAIN ACCOUNT"/>
    <s v="1099 - UNALLOCATED FAC"/>
    <n v="666"/>
    <n v="139857.99999999997"/>
    <m/>
    <n v="139857.99999999997"/>
    <x v="0"/>
  </r>
  <r>
    <s v="213420 DEAN MAIN ACCOUNT"/>
    <s v="1103 - UN STAFF PT"/>
    <n v="0"/>
    <n v="11140"/>
    <m/>
    <n v="11140"/>
    <x v="0"/>
  </r>
  <r>
    <s v="213420 DEAN MAIN ACCOUNT"/>
    <s v="1104 - UN STAFF F/T"/>
    <n v="34464"/>
    <n v="45475.999999999993"/>
    <m/>
    <n v="45475.999999999993"/>
    <x v="0"/>
  </r>
  <r>
    <s v="213420 DEAN MAIN ACCOUNT"/>
    <s v="1208 - ADM STAFF FT"/>
    <n v="156938"/>
    <n v="156938.22"/>
    <m/>
    <n v="156938.22"/>
    <x v="0"/>
  </r>
  <r>
    <s v="213420 DEAN MAIN ACCOUNT"/>
    <s v="1920 - STUDENT ASSISTANT"/>
    <n v="9626"/>
    <n v="71176.000000000015"/>
    <m/>
    <n v="71176.000000000015"/>
    <x v="0"/>
  </r>
  <r>
    <s v="213420 DEAN MAIN ACCOUNT"/>
    <s v="1019 - STIPENDS"/>
    <n v="6000"/>
    <n v="15000"/>
    <m/>
    <n v="15000"/>
    <x v="0"/>
  </r>
  <r>
    <s v="213420 DEAN MAIN ACCOUNT"/>
    <s v="3000 - Unallocated operating pool"/>
    <n v="113399.06000000042"/>
    <n v="110492.99999999999"/>
    <m/>
    <n v="110492.99999999999"/>
    <x v="0"/>
  </r>
  <r>
    <s v="213420 DEAN MAIN ACCOUNT"/>
    <s v="3X91 - Advertising summary"/>
    <n v="399.99999999959999"/>
    <n v="0"/>
    <m/>
    <n v="0"/>
    <x v="0"/>
  </r>
  <r>
    <s v="213420 DEAN MAIN ACCOUNT"/>
    <s v="3092 - AIRFARE/RAIL FEES"/>
    <n v="995.15999999999974"/>
    <n v="0"/>
    <m/>
    <n v="0"/>
    <x v="0"/>
  </r>
  <r>
    <s v="213420 DEAN MAIN ACCOUNT"/>
    <s v="3093 - DOMESTIC TRAVEL EXP."/>
    <n v="957.88000000000022"/>
    <n v="0"/>
    <m/>
    <n v="0"/>
    <x v="0"/>
  </r>
  <r>
    <s v="213420 DEAN MAIN ACCOUNT"/>
    <s v="3103 - TRAVEL AGENT FEE"/>
    <n v="5"/>
    <n v="0"/>
    <m/>
    <n v="0"/>
    <x v="0"/>
  </r>
  <r>
    <s v="213420 DEAN MAIN ACCOUNT"/>
    <s v="3X89 - Entertainment/Catering"/>
    <n v="535.47"/>
    <n v="0"/>
    <m/>
    <n v="0"/>
    <x v="0"/>
  </r>
  <r>
    <s v="213420 DEAN MAIN ACCOUNT"/>
    <s v="3X97 - Equipment"/>
    <n v="16635.719999999998"/>
    <n v="0"/>
    <m/>
    <n v="0"/>
    <x v="0"/>
  </r>
  <r>
    <s v="213420 DEAN MAIN ACCOUNT"/>
    <s v="3X98 - Supplies"/>
    <n v="7608.7400000004009"/>
    <n v="0"/>
    <m/>
    <n v="0"/>
    <x v="0"/>
  </r>
  <r>
    <s v="213420 DEAN MAIN ACCOUNT"/>
    <s v="3X80 - Service Contracts"/>
    <n v="12540.279999999599"/>
    <n v="0"/>
    <m/>
    <n v="0"/>
    <x v="0"/>
  </r>
  <r>
    <s v="213420 DEAN MAIN ACCOUNT"/>
    <s v="3X83 - OTHER EXPENSES"/>
    <n v="3912.3500000003992"/>
    <n v="0"/>
    <m/>
    <n v="0"/>
    <x v="0"/>
  </r>
  <r>
    <s v="319401 MUSIC PREP PROGRAM"/>
    <s v="1103 - UN STAFF PT"/>
    <n v="94400.000000000015"/>
    <n v="118965.60000000002"/>
    <m/>
    <n v="118965.60000000002"/>
    <x v="3"/>
  </r>
  <r>
    <s v="319401 MUSIC PREP PROGRAM"/>
    <s v="1920 - STUDENT ASSISTANT"/>
    <n v="4600"/>
    <n v="5200"/>
    <m/>
    <n v="5200"/>
    <x v="3"/>
  </r>
  <r>
    <s v="319401 MUSIC PREP PROGRAM"/>
    <s v="1019 - STIPENDS"/>
    <n v="13500"/>
    <n v="13500"/>
    <m/>
    <n v="13500"/>
    <x v="3"/>
  </r>
  <r>
    <s v="211388 STUDENT PRESS"/>
    <s v="1001 - 10/12 FAC SAL"/>
    <n v="90741.580799999996"/>
    <n v="70891.859999999986"/>
    <m/>
    <n v="70891.859999999986"/>
    <x v="0"/>
  </r>
  <r>
    <s v="211388 STUDENT PRESS"/>
    <s v="1920 - STUDENT ASSISTANT"/>
    <n v="8700.9999999999982"/>
    <n v="0"/>
    <m/>
    <n v="0"/>
    <x v="0"/>
  </r>
  <r>
    <s v="211388 STUDENT PRESS"/>
    <s v="3000 - Unallocated operating pool"/>
    <n v="6788.0000000000027"/>
    <n v="29972.000000000004"/>
    <m/>
    <n v="29972.000000000004"/>
    <x v="0"/>
  </r>
  <r>
    <s v="211388 STUDENT PRESS"/>
    <s v="3X91 - Advertising summary"/>
    <n v="140.13999999960001"/>
    <n v="0"/>
    <m/>
    <n v="0"/>
    <x v="0"/>
  </r>
  <r>
    <s v="211388 STUDENT PRESS"/>
    <s v="3092 - AIRFARE/RAIL FEES"/>
    <n v="418.96000000000009"/>
    <n v="0"/>
    <m/>
    <n v="0"/>
    <x v="0"/>
  </r>
  <r>
    <s v="211388 STUDENT PRESS"/>
    <s v="3X89 - Entertainment/Catering"/>
    <n v="874.34000000039998"/>
    <n v="0"/>
    <m/>
    <n v="0"/>
    <x v="0"/>
  </r>
  <r>
    <s v="211388 STUDENT PRESS"/>
    <s v="3X96 - Information Technology/Computer Expenses"/>
    <n v="1529.64"/>
    <n v="0"/>
    <m/>
    <n v="0"/>
    <x v="0"/>
  </r>
  <r>
    <s v="211388 STUDENT PRESS"/>
    <s v="3X98 - Supplies"/>
    <n v="6605.0600000003988"/>
    <n v="0"/>
    <m/>
    <n v="0"/>
    <x v="0"/>
  </r>
  <r>
    <s v="211388 STUDENT PRESS"/>
    <s v="3X80 - Service Contracts"/>
    <n v="2787.9999999995998"/>
    <n v="0"/>
    <m/>
    <n v="0"/>
    <x v="0"/>
  </r>
  <r>
    <s v="210398 SOC FEE ACCOUNT"/>
    <s v="1920 - STUDENT ASSISTANT"/>
    <n v="0"/>
    <n v="10000"/>
    <m/>
    <n v="10000"/>
    <x v="0"/>
  </r>
  <r>
    <s v="210398 SOC FEE ACCOUNT"/>
    <s v="3000 - Unallocated operating pool"/>
    <n v="95981.000000000044"/>
    <n v="175550"/>
    <m/>
    <n v="175550"/>
    <x v="0"/>
  </r>
  <r>
    <s v="210398 SOC FEE ACCOUNT"/>
    <s v="3X92 - Professional Services"/>
    <n v="3673.8599999999988"/>
    <n v="0"/>
    <m/>
    <n v="0"/>
    <x v="0"/>
  </r>
  <r>
    <s v="210398 SOC FEE ACCOUNT"/>
    <s v="3090 - CONF. REGISTRATION"/>
    <n v="325"/>
    <n v="0"/>
    <m/>
    <n v="0"/>
    <x v="0"/>
  </r>
  <r>
    <s v="210398 SOC FEE ACCOUNT"/>
    <s v="3091 - MILEAGE"/>
    <n v="121.80000000000003"/>
    <n v="0"/>
    <m/>
    <n v="0"/>
    <x v="0"/>
  </r>
  <r>
    <s v="210398 SOC FEE ACCOUNT"/>
    <s v="3092 - AIRFARE/RAIL FEES"/>
    <n v="184.95999999999995"/>
    <n v="0"/>
    <m/>
    <n v="0"/>
    <x v="0"/>
  </r>
  <r>
    <s v="210398 SOC FEE ACCOUNT"/>
    <s v="3093 - DOMESTIC TRAVEL EXP."/>
    <n v="2959.93"/>
    <n v="0"/>
    <m/>
    <n v="0"/>
    <x v="0"/>
  </r>
  <r>
    <s v="210398 SOC FEE ACCOUNT"/>
    <s v="3X89 - Entertainment/Catering"/>
    <n v="12041.429999999998"/>
    <n v="0"/>
    <m/>
    <n v="0"/>
    <x v="0"/>
  </r>
  <r>
    <s v="210398 SOC FEE ACCOUNT"/>
    <s v="3X96 - Information Technology/Computer Expenses"/>
    <n v="9695.7500000004002"/>
    <n v="0"/>
    <m/>
    <n v="0"/>
    <x v="0"/>
  </r>
  <r>
    <s v="210398 SOC FEE ACCOUNT"/>
    <s v="3X97 - Equipment"/>
    <n v="24285.290000000397"/>
    <n v="0"/>
    <m/>
    <n v="0"/>
    <x v="0"/>
  </r>
  <r>
    <s v="210398 SOC FEE ACCOUNT"/>
    <s v="3X98 - Supplies"/>
    <n v="9520.44"/>
    <n v="0"/>
    <m/>
    <n v="0"/>
    <x v="0"/>
  </r>
  <r>
    <s v="210398 SOC FEE ACCOUNT"/>
    <s v="3X80 - Service Contracts"/>
    <n v="15473.310000000005"/>
    <n v="0"/>
    <m/>
    <n v="0"/>
    <x v="0"/>
  </r>
  <r>
    <s v="210398 SOC FEE ACCOUNT"/>
    <s v="3X71 Repairs Summary"/>
    <n v="679.2999999996"/>
    <n v="0"/>
    <m/>
    <n v="0"/>
    <x v="0"/>
  </r>
  <r>
    <s v="210398 SOC FEE ACCOUNT"/>
    <s v="3X83 - OTHER EXPENSES"/>
    <n v="607.88000000039995"/>
    <n v="0"/>
    <m/>
    <n v="0"/>
    <x v="0"/>
  </r>
  <r>
    <s v="211375 MASS COMMUNICATION"/>
    <s v="1001 - 10/12 FAC SAL"/>
    <n v="333278"/>
    <n v="379631.45999999996"/>
    <m/>
    <n v="379631.45999999996"/>
    <x v="6"/>
  </r>
  <r>
    <s v="211375 MASS COMMUNICATION"/>
    <s v="1012 - 12/12 FAC SAL"/>
    <n v="165827"/>
    <n v="0"/>
    <m/>
    <n v="0"/>
    <x v="6"/>
  </r>
  <r>
    <s v="211375 MASS COMMUNICATION"/>
    <s v="1013 - PT FAC SAL"/>
    <n v="97326.999999999985"/>
    <n v="94530.999999999985"/>
    <m/>
    <n v="94530.999999999985"/>
    <x v="6"/>
  </r>
  <r>
    <s v="211375 MASS COMMUNICATION"/>
    <s v="1015 - COURSE OVERLOAD SAL"/>
    <n v="0"/>
    <n v="3499.9999999999986"/>
    <m/>
    <n v="3499.9999999999986"/>
    <x v="6"/>
  </r>
  <r>
    <s v="211375 MASS COMMUNICATION"/>
    <s v="1103 - UN STAFF PT"/>
    <n v="30159.999999999996"/>
    <n v="0"/>
    <m/>
    <n v="0"/>
    <x v="6"/>
  </r>
  <r>
    <s v="211375 MASS COMMUNICATION"/>
    <s v="1104 - UN STAFF F/T"/>
    <n v="0"/>
    <n v="34007.999999999993"/>
    <m/>
    <n v="34007.999999999993"/>
    <x v="6"/>
  </r>
  <r>
    <s v="211375 MASS COMMUNICATION"/>
    <s v="1208 - ADM STAFF FT"/>
    <n v="54528"/>
    <n v="54527.98000000001"/>
    <m/>
    <n v="54527.98000000001"/>
    <x v="6"/>
  </r>
  <r>
    <s v="211375 MASS COMMUNICATION"/>
    <s v="1209 - 10 MTH ADMIN STAFF"/>
    <n v="60000"/>
    <n v="59999.94000000001"/>
    <m/>
    <n v="59999.94000000001"/>
    <x v="6"/>
  </r>
  <r>
    <s v="211375 MASS COMMUNICATION"/>
    <s v="1920 - STUDENT ASSISTANT"/>
    <n v="16000.000000000002"/>
    <n v="0"/>
    <m/>
    <n v="0"/>
    <x v="6"/>
  </r>
  <r>
    <s v="211375 MASS COMMUNICATION"/>
    <s v="1019 - STIPENDS"/>
    <n v="8000.0000000000009"/>
    <n v="27999.999999999989"/>
    <m/>
    <n v="27999.999999999989"/>
    <x v="6"/>
  </r>
  <r>
    <s v="211375 MASS COMMUNICATION"/>
    <s v="3X91 - Advertising summary"/>
    <n v="3999.9999999995994"/>
    <n v="0"/>
    <m/>
    <n v="0"/>
    <x v="6"/>
  </r>
  <r>
    <s v="211375 MASS COMMUNICATION"/>
    <s v="3092 - AIRFARE/RAIL FEES"/>
    <n v="210"/>
    <n v="0"/>
    <m/>
    <n v="0"/>
    <x v="6"/>
  </r>
  <r>
    <s v="211375 MASS COMMUNICATION"/>
    <s v="3X93 - Books and Periodicals"/>
    <n v="224.99000000040004"/>
    <n v="0"/>
    <m/>
    <n v="0"/>
    <x v="6"/>
  </r>
  <r>
    <s v="211375 MASS COMMUNICATION"/>
    <s v="3X89 - Entertainment/Catering"/>
    <n v="1619.0000000003995"/>
    <n v="0"/>
    <m/>
    <n v="0"/>
    <x v="6"/>
  </r>
  <r>
    <s v="211375 MASS COMMUNICATION"/>
    <s v="3X96 - Information Technology/Computer Expenses"/>
    <n v="120.44999999999997"/>
    <n v="0"/>
    <m/>
    <n v="0"/>
    <x v="6"/>
  </r>
  <r>
    <s v="211375 MASS COMMUNICATION"/>
    <s v="3X98 - Supplies"/>
    <n v="1204.9700000004"/>
    <n v="0"/>
    <m/>
    <n v="0"/>
    <x v="6"/>
  </r>
  <r>
    <s v="211386 COMMUNICAT MAJOR FEE"/>
    <s v="3000 - Unallocated operating pool"/>
    <n v="2842.5"/>
    <n v="2842.9999999999995"/>
    <m/>
    <n v="2842.9999999999995"/>
    <x v="6"/>
  </r>
  <r>
    <s v="211420 GRAPHIC DESIGN"/>
    <s v="1001 - 10/12 FAC SAL"/>
    <n v="160935"/>
    <n v="125355.78000000001"/>
    <m/>
    <n v="125355.78000000001"/>
    <x v="7"/>
  </r>
  <r>
    <s v="211420 GRAPHIC DESIGN"/>
    <s v="1002 - 10/10 FAC SAL"/>
    <n v="55000.000000000007"/>
    <n v="55000"/>
    <m/>
    <n v="55000"/>
    <x v="7"/>
  </r>
  <r>
    <s v="211420 GRAPHIC DESIGN"/>
    <s v="1013 - PT FAC SAL"/>
    <n v="50569.000000000007"/>
    <n v="0"/>
    <m/>
    <n v="0"/>
    <x v="7"/>
  </r>
  <r>
    <s v="211420 GRAPHIC DESIGN"/>
    <s v="1920 - STUDENT ASSISTANT"/>
    <n v="9000"/>
    <n v="0"/>
    <m/>
    <n v="0"/>
    <x v="7"/>
  </r>
  <r>
    <s v="211420 GRAPHIC DESIGN"/>
    <s v="1019 - STIPENDS"/>
    <n v="10999.999999999998"/>
    <n v="4000.0000000000005"/>
    <m/>
    <n v="4000.0000000000005"/>
    <x v="7"/>
  </r>
  <r>
    <s v="211420 GRAPHIC DESIGN"/>
    <s v="3X98 - Supplies"/>
    <n v="1260"/>
    <n v="0"/>
    <m/>
    <n v="0"/>
    <x v="7"/>
  </r>
  <r>
    <s v="211437 DESIGN LAB FEES"/>
    <s v="3000 - Unallocated operating pool"/>
    <n v="4552.5"/>
    <n v="4553"/>
    <m/>
    <n v="4553"/>
    <x v="8"/>
  </r>
  <r>
    <s v="211429 STUDIO ART"/>
    <s v="1001 - 10/12 FAC SAL"/>
    <n v="115647.99999999999"/>
    <n v="95452.122619999995"/>
    <m/>
    <n v="95452.122619999995"/>
    <x v="7"/>
  </r>
  <r>
    <s v="211429 STUDIO ART"/>
    <s v="1013 - PT FAC SAL"/>
    <n v="42500"/>
    <n v="0"/>
    <m/>
    <n v="0"/>
    <x v="7"/>
  </r>
  <r>
    <s v="211429 STUDIO ART"/>
    <s v="1099 - UNALLOCATED FAC"/>
    <n v="52828.000000000007"/>
    <n v="0"/>
    <m/>
    <n v="0"/>
    <x v="7"/>
  </r>
  <r>
    <s v="211429 STUDIO ART"/>
    <s v="1302 - JESUITS FT"/>
    <n v="0"/>
    <n v="55000.000000000007"/>
    <m/>
    <n v="55000.000000000007"/>
    <x v="7"/>
  </r>
  <r>
    <s v="211429 STUDIO ART"/>
    <s v="1501 - TEMP-INTERNAL"/>
    <n v="2899.9999999999995"/>
    <n v="0"/>
    <m/>
    <n v="0"/>
    <x v="7"/>
  </r>
  <r>
    <s v="211429 STUDIO ART"/>
    <s v="1920 - STUDENT ASSISTANT"/>
    <n v="399.99999999999994"/>
    <n v="0"/>
    <m/>
    <n v="0"/>
    <x v="7"/>
  </r>
  <r>
    <s v="211429 STUDIO ART"/>
    <s v="1019 - STIPENDS"/>
    <n v="16000.000000000002"/>
    <n v="4000.0000000000005"/>
    <m/>
    <n v="4000.0000000000005"/>
    <x v="7"/>
  </r>
  <r>
    <s v="211429 STUDIO ART"/>
    <s v="3X98 - Supplies"/>
    <n v="5145"/>
    <n v="0"/>
    <m/>
    <n v="0"/>
    <x v="7"/>
  </r>
  <r>
    <s v="213423 VISUAL ARTS LAB FEES"/>
    <s v="3000 - Unallocated operating pool"/>
    <n v="8039.0000000000009"/>
    <n v="8039.0000000000009"/>
    <m/>
    <n v="8039.0000000000009"/>
    <x v="7"/>
  </r>
  <r>
    <s v="211382 ENVIRONMENTAL COMMUN"/>
    <s v="1001 - 10/12 FAC SAL"/>
    <n v="81555"/>
    <n v="76973.305500000002"/>
    <m/>
    <n v="76973.305500000002"/>
    <x v="9"/>
  </r>
  <r>
    <s v="211436 DIGITAL FILMMAKING"/>
    <s v="1001 - 10/12 FAC SAL"/>
    <n v="0"/>
    <n v="196147.96"/>
    <m/>
    <n v="196147.96"/>
    <x v="6"/>
  </r>
  <r>
    <s v="211436 DIGITAL FILMMAKING"/>
    <s v="1002 - 10/10 FAC SAL"/>
    <n v="58147.999999999993"/>
    <n v="0"/>
    <m/>
    <n v="0"/>
    <x v="6"/>
  </r>
  <r>
    <s v="211436 DIGITAL FILMMAKING"/>
    <s v="1013 - PT FAC SAL"/>
    <n v="36000"/>
    <n v="0"/>
    <m/>
    <n v="0"/>
    <x v="6"/>
  </r>
  <r>
    <s v="211436 DIGITAL FILMMAKING"/>
    <s v="1019 - STIPENDS"/>
    <n v="4000.0000000000005"/>
    <n v="4000.0000000000005"/>
    <m/>
    <n v="4000.0000000000005"/>
    <x v="6"/>
  </r>
  <r>
    <s v="211436 DIGITAL FILMMAKING"/>
    <s v="3090 - CONF. REGISTRATION"/>
    <n v="2250"/>
    <n v="9275"/>
    <m/>
    <n v="9275"/>
    <x v="6"/>
  </r>
  <r>
    <s v="211436 DIGITAL FILMMAKING"/>
    <s v="3092 - AIRFARE/RAIL FEES"/>
    <n v="0"/>
    <n v="8000"/>
    <m/>
    <n v="8000"/>
    <x v="6"/>
  </r>
  <r>
    <s v="211436 DIGITAL FILMMAKING"/>
    <s v="3093 - DOMESTIC TRAVEL EXP."/>
    <n v="0"/>
    <n v="15600"/>
    <m/>
    <n v="15600"/>
    <x v="6"/>
  </r>
  <r>
    <s v="211428 THEATRE ARTS &amp; DANCE"/>
    <s v="1001 - 10/12 FAC SAL"/>
    <n v="170420"/>
    <n v="135614.00000000003"/>
    <m/>
    <n v="135614.00000000003"/>
    <x v="10"/>
  </r>
  <r>
    <s v="211428 THEATRE ARTS &amp; DANCE"/>
    <s v="1002 - 10/10 FAC SAL"/>
    <n v="19625"/>
    <n v="0"/>
    <m/>
    <n v="0"/>
    <x v="10"/>
  </r>
  <r>
    <s v="211428 THEATRE ARTS &amp; DANCE"/>
    <s v="1013 - PT FAC SAL"/>
    <n v="77400"/>
    <n v="61500"/>
    <m/>
    <n v="61500"/>
    <x v="10"/>
  </r>
  <r>
    <s v="211428 THEATRE ARTS &amp; DANCE"/>
    <s v="1103 - UN STAFF PT"/>
    <n v="9810"/>
    <n v="15499.999999999998"/>
    <m/>
    <n v="15499.999999999998"/>
    <x v="10"/>
  </r>
  <r>
    <s v="211428 THEATRE ARTS &amp; DANCE"/>
    <s v="1199 - UNALLOCAT STAFF"/>
    <n v="4961"/>
    <n v="0"/>
    <m/>
    <n v="0"/>
    <x v="10"/>
  </r>
  <r>
    <s v="211428 THEATRE ARTS &amp; DANCE"/>
    <s v="1208 - ADM STAFF FT"/>
    <n v="20068.82"/>
    <n v="35568"/>
    <m/>
    <n v="35568"/>
    <x v="10"/>
  </r>
  <r>
    <s v="211428 THEATRE ARTS &amp; DANCE"/>
    <s v="1209 - 10 MTH ADMIN STAFF"/>
    <n v="59931.18"/>
    <n v="40000"/>
    <m/>
    <n v="40000"/>
    <x v="10"/>
  </r>
  <r>
    <s v="211428 THEATRE ARTS &amp; DANCE"/>
    <s v="1501 - TEMP-INTERNAL"/>
    <n v="11500.000000000002"/>
    <n v="0"/>
    <m/>
    <n v="0"/>
    <x v="10"/>
  </r>
  <r>
    <s v="211428 THEATRE ARTS &amp; DANCE"/>
    <s v="1019 - STIPENDS"/>
    <n v="9000"/>
    <n v="9000"/>
    <m/>
    <n v="9000"/>
    <x v="10"/>
  </r>
  <r>
    <s v="211428 THEATRE ARTS &amp; DANCE"/>
    <s v="3000 - Unallocated operating pool"/>
    <n v="0.38000000040000009"/>
    <n v="0"/>
    <m/>
    <n v="0"/>
    <x v="10"/>
  </r>
  <r>
    <s v="211428 THEATRE ARTS &amp; DANCE"/>
    <s v="3X98 - Supplies"/>
    <n v="997.5"/>
    <n v="0"/>
    <m/>
    <n v="0"/>
    <x v="10"/>
  </r>
  <r>
    <s v="211431 THEATRE PRODUCTION"/>
    <s v="1501 - TEMP-INTERNAL"/>
    <n v="0"/>
    <n v="30000"/>
    <m/>
    <n v="30000"/>
    <x v="10"/>
  </r>
  <r>
    <s v="211431 THEATRE PRODUCTION"/>
    <s v="3000 - Unallocated operating pool"/>
    <n v="3132.4700000004009"/>
    <n v="0"/>
    <m/>
    <n v="0"/>
    <x v="10"/>
  </r>
  <r>
    <s v="211431 THEATRE PRODUCTION"/>
    <s v="3X92 - Professional Services"/>
    <n v="5310"/>
    <n v="0"/>
    <m/>
    <n v="0"/>
    <x v="10"/>
  </r>
  <r>
    <s v="211431 THEATRE PRODUCTION"/>
    <s v="3X89 - Entertainment/Catering"/>
    <n v="491.79999999959995"/>
    <n v="0"/>
    <m/>
    <n v="0"/>
    <x v="10"/>
  </r>
  <r>
    <s v="211431 THEATRE PRODUCTION"/>
    <s v="3X97 - Equipment"/>
    <n v="276"/>
    <n v="0"/>
    <m/>
    <n v="0"/>
    <x v="10"/>
  </r>
  <r>
    <s v="211431 THEATRE PRODUCTION"/>
    <s v="3X98 - Supplies"/>
    <n v="10248.870000000001"/>
    <n v="0"/>
    <m/>
    <n v="0"/>
    <x v="10"/>
  </r>
  <r>
    <s v="211431 THEATRE PRODUCTION"/>
    <s v="3X83 - OTHER EXPENSES"/>
    <n v="377.48999999999995"/>
    <n v="0"/>
    <m/>
    <n v="0"/>
    <x v="10"/>
  </r>
  <r>
    <s v="213422 THEATRE ARTS LAB FEE"/>
    <s v="1103 - UN STAFF PT"/>
    <n v="0"/>
    <n v="500.00000000000006"/>
    <m/>
    <n v="500.00000000000006"/>
    <x v="10"/>
  </r>
  <r>
    <s v="213422 THEATRE ARTS LAB FEE"/>
    <s v="1501 - TEMP-INTERNAL"/>
    <n v="0"/>
    <n v="5000"/>
    <m/>
    <n v="5000"/>
    <x v="10"/>
  </r>
  <r>
    <s v="213422 THEATRE ARTS LAB FEE"/>
    <s v="1019 - STIPENDS"/>
    <n v="2560"/>
    <n v="3000"/>
    <m/>
    <n v="3000"/>
    <x v="10"/>
  </r>
  <r>
    <s v="213422 THEATRE ARTS LAB FEE"/>
    <s v="3000 - Unallocated operating pool"/>
    <n v="20915.14"/>
    <n v="25012.999999999985"/>
    <m/>
    <n v="25012.999999999985"/>
    <x v="10"/>
  </r>
  <r>
    <s v="213422 THEATRE ARTS LAB FEE"/>
    <s v="3X98 - Supplies"/>
    <n v="38.210000000400008"/>
    <n v="0"/>
    <m/>
    <n v="0"/>
    <x v="10"/>
  </r>
  <r>
    <s v="213422 THEATRE ARTS LAB FEE"/>
    <s v="3X83 - OTHER EXPENSES"/>
    <n v="9999.9999999995998"/>
    <n v="0"/>
    <m/>
    <n v="0"/>
    <x v="10"/>
  </r>
  <r>
    <s v="210397 SOM FEE ACCOUNT"/>
    <s v="1019 - STIPENDS"/>
    <n v="2911.9999999999995"/>
    <n v="0"/>
    <m/>
    <n v="0"/>
    <x v="0"/>
  </r>
  <r>
    <s v="210397 SOM FEE ACCOUNT"/>
    <s v="3000 - Unallocated operating pool"/>
    <n v="50166.860000000015"/>
    <n v="121127.00000000004"/>
    <m/>
    <n v="121127.00000000004"/>
    <x v="0"/>
  </r>
  <r>
    <s v="210397 SOM FEE ACCOUNT"/>
    <s v="3X92 - Professional Services"/>
    <n v="7149.9999999996007"/>
    <n v="0"/>
    <m/>
    <n v="0"/>
    <x v="0"/>
  </r>
  <r>
    <s v="210397 SOM FEE ACCOUNT"/>
    <s v="3092 - AIRFARE/RAIL FEES"/>
    <n v="2000.0000000000002"/>
    <n v="0"/>
    <m/>
    <n v="0"/>
    <x v="0"/>
  </r>
  <r>
    <s v="210397 SOM FEE ACCOUNT"/>
    <s v="3X97 - Equipment"/>
    <n v="12071.099999999999"/>
    <n v="0"/>
    <m/>
    <n v="0"/>
    <x v="0"/>
  </r>
  <r>
    <s v="210397 SOM FEE ACCOUNT"/>
    <s v="3X98 - Supplies"/>
    <n v="4816.3200000000006"/>
    <n v="0"/>
    <m/>
    <n v="0"/>
    <x v="0"/>
  </r>
  <r>
    <s v="210397 SOM FEE ACCOUNT"/>
    <s v="3X71 Repairs Summary"/>
    <n v="4725"/>
    <n v="0"/>
    <m/>
    <n v="0"/>
    <x v="0"/>
  </r>
  <r>
    <s v="210397 SOM FEE ACCOUNT"/>
    <s v="3X83 - OTHER EXPENSES"/>
    <n v="37285.550000000396"/>
    <n v="0"/>
    <m/>
    <n v="0"/>
    <x v="0"/>
  </r>
  <r>
    <s v="213424 MUSIC MAJOR FEES"/>
    <s v="3000 - Unallocated operating pool"/>
    <n v="1647.5000000000002"/>
    <n v="1647.5000000000002"/>
    <m/>
    <n v="1647.5000000000002"/>
    <x v="11"/>
  </r>
  <r>
    <s v="211422 MUSIC INSTRUCTIONAL"/>
    <s v="1001 - 10/12 FAC SAL"/>
    <n v="1232269.56"/>
    <n v="1314799.1199999994"/>
    <m/>
    <n v="1314799.1199999994"/>
    <x v="12"/>
  </r>
  <r>
    <s v="211422 MUSIC INSTRUCTIONAL"/>
    <s v="1002 - 10/10 FAC SAL"/>
    <n v="61147.999999999993"/>
    <n v="99148.000000000015"/>
    <m/>
    <n v="99148.000000000015"/>
    <x v="12"/>
  </r>
  <r>
    <s v="211422 MUSIC INSTRUCTIONAL"/>
    <s v="1013 - PT FAC SAL"/>
    <n v="402345.50000000006"/>
    <n v="203050.00000000003"/>
    <m/>
    <n v="203050.00000000003"/>
    <x v="12"/>
  </r>
  <r>
    <s v="211422 MUSIC INSTRUCTIONAL"/>
    <s v="1015 - COURSE OVERLOAD SAL"/>
    <n v="2699.9399999999991"/>
    <n v="4500"/>
    <m/>
    <n v="4500"/>
    <x v="12"/>
  </r>
  <r>
    <s v="211422 MUSIC INSTRUCTIONAL"/>
    <s v="1103 - UN STAFF PT"/>
    <n v="88380"/>
    <n v="77500"/>
    <m/>
    <n v="77500"/>
    <x v="12"/>
  </r>
  <r>
    <s v="211422 MUSIC INSTRUCTIONAL"/>
    <s v="1104 - UN STAFF F/T"/>
    <n v="50326.000000000007"/>
    <n v="31200"/>
    <m/>
    <n v="31200"/>
    <x v="12"/>
  </r>
  <r>
    <s v="211422 MUSIC INSTRUCTIONAL"/>
    <s v="1209 - 10 MTH ADMIN STAFF"/>
    <n v="91707"/>
    <n v="91706.939999999988"/>
    <m/>
    <n v="91706.939999999988"/>
    <x v="12"/>
  </r>
  <r>
    <s v="211422 MUSIC INSTRUCTIONAL"/>
    <s v="1302 - JESUITS FT"/>
    <n v="55000.000000000007"/>
    <n v="0"/>
    <m/>
    <n v="0"/>
    <x v="12"/>
  </r>
  <r>
    <s v="211422 MUSIC INSTRUCTIONAL"/>
    <s v="1501 - TEMP-INTERNAL"/>
    <n v="15724.999999999998"/>
    <n v="0"/>
    <m/>
    <n v="0"/>
    <x v="12"/>
  </r>
  <r>
    <s v="211422 MUSIC INSTRUCTIONAL"/>
    <s v="1920 - STUDENT ASSISTANT"/>
    <n v="18000"/>
    <n v="18000"/>
    <m/>
    <n v="18000"/>
    <x v="12"/>
  </r>
  <r>
    <s v="211422 MUSIC INSTRUCTIONAL"/>
    <s v="1019 - STIPENDS"/>
    <n v="34185.500000000007"/>
    <n v="33397.999999999985"/>
    <m/>
    <n v="33397.999999999985"/>
    <x v="12"/>
  </r>
  <r>
    <s v="210396 MIS FEE ACCOUNT"/>
    <s v="1103 - UN STAFF PT"/>
    <n v="17164.8"/>
    <n v="15600"/>
    <m/>
    <n v="15600"/>
    <x v="0"/>
  </r>
  <r>
    <s v="210396 MIS FEE ACCOUNT"/>
    <s v="1920 - STUDENT ASSISTANT"/>
    <n v="0"/>
    <n v="10400"/>
    <m/>
    <n v="10400"/>
    <x v="0"/>
  </r>
  <r>
    <s v="210396 MIS FEE ACCOUNT"/>
    <s v="1019 - STIPENDS"/>
    <n v="19315.2"/>
    <n v="1800"/>
    <m/>
    <n v="1800"/>
    <x v="0"/>
  </r>
  <r>
    <s v="210396 MIS FEE ACCOUNT"/>
    <s v="3000 - Unallocated operating pool"/>
    <n v="47463.369999999974"/>
    <n v="67225.999999999985"/>
    <m/>
    <n v="67225.999999999985"/>
    <x v="0"/>
  </r>
  <r>
    <s v="210396 MIS FEE ACCOUNT"/>
    <s v="3X92 - Professional Services"/>
    <n v="5460"/>
    <n v="0"/>
    <m/>
    <n v="0"/>
    <x v="0"/>
  </r>
  <r>
    <s v="210396 MIS FEE ACCOUNT"/>
    <s v="3090 - CONF. REGISTRATION"/>
    <n v="289"/>
    <n v="3200"/>
    <m/>
    <n v="3200"/>
    <x v="0"/>
  </r>
  <r>
    <s v="210396 MIS FEE ACCOUNT"/>
    <s v="3092 - AIRFARE/RAIL FEES"/>
    <n v="333.39"/>
    <n v="3200"/>
    <m/>
    <n v="3200"/>
    <x v="0"/>
  </r>
  <r>
    <s v="210396 MIS FEE ACCOUNT"/>
    <s v="3093 - DOMESTIC TRAVEL EXP."/>
    <n v="398.91"/>
    <n v="6240"/>
    <m/>
    <n v="6240"/>
    <x v="0"/>
  </r>
  <r>
    <s v="210396 MIS FEE ACCOUNT"/>
    <s v="3099 - CHARTERED TRANSPORT"/>
    <n v="300"/>
    <n v="0"/>
    <m/>
    <n v="0"/>
    <x v="0"/>
  </r>
  <r>
    <s v="210396 MIS FEE ACCOUNT"/>
    <s v="3X89 - Entertainment/Catering"/>
    <n v="2484.8100000000009"/>
    <n v="0"/>
    <m/>
    <n v="0"/>
    <x v="0"/>
  </r>
  <r>
    <s v="210396 MIS FEE ACCOUNT"/>
    <s v="3X96 - Information Technology/Computer Expenses"/>
    <n v="481.43000000039996"/>
    <n v="0"/>
    <m/>
    <n v="0"/>
    <x v="0"/>
  </r>
  <r>
    <s v="210396 MIS FEE ACCOUNT"/>
    <s v="3X97 - Equipment"/>
    <n v="4671.2699999999995"/>
    <n v="0"/>
    <m/>
    <n v="0"/>
    <x v="0"/>
  </r>
  <r>
    <s v="210396 MIS FEE ACCOUNT"/>
    <s v="3X98 - Supplies"/>
    <n v="3399.5499999995995"/>
    <n v="0"/>
    <m/>
    <n v="0"/>
    <x v="0"/>
  </r>
  <r>
    <s v="210396 MIS FEE ACCOUNT"/>
    <s v="3X80 - Service Contracts"/>
    <n v="3378.27"/>
    <n v="0"/>
    <m/>
    <n v="0"/>
    <x v="0"/>
  </r>
  <r>
    <s v="210396 MIS FEE ACCOUNT"/>
    <s v="3X71 Repairs Summary"/>
    <n v="3670.0100000004009"/>
    <n v="0"/>
    <m/>
    <n v="0"/>
    <x v="0"/>
  </r>
  <r>
    <s v="210396 MIS FEE ACCOUNT"/>
    <s v="3X83 - OTHER EXPENSES"/>
    <n v="956.31999999959987"/>
    <n v="0"/>
    <m/>
    <n v="0"/>
    <x v="0"/>
  </r>
  <r>
    <s v="211435 FILM/MUSIC INDUSTRY"/>
    <s v="1001 - 10/12 FAC SAL"/>
    <n v="662202.06000000006"/>
    <n v="658712.15999999992"/>
    <m/>
    <n v="658712.15999999992"/>
    <x v="13"/>
  </r>
  <r>
    <s v="211435 FILM/MUSIC INDUSTRY"/>
    <s v="1013 - PT FAC SAL"/>
    <n v="225540"/>
    <n v="198340.00000000003"/>
    <m/>
    <n v="198340.00000000003"/>
    <x v="13"/>
  </r>
  <r>
    <s v="211435 FILM/MUSIC INDUSTRY"/>
    <s v="1015 - COURSE OVERLOAD SAL"/>
    <n v="3999.94"/>
    <n v="0"/>
    <m/>
    <n v="0"/>
    <x v="13"/>
  </r>
  <r>
    <s v="211435 FILM/MUSIC INDUSTRY"/>
    <s v="1103 - UN STAFF PT"/>
    <n v="33000"/>
    <n v="300"/>
    <m/>
    <n v="300"/>
    <x v="13"/>
  </r>
  <r>
    <s v="211435 FILM/MUSIC INDUSTRY"/>
    <s v="1104 - UN STAFF F/T"/>
    <n v="77006"/>
    <n v="42997.499999999993"/>
    <m/>
    <n v="42997.499999999993"/>
    <x v="13"/>
  </r>
  <r>
    <s v="211435 FILM/MUSIC INDUSTRY"/>
    <s v="1208 - ADM STAFF FT"/>
    <n v="91148.000000000015"/>
    <n v="91147.94"/>
    <m/>
    <n v="91147.94"/>
    <x v="13"/>
  </r>
  <r>
    <s v="211435 FILM/MUSIC INDUSTRY"/>
    <s v="1299 - UNALLOC-ADM SAL"/>
    <n v="1599.9999999999998"/>
    <n v="0"/>
    <m/>
    <n v="0"/>
    <x v="13"/>
  </r>
  <r>
    <s v="211435 FILM/MUSIC INDUSTRY"/>
    <s v="1920 - STUDENT ASSISTANT"/>
    <n v="10000"/>
    <n v="0"/>
    <m/>
    <n v="0"/>
    <x v="13"/>
  </r>
  <r>
    <s v="211435 FILM/MUSIC INDUSTRY"/>
    <s v="1019 - STIPENDS"/>
    <n v="24699.999999999996"/>
    <n v="24000"/>
    <m/>
    <n v="24000"/>
    <x v="13"/>
  </r>
  <r>
    <s v="211435 FILM/MUSIC INDUSTRY"/>
    <s v="3000 - Unallocated operating pool"/>
    <n v="14475.2600000004"/>
    <n v="0"/>
    <m/>
    <n v="0"/>
    <x v="13"/>
  </r>
  <r>
    <s v="211435 FILM/MUSIC INDUSTRY"/>
    <s v="3X98 - Supplies"/>
    <n v="24.740000000399991"/>
    <n v="0"/>
    <m/>
    <n v="0"/>
    <x v="13"/>
  </r>
  <r>
    <s v="211446 CONT LEGAL ED"/>
    <s v="1104 - UN STAFF F/T"/>
    <n v="37986"/>
    <n v="37986"/>
    <m/>
    <n v="37986"/>
    <x v="14"/>
  </r>
  <r>
    <s v="211446 CONT LEGAL ED"/>
    <s v="1208 - ADM STAFF FT"/>
    <n v="80000"/>
    <n v="80000"/>
    <m/>
    <n v="80000"/>
    <x v="14"/>
  </r>
  <r>
    <s v="211446 CONT LEGAL ED"/>
    <s v="1299 - UNALLOC-ADM SAL"/>
    <n v="6999.9999999999991"/>
    <n v="0"/>
    <m/>
    <n v="0"/>
    <x v="14"/>
  </r>
  <r>
    <s v="211446 CONT LEGAL ED"/>
    <s v="1920 - STUDENT ASSISTANT"/>
    <n v="0"/>
    <n v="17529"/>
    <m/>
    <n v="17529"/>
    <x v="14"/>
  </r>
  <r>
    <s v="211446 CONT LEGAL ED"/>
    <s v="3000 - Unallocated operating pool"/>
    <n v="86311.719999999579"/>
    <n v="22451"/>
    <m/>
    <n v="22451"/>
    <x v="14"/>
  </r>
  <r>
    <s v="211446 CONT LEGAL ED"/>
    <s v="3X91 - Advertising summary"/>
    <n v="1374.9599999999998"/>
    <n v="1375"/>
    <m/>
    <n v="1375"/>
    <x v="14"/>
  </r>
  <r>
    <s v="211446 CONT LEGAL ED"/>
    <s v="3X92 - Professional Services"/>
    <n v="11055.969999999601"/>
    <n v="10506"/>
    <m/>
    <n v="10506"/>
    <x v="14"/>
  </r>
  <r>
    <s v="211446 CONT LEGAL ED"/>
    <s v="3090 - CONF. REGISTRATION"/>
    <n v="49.999999999999993"/>
    <n v="0"/>
    <m/>
    <n v="0"/>
    <x v="14"/>
  </r>
  <r>
    <s v="211446 CONT LEGAL ED"/>
    <s v="3092 - AIRFARE/RAIL FEES"/>
    <n v="805.20000000000016"/>
    <n v="0"/>
    <m/>
    <n v="0"/>
    <x v="14"/>
  </r>
  <r>
    <s v="211446 CONT LEGAL ED"/>
    <s v="3093 - DOMESTIC TRAVEL EXP."/>
    <n v="1561.8100000000002"/>
    <n v="0"/>
    <m/>
    <n v="0"/>
    <x v="14"/>
  </r>
  <r>
    <s v="211446 CONT LEGAL ED"/>
    <s v="3X93 - Books and Periodicals"/>
    <n v="0"/>
    <n v="2340"/>
    <m/>
    <n v="2340"/>
    <x v="14"/>
  </r>
  <r>
    <s v="211446 CONT LEGAL ED"/>
    <s v="3X89 - Entertainment/Catering"/>
    <n v="6076.1799999995992"/>
    <n v="2711"/>
    <m/>
    <n v="2711"/>
    <x v="14"/>
  </r>
  <r>
    <s v="211446 CONT LEGAL ED"/>
    <s v="3X97 - Equipment"/>
    <n v="2241.75"/>
    <n v="2242"/>
    <m/>
    <n v="2242"/>
    <x v="14"/>
  </r>
  <r>
    <s v="211446 CONT LEGAL ED"/>
    <s v="3X98 - Supplies"/>
    <n v="3393.2600000004009"/>
    <n v="762"/>
    <m/>
    <n v="762"/>
    <x v="14"/>
  </r>
  <r>
    <s v="211446 CONT LEGAL ED"/>
    <s v="3X83 - OTHER EXPENSES"/>
    <n v="1634.1500000004"/>
    <n v="0"/>
    <m/>
    <n v="0"/>
    <x v="14"/>
  </r>
  <r>
    <s v="213460 LAW LIBRARY"/>
    <s v="1012 - 12/12 FAC SAL"/>
    <n v="300849"/>
    <n v="274348.73999999993"/>
    <m/>
    <n v="274348.73999999993"/>
    <x v="14"/>
  </r>
  <r>
    <s v="213460 LAW LIBRARY"/>
    <s v="1104 - UN STAFF F/T"/>
    <n v="106334.00000000001"/>
    <n v="106333.49999999999"/>
    <m/>
    <n v="106333.49999999999"/>
    <x v="14"/>
  </r>
  <r>
    <s v="213460 LAW LIBRARY"/>
    <s v="1208 - ADM STAFF FT"/>
    <n v="0"/>
    <n v="45000"/>
    <m/>
    <n v="45000"/>
    <x v="14"/>
  </r>
  <r>
    <s v="213460 LAW LIBRARY"/>
    <s v="1920 - STUDENT ASSISTANT"/>
    <n v="15000"/>
    <n v="15000"/>
    <m/>
    <n v="15000"/>
    <x v="14"/>
  </r>
  <r>
    <s v="213460 LAW LIBRARY"/>
    <s v="1019 - STIPENDS"/>
    <n v="57181.999999999993"/>
    <n v="57181.999999999978"/>
    <m/>
    <n v="57181.999999999978"/>
    <x v="14"/>
  </r>
  <r>
    <s v="213460 LAW LIBRARY"/>
    <s v="3000 - Unallocated operating pool"/>
    <n v="430437.87000000005"/>
    <n v="54213"/>
    <m/>
    <n v="54213"/>
    <x v="14"/>
  </r>
  <r>
    <s v="213460 LAW LIBRARY"/>
    <s v="3X92 - Professional Services"/>
    <n v="0"/>
    <n v="1000"/>
    <m/>
    <n v="1000"/>
    <x v="14"/>
  </r>
  <r>
    <s v="213460 LAW LIBRARY"/>
    <s v="3090 - CONF. REGISTRATION"/>
    <n v="615"/>
    <n v="0"/>
    <m/>
    <n v="0"/>
    <x v="14"/>
  </r>
  <r>
    <s v="213460 LAW LIBRARY"/>
    <s v="3091 - MILEAGE"/>
    <n v="314.35999999999996"/>
    <n v="0"/>
    <m/>
    <n v="0"/>
    <x v="14"/>
  </r>
  <r>
    <s v="213460 LAW LIBRARY"/>
    <s v="3092 - AIRFARE/RAIL FEES"/>
    <n v="729.96999999999991"/>
    <n v="0"/>
    <m/>
    <n v="0"/>
    <x v="14"/>
  </r>
  <r>
    <s v="213460 LAW LIBRARY"/>
    <s v="3093 - DOMESTIC TRAVEL EXP."/>
    <n v="1127.8099999999997"/>
    <n v="0"/>
    <m/>
    <n v="0"/>
    <x v="14"/>
  </r>
  <r>
    <s v="213460 LAW LIBRARY"/>
    <s v="3X93 - Books and Periodicals"/>
    <n v="293277.80000000045"/>
    <n v="630200"/>
    <m/>
    <n v="630200"/>
    <x v="14"/>
  </r>
  <r>
    <s v="213460 LAW LIBRARY"/>
    <s v="3X94 - Library Expenses"/>
    <n v="25.250000000399996"/>
    <n v="8000"/>
    <m/>
    <n v="8000"/>
    <x v="14"/>
  </r>
  <r>
    <s v="213460 LAW LIBRARY"/>
    <s v="3X89 - Entertainment/Catering"/>
    <n v="634.71999999959996"/>
    <n v="500"/>
    <m/>
    <n v="500"/>
    <x v="14"/>
  </r>
  <r>
    <s v="213460 LAW LIBRARY"/>
    <s v="3079 - MEMBERSHIP/DUES"/>
    <n v="0"/>
    <n v="4000"/>
    <m/>
    <n v="4000"/>
    <x v="14"/>
  </r>
  <r>
    <s v="213460 LAW LIBRARY"/>
    <s v="3X96 - Information Technology/Computer Expenses"/>
    <n v="22798.149999999601"/>
    <n v="0"/>
    <m/>
    <n v="0"/>
    <x v="14"/>
  </r>
  <r>
    <s v="213460 LAW LIBRARY"/>
    <s v="3022 - COMP SOFTWARE"/>
    <n v="0"/>
    <n v="25000"/>
    <m/>
    <n v="25000"/>
    <x v="14"/>
  </r>
  <r>
    <s v="213460 LAW LIBRARY"/>
    <s v="3023 - COMPUTER MAINT"/>
    <n v="0"/>
    <n v="3000"/>
    <m/>
    <n v="3000"/>
    <x v="14"/>
  </r>
  <r>
    <s v="213460 LAW LIBRARY"/>
    <s v="3X97 - Equipment"/>
    <n v="28769.099999999995"/>
    <n v="40000"/>
    <m/>
    <n v="40000"/>
    <x v="14"/>
  </r>
  <r>
    <s v="213460 LAW LIBRARY"/>
    <s v="3X98 - Supplies"/>
    <n v="7239.3999999996004"/>
    <n v="7100.0000000000009"/>
    <m/>
    <n v="7100.0000000000009"/>
    <x v="14"/>
  </r>
  <r>
    <s v="213460 LAW LIBRARY"/>
    <s v="3X99 - Educational Programming Activities"/>
    <n v="300"/>
    <n v="100"/>
    <m/>
    <n v="100"/>
    <x v="14"/>
  </r>
  <r>
    <s v="213460 LAW LIBRARY"/>
    <s v="3X80 - Service Contracts"/>
    <n v="8726.690000000397"/>
    <n v="17000"/>
    <m/>
    <n v="17000"/>
    <x v="14"/>
  </r>
  <r>
    <s v="213460 LAW LIBRARY"/>
    <s v="3X71 Repairs Summary"/>
    <n v="0"/>
    <n v="2000"/>
    <m/>
    <n v="2000"/>
    <x v="14"/>
  </r>
  <r>
    <s v="213460 LAW LIBRARY"/>
    <s v="3X83 - OTHER EXPENSES"/>
    <n v="3.8799999995999994"/>
    <n v="0"/>
    <m/>
    <n v="0"/>
    <x v="14"/>
  </r>
  <r>
    <s v="213464 MOOT COURT"/>
    <s v="3000 - Unallocated operating pool"/>
    <n v="291.24"/>
    <n v="291"/>
    <m/>
    <n v="291"/>
    <x v="14"/>
  </r>
  <r>
    <s v="213464 MOOT COURT"/>
    <s v="3090 - CONF. REGISTRATION"/>
    <n v="3850.0000000000005"/>
    <n v="0"/>
    <m/>
    <n v="0"/>
    <x v="14"/>
  </r>
  <r>
    <s v="213464 MOOT COURT"/>
    <s v="3092 - AIRFARE/RAIL FEES"/>
    <n v="5233.72"/>
    <n v="0"/>
    <m/>
    <n v="0"/>
    <x v="14"/>
  </r>
  <r>
    <s v="213464 MOOT COURT"/>
    <s v="3093 - DOMESTIC TRAVEL EXP."/>
    <n v="3650.2999999999997"/>
    <n v="0"/>
    <m/>
    <n v="0"/>
    <x v="14"/>
  </r>
  <r>
    <s v="213464 MOOT COURT"/>
    <s v="3103 - TRAVEL AGENT FEE"/>
    <n v="55.999999999999993"/>
    <n v="0"/>
    <m/>
    <n v="0"/>
    <x v="14"/>
  </r>
  <r>
    <s v="213464 MOOT COURT"/>
    <s v="3X93 - Books and Periodicals"/>
    <n v="78.75"/>
    <n v="79"/>
    <m/>
    <n v="79"/>
    <x v="14"/>
  </r>
  <r>
    <s v="213464 MOOT COURT"/>
    <s v="3X89 - Entertainment/Catering"/>
    <n v="400.76999999999992"/>
    <n v="401"/>
    <m/>
    <n v="401"/>
    <x v="14"/>
  </r>
  <r>
    <s v="213464 MOOT COURT"/>
    <s v="3X80 - Service Contracts"/>
    <n v="787.5"/>
    <n v="0"/>
    <m/>
    <n v="0"/>
    <x v="14"/>
  </r>
  <r>
    <s v="213464 MOOT COURT"/>
    <s v="3X83 - OTHER EXPENSES"/>
    <n v="51.720000000000006"/>
    <n v="0"/>
    <m/>
    <n v="0"/>
    <x v="14"/>
  </r>
  <r>
    <s v="213464 MOOT COURT"/>
    <s v="3029 - CABLE TV CHARGES"/>
    <n v="0"/>
    <n v="51"/>
    <m/>
    <n v="51"/>
    <x v="14"/>
  </r>
  <r>
    <s v="213465 LOYOLA LAW REVIEW"/>
    <s v="3000 - Unallocated operating pool"/>
    <n v="28259.1800000004"/>
    <n v="27479"/>
    <m/>
    <n v="27479"/>
    <x v="14"/>
  </r>
  <r>
    <s v="213465 LOYOLA LAW REVIEW"/>
    <s v="3X91 - Advertising summary"/>
    <n v="0"/>
    <n v="6107"/>
    <m/>
    <n v="6107"/>
    <x v="14"/>
  </r>
  <r>
    <s v="213465 LOYOLA LAW REVIEW"/>
    <s v="3X92 - Professional Services"/>
    <n v="200.00000000039998"/>
    <n v="200"/>
    <m/>
    <n v="200"/>
    <x v="14"/>
  </r>
  <r>
    <s v="213465 LOYOLA LAW REVIEW"/>
    <s v="3093 - DOMESTIC TRAVEL EXP."/>
    <n v="2917.1600000000003"/>
    <n v="0"/>
    <m/>
    <n v="0"/>
    <x v="14"/>
  </r>
  <r>
    <s v="213465 LOYOLA LAW REVIEW"/>
    <s v="3X89 - Entertainment/Catering"/>
    <n v="2380.5800000004001"/>
    <n v="5283"/>
    <m/>
    <n v="5283"/>
    <x v="14"/>
  </r>
  <r>
    <s v="213465 LOYOLA LAW REVIEW"/>
    <s v="3079 - MEMBERSHIP/DUES"/>
    <n v="0"/>
    <n v="15"/>
    <m/>
    <n v="15"/>
    <x v="14"/>
  </r>
  <r>
    <s v="213465 LOYOLA LAW REVIEW"/>
    <s v="3X96 - Information Technology/Computer Expenses"/>
    <n v="200.19999999959998"/>
    <n v="0"/>
    <m/>
    <n v="0"/>
    <x v="14"/>
  </r>
  <r>
    <s v="213465 LOYOLA LAW REVIEW"/>
    <s v="3022 - COMP SOFTWARE"/>
    <n v="0"/>
    <n v="200"/>
    <m/>
    <n v="200"/>
    <x v="14"/>
  </r>
  <r>
    <s v="213465 LOYOLA LAW REVIEW"/>
    <s v="3X98 - Supplies"/>
    <n v="5327.8799999999983"/>
    <n v="0"/>
    <m/>
    <n v="0"/>
    <x v="14"/>
  </r>
  <r>
    <s v="214442 LAW ADMISSIONS"/>
    <s v="1104 - UN STAFF F/T"/>
    <n v="71200.000000000015"/>
    <n v="73983"/>
    <m/>
    <n v="73983"/>
    <x v="14"/>
  </r>
  <r>
    <s v="214442 LAW ADMISSIONS"/>
    <s v="1208 - ADM STAFF FT"/>
    <n v="146000"/>
    <n v="149000"/>
    <m/>
    <n v="149000"/>
    <x v="14"/>
  </r>
  <r>
    <s v="214442 LAW ADMISSIONS"/>
    <s v="1299 - UNALLOC-ADM SAL"/>
    <n v="1200"/>
    <n v="0"/>
    <m/>
    <n v="0"/>
    <x v="14"/>
  </r>
  <r>
    <s v="214442 LAW ADMISSIONS"/>
    <s v="1501 - TEMP-INTERNAL"/>
    <n v="6300"/>
    <n v="6300"/>
    <m/>
    <n v="6300"/>
    <x v="14"/>
  </r>
  <r>
    <s v="214442 LAW ADMISSIONS"/>
    <s v="3000 - Unallocated operating pool"/>
    <n v="33668.1"/>
    <n v="10000"/>
    <m/>
    <n v="10000"/>
    <x v="14"/>
  </r>
  <r>
    <s v="214442 LAW ADMISSIONS"/>
    <s v="3X91 - Advertising summary"/>
    <n v="3099.9999999995994"/>
    <n v="7000"/>
    <m/>
    <n v="7000"/>
    <x v="14"/>
  </r>
  <r>
    <s v="214442 LAW ADMISSIONS"/>
    <s v="3X92 - Professional Services"/>
    <n v="704.64999999960003"/>
    <n v="10000"/>
    <m/>
    <n v="10000"/>
    <x v="14"/>
  </r>
  <r>
    <s v="214442 LAW ADMISSIONS"/>
    <s v="3090 - CONF. REGISTRATION"/>
    <n v="10308.32"/>
    <n v="0"/>
    <m/>
    <n v="0"/>
    <x v="14"/>
  </r>
  <r>
    <s v="214442 LAW ADMISSIONS"/>
    <s v="3091 - MILEAGE"/>
    <n v="129.22"/>
    <n v="0"/>
    <m/>
    <n v="0"/>
    <x v="14"/>
  </r>
  <r>
    <s v="214442 LAW ADMISSIONS"/>
    <s v="3092 - AIRFARE/RAIL FEES"/>
    <n v="7283.3800000000019"/>
    <n v="0"/>
    <m/>
    <n v="0"/>
    <x v="14"/>
  </r>
  <r>
    <s v="214442 LAW ADMISSIONS"/>
    <s v="3093 - DOMESTIC TRAVEL EXP."/>
    <n v="12021.450000000003"/>
    <n v="0"/>
    <m/>
    <n v="0"/>
    <x v="14"/>
  </r>
  <r>
    <s v="214442 LAW ADMISSIONS"/>
    <s v="3095 - INTERNATIONAL TRAVEL"/>
    <n v="141.45999999999998"/>
    <n v="0"/>
    <m/>
    <n v="0"/>
    <x v="14"/>
  </r>
  <r>
    <s v="214442 LAW ADMISSIONS"/>
    <s v="3X93 - Books and Periodicals"/>
    <n v="0"/>
    <n v="13500"/>
    <m/>
    <n v="13500"/>
    <x v="14"/>
  </r>
  <r>
    <s v="214442 LAW ADMISSIONS"/>
    <s v="3X89 - Entertainment/Catering"/>
    <n v="4183.4600000004002"/>
    <n v="25000"/>
    <m/>
    <n v="25000"/>
    <x v="14"/>
  </r>
  <r>
    <s v="214442 LAW ADMISSIONS"/>
    <s v="3079 - MEMBERSHIP/DUES"/>
    <n v="0"/>
    <n v="1000"/>
    <m/>
    <n v="1000"/>
    <x v="14"/>
  </r>
  <r>
    <s v="214442 LAW ADMISSIONS"/>
    <s v="3X96 - Information Technology/Computer Expenses"/>
    <n v="191.30999999999997"/>
    <n v="0"/>
    <m/>
    <n v="0"/>
    <x v="14"/>
  </r>
  <r>
    <s v="214442 LAW ADMISSIONS"/>
    <s v="3X97 - Equipment"/>
    <n v="0"/>
    <n v="1500"/>
    <m/>
    <n v="1500"/>
    <x v="14"/>
  </r>
  <r>
    <s v="214442 LAW ADMISSIONS"/>
    <s v="3X98 - Supplies"/>
    <n v="40266.590000000397"/>
    <n v="12500"/>
    <m/>
    <n v="12500"/>
    <x v="14"/>
  </r>
  <r>
    <s v="214442 LAW ADMISSIONS"/>
    <s v="3X83 - OTHER EXPENSES"/>
    <n v="52.059999999599995"/>
    <n v="1000"/>
    <m/>
    <n v="1000"/>
    <x v="14"/>
  </r>
  <r>
    <s v="214443 LAW CAREER SERVICES"/>
    <s v="1104 - UN STAFF F/T"/>
    <n v="39468"/>
    <n v="39467.999999999993"/>
    <m/>
    <n v="39467.999999999993"/>
    <x v="14"/>
  </r>
  <r>
    <s v="214443 LAW CAREER SERVICES"/>
    <s v="1208 - ADM STAFF FT"/>
    <n v="193975.99999999997"/>
    <n v="193975.59999999998"/>
    <m/>
    <n v="193975.59999999998"/>
    <x v="14"/>
  </r>
  <r>
    <s v="214443 LAW CAREER SERVICES"/>
    <s v="3000 - Unallocated operating pool"/>
    <n v="33491.0000000004"/>
    <n v="11514"/>
    <m/>
    <n v="11514"/>
    <x v="14"/>
  </r>
  <r>
    <s v="214443 LAW CAREER SERVICES"/>
    <s v="3X91 - Advertising summary"/>
    <n v="0"/>
    <n v="5000"/>
    <m/>
    <n v="5000"/>
    <x v="14"/>
  </r>
  <r>
    <s v="214443 LAW CAREER SERVICES"/>
    <s v="3X92 - Professional Services"/>
    <n v="0"/>
    <n v="1000"/>
    <m/>
    <n v="1000"/>
    <x v="14"/>
  </r>
  <r>
    <s v="214443 LAW CAREER SERVICES"/>
    <s v="3093 - DOMESTIC TRAVEL EXP."/>
    <n v="61.249999999999993"/>
    <n v="0"/>
    <m/>
    <n v="0"/>
    <x v="14"/>
  </r>
  <r>
    <s v="214443 LAW CAREER SERVICES"/>
    <s v="3X93 - Books and Periodicals"/>
    <n v="0"/>
    <n v="3000"/>
    <m/>
    <n v="3000"/>
    <x v="14"/>
  </r>
  <r>
    <s v="214443 LAW CAREER SERVICES"/>
    <s v="3X89 - Entertainment/Catering"/>
    <n v="7978.1799999995992"/>
    <n v="0"/>
    <m/>
    <n v="0"/>
    <x v="14"/>
  </r>
  <r>
    <s v="214443 LAW CAREER SERVICES"/>
    <s v="3079 - MEMBERSHIP/DUES"/>
    <n v="0"/>
    <n v="2850"/>
    <m/>
    <n v="2850"/>
    <x v="14"/>
  </r>
  <r>
    <s v="214443 LAW CAREER SERVICES"/>
    <s v="3X97 - Equipment"/>
    <n v="143.33000000039999"/>
    <n v="0"/>
    <m/>
    <n v="0"/>
    <x v="14"/>
  </r>
  <r>
    <s v="214443 LAW CAREER SERVICES"/>
    <s v="3X98 - Supplies"/>
    <n v="5756.2400000004009"/>
    <n v="5000"/>
    <m/>
    <n v="5000"/>
    <x v="14"/>
  </r>
  <r>
    <s v="214443 LAW CAREER SERVICES"/>
    <s v="3X99 - Educational Programming Activities"/>
    <n v="0"/>
    <n v="10955"/>
    <m/>
    <n v="10955"/>
    <x v="14"/>
  </r>
  <r>
    <s v="214443 LAW CAREER SERVICES"/>
    <s v="3055 - SERV CONTRACT"/>
    <n v="0"/>
    <n v="8050"/>
    <m/>
    <n v="8050"/>
    <x v="14"/>
  </r>
  <r>
    <s v="212444 LAW CLINIC"/>
    <s v="1001 - 10/12 FAC SAL"/>
    <n v="131600.00000000003"/>
    <n v="0"/>
    <m/>
    <n v="0"/>
    <x v="15"/>
  </r>
  <r>
    <s v="212444 LAW CLINIC"/>
    <s v="1002 - 10/10 FAC SAL"/>
    <n v="0"/>
    <n v="132083.87400000004"/>
    <m/>
    <n v="132083.87400000004"/>
    <x v="15"/>
  </r>
  <r>
    <s v="212444 LAW CLINIC"/>
    <s v="1012 - 12/12 FAC SAL"/>
    <n v="561104.00000000012"/>
    <n v="574561.79836000002"/>
    <m/>
    <n v="574561.79836000002"/>
    <x v="15"/>
  </r>
  <r>
    <s v="212444 LAW CLINIC"/>
    <s v="1015 - COURSE OVERLOAD SAL"/>
    <n v="0"/>
    <n v="20000"/>
    <m/>
    <n v="20000"/>
    <x v="15"/>
  </r>
  <r>
    <s v="212444 LAW CLINIC"/>
    <s v="1099 - UNALLOCATED FAC"/>
    <n v="0"/>
    <n v="20836"/>
    <m/>
    <n v="20836"/>
    <x v="15"/>
  </r>
  <r>
    <s v="212444 LAW CLINIC"/>
    <s v="1104 - UN STAFF F/T"/>
    <n v="34067.000000000007"/>
    <n v="0"/>
    <m/>
    <n v="0"/>
    <x v="15"/>
  </r>
  <r>
    <s v="212444 LAW CLINIC"/>
    <s v="1208 - ADM STAFF FT"/>
    <n v="0"/>
    <n v="7500.4874999999984"/>
    <m/>
    <n v="7500.4874999999984"/>
    <x v="15"/>
  </r>
  <r>
    <s v="212444 LAW CLINIC"/>
    <s v="1019 - STIPENDS"/>
    <n v="41158.19999999999"/>
    <n v="68836.000000000015"/>
    <m/>
    <n v="68836.000000000015"/>
    <x v="15"/>
  </r>
  <r>
    <s v="212444 LAW CLINIC"/>
    <s v="3000 - Unallocated operating pool"/>
    <n v="10970.300000000401"/>
    <n v="0"/>
    <m/>
    <n v="0"/>
    <x v="15"/>
  </r>
  <r>
    <s v="212444 LAW CLINIC"/>
    <s v="3X92 - Professional Services"/>
    <n v="35.0000000004"/>
    <n v="35"/>
    <m/>
    <n v="35"/>
    <x v="15"/>
  </r>
  <r>
    <s v="212444 LAW CLINIC"/>
    <s v="3090 - CONF. REGISTRATION"/>
    <n v="94.32"/>
    <n v="0"/>
    <m/>
    <n v="0"/>
    <x v="15"/>
  </r>
  <r>
    <s v="212444 LAW CLINIC"/>
    <s v="3093 - DOMESTIC TRAVEL EXP."/>
    <n v="93"/>
    <n v="0"/>
    <m/>
    <n v="0"/>
    <x v="15"/>
  </r>
  <r>
    <s v="212444 LAW CLINIC"/>
    <s v="3X93 - Books and Periodicals"/>
    <n v="0"/>
    <n v="146"/>
    <m/>
    <n v="146"/>
    <x v="15"/>
  </r>
  <r>
    <s v="212444 LAW CLINIC"/>
    <s v="3X89 - Entertainment/Catering"/>
    <n v="1546.2699999996005"/>
    <n v="1749"/>
    <m/>
    <n v="1749"/>
    <x v="15"/>
  </r>
  <r>
    <s v="212444 LAW CLINIC"/>
    <s v="3079 - MEMBERSHIP/DUES"/>
    <n v="0"/>
    <n v="100"/>
    <m/>
    <n v="100"/>
    <x v="15"/>
  </r>
  <r>
    <s v="212444 LAW CLINIC"/>
    <s v="3X98 - Supplies"/>
    <n v="5352.6099999995995"/>
    <n v="5193"/>
    <m/>
    <n v="5193"/>
    <x v="15"/>
  </r>
  <r>
    <s v="212444 LAW CLINIC"/>
    <s v="3X80 - Service Contracts"/>
    <n v="493.5"/>
    <n v="494"/>
    <m/>
    <n v="494"/>
    <x v="15"/>
  </r>
  <r>
    <s v="211441 LAW INSTRUCTIONAL"/>
    <s v="1001 - 10/12 FAC SAL"/>
    <n v="3822013.9999999995"/>
    <n v="3275313.904000001"/>
    <m/>
    <n v="3275313.904000001"/>
    <x v="14"/>
  </r>
  <r>
    <s v="211441 LAW INSTRUCTIONAL"/>
    <s v="1002 - 10/10 FAC SAL"/>
    <n v="247233"/>
    <n v="668470.94000000006"/>
    <m/>
    <n v="668470.94000000006"/>
    <x v="14"/>
  </r>
  <r>
    <s v="211441 LAW INSTRUCTIONAL"/>
    <s v="1013 - PT FAC SAL"/>
    <n v="10000"/>
    <n v="77499.999999999971"/>
    <m/>
    <n v="77499.999999999971"/>
    <x v="14"/>
  </r>
  <r>
    <s v="211441 LAW INSTRUCTIONAL"/>
    <s v="1015 - COURSE OVERLOAD SAL"/>
    <n v="10000"/>
    <n v="10000"/>
    <m/>
    <n v="10000"/>
    <x v="14"/>
  </r>
  <r>
    <s v="211441 LAW INSTRUCTIONAL"/>
    <s v="1104 - UN STAFF F/T"/>
    <n v="67177.999999999985"/>
    <n v="41729.999999999993"/>
    <m/>
    <n v="41729.999999999993"/>
    <x v="14"/>
  </r>
  <r>
    <s v="211441 LAW INSTRUCTIONAL"/>
    <s v="1302 - JESUITS FT"/>
    <n v="160120"/>
    <n v="160120"/>
    <m/>
    <n v="160120"/>
    <x v="14"/>
  </r>
  <r>
    <s v="211441 LAW INSTRUCTIONAL"/>
    <s v="1019 - STIPENDS"/>
    <n v="170000"/>
    <n v="194999.99999999997"/>
    <m/>
    <n v="194999.99999999997"/>
    <x v="14"/>
  </r>
  <r>
    <s v="213440 DEAN LAW"/>
    <s v="1001 - 10/12 FAC SAL"/>
    <n v="0"/>
    <n v="70000.000000000015"/>
    <m/>
    <n v="70000.000000000015"/>
    <x v="14"/>
  </r>
  <r>
    <s v="213440 DEAN LAW"/>
    <s v="1002 - 10/10 FAC SAL"/>
    <n v="0"/>
    <n v="70000"/>
    <m/>
    <n v="70000"/>
    <x v="14"/>
  </r>
  <r>
    <s v="213440 DEAN LAW"/>
    <s v="1012 - 12/12 FAC SAL"/>
    <n v="310000"/>
    <n v="309999.82"/>
    <m/>
    <n v="309999.82"/>
    <x v="14"/>
  </r>
  <r>
    <s v="213440 DEAN LAW"/>
    <s v="1015 - COURSE OVERLOAD SAL"/>
    <n v="0"/>
    <n v="20000"/>
    <m/>
    <n v="20000"/>
    <x v="14"/>
  </r>
  <r>
    <s v="213440 DEAN LAW"/>
    <s v="1104 - UN STAFF F/T"/>
    <n v="253243.99999999997"/>
    <n v="164268"/>
    <m/>
    <n v="164268"/>
    <x v="14"/>
  </r>
  <r>
    <s v="213440 DEAN LAW"/>
    <s v="1207 - ADM STAFF PT"/>
    <n v="0"/>
    <n v="30000"/>
    <m/>
    <n v="30000"/>
    <x v="14"/>
  </r>
  <r>
    <s v="213440 DEAN LAW"/>
    <s v="1208 - ADM STAFF FT"/>
    <n v="98499.999999999985"/>
    <n v="238999.99999999991"/>
    <m/>
    <n v="238999.99999999991"/>
    <x v="14"/>
  </r>
  <r>
    <s v="213440 DEAN LAW"/>
    <s v="1209 - 10 MTH ADMIN STAFF"/>
    <n v="22491.799999999992"/>
    <n v="0"/>
    <m/>
    <n v="0"/>
    <x v="14"/>
  </r>
  <r>
    <s v="213440 DEAN LAW"/>
    <s v="1399 - UNALLOCATED SJ"/>
    <n v="0"/>
    <n v="63000"/>
    <m/>
    <n v="63000"/>
    <x v="14"/>
  </r>
  <r>
    <s v="213440 DEAN LAW"/>
    <s v="1501 - TEMP-INTERNAL"/>
    <n v="6500.0000000000009"/>
    <n v="0"/>
    <m/>
    <n v="0"/>
    <x v="14"/>
  </r>
  <r>
    <s v="213440 DEAN LAW"/>
    <s v="1920 - STUDENT ASSISTANT"/>
    <n v="850.00000000000011"/>
    <n v="0"/>
    <m/>
    <n v="0"/>
    <x v="14"/>
  </r>
  <r>
    <s v="213440 DEAN LAW"/>
    <s v="1019 - STIPENDS"/>
    <n v="15000"/>
    <n v="20000"/>
    <m/>
    <n v="20000"/>
    <x v="14"/>
  </r>
  <r>
    <s v="213440 DEAN LAW"/>
    <s v="3000 - Unallocated operating pool"/>
    <n v="30769.949999999993"/>
    <n v="10522"/>
    <m/>
    <n v="10522"/>
    <x v="14"/>
  </r>
  <r>
    <s v="213440 DEAN LAW"/>
    <s v="3X92 - Professional Services"/>
    <n v="12434.259999999604"/>
    <n v="38098"/>
    <m/>
    <n v="38098"/>
    <x v="14"/>
  </r>
  <r>
    <s v="213440 DEAN LAW"/>
    <s v="3091 - MILEAGE"/>
    <n v="52.20000000000001"/>
    <n v="0"/>
    <m/>
    <n v="0"/>
    <x v="14"/>
  </r>
  <r>
    <s v="213440 DEAN LAW"/>
    <s v="3092 - AIRFARE/RAIL FEES"/>
    <n v="1574.0699999999995"/>
    <n v="0"/>
    <m/>
    <n v="0"/>
    <x v="14"/>
  </r>
  <r>
    <s v="213440 DEAN LAW"/>
    <s v="3093 - DOMESTIC TRAVEL EXP."/>
    <n v="2004.2"/>
    <n v="0"/>
    <m/>
    <n v="0"/>
    <x v="14"/>
  </r>
  <r>
    <s v="213440 DEAN LAW"/>
    <s v="3X93 - Books and Periodicals"/>
    <n v="0"/>
    <n v="8001"/>
    <m/>
    <n v="8001"/>
    <x v="14"/>
  </r>
  <r>
    <s v="213440 DEAN LAW"/>
    <s v="3X94 - Library Expenses"/>
    <n v="525"/>
    <n v="0"/>
    <m/>
    <n v="0"/>
    <x v="14"/>
  </r>
  <r>
    <s v="213440 DEAN LAW"/>
    <s v="3X89 - Entertainment/Catering"/>
    <n v="29060.559999999601"/>
    <n v="12365"/>
    <m/>
    <n v="12365"/>
    <x v="14"/>
  </r>
  <r>
    <s v="213440 DEAN LAW"/>
    <s v="3079 - MEMBERSHIP/DUES"/>
    <n v="0"/>
    <n v="19105"/>
    <m/>
    <n v="19105"/>
    <x v="14"/>
  </r>
  <r>
    <s v="213440 DEAN LAW"/>
    <s v="3X96 - Information Technology/Computer Expenses"/>
    <n v="49146.279999999613"/>
    <n v="0"/>
    <m/>
    <n v="0"/>
    <x v="14"/>
  </r>
  <r>
    <s v="213440 DEAN LAW"/>
    <s v="3022 - COMP SOFTWARE"/>
    <n v="0"/>
    <n v="28108"/>
    <m/>
    <n v="28108"/>
    <x v="14"/>
  </r>
  <r>
    <s v="213440 DEAN LAW"/>
    <s v="3023 - COMPUTER MAINT"/>
    <n v="0"/>
    <n v="21100"/>
    <m/>
    <n v="21100"/>
    <x v="14"/>
  </r>
  <r>
    <s v="213440 DEAN LAW"/>
    <s v="3X97 - Equipment"/>
    <n v="13880.480000000398"/>
    <n v="14404"/>
    <m/>
    <n v="14404"/>
    <x v="14"/>
  </r>
  <r>
    <s v="213440 DEAN LAW"/>
    <s v="3X98 - Supplies"/>
    <n v="44178.609999999586"/>
    <n v="41810"/>
    <m/>
    <n v="41810"/>
    <x v="14"/>
  </r>
  <r>
    <s v="213440 DEAN LAW"/>
    <s v="3X99 - Educational Programming Activities"/>
    <n v="2255.9799999995998"/>
    <n v="2480"/>
    <m/>
    <n v="2480"/>
    <x v="14"/>
  </r>
  <r>
    <s v="213440 DEAN LAW"/>
    <s v="3X80 - Service Contracts"/>
    <n v="0"/>
    <n v="4034"/>
    <m/>
    <n v="4034"/>
    <x v="14"/>
  </r>
  <r>
    <s v="213440 DEAN LAW"/>
    <s v="3055 - SERV CONTRACT"/>
    <n v="0"/>
    <n v="4521"/>
    <m/>
    <n v="4521"/>
    <x v="14"/>
  </r>
  <r>
    <s v="213440 DEAN LAW"/>
    <s v="3X71 Repairs Summary"/>
    <n v="624.65000000039993"/>
    <n v="1250"/>
    <m/>
    <n v="1250"/>
    <x v="14"/>
  </r>
  <r>
    <s v="213440 DEAN LAW"/>
    <s v="3X83 - OTHER EXPENSES"/>
    <n v="1050.5000000003997"/>
    <n v="0"/>
    <m/>
    <n v="0"/>
    <x v="14"/>
  </r>
  <r>
    <s v="213440 DEAN LAW"/>
    <s v="4065 - BANK CARD FEES"/>
    <n v="0"/>
    <n v="1"/>
    <m/>
    <n v="1"/>
    <x v="14"/>
  </r>
  <r>
    <s v="213463 TRIAL ADVOCACY"/>
    <s v="3000 - Unallocated operating pool"/>
    <n v="2469.5499999995995"/>
    <n v="0"/>
    <m/>
    <n v="0"/>
    <x v="14"/>
  </r>
  <r>
    <s v="213463 TRIAL ADVOCACY"/>
    <s v="3090 - CONF. REGISTRATION"/>
    <n v="949.99999999999989"/>
    <n v="0"/>
    <m/>
    <n v="0"/>
    <x v="14"/>
  </r>
  <r>
    <s v="213463 TRIAL ADVOCACY"/>
    <s v="3X93 - Books and Periodicals"/>
    <n v="0"/>
    <n v="36"/>
    <m/>
    <n v="36"/>
    <x v="14"/>
  </r>
  <r>
    <s v="213463 TRIAL ADVOCACY"/>
    <s v="3X89 - Entertainment/Catering"/>
    <n v="1362.0200000003999"/>
    <n v="3800"/>
    <m/>
    <n v="3800"/>
    <x v="14"/>
  </r>
  <r>
    <s v="213463 TRIAL ADVOCACY"/>
    <s v="3X98 - Supplies"/>
    <n v="19.4300000004"/>
    <n v="0"/>
    <m/>
    <n v="0"/>
    <x v="14"/>
  </r>
  <r>
    <s v="213463 TRIAL ADVOCACY"/>
    <s v="4065 - BANK CARD FEES"/>
    <n v="0"/>
    <n v="15"/>
    <m/>
    <n v="15"/>
    <x v="14"/>
  </r>
  <r>
    <s v="213466 ALT DISP RESOLUTION"/>
    <s v="3000 - Unallocated operating pool"/>
    <n v="675"/>
    <n v="675"/>
    <m/>
    <n v="675"/>
    <x v="14"/>
  </r>
  <r>
    <s v="213466 ALT DISP RESOLUTION"/>
    <s v="3090 - CONF. REGISTRATION"/>
    <n v="2925"/>
    <n v="0"/>
    <m/>
    <n v="0"/>
    <x v="14"/>
  </r>
  <r>
    <s v="213467 STUDENT BAR ASSOC"/>
    <s v="3000 - Unallocated operating pool"/>
    <n v="28559.11"/>
    <n v="34954"/>
    <m/>
    <n v="34954"/>
    <x v="14"/>
  </r>
  <r>
    <s v="213467 STUDENT BAR ASSOC"/>
    <s v="3X92 - Professional Services"/>
    <n v="150"/>
    <n v="150"/>
    <m/>
    <n v="150"/>
    <x v="14"/>
  </r>
  <r>
    <s v="213467 STUDENT BAR ASSOC"/>
    <s v="3090 - CONF. REGISTRATION"/>
    <n v="833.17999999999972"/>
    <n v="0"/>
    <m/>
    <n v="0"/>
    <x v="14"/>
  </r>
  <r>
    <s v="213467 STUDENT BAR ASSOC"/>
    <s v="3092 - AIRFARE/RAIL FEES"/>
    <n v="2924.3799999999997"/>
    <n v="0"/>
    <m/>
    <n v="0"/>
    <x v="14"/>
  </r>
  <r>
    <s v="213467 STUDENT BAR ASSOC"/>
    <s v="3093 - DOMESTIC TRAVEL EXP."/>
    <n v="2636.5399999999995"/>
    <n v="0"/>
    <m/>
    <n v="0"/>
    <x v="14"/>
  </r>
  <r>
    <s v="213467 STUDENT BAR ASSOC"/>
    <s v="3X89 - Entertainment/Catering"/>
    <n v="19015.160000000404"/>
    <n v="19015"/>
    <m/>
    <n v="19015"/>
    <x v="14"/>
  </r>
  <r>
    <s v="213467 STUDENT BAR ASSOC"/>
    <s v="3X97 - Equipment"/>
    <n v="23176.199999999997"/>
    <n v="23176"/>
    <m/>
    <n v="23176"/>
    <x v="14"/>
  </r>
  <r>
    <s v="213467 STUDENT BAR ASSOC"/>
    <s v="3X98 - Supplies"/>
    <n v="230.09000000039995"/>
    <n v="230"/>
    <m/>
    <n v="230"/>
    <x v="14"/>
  </r>
  <r>
    <s v="213467 STUDENT BAR ASSOC"/>
    <s v="3X99 - Educational Programming Activities"/>
    <n v="577.34000000039998"/>
    <n v="577"/>
    <m/>
    <n v="577"/>
    <x v="14"/>
  </r>
  <r>
    <s v="213467 STUDENT BAR ASSOC"/>
    <s v="3X80 - Service Contracts"/>
    <n v="1658.0000000003995"/>
    <n v="1658"/>
    <m/>
    <n v="1658"/>
    <x v="14"/>
  </r>
  <r>
    <s v="211447 LAW SKILLS"/>
    <s v="3000 - Unallocated operating pool"/>
    <n v="7683.21"/>
    <n v="1678"/>
    <m/>
    <n v="1678"/>
    <x v="14"/>
  </r>
  <r>
    <s v="211447 LAW SKILLS"/>
    <s v="3X91 - Advertising summary"/>
    <n v="0"/>
    <n v="1500"/>
    <m/>
    <n v="1500"/>
    <x v="14"/>
  </r>
  <r>
    <s v="211447 LAW SKILLS"/>
    <s v="3090 - CONF. REGISTRATION"/>
    <n v="174"/>
    <n v="0"/>
    <m/>
    <n v="0"/>
    <x v="14"/>
  </r>
  <r>
    <s v="211447 LAW SKILLS"/>
    <s v="3091 - MILEAGE"/>
    <n v="171.50999999999996"/>
    <n v="0"/>
    <m/>
    <n v="0"/>
    <x v="14"/>
  </r>
  <r>
    <s v="211447 LAW SKILLS"/>
    <s v="3092 - AIRFARE/RAIL FEES"/>
    <n v="0"/>
    <n v="1200"/>
    <m/>
    <n v="1200"/>
    <x v="14"/>
  </r>
  <r>
    <s v="211447 LAW SKILLS"/>
    <s v="3093 - DOMESTIC TRAVEL EXP."/>
    <n v="14.699999999999998"/>
    <n v="3120"/>
    <m/>
    <n v="3120"/>
    <x v="14"/>
  </r>
  <r>
    <s v="211447 LAW SKILLS"/>
    <s v="3X89 - Entertainment/Catering"/>
    <n v="151.32999999960003"/>
    <n v="500"/>
    <m/>
    <n v="500"/>
    <x v="14"/>
  </r>
  <r>
    <s v="211447 LAW SKILLS"/>
    <s v="3079 - MEMBERSHIP/DUES"/>
    <n v="0"/>
    <n v="478"/>
    <m/>
    <n v="478"/>
    <x v="14"/>
  </r>
  <r>
    <s v="211447 LAW SKILLS"/>
    <s v="3X96 - Information Technology/Computer Expenses"/>
    <n v="120"/>
    <n v="0"/>
    <m/>
    <n v="0"/>
    <x v="14"/>
  </r>
  <r>
    <s v="211447 LAW SKILLS"/>
    <s v="3X98 - Supplies"/>
    <n v="761.25"/>
    <n v="600"/>
    <m/>
    <n v="600"/>
    <x v="14"/>
  </r>
  <r>
    <s v="213480 DEAN-GRADUATE/PROF"/>
    <s v="1012 - 12/12 FAC SAL"/>
    <n v="160000"/>
    <n v="163500"/>
    <m/>
    <n v="163500"/>
    <x v="16"/>
  </r>
  <r>
    <s v="213480 DEAN-GRADUATE/PROF"/>
    <s v="1019 - STIPENDS"/>
    <n v="15000"/>
    <n v="15000"/>
    <m/>
    <n v="15000"/>
    <x v="16"/>
  </r>
  <r>
    <s v="213480 DEAN-GRADUATE/PROF"/>
    <s v="3000 - Unallocated operating pool"/>
    <n v="11029.160000000404"/>
    <n v="1805.0000000000002"/>
    <m/>
    <n v="1805.0000000000002"/>
    <x v="16"/>
  </r>
  <r>
    <s v="213480 DEAN-GRADUATE/PROF"/>
    <s v="3090 - CONF. REGISTRATION"/>
    <n v="315"/>
    <n v="0"/>
    <m/>
    <n v="0"/>
    <x v="16"/>
  </r>
  <r>
    <s v="213480 DEAN-GRADUATE/PROF"/>
    <s v="3095 - INTERNATIONAL TRAVEL"/>
    <n v="323.18"/>
    <n v="0"/>
    <m/>
    <n v="0"/>
    <x v="16"/>
  </r>
  <r>
    <s v="213480 DEAN-GRADUATE/PROF"/>
    <s v="3X89 - Entertainment/Catering"/>
    <n v="6315.2000000004"/>
    <n v="1200"/>
    <m/>
    <n v="1200"/>
    <x v="16"/>
  </r>
  <r>
    <s v="213480 DEAN-GRADUATE/PROF"/>
    <s v="3X96 - Information Technology/Computer Expenses"/>
    <n v="1890"/>
    <n v="3860.1"/>
    <m/>
    <n v="3860.1"/>
    <x v="16"/>
  </r>
  <r>
    <s v="213480 DEAN-GRADUATE/PROF"/>
    <s v="3X98 - Supplies"/>
    <n v="1532.4599999999998"/>
    <n v="2940"/>
    <m/>
    <n v="2940"/>
    <x v="16"/>
  </r>
  <r>
    <s v="213480 DEAN-GRADUATE/PROF"/>
    <s v="3X83 - OTHER EXPENSES"/>
    <n v="0"/>
    <n v="600"/>
    <m/>
    <n v="600"/>
    <x v="16"/>
  </r>
  <r>
    <s v="211383 COUNSELING"/>
    <s v="1001 - 10/12 FAC SAL"/>
    <n v="317709"/>
    <n v="317708.52"/>
    <m/>
    <n v="317708.52"/>
    <x v="17"/>
  </r>
  <r>
    <s v="211383 COUNSELING"/>
    <s v="1012 - 12/12 FAC SAL"/>
    <n v="0"/>
    <n v="64999.999999999978"/>
    <m/>
    <n v="64999.999999999978"/>
    <x v="17"/>
  </r>
  <r>
    <s v="211383 COUNSELING"/>
    <s v="1013 - PT FAC SAL"/>
    <n v="14388.890000000001"/>
    <n v="105630"/>
    <m/>
    <n v="105630"/>
    <x v="17"/>
  </r>
  <r>
    <s v="211383 COUNSELING"/>
    <s v="1104 - UN STAFF F/T"/>
    <n v="44421"/>
    <n v="44420.999999999993"/>
    <m/>
    <n v="44420.999999999993"/>
    <x v="17"/>
  </r>
  <r>
    <s v="211383 COUNSELING"/>
    <s v="1207 - ADM STAFF PT"/>
    <n v="277.67999999999995"/>
    <n v="0"/>
    <m/>
    <n v="0"/>
    <x v="17"/>
  </r>
  <r>
    <s v="211383 COUNSELING"/>
    <s v="1208 - ADM STAFF FT"/>
    <n v="34722.319999999992"/>
    <n v="35568"/>
    <m/>
    <n v="35568"/>
    <x v="17"/>
  </r>
  <r>
    <s v="211383 COUNSELING"/>
    <s v="1019 - STIPENDS"/>
    <n v="8000.0000000000009"/>
    <n v="8000.0000000000009"/>
    <m/>
    <n v="8000.0000000000009"/>
    <x v="17"/>
  </r>
  <r>
    <s v="211383 COUNSELING"/>
    <s v="3000 - Unallocated operating pool"/>
    <n v="14666.360000000395"/>
    <n v="0"/>
    <m/>
    <n v="0"/>
    <x v="17"/>
  </r>
  <r>
    <s v="211383 COUNSELING"/>
    <s v="3092 - AIRFARE/RAIL FEES"/>
    <n v="936.93"/>
    <n v="0"/>
    <m/>
    <n v="0"/>
    <x v="17"/>
  </r>
  <r>
    <s v="211383 COUNSELING"/>
    <s v="3095 - INTERNATIONAL TRAVEL"/>
    <n v="503.07000000000011"/>
    <n v="0"/>
    <m/>
    <n v="0"/>
    <x v="17"/>
  </r>
  <r>
    <s v="211383 COUNSELING"/>
    <s v="3X89 - Entertainment/Catering"/>
    <n v="614.7999999996"/>
    <n v="3000"/>
    <m/>
    <n v="3000"/>
    <x v="17"/>
  </r>
  <r>
    <s v="211383 COUNSELING"/>
    <s v="3079 - MEMBERSHIP/DUES"/>
    <n v="0"/>
    <n v="1300"/>
    <m/>
    <n v="1300"/>
    <x v="17"/>
  </r>
  <r>
    <s v="211383 COUNSELING"/>
    <s v="3X96 - Information Technology/Computer Expenses"/>
    <n v="134.4"/>
    <n v="2099.9999999999995"/>
    <m/>
    <n v="2099.9999999999995"/>
    <x v="17"/>
  </r>
  <r>
    <s v="211383 COUNSELING"/>
    <s v="3X98 - Supplies"/>
    <n v="3144.4400000004002"/>
    <n v="4200.0000000000009"/>
    <m/>
    <n v="4200.0000000000009"/>
    <x v="17"/>
  </r>
  <r>
    <s v="211383 COUNSELING"/>
    <s v="3X99 - Educational Programming Activities"/>
    <n v="0"/>
    <n v="399.99999999999994"/>
    <m/>
    <n v="399.99999999999994"/>
    <x v="17"/>
  </r>
  <r>
    <s v="211387 COUNSELING LAB FEES"/>
    <s v="1501 - TEMP-INTERNAL"/>
    <n v="204.79999999999998"/>
    <n v="3499.9999999999995"/>
    <m/>
    <n v="3499.9999999999995"/>
    <x v="17"/>
  </r>
  <r>
    <s v="211387 COUNSELING LAB FEES"/>
    <s v="1920 - STUDENT ASSISTANT"/>
    <n v="4620"/>
    <n v="4804.9999999999991"/>
    <m/>
    <n v="4804.9999999999991"/>
    <x v="17"/>
  </r>
  <r>
    <s v="211387 COUNSELING LAB FEES"/>
    <s v="3000 - Unallocated operating pool"/>
    <n v="4355.1999999996015"/>
    <n v="0"/>
    <m/>
    <n v="0"/>
    <x v="17"/>
  </r>
  <r>
    <s v="211374 NURSING"/>
    <s v="1001 - 10/12 FAC SAL"/>
    <n v="577000"/>
    <n v="576999.76000000013"/>
    <m/>
    <n v="576999.76000000013"/>
    <x v="18"/>
  </r>
  <r>
    <s v="211374 NURSING"/>
    <s v="1002 - 10/10 FAC SAL"/>
    <n v="321000"/>
    <n v="164000"/>
    <m/>
    <n v="164000"/>
    <x v="18"/>
  </r>
  <r>
    <s v="211374 NURSING"/>
    <s v="1012 - 12/12 FAC SAL"/>
    <n v="97800"/>
    <n v="210247.99999999991"/>
    <m/>
    <n v="210247.99999999991"/>
    <x v="18"/>
  </r>
  <r>
    <s v="211374 NURSING"/>
    <s v="1013 - PT FAC SAL"/>
    <n v="225079.99999999997"/>
    <n v="306360"/>
    <m/>
    <n v="306360"/>
    <x v="18"/>
  </r>
  <r>
    <s v="211374 NURSING"/>
    <s v="1099 - UNALLOCATED FAC"/>
    <n v="0"/>
    <n v="57022.000000000007"/>
    <m/>
    <n v="57022.000000000007"/>
    <x v="18"/>
  </r>
  <r>
    <s v="211374 NURSING"/>
    <s v="1103 - UN STAFF PT"/>
    <n v="31772.000000000004"/>
    <n v="0"/>
    <m/>
    <n v="0"/>
    <x v="18"/>
  </r>
  <r>
    <s v="211374 NURSING"/>
    <s v="1104 - UN STAFF F/T"/>
    <n v="109758"/>
    <n v="69751.999999999985"/>
    <m/>
    <n v="69751.999999999985"/>
    <x v="18"/>
  </r>
  <r>
    <s v="211374 NURSING"/>
    <s v="1208 - ADM STAFF FT"/>
    <n v="45000"/>
    <n v="45006"/>
    <m/>
    <n v="45006"/>
    <x v="18"/>
  </r>
  <r>
    <s v="211374 NURSING"/>
    <s v="1019 - STIPENDS"/>
    <n v="10000"/>
    <n v="85499.999999999985"/>
    <m/>
    <n v="85499.999999999985"/>
    <x v="18"/>
  </r>
  <r>
    <s v="211374 NURSING"/>
    <s v="3000 - Unallocated operating pool"/>
    <n v="57790.040000000394"/>
    <n v="0"/>
    <m/>
    <n v="0"/>
    <x v="18"/>
  </r>
  <r>
    <s v="211374 NURSING"/>
    <s v="3X91 - Advertising summary"/>
    <n v="0"/>
    <n v="1500"/>
    <m/>
    <n v="1500"/>
    <x v="18"/>
  </r>
  <r>
    <s v="211374 NURSING"/>
    <s v="3X92 - Professional Services"/>
    <n v="9887.0000000004002"/>
    <n v="0"/>
    <m/>
    <n v="0"/>
    <x v="18"/>
  </r>
  <r>
    <s v="211374 NURSING"/>
    <s v="3090 - CONF. REGISTRATION"/>
    <n v="2794.9999999999995"/>
    <n v="0"/>
    <m/>
    <n v="0"/>
    <x v="18"/>
  </r>
  <r>
    <s v="211374 NURSING"/>
    <s v="3092 - AIRFARE/RAIL FEES"/>
    <n v="1864.3"/>
    <n v="0"/>
    <m/>
    <n v="0"/>
    <x v="18"/>
  </r>
  <r>
    <s v="211374 NURSING"/>
    <s v="3093 - DOMESTIC TRAVEL EXP."/>
    <n v="2740.4300000000003"/>
    <n v="0"/>
    <m/>
    <n v="0"/>
    <x v="18"/>
  </r>
  <r>
    <s v="211374 NURSING"/>
    <s v="3X94 - Library Expenses"/>
    <n v="0"/>
    <n v="10000"/>
    <m/>
    <n v="10000"/>
    <x v="18"/>
  </r>
  <r>
    <s v="211374 NURSING"/>
    <s v="3X89 - Entertainment/Catering"/>
    <n v="5953.1000000003996"/>
    <n v="1500"/>
    <m/>
    <n v="1500"/>
    <x v="18"/>
  </r>
  <r>
    <s v="211374 NURSING"/>
    <s v="3079 - MEMBERSHIP/DUES"/>
    <n v="0"/>
    <n v="9500"/>
    <m/>
    <n v="9500"/>
    <x v="18"/>
  </r>
  <r>
    <s v="211374 NURSING"/>
    <s v="3X96 - Information Technology/Computer Expenses"/>
    <n v="171.14000000039997"/>
    <n v="0"/>
    <m/>
    <n v="0"/>
    <x v="18"/>
  </r>
  <r>
    <s v="211374 NURSING"/>
    <s v="3X97 - Equipment"/>
    <n v="420"/>
    <n v="0"/>
    <m/>
    <n v="0"/>
    <x v="18"/>
  </r>
  <r>
    <s v="211374 NURSING"/>
    <s v="3X98 - Supplies"/>
    <n v="3378.99"/>
    <n v="3499.9999999999995"/>
    <m/>
    <n v="3499.9999999999995"/>
    <x v="18"/>
  </r>
  <r>
    <s v="211385 NURSE PRACTICUM FEE"/>
    <s v="1104 - UN STAFF F/T"/>
    <n v="38588.160000000003"/>
    <n v="30147"/>
    <m/>
    <n v="30147"/>
    <x v="18"/>
  </r>
  <r>
    <s v="211385 NURSE PRACTICUM FEE"/>
    <s v="1208 - ADM STAFF FT"/>
    <n v="55138.406400000007"/>
    <n v="47499.952500000007"/>
    <m/>
    <n v="47499.952500000007"/>
    <x v="18"/>
  </r>
  <r>
    <s v="211385 NURSE PRACTICUM FEE"/>
    <s v="1019 - STIPENDS"/>
    <n v="5119.948800000001"/>
    <n v="8000.0000000000009"/>
    <m/>
    <n v="8000.0000000000009"/>
    <x v="18"/>
  </r>
  <r>
    <s v="211385 NURSE PRACTICUM FEE"/>
    <s v="3000 - Unallocated operating pool"/>
    <n v="61433.094800000392"/>
    <n v="0"/>
    <m/>
    <n v="0"/>
    <x v="18"/>
  </r>
  <r>
    <s v="211385 NURSE PRACTICUM FEE"/>
    <s v="3X92 - Professional Services"/>
    <n v="2572.17"/>
    <n v="5141.25"/>
    <m/>
    <n v="5141.25"/>
    <x v="18"/>
  </r>
  <r>
    <s v="211385 NURSE PRACTICUM FEE"/>
    <s v="3091 - MILEAGE"/>
    <n v="2581.7200000000007"/>
    <n v="0"/>
    <m/>
    <n v="0"/>
    <x v="18"/>
  </r>
  <r>
    <s v="211385 NURSE PRACTICUM FEE"/>
    <s v="3092 - AIRFARE/RAIL FEES"/>
    <n v="10621.950000000003"/>
    <n v="0"/>
    <m/>
    <n v="0"/>
    <x v="18"/>
  </r>
  <r>
    <s v="211385 NURSE PRACTICUM FEE"/>
    <s v="3093 - DOMESTIC TRAVEL EXP."/>
    <n v="13691.400000000003"/>
    <n v="0"/>
    <m/>
    <n v="0"/>
    <x v="18"/>
  </r>
  <r>
    <s v="211385 NURSE PRACTICUM FEE"/>
    <s v="3X89 - Entertainment/Catering"/>
    <n v="4031.3600000003994"/>
    <n v="11500"/>
    <m/>
    <n v="11500"/>
    <x v="18"/>
  </r>
  <r>
    <s v="211385 NURSE PRACTICUM FEE"/>
    <s v="3079 - MEMBERSHIP/DUES"/>
    <n v="0"/>
    <n v="4500"/>
    <m/>
    <n v="4500"/>
    <x v="18"/>
  </r>
  <r>
    <s v="211385 NURSE PRACTICUM FEE"/>
    <s v="3X98 - Supplies"/>
    <n v="0"/>
    <n v="9000"/>
    <m/>
    <n v="9000"/>
    <x v="18"/>
  </r>
  <r>
    <s v="211385 NURSE PRACTICUM FEE"/>
    <s v="3X99 - Educational Programming Activities"/>
    <n v="0"/>
    <n v="46000"/>
    <m/>
    <n v="46000"/>
    <x v="18"/>
  </r>
  <r>
    <s v="211385 NURSE PRACTICUM FEE"/>
    <s v="3X70 Educational Insurance Summary"/>
    <n v="0"/>
    <n v="34000"/>
    <m/>
    <n v="34000"/>
    <x v="18"/>
  </r>
  <r>
    <s v="211385 NURSE PRACTICUM FEE"/>
    <s v="3X81 - Insurance"/>
    <n v="28020.399999999601"/>
    <n v="0"/>
    <m/>
    <n v="0"/>
    <x v="18"/>
  </r>
  <r>
    <s v="211385 NURSE PRACTICUM FEE"/>
    <s v="3X83 - OTHER EXPENSES"/>
    <n v="201.39"/>
    <n v="4800"/>
    <m/>
    <n v="4800"/>
    <x v="18"/>
  </r>
  <r>
    <s v="211366 LIM"/>
    <s v="1001 - 10/12 FAC SAL"/>
    <n v="52999.999999999993"/>
    <n v="52999.959999999985"/>
    <m/>
    <n v="52999.959999999985"/>
    <x v="19"/>
  </r>
  <r>
    <s v="211366 LIM"/>
    <s v="1012 - 12/12 FAC SAL"/>
    <n v="89451.999999999985"/>
    <n v="89451.96"/>
    <m/>
    <n v="89451.96"/>
    <x v="19"/>
  </r>
  <r>
    <s v="211366 LIM"/>
    <s v="1013 - PT FAC SAL"/>
    <n v="51000"/>
    <n v="74269.999999999985"/>
    <m/>
    <n v="74269.999999999985"/>
    <x v="19"/>
  </r>
  <r>
    <s v="211366 LIM"/>
    <s v="1103 - UN STAFF PT"/>
    <n v="10464"/>
    <n v="1300"/>
    <m/>
    <n v="1300"/>
    <x v="19"/>
  </r>
  <r>
    <s v="211366 LIM"/>
    <s v="1104 - UN STAFF F/T"/>
    <n v="63459"/>
    <n v="54762.099999999984"/>
    <m/>
    <n v="54762.099999999984"/>
    <x v="19"/>
  </r>
  <r>
    <s v="211366 LIM"/>
    <s v="1208 - ADM STAFF FT"/>
    <n v="51691.999999999993"/>
    <n v="33993"/>
    <m/>
    <n v="33993"/>
    <x v="19"/>
  </r>
  <r>
    <s v="211366 LIM"/>
    <s v="1019 - STIPENDS"/>
    <n v="24000"/>
    <n v="15000"/>
    <m/>
    <n v="15000"/>
    <x v="19"/>
  </r>
  <r>
    <s v="211366 LIM"/>
    <s v="3000 - Unallocated operating pool"/>
    <n v="43795.620000000017"/>
    <n v="0"/>
    <m/>
    <n v="0"/>
    <x v="19"/>
  </r>
  <r>
    <s v="211366 LIM"/>
    <s v="3X92 - Professional Services"/>
    <n v="9099.9999999995998"/>
    <n v="12799.999999999998"/>
    <m/>
    <n v="12799.999999999998"/>
    <x v="19"/>
  </r>
  <r>
    <s v="211366 LIM"/>
    <s v="3090 - CONF. REGISTRATION"/>
    <n v="2190"/>
    <n v="0"/>
    <m/>
    <n v="0"/>
    <x v="19"/>
  </r>
  <r>
    <s v="211366 LIM"/>
    <s v="3091 - MILEAGE"/>
    <n v="16.239999999999998"/>
    <n v="0"/>
    <m/>
    <n v="0"/>
    <x v="19"/>
  </r>
  <r>
    <s v="211366 LIM"/>
    <s v="3092 - AIRFARE/RAIL FEES"/>
    <n v="1137.8200000000002"/>
    <n v="0"/>
    <m/>
    <n v="0"/>
    <x v="19"/>
  </r>
  <r>
    <s v="211366 LIM"/>
    <s v="3093 - DOMESTIC TRAVEL EXP."/>
    <n v="987.96999999999991"/>
    <n v="0"/>
    <m/>
    <n v="0"/>
    <x v="19"/>
  </r>
  <r>
    <s v="211366 LIM"/>
    <s v="3X93 - Books and Periodicals"/>
    <n v="15.039999999600004"/>
    <n v="0"/>
    <m/>
    <n v="0"/>
    <x v="19"/>
  </r>
  <r>
    <s v="211366 LIM"/>
    <s v="3X89 - Entertainment/Catering"/>
    <n v="1217.7500000003997"/>
    <n v="0"/>
    <m/>
    <n v="0"/>
    <x v="19"/>
  </r>
  <r>
    <s v="211366 LIM"/>
    <s v="3079 - MEMBERSHIP/DUES"/>
    <n v="0"/>
    <n v="1200"/>
    <m/>
    <n v="1200"/>
    <x v="19"/>
  </r>
  <r>
    <s v="211366 LIM"/>
    <s v="3X98 - Supplies"/>
    <n v="1509.5600000004004"/>
    <n v="2000.0000000000007"/>
    <m/>
    <n v="2000.0000000000007"/>
    <x v="19"/>
  </r>
  <r>
    <s v="211366 LIM"/>
    <s v="3X83 - OTHER EXPENSES"/>
    <n v="30"/>
    <n v="0"/>
    <m/>
    <n v="0"/>
    <x v="19"/>
  </r>
  <r>
    <s v="213300 DEAN CAS"/>
    <s v="1001 - 10/12 FAC SAL"/>
    <n v="150794"/>
    <n v="176587.57999999996"/>
    <m/>
    <n v="176587.57999999996"/>
    <x v="20"/>
  </r>
  <r>
    <s v="213300 DEAN CAS"/>
    <s v="1012 - 12/12 FAC SAL"/>
    <n v="0"/>
    <n v="225000"/>
    <m/>
    <n v="225000"/>
    <x v="20"/>
  </r>
  <r>
    <s v="213300 DEAN CAS"/>
    <s v="1013 - PT FAC SAL"/>
    <n v="26000.000000000004"/>
    <n v="142089.99999999997"/>
    <m/>
    <n v="142089.99999999997"/>
    <x v="20"/>
  </r>
  <r>
    <s v="213300 DEAN CAS"/>
    <s v="1015 - COURSE OVERLOAD SAL"/>
    <n v="0"/>
    <n v="3499.9999999999986"/>
    <m/>
    <n v="3499.9999999999986"/>
    <x v="20"/>
  </r>
  <r>
    <s v="213300 DEAN CAS"/>
    <s v="1099 - UNALLOCATED FAC"/>
    <n v="0"/>
    <n v="15360"/>
    <m/>
    <n v="15360"/>
    <x v="20"/>
  </r>
  <r>
    <s v="213300 DEAN CAS"/>
    <s v="1104 - UN STAFF F/T"/>
    <n v="37011"/>
    <n v="37010.999999999993"/>
    <m/>
    <n v="37010.999999999993"/>
    <x v="20"/>
  </r>
  <r>
    <s v="213300 DEAN CAS"/>
    <s v="1208 - ADM STAFF FT"/>
    <n v="200400"/>
    <n v="147399.71999999997"/>
    <m/>
    <n v="147399.71999999997"/>
    <x v="20"/>
  </r>
  <r>
    <s v="213300 DEAN CAS"/>
    <s v="1920 - STUDENT ASSISTANT"/>
    <n v="17050.000000000004"/>
    <n v="23700"/>
    <m/>
    <n v="23700"/>
    <x v="20"/>
  </r>
  <r>
    <s v="213300 DEAN CAS"/>
    <s v="1019 - STIPENDS"/>
    <n v="110331.99999999999"/>
    <n v="46687"/>
    <m/>
    <n v="46687"/>
    <x v="20"/>
  </r>
  <r>
    <s v="213300 DEAN CAS"/>
    <s v="3000 - Unallocated operating pool"/>
    <n v="112280.18999999999"/>
    <n v="131721"/>
    <m/>
    <n v="131721"/>
    <x v="20"/>
  </r>
  <r>
    <s v="213300 DEAN CAS"/>
    <s v="3090 - CONF. REGISTRATION"/>
    <n v="3410.7700000000009"/>
    <n v="0"/>
    <m/>
    <n v="0"/>
    <x v="20"/>
  </r>
  <r>
    <s v="213300 DEAN CAS"/>
    <s v="3092 - AIRFARE/RAIL FEES"/>
    <n v="7113.8899999999985"/>
    <n v="0"/>
    <m/>
    <n v="0"/>
    <x v="20"/>
  </r>
  <r>
    <s v="213300 DEAN CAS"/>
    <s v="3093 - DOMESTIC TRAVEL EXP."/>
    <n v="13816.049999999997"/>
    <n v="0"/>
    <m/>
    <n v="0"/>
    <x v="20"/>
  </r>
  <r>
    <s v="213300 DEAN CAS"/>
    <s v="3X89 - Entertainment/Catering"/>
    <n v="2244.0500000003999"/>
    <n v="0"/>
    <m/>
    <n v="0"/>
    <x v="20"/>
  </r>
  <r>
    <s v="213300 DEAN CAS"/>
    <s v="3X96 - Information Technology/Computer Expenses"/>
    <n v="2540.0000000004002"/>
    <n v="0"/>
    <m/>
    <n v="0"/>
    <x v="20"/>
  </r>
  <r>
    <s v="213300 DEAN CAS"/>
    <s v="3X97 - Equipment"/>
    <n v="618.48999999960006"/>
    <n v="0"/>
    <m/>
    <n v="0"/>
    <x v="20"/>
  </r>
  <r>
    <s v="213300 DEAN CAS"/>
    <s v="3X98 - Supplies"/>
    <n v="3730.5600000000009"/>
    <n v="0"/>
    <m/>
    <n v="0"/>
    <x v="20"/>
  </r>
  <r>
    <s v="211225 LATIN CARIBBEAN STUD"/>
    <s v="3000 - Unallocated operating pool"/>
    <n v="800.00000000039972"/>
    <n v="1000"/>
    <m/>
    <n v="1000"/>
    <x v="21"/>
  </r>
  <r>
    <s v="211225 LATIN CARIBBEAN STUD"/>
    <s v="3X92 - Professional Services"/>
    <n v="200.00000000039998"/>
    <n v="0"/>
    <m/>
    <n v="0"/>
    <x v="21"/>
  </r>
  <r>
    <s v="211313 LANGUAGES"/>
    <s v="1001 - 10/12 FAC SAL"/>
    <n v="322565"/>
    <n v="410892.01702400012"/>
    <m/>
    <n v="410892.01702400012"/>
    <x v="21"/>
  </r>
  <r>
    <s v="211313 LANGUAGES"/>
    <s v="1002 - 10/10 FAC SAL"/>
    <n v="45000"/>
    <n v="45000"/>
    <m/>
    <n v="45000"/>
    <x v="21"/>
  </r>
  <r>
    <s v="211313 LANGUAGES"/>
    <s v="1013 - PT FAC SAL"/>
    <n v="68500.000000000015"/>
    <n v="41500"/>
    <m/>
    <n v="41500"/>
    <x v="21"/>
  </r>
  <r>
    <s v="211313 LANGUAGES"/>
    <s v="1302 - JESUITS FT"/>
    <n v="36987"/>
    <n v="0"/>
    <m/>
    <n v="0"/>
    <x v="21"/>
  </r>
  <r>
    <s v="211313 LANGUAGES"/>
    <s v="1019 - STIPENDS"/>
    <n v="8000.0000000000009"/>
    <n v="8000.0000000000009"/>
    <m/>
    <n v="8000.0000000000009"/>
    <x v="21"/>
  </r>
  <r>
    <s v="211313 LANGUAGES"/>
    <s v="3000 - Unallocated operating pool"/>
    <n v="1289.6499999996004"/>
    <n v="3350"/>
    <m/>
    <n v="3350"/>
    <x v="21"/>
  </r>
  <r>
    <s v="211313 LANGUAGES"/>
    <s v="3X89 - Entertainment/Catering"/>
    <n v="490.0599999996"/>
    <n v="0"/>
    <m/>
    <n v="0"/>
    <x v="21"/>
  </r>
  <r>
    <s v="211313 LANGUAGES"/>
    <s v="3X98 - Supplies"/>
    <n v="1570.2900000000002"/>
    <n v="0"/>
    <m/>
    <n v="0"/>
    <x v="21"/>
  </r>
  <r>
    <s v="211319 ENGLISH"/>
    <s v="1001 - 10/12 FAC SAL"/>
    <n v="648366"/>
    <n v="631960.49799999979"/>
    <m/>
    <n v="631960.49799999979"/>
    <x v="22"/>
  </r>
  <r>
    <s v="211319 ENGLISH"/>
    <s v="1002 - 10/10 FAC SAL"/>
    <n v="86000"/>
    <n v="63000"/>
    <m/>
    <n v="63000"/>
    <x v="22"/>
  </r>
  <r>
    <s v="211319 ENGLISH"/>
    <s v="1013 - PT FAC SAL"/>
    <n v="120999.99999999999"/>
    <n v="87999.999999999985"/>
    <m/>
    <n v="87999.999999999985"/>
    <x v="22"/>
  </r>
  <r>
    <s v="211319 ENGLISH"/>
    <s v="1104 - UN STAFF F/T"/>
    <n v="35022"/>
    <n v="35021.999999999993"/>
    <m/>
    <n v="35021.999999999993"/>
    <x v="22"/>
  </r>
  <r>
    <s v="211319 ENGLISH"/>
    <s v="1920 - STUDENT ASSISTANT"/>
    <n v="384"/>
    <n v="0"/>
    <m/>
    <n v="0"/>
    <x v="22"/>
  </r>
  <r>
    <s v="211319 ENGLISH"/>
    <s v="1019 - STIPENDS"/>
    <n v="12000"/>
    <n v="12000"/>
    <m/>
    <n v="12000"/>
    <x v="22"/>
  </r>
  <r>
    <s v="211319 ENGLISH"/>
    <s v="3000 - Unallocated operating pool"/>
    <n v="4332.6099999995995"/>
    <n v="6500"/>
    <m/>
    <n v="6500"/>
    <x v="22"/>
  </r>
  <r>
    <s v="211319 ENGLISH"/>
    <s v="3X89 - Entertainment/Catering"/>
    <n v="566.22"/>
    <n v="0"/>
    <m/>
    <n v="0"/>
    <x v="22"/>
  </r>
  <r>
    <s v="211319 ENGLISH"/>
    <s v="3X98 - Supplies"/>
    <n v="1217.1699999996001"/>
    <n v="0"/>
    <m/>
    <n v="0"/>
    <x v="22"/>
  </r>
  <r>
    <s v="211315 TEACHER EDUCATION"/>
    <s v="1013 - PT FAC SAL"/>
    <n v="12000"/>
    <n v="4000.0000000000005"/>
    <m/>
    <n v="4000.0000000000005"/>
    <x v="23"/>
  </r>
  <r>
    <s v="211315 TEACHER EDUCATION"/>
    <s v="3000 - Unallocated operating pool"/>
    <n v="2405.9600000004007"/>
    <n v="5000"/>
    <m/>
    <n v="5000"/>
    <x v="23"/>
  </r>
  <r>
    <s v="211315 TEACHER EDUCATION"/>
    <s v="3090 - CONF. REGISTRATION"/>
    <n v="1500"/>
    <n v="0"/>
    <m/>
    <n v="0"/>
    <x v="23"/>
  </r>
  <r>
    <s v="211315 TEACHER EDUCATION"/>
    <s v="3091 - MILEAGE"/>
    <n v="582.9"/>
    <n v="0"/>
    <m/>
    <n v="0"/>
    <x v="23"/>
  </r>
  <r>
    <s v="211315 TEACHER EDUCATION"/>
    <s v="3093 - DOMESTIC TRAVEL EXP."/>
    <n v="256.14"/>
    <n v="0"/>
    <m/>
    <n v="0"/>
    <x v="23"/>
  </r>
  <r>
    <s v="211315 TEACHER EDUCATION"/>
    <s v="3X89 - Entertainment/Catering"/>
    <n v="200.00000000039998"/>
    <n v="0"/>
    <m/>
    <n v="0"/>
    <x v="23"/>
  </r>
  <r>
    <s v="211315 TEACHER EDUCATION"/>
    <s v="3X98 - Supplies"/>
    <n v="54.999999999599986"/>
    <n v="0"/>
    <m/>
    <n v="0"/>
    <x v="23"/>
  </r>
  <r>
    <s v="213301 MAT EDUCATION FEE"/>
    <s v="3000 - Unallocated operating pool"/>
    <n v="2099.9999999999995"/>
    <n v="2100"/>
    <m/>
    <n v="2100"/>
    <x v="24"/>
  </r>
  <r>
    <s v="211350 HISTORY"/>
    <s v="1001 - 10/12 FAC SAL"/>
    <n v="387210"/>
    <n v="373325.11199999996"/>
    <m/>
    <n v="373325.11199999996"/>
    <x v="25"/>
  </r>
  <r>
    <s v="211350 HISTORY"/>
    <s v="1002 - 10/10 FAC SAL"/>
    <n v="45000"/>
    <n v="45000"/>
    <m/>
    <n v="45000"/>
    <x v="25"/>
  </r>
  <r>
    <s v="211350 HISTORY"/>
    <s v="1013 - PT FAC SAL"/>
    <n v="117000"/>
    <n v="43500"/>
    <m/>
    <n v="43500"/>
    <x v="25"/>
  </r>
  <r>
    <s v="211350 HISTORY"/>
    <s v="1302 - JESUITS FT"/>
    <n v="65493"/>
    <n v="32746.5"/>
    <m/>
    <n v="32746.5"/>
    <x v="25"/>
  </r>
  <r>
    <s v="211350 HISTORY"/>
    <s v="1019 - STIPENDS"/>
    <n v="12000"/>
    <n v="12000"/>
    <m/>
    <n v="12000"/>
    <x v="25"/>
  </r>
  <r>
    <s v="211350 HISTORY"/>
    <s v="3000 - Unallocated operating pool"/>
    <n v="690.2700000000001"/>
    <n v="2100"/>
    <m/>
    <n v="2100"/>
    <x v="25"/>
  </r>
  <r>
    <s v="211350 HISTORY"/>
    <s v="3X89 - Entertainment/Catering"/>
    <n v="454.68999999960005"/>
    <n v="0"/>
    <m/>
    <n v="0"/>
    <x v="25"/>
  </r>
  <r>
    <s v="211350 HISTORY"/>
    <s v="3X96 - Information Technology/Computer Expenses"/>
    <n v="168"/>
    <n v="0"/>
    <m/>
    <n v="0"/>
    <x v="25"/>
  </r>
  <r>
    <s v="211350 HISTORY"/>
    <s v="3X98 - Supplies"/>
    <n v="787.04000000040003"/>
    <n v="0"/>
    <m/>
    <n v="0"/>
    <x v="25"/>
  </r>
  <r>
    <s v="211381 POLITICAL SCIENCE"/>
    <s v="1001 - 10/12 FAC SAL"/>
    <n v="366470.00000000006"/>
    <n v="366469.56"/>
    <m/>
    <n v="366469.56"/>
    <x v="26"/>
  </r>
  <r>
    <s v="211381 POLITICAL SCIENCE"/>
    <s v="1104 - UN STAFF F/T"/>
    <n v="38432"/>
    <n v="38434.499999999993"/>
    <m/>
    <n v="38434.499999999993"/>
    <x v="26"/>
  </r>
  <r>
    <s v="211381 POLITICAL SCIENCE"/>
    <s v="1019 - STIPENDS"/>
    <n v="8000.0000000000009"/>
    <n v="8000.0000000000009"/>
    <m/>
    <n v="8000.0000000000009"/>
    <x v="26"/>
  </r>
  <r>
    <s v="211381 POLITICAL SCIENCE"/>
    <s v="3000 - Unallocated operating pool"/>
    <n v="3115.74"/>
    <n v="6000"/>
    <m/>
    <n v="6000"/>
    <x v="26"/>
  </r>
  <r>
    <s v="211381 POLITICAL SCIENCE"/>
    <s v="3X89 - Entertainment/Catering"/>
    <n v="988.23999999960017"/>
    <n v="0"/>
    <m/>
    <n v="0"/>
    <x v="26"/>
  </r>
  <r>
    <s v="211381 POLITICAL SCIENCE"/>
    <s v="3X96 - Information Technology/Computer Expenses"/>
    <n v="978.17000000040014"/>
    <n v="0"/>
    <m/>
    <n v="0"/>
    <x v="26"/>
  </r>
  <r>
    <s v="211381 POLITICAL SCIENCE"/>
    <s v="3X98 - Supplies"/>
    <n v="2117.85"/>
    <n v="0"/>
    <m/>
    <n v="0"/>
    <x v="26"/>
  </r>
  <r>
    <s v="211356 PHILOSOPHY"/>
    <s v="1001 - 10/12 FAC SAL"/>
    <n v="549630.01000000013"/>
    <n v="536267.20900000015"/>
    <m/>
    <n v="536267.20900000015"/>
    <x v="27"/>
  </r>
  <r>
    <s v="211356 PHILOSOPHY"/>
    <s v="1002 - 10/10 FAC SAL"/>
    <n v="87855.999999999985"/>
    <n v="87856.000000000015"/>
    <m/>
    <n v="87856.000000000015"/>
    <x v="27"/>
  </r>
  <r>
    <s v="211356 PHILOSOPHY"/>
    <s v="1013 - PT FAC SAL"/>
    <n v="38500"/>
    <n v="43999.999999999993"/>
    <m/>
    <n v="43999.999999999993"/>
    <x v="27"/>
  </r>
  <r>
    <s v="211356 PHILOSOPHY"/>
    <s v="1015 - COURSE OVERLOAD SAL"/>
    <n v="7999.9900000000007"/>
    <n v="0"/>
    <m/>
    <n v="0"/>
    <x v="27"/>
  </r>
  <r>
    <s v="211356 PHILOSOPHY"/>
    <s v="1104 - UN STAFF F/T"/>
    <n v="35022"/>
    <n v="35021.999999999993"/>
    <m/>
    <n v="35021.999999999993"/>
    <x v="27"/>
  </r>
  <r>
    <s v="211356 PHILOSOPHY"/>
    <s v="1019 - STIPENDS"/>
    <n v="10000"/>
    <n v="10000"/>
    <m/>
    <n v="10000"/>
    <x v="27"/>
  </r>
  <r>
    <s v="211356 PHILOSOPHY"/>
    <s v="3000 - Unallocated operating pool"/>
    <n v="1591.9599999995999"/>
    <n v="2200"/>
    <m/>
    <n v="2200"/>
    <x v="27"/>
  </r>
  <r>
    <s v="211356 PHILOSOPHY"/>
    <s v="3093 - DOMESTIC TRAVEL EXP."/>
    <n v="39.81"/>
    <n v="0"/>
    <m/>
    <n v="0"/>
    <x v="27"/>
  </r>
  <r>
    <s v="211356 PHILOSOPHY"/>
    <s v="3X89 - Entertainment/Catering"/>
    <n v="100.73000000040001"/>
    <n v="0"/>
    <m/>
    <n v="0"/>
    <x v="27"/>
  </r>
  <r>
    <s v="211356 PHILOSOPHY"/>
    <s v="3X98 - Supplies"/>
    <n v="367.5"/>
    <n v="0"/>
    <m/>
    <n v="0"/>
    <x v="27"/>
  </r>
  <r>
    <s v="211356 PHILOSOPHY"/>
    <s v="3X99 - Educational Programming Activities"/>
    <n v="99.999999999600035"/>
    <n v="0"/>
    <m/>
    <n v="0"/>
    <x v="27"/>
  </r>
  <r>
    <s v="211359 PSYCHOLOGY"/>
    <s v="1001 - 10/12 FAC SAL"/>
    <n v="383016"/>
    <n v="383015.67999999993"/>
    <m/>
    <n v="383015.67999999993"/>
    <x v="28"/>
  </r>
  <r>
    <s v="211359 PSYCHOLOGY"/>
    <s v="1002 - 10/10 FAC SAL"/>
    <n v="114774"/>
    <n v="114773.99999999997"/>
    <m/>
    <n v="114773.99999999997"/>
    <x v="28"/>
  </r>
  <r>
    <s v="211359 PSYCHOLOGY"/>
    <s v="1013 - PT FAC SAL"/>
    <n v="16000.000000000002"/>
    <n v="12000"/>
    <m/>
    <n v="12000"/>
    <x v="28"/>
  </r>
  <r>
    <s v="211359 PSYCHOLOGY"/>
    <s v="1015 - COURSE OVERLOAD SAL"/>
    <n v="20000"/>
    <n v="4000.0000000000005"/>
    <m/>
    <n v="4000.0000000000005"/>
    <x v="28"/>
  </r>
  <r>
    <s v="211359 PSYCHOLOGY"/>
    <s v="1104 - UN STAFF F/T"/>
    <n v="0"/>
    <n v="38000"/>
    <m/>
    <n v="38000"/>
    <x v="28"/>
  </r>
  <r>
    <s v="211359 PSYCHOLOGY"/>
    <s v="1019 - STIPENDS"/>
    <n v="17086.779999999995"/>
    <n v="12000"/>
    <m/>
    <n v="12000"/>
    <x v="28"/>
  </r>
  <r>
    <s v="211359 PSYCHOLOGY"/>
    <s v="3000 - Unallocated operating pool"/>
    <n v="4786.8399999996"/>
    <n v="12000"/>
    <m/>
    <n v="12000"/>
    <x v="28"/>
  </r>
  <r>
    <s v="211359 PSYCHOLOGY"/>
    <s v="3X89 - Entertainment/Catering"/>
    <n v="179.51000000040005"/>
    <n v="0"/>
    <m/>
    <n v="0"/>
    <x v="28"/>
  </r>
  <r>
    <s v="211359 PSYCHOLOGY"/>
    <s v="3X96 - Information Technology/Computer Expenses"/>
    <n v="858.9000000000002"/>
    <n v="0"/>
    <m/>
    <n v="0"/>
    <x v="28"/>
  </r>
  <r>
    <s v="211359 PSYCHOLOGY"/>
    <s v="3X97 - Equipment"/>
    <n v="1172.4999999996003"/>
    <n v="0"/>
    <m/>
    <n v="0"/>
    <x v="28"/>
  </r>
  <r>
    <s v="211359 PSYCHOLOGY"/>
    <s v="3X98 - Supplies"/>
    <n v="4752.2499999995998"/>
    <n v="0"/>
    <m/>
    <n v="0"/>
    <x v="28"/>
  </r>
  <r>
    <s v="211359 PSYCHOLOGY"/>
    <s v="3X99 - Educational Programming Activities"/>
    <n v="150"/>
    <n v="0"/>
    <m/>
    <n v="0"/>
    <x v="28"/>
  </r>
  <r>
    <s v="211363 PSYCHOLOGY LAB FEES"/>
    <s v="3000 - Unallocated operating pool"/>
    <n v="3148.0899999996"/>
    <n v="3270"/>
    <m/>
    <n v="3270"/>
    <x v="28"/>
  </r>
  <r>
    <s v="211363 PSYCHOLOGY LAB FEES"/>
    <s v="3X98 - Supplies"/>
    <n v="121.91000000040002"/>
    <n v="0"/>
    <m/>
    <n v="0"/>
    <x v="28"/>
  </r>
  <r>
    <s v="211362 SOCIOLOGY"/>
    <s v="1001 - 10/12 FAC SAL"/>
    <n v="327932.01"/>
    <n v="305280.87330000004"/>
    <m/>
    <n v="305280.87330000004"/>
    <x v="29"/>
  </r>
  <r>
    <s v="211362 SOCIOLOGY"/>
    <s v="1012 - 12/12 FAC SAL"/>
    <n v="4000.0000000000005"/>
    <n v="0"/>
    <m/>
    <n v="0"/>
    <x v="29"/>
  </r>
  <r>
    <s v="211362 SOCIOLOGY"/>
    <s v="1013 - PT FAC SAL"/>
    <n v="22500"/>
    <n v="10500"/>
    <m/>
    <n v="10500"/>
    <x v="29"/>
  </r>
  <r>
    <s v="211362 SOCIOLOGY"/>
    <s v="1015 - COURSE OVERLOAD SAL"/>
    <n v="3999.99"/>
    <n v="10500"/>
    <m/>
    <n v="10500"/>
    <x v="29"/>
  </r>
  <r>
    <s v="211362 SOCIOLOGY"/>
    <s v="1920 - STUDENT ASSISTANT"/>
    <n v="3499.9999999999995"/>
    <n v="0"/>
    <m/>
    <n v="0"/>
    <x v="29"/>
  </r>
  <r>
    <s v="211362 SOCIOLOGY"/>
    <s v="1019 - STIPENDS"/>
    <n v="8000.0000000000009"/>
    <n v="8000.0000000000009"/>
    <m/>
    <n v="8000.0000000000009"/>
    <x v="29"/>
  </r>
  <r>
    <s v="211362 SOCIOLOGY"/>
    <s v="3000 - Unallocated operating pool"/>
    <n v="3533.4399999996008"/>
    <n v="6000"/>
    <m/>
    <n v="6000"/>
    <x v="29"/>
  </r>
  <r>
    <s v="211362 SOCIOLOGY"/>
    <s v="3X89 - Entertainment/Catering"/>
    <n v="249.99999999960002"/>
    <n v="0"/>
    <m/>
    <n v="0"/>
    <x v="29"/>
  </r>
  <r>
    <s v="211362 SOCIOLOGY"/>
    <s v="3X98 - Supplies"/>
    <n v="2255.5599999995998"/>
    <n v="0"/>
    <m/>
    <n v="0"/>
    <x v="29"/>
  </r>
  <r>
    <s v="211307 RELIGIOUS STUDIES"/>
    <s v="1001 - 10/12 FAC SAL"/>
    <n v="371438.95999999996"/>
    <n v="349866.82000000007"/>
    <m/>
    <n v="349866.82000000007"/>
    <x v="30"/>
  </r>
  <r>
    <s v="211307 RELIGIOUS STUDIES"/>
    <s v="1002 - 10/10 FAC SAL"/>
    <n v="65914.000000000015"/>
    <n v="65914"/>
    <m/>
    <n v="65914"/>
    <x v="30"/>
  </r>
  <r>
    <s v="211307 RELIGIOUS STUDIES"/>
    <s v="1013 - PT FAC SAL"/>
    <n v="33999.999999999993"/>
    <n v="15000"/>
    <m/>
    <n v="15000"/>
    <x v="30"/>
  </r>
  <r>
    <s v="211307 RELIGIOUS STUDIES"/>
    <s v="1015 - COURSE OVERLOAD SAL"/>
    <n v="4002.0399999999991"/>
    <n v="0"/>
    <m/>
    <n v="0"/>
    <x v="30"/>
  </r>
  <r>
    <s v="211307 RELIGIOUS STUDIES"/>
    <s v="1302 - JESUITS FT"/>
    <n v="96153.999999999985"/>
    <n v="77393.51234999999"/>
    <m/>
    <n v="77393.51234999999"/>
    <x v="30"/>
  </r>
  <r>
    <s v="211307 RELIGIOUS STUDIES"/>
    <s v="1019 - STIPENDS"/>
    <n v="10000"/>
    <n v="10000"/>
    <m/>
    <n v="10000"/>
    <x v="30"/>
  </r>
  <r>
    <s v="211307 RELIGIOUS STUDIES"/>
    <s v="3000 - Unallocated operating pool"/>
    <n v="3174.7299999996012"/>
    <n v="3250"/>
    <m/>
    <n v="3250"/>
    <x v="30"/>
  </r>
  <r>
    <s v="211307 RELIGIOUS STUDIES"/>
    <s v="3X89 - Entertainment/Catering"/>
    <n v="32.520000000000003"/>
    <n v="0"/>
    <m/>
    <n v="0"/>
    <x v="30"/>
  </r>
  <r>
    <s v="211307 RELIGIOUS STUDIES"/>
    <s v="3X98 - Supplies"/>
    <n v="36.75"/>
    <n v="0"/>
    <m/>
    <n v="0"/>
    <x v="30"/>
  </r>
  <r>
    <s v="211309 BIOLOGY"/>
    <s v="1001 - 10/12 FAC SAL"/>
    <n v="636104"/>
    <n v="627877.14587999985"/>
    <m/>
    <n v="627877.14587999985"/>
    <x v="31"/>
  </r>
  <r>
    <s v="211309 BIOLOGY"/>
    <s v="1002 - 10/10 FAC SAL"/>
    <n v="110690.00000000001"/>
    <n v="108000"/>
    <m/>
    <n v="108000"/>
    <x v="31"/>
  </r>
  <r>
    <s v="211309 BIOLOGY"/>
    <s v="1013 - PT FAC SAL"/>
    <n v="42500"/>
    <n v="27000"/>
    <m/>
    <n v="27000"/>
    <x v="31"/>
  </r>
  <r>
    <s v="211309 BIOLOGY"/>
    <s v="1104 - UN STAFF F/T"/>
    <n v="35568"/>
    <n v="35567.999999999993"/>
    <m/>
    <n v="35567.999999999993"/>
    <x v="31"/>
  </r>
  <r>
    <s v="211309 BIOLOGY"/>
    <s v="1208 - ADM STAFF FT"/>
    <n v="48394.999999999993"/>
    <n v="48395.360000000015"/>
    <m/>
    <n v="48395.360000000015"/>
    <x v="31"/>
  </r>
  <r>
    <s v="211309 BIOLOGY"/>
    <s v="1920 - STUDENT ASSISTANT"/>
    <n v="1250"/>
    <n v="3433.0000000000005"/>
    <m/>
    <n v="3433.0000000000005"/>
    <x v="31"/>
  </r>
  <r>
    <s v="211309 BIOLOGY"/>
    <s v="1019 - STIPENDS"/>
    <n v="10000"/>
    <n v="10000"/>
    <m/>
    <n v="10000"/>
    <x v="31"/>
  </r>
  <r>
    <s v="211309 BIOLOGY"/>
    <s v="3000 - Unallocated operating pool"/>
    <n v="7377.8300000003992"/>
    <n v="21500"/>
    <m/>
    <n v="21500"/>
    <x v="31"/>
  </r>
  <r>
    <s v="211309 BIOLOGY"/>
    <s v="3093 - DOMESTIC TRAVEL EXP."/>
    <n v="1554.1900000000003"/>
    <n v="0"/>
    <m/>
    <n v="0"/>
    <x v="31"/>
  </r>
  <r>
    <s v="211309 BIOLOGY"/>
    <s v="3X89 - Entertainment/Catering"/>
    <n v="929.28999999960013"/>
    <n v="0"/>
    <m/>
    <n v="0"/>
    <x v="31"/>
  </r>
  <r>
    <s v="211309 BIOLOGY"/>
    <s v="3X96 - Information Technology/Computer Expenses"/>
    <n v="307.64000000040005"/>
    <n v="0"/>
    <m/>
    <n v="0"/>
    <x v="31"/>
  </r>
  <r>
    <s v="211309 BIOLOGY"/>
    <s v="3X98 - Supplies"/>
    <n v="8818.0700000004017"/>
    <n v="0"/>
    <m/>
    <n v="0"/>
    <x v="31"/>
  </r>
  <r>
    <s v="211309 BIOLOGY"/>
    <s v="3X83 - OTHER EXPENSES"/>
    <n v="2512.98"/>
    <n v="0"/>
    <m/>
    <n v="0"/>
    <x v="31"/>
  </r>
  <r>
    <s v="211413 BIOLOGY LAB FEES"/>
    <s v="1920 - STUDENT ASSISTANT"/>
    <n v="5200"/>
    <n v="0"/>
    <m/>
    <n v="0"/>
    <x v="31"/>
  </r>
  <r>
    <s v="211413 BIOLOGY LAB FEES"/>
    <s v="3000 - Unallocated operating pool"/>
    <n v="5550.5"/>
    <n v="31522"/>
    <m/>
    <n v="31522"/>
    <x v="31"/>
  </r>
  <r>
    <s v="211413 BIOLOGY LAB FEES"/>
    <s v="3093 - DOMESTIC TRAVEL EXP."/>
    <n v="479.00000000000006"/>
    <n v="0"/>
    <m/>
    <n v="0"/>
    <x v="31"/>
  </r>
  <r>
    <s v="211413 BIOLOGY LAB FEES"/>
    <s v="3099 - CHARTERED TRANSPORT"/>
    <n v="240"/>
    <n v="0"/>
    <m/>
    <n v="0"/>
    <x v="31"/>
  </r>
  <r>
    <s v="211413 BIOLOGY LAB FEES"/>
    <s v="3X97 - Equipment"/>
    <n v="4301.0199999995993"/>
    <n v="0"/>
    <m/>
    <n v="0"/>
    <x v="31"/>
  </r>
  <r>
    <s v="211413 BIOLOGY LAB FEES"/>
    <s v="3X98 - Supplies"/>
    <n v="15752.519999999997"/>
    <n v="0"/>
    <m/>
    <n v="0"/>
    <x v="31"/>
  </r>
  <r>
    <s v="211311 CHEMISTRY/BIOCHEM"/>
    <s v="1001 - 10/12 FAC SAL"/>
    <n v="357620.00000000006"/>
    <n v="390773.54"/>
    <m/>
    <n v="390773.54"/>
    <x v="32"/>
  </r>
  <r>
    <s v="211311 CHEMISTRY/BIOCHEM"/>
    <s v="1002 - 10/10 FAC SAL"/>
    <n v="64344"/>
    <n v="64344.000000000007"/>
    <m/>
    <n v="64344.000000000007"/>
    <x v="32"/>
  </r>
  <r>
    <s v="211311 CHEMISTRY/BIOCHEM"/>
    <s v="1013 - PT FAC SAL"/>
    <n v="37022.22"/>
    <n v="8000.0000000000009"/>
    <m/>
    <n v="8000.0000000000009"/>
    <x v="32"/>
  </r>
  <r>
    <s v="211311 CHEMISTRY/BIOCHEM"/>
    <s v="1015 - COURSE OVERLOAD SAL"/>
    <n v="0"/>
    <n v="8000.0000000000009"/>
    <m/>
    <n v="8000.0000000000009"/>
    <x v="32"/>
  </r>
  <r>
    <s v="211311 CHEMISTRY/BIOCHEM"/>
    <s v="1104 - UN STAFF F/T"/>
    <n v="36992"/>
    <n v="36991.5"/>
    <m/>
    <n v="36991.5"/>
    <x v="32"/>
  </r>
  <r>
    <s v="211311 CHEMISTRY/BIOCHEM"/>
    <s v="1208 - ADM STAFF FT"/>
    <n v="59160"/>
    <n v="59159.879999999983"/>
    <m/>
    <n v="59159.879999999983"/>
    <x v="32"/>
  </r>
  <r>
    <s v="211311 CHEMISTRY/BIOCHEM"/>
    <s v="1019 - STIPENDS"/>
    <n v="10000"/>
    <n v="10000"/>
    <m/>
    <n v="10000"/>
    <x v="32"/>
  </r>
  <r>
    <s v="211311 CHEMISTRY/BIOCHEM"/>
    <s v="3000 - Unallocated operating pool"/>
    <n v="10631.43"/>
    <n v="15000"/>
    <m/>
    <n v="15000"/>
    <x v="32"/>
  </r>
  <r>
    <s v="211311 CHEMISTRY/BIOCHEM"/>
    <s v="3X89 - Entertainment/Catering"/>
    <n v="240"/>
    <n v="0"/>
    <m/>
    <n v="0"/>
    <x v="32"/>
  </r>
  <r>
    <s v="211311 CHEMISTRY/BIOCHEM"/>
    <s v="3X97 - Equipment"/>
    <n v="991.71000000000015"/>
    <n v="0"/>
    <m/>
    <n v="0"/>
    <x v="32"/>
  </r>
  <r>
    <s v="211311 CHEMISTRY/BIOCHEM"/>
    <s v="3X98 - Supplies"/>
    <n v="4006.8599999999988"/>
    <n v="0"/>
    <m/>
    <n v="0"/>
    <x v="32"/>
  </r>
  <r>
    <s v="211312 PRE-HEALTH POST BAC"/>
    <s v="1002 - 10/10 FAC SAL"/>
    <n v="48000"/>
    <n v="57000"/>
    <m/>
    <n v="57000"/>
    <x v="18"/>
  </r>
  <r>
    <s v="211312 PRE-HEALTH POST BAC"/>
    <s v="1013 - PT FAC SAL"/>
    <n v="14749.999999999998"/>
    <n v="0"/>
    <m/>
    <n v="0"/>
    <x v="18"/>
  </r>
  <r>
    <s v="211312 PRE-HEALTH POST BAC"/>
    <s v="1207 - ADM STAFF PT"/>
    <n v="5250"/>
    <n v="0"/>
    <m/>
    <n v="0"/>
    <x v="18"/>
  </r>
  <r>
    <s v="211312 PRE-HEALTH POST BAC"/>
    <s v="1019 - STIPENDS"/>
    <n v="23000.000000000004"/>
    <n v="23000"/>
    <m/>
    <n v="23000"/>
    <x v="18"/>
  </r>
  <r>
    <s v="211312 PRE-HEALTH POST BAC"/>
    <s v="3000 - Unallocated operating pool"/>
    <n v="30341.640000000003"/>
    <n v="30342"/>
    <m/>
    <n v="30342"/>
    <x v="18"/>
  </r>
  <r>
    <s v="211312 PRE-HEALTH POST BAC"/>
    <s v="3X89 - Entertainment/Catering"/>
    <n v="130.40000000040001"/>
    <n v="0"/>
    <m/>
    <n v="0"/>
    <x v="18"/>
  </r>
  <r>
    <s v="211312 PRE-HEALTH POST BAC"/>
    <s v="3X98 - Supplies"/>
    <n v="535.95999999959997"/>
    <n v="0"/>
    <m/>
    <n v="0"/>
    <x v="18"/>
  </r>
  <r>
    <s v="211414 CHEMISTRY LAB FEES"/>
    <s v="1920 - STUDENT ASSISTANT"/>
    <n v="5268"/>
    <n v="8000.0000000000009"/>
    <m/>
    <n v="8000.0000000000009"/>
    <x v="32"/>
  </r>
  <r>
    <s v="211414 CHEMISTRY LAB FEES"/>
    <s v="3000 - Unallocated operating pool"/>
    <n v="14643.000000000002"/>
    <n v="30602"/>
    <m/>
    <n v="30602"/>
    <x v="32"/>
  </r>
  <r>
    <s v="211414 CHEMISTRY LAB FEES"/>
    <s v="3X98 - Supplies"/>
    <n v="18691.4300000004"/>
    <n v="0"/>
    <m/>
    <n v="0"/>
    <x v="32"/>
  </r>
  <r>
    <s v="211325 MATH"/>
    <s v="1001 - 10/12 FAC SAL"/>
    <n v="175849.99999999997"/>
    <n v="221146.86"/>
    <m/>
    <n v="221146.86"/>
    <x v="24"/>
  </r>
  <r>
    <s v="211325 MATH"/>
    <s v="1002 - 10/10 FAC SAL"/>
    <n v="328451"/>
    <n v="328154.00000000006"/>
    <m/>
    <n v="328154.00000000006"/>
    <x v="24"/>
  </r>
  <r>
    <s v="211325 MATH"/>
    <s v="1013 - PT FAC SAL"/>
    <n v="73000"/>
    <n v="26666.000000000004"/>
    <m/>
    <n v="26666.000000000004"/>
    <x v="24"/>
  </r>
  <r>
    <s v="211325 MATH"/>
    <s v="1019 - STIPENDS"/>
    <n v="8000.0000000000009"/>
    <n v="8000.0000000000009"/>
    <m/>
    <n v="8000.0000000000009"/>
    <x v="24"/>
  </r>
  <r>
    <s v="211325 MATH"/>
    <s v="3000 - Unallocated operating pool"/>
    <n v="432.72"/>
    <n v="5200"/>
    <m/>
    <n v="5200"/>
    <x v="24"/>
  </r>
  <r>
    <s v="211325 MATH"/>
    <s v="3X93 - Books and Periodicals"/>
    <n v="1340.8499999999997"/>
    <n v="0"/>
    <m/>
    <n v="0"/>
    <x v="24"/>
  </r>
  <r>
    <s v="211325 MATH"/>
    <s v="3X96 - Information Technology/Computer Expenses"/>
    <n v="267.60999999960001"/>
    <n v="0"/>
    <m/>
    <n v="0"/>
    <x v="24"/>
  </r>
  <r>
    <s v="211325 MATH"/>
    <s v="3X97 - Equipment"/>
    <n v="1372.7700000000002"/>
    <n v="0"/>
    <m/>
    <n v="0"/>
    <x v="24"/>
  </r>
  <r>
    <s v="211325 MATH"/>
    <s v="3X98 - Supplies"/>
    <n v="1786.0500000000004"/>
    <n v="0"/>
    <m/>
    <n v="0"/>
    <x v="24"/>
  </r>
  <r>
    <s v="211302 PHYSICS"/>
    <s v="1001 - 10/12 FAC SAL"/>
    <n v="197429.12"/>
    <n v="207428.92000000004"/>
    <m/>
    <n v="207428.92000000004"/>
    <x v="33"/>
  </r>
  <r>
    <s v="211302 PHYSICS"/>
    <s v="1002 - 10/10 FAC SAL"/>
    <n v="104000.00000000001"/>
    <n v="107000"/>
    <m/>
    <n v="107000"/>
    <x v="33"/>
  </r>
  <r>
    <s v="211302 PHYSICS"/>
    <s v="1013 - PT FAC SAL"/>
    <n v="20000"/>
    <n v="0"/>
    <m/>
    <n v="0"/>
    <x v="33"/>
  </r>
  <r>
    <s v="211302 PHYSICS"/>
    <s v="1015 - COURSE OVERLOAD SAL"/>
    <n v="7999.88"/>
    <n v="0"/>
    <m/>
    <n v="0"/>
    <x v="33"/>
  </r>
  <r>
    <s v="211302 PHYSICS"/>
    <s v="1920 - STUDENT ASSISTANT"/>
    <n v="399.99999999999994"/>
    <n v="1300"/>
    <m/>
    <n v="1300"/>
    <x v="33"/>
  </r>
  <r>
    <s v="211302 PHYSICS"/>
    <s v="1019 - STIPENDS"/>
    <n v="8000.0000000000009"/>
    <n v="8000.0000000000009"/>
    <m/>
    <n v="8000.0000000000009"/>
    <x v="33"/>
  </r>
  <r>
    <s v="211302 PHYSICS"/>
    <s v="3000 - Unallocated operating pool"/>
    <n v="60.440000000400005"/>
    <n v="4000"/>
    <m/>
    <n v="4000"/>
    <x v="33"/>
  </r>
  <r>
    <s v="211302 PHYSICS"/>
    <s v="3X89 - Entertainment/Catering"/>
    <n v="308.6900000004"/>
    <n v="0"/>
    <m/>
    <n v="0"/>
    <x v="33"/>
  </r>
  <r>
    <s v="211302 PHYSICS"/>
    <s v="3X96 - Information Technology/Computer Expenses"/>
    <n v="1671.5900000003994"/>
    <n v="0"/>
    <m/>
    <n v="0"/>
    <x v="33"/>
  </r>
  <r>
    <s v="211302 PHYSICS"/>
    <s v="3X98 - Supplies"/>
    <n v="1959.2799999995996"/>
    <n v="0"/>
    <m/>
    <n v="0"/>
    <x v="33"/>
  </r>
  <r>
    <s v="211303 PHYSICS LAB FEES"/>
    <s v="3000 - Unallocated operating pool"/>
    <n v="5965.9599999999991"/>
    <n v="7325"/>
    <m/>
    <n v="7325"/>
    <x v="33"/>
  </r>
  <r>
    <s v="211303 PHYSICS LAB FEES"/>
    <s v="3X98 - Supplies"/>
    <n v="1359.0399999995998"/>
    <n v="0"/>
    <m/>
    <n v="0"/>
    <x v="33"/>
  </r>
  <r>
    <s v="211391 CRIM JUSTICE"/>
    <s v="1001 - 10/12 FAC SAL"/>
    <n v="210553.99999999997"/>
    <n v="200936.47330000004"/>
    <m/>
    <n v="200936.47330000004"/>
    <x v="34"/>
  </r>
  <r>
    <s v="211391 CRIM JUSTICE"/>
    <s v="1002 - 10/10 FAC SAL"/>
    <n v="64834.999999999993"/>
    <n v="64835"/>
    <m/>
    <n v="64835"/>
    <x v="34"/>
  </r>
  <r>
    <s v="211391 CRIM JUSTICE"/>
    <s v="1013 - PT FAC SAL"/>
    <n v="76000"/>
    <n v="33999.999999999993"/>
    <m/>
    <n v="33999.999999999993"/>
    <x v="34"/>
  </r>
  <r>
    <s v="211391 CRIM JUSTICE"/>
    <s v="1015 - COURSE OVERLOAD SAL"/>
    <n v="12000"/>
    <n v="4000.0000000000005"/>
    <m/>
    <n v="4000.0000000000005"/>
    <x v="34"/>
  </r>
  <r>
    <s v="211391 CRIM JUSTICE"/>
    <s v="1099 - UNALLOCATED FAC"/>
    <n v="14557.000000000002"/>
    <n v="0"/>
    <m/>
    <n v="0"/>
    <x v="34"/>
  </r>
  <r>
    <s v="211391 CRIM JUSTICE"/>
    <s v="1019 - STIPENDS"/>
    <n v="18000"/>
    <n v="12000"/>
    <m/>
    <n v="12000"/>
    <x v="34"/>
  </r>
  <r>
    <s v="211391 CRIM JUSTICE"/>
    <s v="3000 - Unallocated operating pool"/>
    <n v="3616.9499999999994"/>
    <n v="5500"/>
    <m/>
    <n v="5500"/>
    <x v="34"/>
  </r>
  <r>
    <s v="211391 CRIM JUSTICE"/>
    <s v="3093 - DOMESTIC TRAVEL EXP."/>
    <n v="1250"/>
    <n v="0"/>
    <m/>
    <n v="0"/>
    <x v="34"/>
  </r>
  <r>
    <s v="211391 CRIM JUSTICE"/>
    <s v="3X96 - Information Technology/Computer Expenses"/>
    <n v="430.5"/>
    <n v="0"/>
    <m/>
    <n v="0"/>
    <x v="34"/>
  </r>
  <r>
    <s v="211391 CRIM JUSTICE"/>
    <s v="3X98 - Supplies"/>
    <n v="1202.55"/>
    <n v="0"/>
    <m/>
    <n v="0"/>
    <x v="34"/>
  </r>
  <r>
    <s v="216300 CHEMICAL HYGIENE"/>
    <s v="1013 - PT FAC SAL"/>
    <n v="629.54999999999984"/>
    <n v="0"/>
    <m/>
    <n v="0"/>
    <x v="2"/>
  </r>
  <r>
    <s v="216300 CHEMICAL HYGIENE"/>
    <s v="1208 - ADM STAFF FT"/>
    <n v="70770.45"/>
    <n v="71400.160000000003"/>
    <m/>
    <n v="71400.160000000003"/>
    <x v="2"/>
  </r>
  <r>
    <s v="216300 CHEMICAL HYGIENE"/>
    <s v="3000 - Unallocated operating pool"/>
    <n v="12008.090000000402"/>
    <n v="16120"/>
    <m/>
    <n v="16120"/>
    <x v="2"/>
  </r>
  <r>
    <s v="216300 CHEMICAL HYGIENE"/>
    <s v="3090 - CONF. REGISTRATION"/>
    <n v="250.00000000000003"/>
    <n v="0"/>
    <m/>
    <n v="0"/>
    <x v="2"/>
  </r>
  <r>
    <s v="216300 CHEMICAL HYGIENE"/>
    <s v="3X98 - Supplies"/>
    <n v="693"/>
    <n v="0"/>
    <m/>
    <n v="0"/>
    <x v="2"/>
  </r>
  <r>
    <s v="216300 CHEMICAL HYGIENE"/>
    <s v="3X80 - Service Contracts"/>
    <n v="3168.909999999601"/>
    <n v="0"/>
    <m/>
    <n v="0"/>
    <x v="2"/>
  </r>
  <r>
    <s v="211306 ENVIRONMENT STUDIES"/>
    <s v="1001 - 10/12 FAC SAL"/>
    <n v="60000"/>
    <n v="0"/>
    <m/>
    <n v="0"/>
    <x v="9"/>
  </r>
  <r>
    <s v="211306 ENVIRONMENT STUDIES"/>
    <s v="1015 - COURSE OVERLOAD SAL"/>
    <n v="4000.0000000000005"/>
    <n v="0"/>
    <m/>
    <n v="0"/>
    <x v="9"/>
  </r>
  <r>
    <s v="211306 ENVIRONMENT STUDIES"/>
    <s v="1019 - STIPENDS"/>
    <n v="8000.0000000000009"/>
    <n v="8000.0000000000009"/>
    <m/>
    <n v="8000.0000000000009"/>
    <x v="9"/>
  </r>
  <r>
    <s v="211306 ENVIRONMENT STUDIES"/>
    <s v="3000 - Unallocated operating pool"/>
    <n v="191.46999999960005"/>
    <n v="3000"/>
    <m/>
    <n v="3000"/>
    <x v="9"/>
  </r>
  <r>
    <s v="211306 ENVIRONMENT STUDIES"/>
    <s v="3X92 - Professional Services"/>
    <n v="350.00000000040001"/>
    <n v="0"/>
    <m/>
    <n v="0"/>
    <x v="9"/>
  </r>
  <r>
    <s v="211306 ENVIRONMENT STUDIES"/>
    <s v="3093 - DOMESTIC TRAVEL EXP."/>
    <n v="31.530000000000005"/>
    <n v="0"/>
    <m/>
    <n v="0"/>
    <x v="9"/>
  </r>
  <r>
    <s v="211306 ENVIRONMENT STUDIES"/>
    <s v="3099 - CHARTERED TRANSPORT"/>
    <n v="399.99999999999994"/>
    <n v="0"/>
    <m/>
    <n v="0"/>
    <x v="9"/>
  </r>
  <r>
    <s v="211306 ENVIRONMENT STUDIES"/>
    <s v="3X89 - Entertainment/Catering"/>
    <n v="800.58000000000027"/>
    <n v="0"/>
    <m/>
    <n v="0"/>
    <x v="9"/>
  </r>
  <r>
    <s v="211306 ENVIRONMENT STUDIES"/>
    <s v="3X98 - Supplies"/>
    <n v="1725.4200000000003"/>
    <n v="0"/>
    <m/>
    <n v="0"/>
    <x v="9"/>
  </r>
  <r>
    <s v="213250 MONROE LIBRARY"/>
    <s v="1012 - 12/12 FAC SAL"/>
    <n v="585582"/>
    <n v="585580.77603999979"/>
    <m/>
    <n v="585580.77603999979"/>
    <x v="4"/>
  </r>
  <r>
    <s v="213250 MONROE LIBRARY"/>
    <s v="1099 - UNALLOCATED FAC"/>
    <n v="13963.000000000002"/>
    <n v="0"/>
    <m/>
    <n v="0"/>
    <x v="4"/>
  </r>
  <r>
    <s v="213250 MONROE LIBRARY"/>
    <s v="1104 - UN STAFF F/T"/>
    <n v="159335"/>
    <n v="166939.5"/>
    <m/>
    <n v="166939.5"/>
    <x v="4"/>
  </r>
  <r>
    <s v="213250 MONROE LIBRARY"/>
    <s v="1208 - ADM STAFF FT"/>
    <n v="109568.00000000001"/>
    <n v="109804.50499999996"/>
    <m/>
    <n v="109804.50499999996"/>
    <x v="4"/>
  </r>
  <r>
    <s v="213250 MONROE LIBRARY"/>
    <s v="1920 - STUDENT ASSISTANT"/>
    <n v="28500"/>
    <n v="46500"/>
    <m/>
    <n v="46500"/>
    <x v="4"/>
  </r>
  <r>
    <s v="213250 MONROE LIBRARY"/>
    <s v="3000 - Unallocated operating pool"/>
    <n v="0"/>
    <n v="435"/>
    <m/>
    <n v="435"/>
    <x v="4"/>
  </r>
  <r>
    <s v="213250 MONROE LIBRARY"/>
    <s v="3X92 - Professional Services"/>
    <n v="2205"/>
    <n v="4410"/>
    <m/>
    <n v="4410"/>
    <x v="4"/>
  </r>
  <r>
    <s v="213250 MONROE LIBRARY"/>
    <s v="3090 - CONF. REGISTRATION"/>
    <n v="124.67"/>
    <n v="6808"/>
    <m/>
    <n v="6808"/>
    <x v="4"/>
  </r>
  <r>
    <s v="213250 MONROE LIBRARY"/>
    <s v="3091 - MILEAGE"/>
    <n v="45.360000000000007"/>
    <n v="0"/>
    <m/>
    <n v="0"/>
    <x v="4"/>
  </r>
  <r>
    <s v="213250 MONROE LIBRARY"/>
    <s v="3092 - AIRFARE/RAIL FEES"/>
    <n v="225.98000000000005"/>
    <n v="0"/>
    <m/>
    <n v="0"/>
    <x v="4"/>
  </r>
  <r>
    <s v="213250 MONROE LIBRARY"/>
    <s v="3093 - DOMESTIC TRAVEL EXP."/>
    <n v="630.55000000000007"/>
    <n v="0"/>
    <m/>
    <n v="0"/>
    <x v="4"/>
  </r>
  <r>
    <s v="213250 MONROE LIBRARY"/>
    <s v="3X89 - Entertainment/Catering"/>
    <n v="486.80000000040013"/>
    <n v="0"/>
    <m/>
    <n v="0"/>
    <x v="4"/>
  </r>
  <r>
    <s v="213250 MONROE LIBRARY"/>
    <s v="3079 - MEMBERSHIP/DUES"/>
    <n v="0"/>
    <n v="1037"/>
    <m/>
    <n v="1037"/>
    <x v="4"/>
  </r>
  <r>
    <s v="213250 MONROE LIBRARY"/>
    <s v="3X96 - Information Technology/Computer Expenses"/>
    <n v="80167.490000000398"/>
    <n v="0"/>
    <m/>
    <n v="0"/>
    <x v="4"/>
  </r>
  <r>
    <s v="213250 MONROE LIBRARY"/>
    <s v="3023 - COMPUTER MAINT"/>
    <n v="0"/>
    <n v="79362.680000000008"/>
    <m/>
    <n v="79362.680000000008"/>
    <x v="4"/>
  </r>
  <r>
    <s v="213250 MONROE LIBRARY"/>
    <s v="3X97 - Equipment"/>
    <n v="971.82999999959986"/>
    <n v="9315"/>
    <m/>
    <n v="9315"/>
    <x v="4"/>
  </r>
  <r>
    <s v="213250 MONROE LIBRARY"/>
    <s v="3X98 - Supplies"/>
    <n v="5855.4699999995983"/>
    <n v="3365.39"/>
    <m/>
    <n v="3365.39"/>
    <x v="4"/>
  </r>
  <r>
    <s v="213250 MONROE LIBRARY"/>
    <s v="3X99 - Educational Programming Activities"/>
    <n v="29.25"/>
    <n v="30"/>
    <m/>
    <n v="30"/>
    <x v="4"/>
  </r>
  <r>
    <s v="213250 MONROE LIBRARY"/>
    <s v="3X83 - OTHER EXPENSES"/>
    <n v="198.36"/>
    <n v="0"/>
    <m/>
    <n v="0"/>
    <x v="4"/>
  </r>
  <r>
    <s v="213250 MONROE LIBRARY"/>
    <s v="3029 - CABLE TV CHARGES"/>
    <n v="0"/>
    <n v="199.99999999999997"/>
    <m/>
    <n v="199.99999999999997"/>
    <x v="4"/>
  </r>
  <r>
    <s v="213250 MONROE LIBRARY"/>
    <s v="3094 - FAC./STAFF RECRUIT."/>
    <n v="0"/>
    <n v="200"/>
    <m/>
    <n v="200"/>
    <x v="4"/>
  </r>
  <r>
    <s v="213251 INFO RESOURCES"/>
    <s v="3000 - Unallocated operating pool"/>
    <n v="3686.1399999996006"/>
    <n v="0"/>
    <m/>
    <n v="0"/>
    <x v="4"/>
  </r>
  <r>
    <s v="213251 INFO RESOURCES"/>
    <s v="3X93 - Books and Periodicals"/>
    <n v="300497.39000000048"/>
    <n v="253318"/>
    <m/>
    <n v="253318"/>
    <x v="4"/>
  </r>
  <r>
    <s v="213251 INFO RESOURCES"/>
    <s v="3X94 - Library Expenses"/>
    <n v="149145.21999999959"/>
    <n v="181473"/>
    <m/>
    <n v="181473"/>
    <x v="4"/>
  </r>
  <r>
    <s v="213251 INFO RESOURCES"/>
    <s v="3X89 - Entertainment/Catering"/>
    <n v="130.25000000039998"/>
    <n v="0"/>
    <m/>
    <n v="0"/>
    <x v="4"/>
  </r>
  <r>
    <s v="214000 VP STUDENT LIFE"/>
    <s v="1208 - ADM STAFF FT"/>
    <n v="288000.00000000006"/>
    <n v="297999.87999999995"/>
    <m/>
    <n v="297999.87999999995"/>
    <x v="2"/>
  </r>
  <r>
    <s v="214000 VP STUDENT LIFE"/>
    <s v="3000 - Unallocated operating pool"/>
    <n v="7724.6099999999979"/>
    <n v="396"/>
    <m/>
    <n v="396"/>
    <x v="2"/>
  </r>
  <r>
    <s v="214000 VP STUDENT LIFE"/>
    <s v="3X92 - Professional Services"/>
    <n v="105"/>
    <n v="0"/>
    <m/>
    <n v="0"/>
    <x v="2"/>
  </r>
  <r>
    <s v="214000 VP STUDENT LIFE"/>
    <s v="3090 - CONF. REGISTRATION"/>
    <n v="963"/>
    <n v="44"/>
    <m/>
    <n v="44"/>
    <x v="2"/>
  </r>
  <r>
    <s v="214000 VP STUDENT LIFE"/>
    <s v="3092 - AIRFARE/RAIL FEES"/>
    <n v="348.5800000000001"/>
    <n v="400"/>
    <m/>
    <n v="400"/>
    <x v="2"/>
  </r>
  <r>
    <s v="214000 VP STUDENT LIFE"/>
    <s v="3093 - DOMESTIC TRAVEL EXP."/>
    <n v="166.52"/>
    <n v="1560"/>
    <m/>
    <n v="1560"/>
    <x v="2"/>
  </r>
  <r>
    <s v="214000 VP STUDENT LIFE"/>
    <s v="3099 - CHARTERED TRANSPORT"/>
    <n v="466.72999999999996"/>
    <n v="0"/>
    <m/>
    <n v="0"/>
    <x v="2"/>
  </r>
  <r>
    <s v="214000 VP STUDENT LIFE"/>
    <s v="3X93 - Books and Periodicals"/>
    <n v="28.700000000400006"/>
    <n v="50.000000000000028"/>
    <m/>
    <n v="50.000000000000028"/>
    <x v="2"/>
  </r>
  <r>
    <s v="214000 VP STUDENT LIFE"/>
    <s v="3031 - AMAZON-BOOKS"/>
    <n v="0"/>
    <n v="50.000000000000028"/>
    <m/>
    <n v="50.000000000000028"/>
    <x v="2"/>
  </r>
  <r>
    <s v="214000 VP STUDENT LIFE"/>
    <s v="3045 - PERIODICALS"/>
    <n v="0"/>
    <n v="50.000000000000028"/>
    <m/>
    <n v="50.000000000000028"/>
    <x v="2"/>
  </r>
  <r>
    <s v="214000 VP STUDENT LIFE"/>
    <s v="3043 - BOOKS"/>
    <n v="0"/>
    <n v="50.000000000000028"/>
    <m/>
    <n v="50.000000000000028"/>
    <x v="2"/>
  </r>
  <r>
    <s v="214000 VP STUDENT LIFE"/>
    <s v="3X89 - Entertainment/Catering"/>
    <n v="139.70000000040002"/>
    <n v="666.66666666666697"/>
    <m/>
    <n v="666.66666666666697"/>
    <x v="2"/>
  </r>
  <r>
    <s v="214000 VP STUDENT LIFE"/>
    <s v="3058 - INTERNAL HALL RENTAL"/>
    <n v="0"/>
    <n v="666.66666666666697"/>
    <m/>
    <n v="666.66666666666697"/>
    <x v="2"/>
  </r>
  <r>
    <s v="214000 VP STUDENT LIFE"/>
    <s v="3086 - LU CONFERENCE"/>
    <n v="0"/>
    <n v="666.66666666666697"/>
    <m/>
    <n v="666.66666666666697"/>
    <x v="2"/>
  </r>
  <r>
    <s v="214000 VP STUDENT LIFE"/>
    <s v="3096 - CATERING"/>
    <n v="0"/>
    <n v="666.66666666666697"/>
    <m/>
    <n v="666.66666666666697"/>
    <x v="2"/>
  </r>
  <r>
    <s v="214000 VP STUDENT LIFE"/>
    <s v="3079 - MEMBERSHIP/DUES"/>
    <n v="0"/>
    <n v="666.66666666666697"/>
    <m/>
    <n v="666.66666666666697"/>
    <x v="2"/>
  </r>
  <r>
    <s v="214000 VP STUDENT LIFE"/>
    <s v="3097 - NON-TRAVEL BUS.MEALS"/>
    <n v="0"/>
    <n v="666.66666666666697"/>
    <m/>
    <n v="666.66666666666697"/>
    <x v="2"/>
  </r>
  <r>
    <s v="214000 VP STUDENT LIFE"/>
    <s v="3X96 - Information Technology/Computer Expenses"/>
    <n v="0"/>
    <n v="140.00000000000003"/>
    <m/>
    <n v="140.00000000000003"/>
    <x v="2"/>
  </r>
  <r>
    <s v="214000 VP STUDENT LIFE"/>
    <s v="3022 - COMP SOFTWARE"/>
    <n v="0"/>
    <n v="140.00000000000003"/>
    <m/>
    <n v="140.00000000000003"/>
    <x v="2"/>
  </r>
  <r>
    <s v="214000 VP STUDENT LIFE"/>
    <s v="3023 - COMPUTER MAINT"/>
    <n v="0"/>
    <n v="140.00000000000003"/>
    <m/>
    <n v="140.00000000000003"/>
    <x v="2"/>
  </r>
  <r>
    <s v="214000 VP STUDENT LIFE"/>
    <s v="3024 - COMPUTER LEASING"/>
    <n v="0"/>
    <n v="140.00000000000003"/>
    <m/>
    <n v="140.00000000000003"/>
    <x v="2"/>
  </r>
  <r>
    <s v="214000 VP STUDENT LIFE"/>
    <s v="3025 - COMPUTER TERM"/>
    <n v="0"/>
    <n v="140.00000000000003"/>
    <m/>
    <n v="140.00000000000003"/>
    <x v="2"/>
  </r>
  <r>
    <s v="214000 VP STUDENT LIFE"/>
    <s v="3725 - COMP PERIPHERALS"/>
    <n v="0"/>
    <n v="140.00000000000003"/>
    <m/>
    <n v="140.00000000000003"/>
    <x v="2"/>
  </r>
  <r>
    <s v="214000 VP STUDENT LIFE"/>
    <s v="3726 - COMPUTER EQUIP"/>
    <n v="0"/>
    <n v="140.00000000000003"/>
    <m/>
    <n v="140.00000000000003"/>
    <x v="2"/>
  </r>
  <r>
    <s v="214000 VP STUDENT LIFE"/>
    <s v="3728 - DISASTER RECOVERY"/>
    <n v="0"/>
    <n v="140.00000000000003"/>
    <m/>
    <n v="140.00000000000003"/>
    <x v="2"/>
  </r>
  <r>
    <s v="214000 VP STUDENT LIFE"/>
    <s v="4022 - COMPUTER SOFTWARE"/>
    <n v="0"/>
    <n v="140.00000000000003"/>
    <m/>
    <n v="140.00000000000003"/>
    <x v="2"/>
  </r>
  <r>
    <s v="214000 VP STUDENT LIFE"/>
    <s v="4023 - COMPUTER-MAINT"/>
    <n v="0"/>
    <n v="140.00000000000003"/>
    <m/>
    <n v="140.00000000000003"/>
    <x v="2"/>
  </r>
  <r>
    <s v="214000 VP STUDENT LIFE"/>
    <s v="3X98 - Supplies"/>
    <n v="57.159999999599989"/>
    <n v="111.11111111111114"/>
    <m/>
    <n v="111.11111111111114"/>
    <x v="2"/>
  </r>
  <r>
    <s v="214000 VP STUDENT LIFE"/>
    <s v="3020 - INSTR SUPPLIES"/>
    <n v="0"/>
    <n v="111.11111111111114"/>
    <m/>
    <n v="111.11111111111114"/>
    <x v="2"/>
  </r>
  <r>
    <s v="214000 VP STUDENT LIFE"/>
    <s v="3021 - JANITOR/MAINT SUPPLY"/>
    <n v="0"/>
    <n v="111.11111111111114"/>
    <m/>
    <n v="111.11111111111114"/>
    <x v="2"/>
  </r>
  <r>
    <s v="214000 VP STUDENT LIFE"/>
    <s v="3027 - FOOD/BEVERAGE SUPPLY"/>
    <n v="0"/>
    <n v="111.11111111111114"/>
    <m/>
    <n v="111.11111111111114"/>
    <x v="2"/>
  </r>
  <r>
    <s v="214000 VP STUDENT LIFE"/>
    <s v="3028 - RES HL-SUPPLIES"/>
    <n v="0"/>
    <n v="111.11111111111114"/>
    <m/>
    <n v="111.11111111111114"/>
    <x v="2"/>
  </r>
  <r>
    <s v="214000 VP STUDENT LIFE"/>
    <s v="3030 - OFFICE SUPPLIES"/>
    <n v="0"/>
    <n v="111.11111111111114"/>
    <m/>
    <n v="111.11111111111114"/>
    <x v="2"/>
  </r>
  <r>
    <s v="214000 VP STUDENT LIFE"/>
    <s v="3034 - CELL STIPEND"/>
    <n v="0"/>
    <n v="111.11111111111114"/>
    <m/>
    <n v="111.11111111111114"/>
    <x v="2"/>
  </r>
  <r>
    <s v="214000 VP STUDENT LIFE"/>
    <s v="3042 - POSTAGE"/>
    <n v="0"/>
    <n v="111.11111111111114"/>
    <m/>
    <n v="111.11111111111114"/>
    <x v="2"/>
  </r>
  <r>
    <s v="214000 VP STUDENT LIFE"/>
    <s v="3077 - REPRODUCTION"/>
    <n v="0"/>
    <n v="111.11111111111114"/>
    <m/>
    <n v="111.11111111111114"/>
    <x v="2"/>
  </r>
  <r>
    <s v="214240 ADMISSIONS"/>
    <s v="1104 - UN STAFF F/T"/>
    <n v="119657.00000000001"/>
    <n v="71656.5"/>
    <m/>
    <n v="71656.5"/>
    <x v="4"/>
  </r>
  <r>
    <s v="214240 ADMISSIONS"/>
    <s v="1208 - ADM STAFF FT"/>
    <n v="835500"/>
    <n v="965851.04"/>
    <m/>
    <n v="965851.04"/>
    <x v="4"/>
  </r>
  <r>
    <s v="214240 ADMISSIONS"/>
    <s v="1920 - STUDENT ASSISTANT"/>
    <n v="141878.00000000003"/>
    <n v="73074"/>
    <m/>
    <n v="73074"/>
    <x v="4"/>
  </r>
  <r>
    <s v="214240 ADMISSIONS"/>
    <s v="3000 - Unallocated operating pool"/>
    <n v="764688.20000000054"/>
    <n v="0"/>
    <m/>
    <n v="0"/>
    <x v="4"/>
  </r>
  <r>
    <s v="214240 ADMISSIONS"/>
    <s v="3X91 - Advertising summary"/>
    <n v="138654.48999999961"/>
    <n v="272224.99999999994"/>
    <m/>
    <n v="272224.99999999994"/>
    <x v="4"/>
  </r>
  <r>
    <s v="214240 ADMISSIONS"/>
    <s v="3X92 - Professional Services"/>
    <n v="857866.76000000059"/>
    <n v="1065000"/>
    <m/>
    <n v="1065000"/>
    <x v="4"/>
  </r>
  <r>
    <s v="214240 ADMISSIONS"/>
    <s v="3090 - CONF. REGISTRATION"/>
    <n v="25680.370000000006"/>
    <n v="0"/>
    <m/>
    <n v="0"/>
    <x v="4"/>
  </r>
  <r>
    <s v="214240 ADMISSIONS"/>
    <s v="3091 - MILEAGE"/>
    <n v="879.79"/>
    <n v="0"/>
    <m/>
    <n v="0"/>
    <x v="4"/>
  </r>
  <r>
    <s v="214240 ADMISSIONS"/>
    <s v="3092 - AIRFARE/RAIL FEES"/>
    <n v="24058.050000000003"/>
    <n v="0"/>
    <m/>
    <n v="0"/>
    <x v="4"/>
  </r>
  <r>
    <s v="214240 ADMISSIONS"/>
    <s v="3093 - DOMESTIC TRAVEL EXP."/>
    <n v="85778.13"/>
    <n v="0"/>
    <m/>
    <n v="0"/>
    <x v="4"/>
  </r>
  <r>
    <s v="214240 ADMISSIONS"/>
    <s v="3095 - INTERNATIONAL TRAVEL"/>
    <n v="1059.3"/>
    <n v="0"/>
    <m/>
    <n v="0"/>
    <x v="4"/>
  </r>
  <r>
    <s v="214240 ADMISSIONS"/>
    <s v="3099 - CHARTERED TRANSPORT"/>
    <n v="305.18"/>
    <n v="0"/>
    <m/>
    <n v="0"/>
    <x v="4"/>
  </r>
  <r>
    <s v="214240 ADMISSIONS"/>
    <s v="3103 - TRAVEL AGENT FEE"/>
    <n v="16"/>
    <n v="0"/>
    <m/>
    <n v="0"/>
    <x v="4"/>
  </r>
  <r>
    <s v="214240 ADMISSIONS"/>
    <s v="3X89 - Entertainment/Catering"/>
    <n v="37073.840000000397"/>
    <n v="99999.999999999985"/>
    <m/>
    <n v="99999.999999999985"/>
    <x v="4"/>
  </r>
  <r>
    <s v="214240 ADMISSIONS"/>
    <s v="3079 - MEMBERSHIP/DUES"/>
    <n v="0"/>
    <n v="15000"/>
    <m/>
    <n v="15000"/>
    <x v="4"/>
  </r>
  <r>
    <s v="214240 ADMISSIONS"/>
    <s v="3X96 - Information Technology/Computer Expenses"/>
    <n v="126471.54999999964"/>
    <n v="0"/>
    <m/>
    <n v="0"/>
    <x v="4"/>
  </r>
  <r>
    <s v="214240 ADMISSIONS"/>
    <s v="3022 - COMP SOFTWARE"/>
    <n v="0"/>
    <n v="99999.999999999985"/>
    <m/>
    <n v="99999.999999999985"/>
    <x v="4"/>
  </r>
  <r>
    <s v="214240 ADMISSIONS"/>
    <s v="3X97 - Equipment"/>
    <n v="737.9699999999998"/>
    <n v="3000"/>
    <m/>
    <n v="3000"/>
    <x v="4"/>
  </r>
  <r>
    <s v="214240 ADMISSIONS"/>
    <s v="3X98 - Supplies"/>
    <n v="55860.669999999613"/>
    <n v="16500"/>
    <m/>
    <n v="16500"/>
    <x v="4"/>
  </r>
  <r>
    <s v="214240 ADMISSIONS"/>
    <s v="3034 - CELL STIPEND"/>
    <n v="0"/>
    <n v="15000"/>
    <m/>
    <n v="15000"/>
    <x v="4"/>
  </r>
  <r>
    <s v="214240 ADMISSIONS"/>
    <s v="3X99 - Educational Programming Activities"/>
    <n v="1155"/>
    <n v="4600"/>
    <m/>
    <n v="4600"/>
    <x v="4"/>
  </r>
  <r>
    <s v="214240 ADMISSIONS"/>
    <s v="3X80 - Service Contracts"/>
    <n v="1245.5199999996003"/>
    <n v="10200"/>
    <m/>
    <n v="10200"/>
    <x v="4"/>
  </r>
  <r>
    <s v="214240 ADMISSIONS"/>
    <s v="3X71 Repairs Summary"/>
    <n v="0"/>
    <n v="500.00000000000006"/>
    <m/>
    <n v="500.00000000000006"/>
    <x v="4"/>
  </r>
  <r>
    <s v="214240 ADMISSIONS"/>
    <s v="3X83 - OTHER EXPENSES"/>
    <n v="1707.1799999999994"/>
    <n v="386213.00000000006"/>
    <m/>
    <n v="386213.00000000006"/>
    <x v="4"/>
  </r>
  <r>
    <s v="214255 STUDENT FIN SERVICES"/>
    <s v="1104 - UN STAFF F/T"/>
    <n v="373056"/>
    <n v="245317.31999999992"/>
    <m/>
    <n v="245317.31999999992"/>
    <x v="2"/>
  </r>
  <r>
    <s v="214255 STUDENT FIN SERVICES"/>
    <s v="1208 - ADM STAFF FT"/>
    <n v="282076.99999999994"/>
    <n v="392076.79999999987"/>
    <m/>
    <n v="392076.79999999987"/>
    <x v="2"/>
  </r>
  <r>
    <s v="214255 STUDENT FIN SERVICES"/>
    <s v="1019 - STIPENDS"/>
    <n v="2000.0000000000002"/>
    <n v="0"/>
    <m/>
    <n v="0"/>
    <x v="2"/>
  </r>
  <r>
    <s v="214255 STUDENT FIN SERVICES"/>
    <s v="3000 - Unallocated operating pool"/>
    <n v="2655.0999999995997"/>
    <n v="0"/>
    <m/>
    <n v="0"/>
    <x v="2"/>
  </r>
  <r>
    <s v="214255 STUDENT FIN SERVICES"/>
    <s v="3X92 - Professional Services"/>
    <n v="74475.339999999604"/>
    <n v="75000"/>
    <m/>
    <n v="75000"/>
    <x v="2"/>
  </r>
  <r>
    <s v="214255 STUDENT FIN SERVICES"/>
    <s v="3090 - CONF. REGISTRATION"/>
    <n v="3175.0000000000005"/>
    <n v="0"/>
    <m/>
    <n v="0"/>
    <x v="2"/>
  </r>
  <r>
    <s v="214255 STUDENT FIN SERVICES"/>
    <s v="3093 - DOMESTIC TRAVEL EXP."/>
    <n v="166"/>
    <n v="0"/>
    <m/>
    <n v="0"/>
    <x v="2"/>
  </r>
  <r>
    <s v="214255 STUDENT FIN SERVICES"/>
    <s v="3X89 - Entertainment/Catering"/>
    <n v="500.00000000040001"/>
    <n v="799.99999999999989"/>
    <m/>
    <n v="799.99999999999989"/>
    <x v="2"/>
  </r>
  <r>
    <s v="214255 STUDENT FIN SERVICES"/>
    <s v="3X96 - Information Technology/Computer Expenses"/>
    <n v="42108.9999999996"/>
    <n v="35130.999999999993"/>
    <m/>
    <n v="35130.999999999993"/>
    <x v="2"/>
  </r>
  <r>
    <s v="214255 STUDENT FIN SERVICES"/>
    <s v="3X98 - Supplies"/>
    <n v="2160.5600000004001"/>
    <n v="0"/>
    <m/>
    <n v="0"/>
    <x v="2"/>
  </r>
  <r>
    <s v="214255 STUDENT FIN SERVICES"/>
    <s v="3X83 - OTHER EXPENSES"/>
    <n v="690"/>
    <n v="15000"/>
    <m/>
    <n v="15000"/>
    <x v="2"/>
  </r>
  <r>
    <s v="218200 SCHOLARSHIPS"/>
    <s v="4901 - GENERAL SCHOLAR"/>
    <n v="45000000"/>
    <n v="46526203"/>
    <n v="2452000"/>
    <n v="48978203"/>
    <x v="35"/>
  </r>
  <r>
    <s v="218200 SCHOLARSHIPS"/>
    <s v="4904 - EARLY SCHOLARS"/>
    <n v="50000.0000000004"/>
    <n v="50000"/>
    <m/>
    <n v="50000"/>
    <x v="35"/>
  </r>
  <r>
    <s v="218200 SCHOLARSHIPS"/>
    <s v="4905 - GRADUATE REMISSIONS"/>
    <n v="300000"/>
    <n v="300000"/>
    <m/>
    <n v="300000"/>
    <x v="35"/>
  </r>
  <r>
    <s v="218200 SCHOLARSHIPS"/>
    <s v="4906 - LAW SCHOLARSHIPS"/>
    <n v="7292000.0000000009"/>
    <n v="9395961"/>
    <m/>
    <n v="9395961"/>
    <x v="35"/>
  </r>
  <r>
    <s v="218200 SCHOLARSHIPS"/>
    <s v="4908 - N.L.LEVERAGING"/>
    <n v="20500000"/>
    <n v="20800000.000000007"/>
    <m/>
    <n v="20800000.000000007"/>
    <x v="35"/>
  </r>
  <r>
    <s v="218200 SCHOLARSHIPS"/>
    <s v="4911 - TUITION DISCOUNT"/>
    <n v="30000"/>
    <n v="30000"/>
    <m/>
    <n v="30000"/>
    <x v="35"/>
  </r>
  <r>
    <s v="218200 SCHOLARSHIPS"/>
    <s v="4914 - MBA DISCOUNT"/>
    <n v="150000"/>
    <n v="150000"/>
    <m/>
    <n v="150000"/>
    <x v="35"/>
  </r>
  <r>
    <s v="218200 SCHOLARSHIPS"/>
    <s v="4933 - LU GRANT"/>
    <n v="99999.999999999593"/>
    <n v="100000"/>
    <m/>
    <n v="100000"/>
    <x v="35"/>
  </r>
  <r>
    <s v="218200 SCHOLARSHIPS"/>
    <s v="4934 - LU SHARE-GRANTS"/>
    <n v="273666"/>
    <n v="273666"/>
    <m/>
    <n v="273666"/>
    <x v="35"/>
  </r>
  <r>
    <s v="218200 SCHOLARSHIPS"/>
    <s v="4935 - HOLY ROSARY SISTERS"/>
    <n v="46334.0000000004"/>
    <n v="46334"/>
    <m/>
    <n v="46334"/>
    <x v="35"/>
  </r>
  <r>
    <s v="218200 SCHOLARSHIPS"/>
    <s v="4936 - CARDONER FELLOWSHIP"/>
    <n v="20000.000000000404"/>
    <n v="20000"/>
    <m/>
    <n v="20000"/>
    <x v="35"/>
  </r>
  <r>
    <s v="218200 SCHOLARSHIPS"/>
    <s v="4950 - SUMMER FIN AID"/>
    <n v="11000.000000000402"/>
    <n v="11000"/>
    <m/>
    <n v="11000"/>
    <x v="35"/>
  </r>
  <r>
    <s v="214090 UNIVERSITY MINISTRY"/>
    <s v="1104 - UN STAFF F/T"/>
    <n v="51127.999999999993"/>
    <n v="29581.5"/>
    <m/>
    <n v="29581.5"/>
    <x v="0"/>
  </r>
  <r>
    <s v="214090 UNIVERSITY MINISTRY"/>
    <s v="1208 - ADM STAFF FT"/>
    <n v="29501.999999999996"/>
    <n v="36617.567999999999"/>
    <m/>
    <n v="36617.567999999999"/>
    <x v="0"/>
  </r>
  <r>
    <s v="214090 UNIVERSITY MINISTRY"/>
    <s v="1209 - 10 MTH ADMIN STAFF"/>
    <n v="81827"/>
    <n v="81826.779999999984"/>
    <m/>
    <n v="81826.779999999984"/>
    <x v="0"/>
  </r>
  <r>
    <s v="214090 UNIVERSITY MINISTRY"/>
    <s v="1302 - JESUITS FT"/>
    <n v="42013"/>
    <n v="42432"/>
    <m/>
    <n v="42432"/>
    <x v="0"/>
  </r>
  <r>
    <s v="214090 UNIVERSITY MINISTRY"/>
    <s v="1501 - TEMP-INTERNAL"/>
    <n v="380.00000000000006"/>
    <n v="0"/>
    <m/>
    <n v="0"/>
    <x v="0"/>
  </r>
  <r>
    <s v="214090 UNIVERSITY MINISTRY"/>
    <s v="1019 - STIPENDS"/>
    <n v="15150"/>
    <n v="27099.999999999989"/>
    <m/>
    <n v="27099.999999999989"/>
    <x v="0"/>
  </r>
  <r>
    <s v="214090 UNIVERSITY MINISTRY"/>
    <s v="3000 - Unallocated operating pool"/>
    <n v="13462.000000000005"/>
    <n v="0"/>
    <m/>
    <n v="0"/>
    <x v="0"/>
  </r>
  <r>
    <s v="214090 UNIVERSITY MINISTRY"/>
    <s v="3X91 - Advertising summary"/>
    <n v="658.13000000039983"/>
    <n v="0"/>
    <m/>
    <n v="0"/>
    <x v="0"/>
  </r>
  <r>
    <s v="214090 UNIVERSITY MINISTRY"/>
    <s v="3X92 - Professional Services"/>
    <n v="1500"/>
    <n v="4560"/>
    <m/>
    <n v="4560"/>
    <x v="0"/>
  </r>
  <r>
    <s v="214090 UNIVERSITY MINISTRY"/>
    <s v="3090 - CONF. REGISTRATION"/>
    <n v="695.70000000000016"/>
    <n v="0"/>
    <m/>
    <n v="0"/>
    <x v="0"/>
  </r>
  <r>
    <s v="214090 UNIVERSITY MINISTRY"/>
    <s v="3091 - MILEAGE"/>
    <n v="420.77"/>
    <n v="0"/>
    <m/>
    <n v="0"/>
    <x v="0"/>
  </r>
  <r>
    <s v="214090 UNIVERSITY MINISTRY"/>
    <s v="3093 - DOMESTIC TRAVEL EXP."/>
    <n v="9614.83"/>
    <n v="0"/>
    <m/>
    <n v="0"/>
    <x v="0"/>
  </r>
  <r>
    <s v="214090 UNIVERSITY MINISTRY"/>
    <s v="3095 - INTERNATIONAL TRAVEL"/>
    <n v="5000"/>
    <n v="0"/>
    <m/>
    <n v="0"/>
    <x v="0"/>
  </r>
  <r>
    <s v="214090 UNIVERSITY MINISTRY"/>
    <s v="3099 - CHARTERED TRANSPORT"/>
    <n v="1625.0000000000002"/>
    <n v="0"/>
    <m/>
    <n v="0"/>
    <x v="0"/>
  </r>
  <r>
    <s v="214090 UNIVERSITY MINISTRY"/>
    <s v="3X93 - Books and Periodicals"/>
    <n v="83.79"/>
    <n v="530"/>
    <m/>
    <n v="530"/>
    <x v="0"/>
  </r>
  <r>
    <s v="214090 UNIVERSITY MINISTRY"/>
    <s v="3X89 - Entertainment/Catering"/>
    <n v="733.85000000039997"/>
    <n v="733.99999999999989"/>
    <m/>
    <n v="733.99999999999989"/>
    <x v="0"/>
  </r>
  <r>
    <s v="214090 UNIVERSITY MINISTRY"/>
    <s v="3079 - MEMBERSHIP/DUES"/>
    <n v="0"/>
    <n v="125"/>
    <m/>
    <n v="125"/>
    <x v="0"/>
  </r>
  <r>
    <s v="214090 UNIVERSITY MINISTRY"/>
    <s v="3X96 - Information Technology/Computer Expenses"/>
    <n v="371.91"/>
    <n v="82.95"/>
    <m/>
    <n v="82.95"/>
    <x v="0"/>
  </r>
  <r>
    <s v="214090 UNIVERSITY MINISTRY"/>
    <s v="3X97 - Equipment"/>
    <n v="317.67999999959994"/>
    <n v="0"/>
    <m/>
    <n v="0"/>
    <x v="0"/>
  </r>
  <r>
    <s v="214090 UNIVERSITY MINISTRY"/>
    <s v="3X98 - Supplies"/>
    <n v="12150.539999999999"/>
    <n v="5379.76"/>
    <m/>
    <n v="5379.76"/>
    <x v="0"/>
  </r>
  <r>
    <s v="214090 UNIVERSITY MINISTRY"/>
    <s v="3X99 - Educational Programming Activities"/>
    <n v="1367.4200000004"/>
    <n v="44412.000000000015"/>
    <m/>
    <n v="44412.000000000015"/>
    <x v="0"/>
  </r>
  <r>
    <s v="214090 UNIVERSITY MINISTRY"/>
    <s v="3X80 - Service Contracts"/>
    <n v="0"/>
    <n v="878.10000000000014"/>
    <m/>
    <n v="878.10000000000014"/>
    <x v="0"/>
  </r>
  <r>
    <s v="214090 UNIVERSITY MINISTRY"/>
    <s v="3X71 Repairs Summary"/>
    <n v="131.25"/>
    <n v="1611.86"/>
    <m/>
    <n v="1611.86"/>
    <x v="0"/>
  </r>
  <r>
    <s v="214090 UNIVERSITY MINISTRY"/>
    <s v="3X83 - OTHER EXPENSES"/>
    <n v="1867.14"/>
    <n v="0"/>
    <m/>
    <n v="0"/>
    <x v="0"/>
  </r>
  <r>
    <s v="214605 COUNSELING CENTER"/>
    <s v="1104 - UN STAFF F/T"/>
    <n v="37000"/>
    <n v="40000"/>
    <m/>
    <n v="40000"/>
    <x v="0"/>
  </r>
  <r>
    <s v="214605 COUNSELING CENTER"/>
    <s v="1207 - ADM STAFF PT"/>
    <n v="20000"/>
    <n v="28800"/>
    <m/>
    <n v="28800"/>
    <x v="0"/>
  </r>
  <r>
    <s v="214605 COUNSELING CENTER"/>
    <s v="1208 - ADM STAFF FT"/>
    <n v="183000"/>
    <n v="196999.88"/>
    <m/>
    <n v="196999.88"/>
    <x v="0"/>
  </r>
  <r>
    <s v="214605 COUNSELING CENTER"/>
    <s v="1920 - STUDENT ASSISTANT"/>
    <n v="0"/>
    <n v="10420"/>
    <m/>
    <n v="10420"/>
    <x v="0"/>
  </r>
  <r>
    <s v="214605 COUNSELING CENTER"/>
    <s v="3000 - Unallocated operating pool"/>
    <n v="16876.999999999996"/>
    <n v="0"/>
    <m/>
    <n v="0"/>
    <x v="0"/>
  </r>
  <r>
    <s v="214605 COUNSELING CENTER"/>
    <s v="3X91 - Advertising summary"/>
    <n v="0"/>
    <n v="599.99999999999989"/>
    <m/>
    <n v="599.99999999999989"/>
    <x v="0"/>
  </r>
  <r>
    <s v="214605 COUNSELING CENTER"/>
    <s v="3X92 - Professional Services"/>
    <n v="24489.999999999596"/>
    <n v="22490"/>
    <m/>
    <n v="22490"/>
    <x v="0"/>
  </r>
  <r>
    <s v="214605 COUNSELING CENTER"/>
    <s v="4080 - PROF FEES"/>
    <n v="0"/>
    <n v="6999.9999999999991"/>
    <m/>
    <n v="6999.9999999999991"/>
    <x v="0"/>
  </r>
  <r>
    <s v="214605 COUNSELING CENTER"/>
    <s v="3090 - CONF. REGISTRATION"/>
    <n v="266.69"/>
    <n v="0"/>
    <m/>
    <n v="0"/>
    <x v="0"/>
  </r>
  <r>
    <s v="214605 COUNSELING CENTER"/>
    <s v="3093 - DOMESTIC TRAVEL EXP."/>
    <n v="350.00000000000006"/>
    <n v="0"/>
    <m/>
    <n v="0"/>
    <x v="0"/>
  </r>
  <r>
    <s v="214605 COUNSELING CENTER"/>
    <s v="3X93 - Books and Periodicals"/>
    <n v="281.61"/>
    <n v="0"/>
    <m/>
    <n v="0"/>
    <x v="0"/>
  </r>
  <r>
    <s v="214605 COUNSELING CENTER"/>
    <s v="3031 - AMAZON-BOOKS"/>
    <n v="0"/>
    <n v="282"/>
    <m/>
    <n v="282"/>
    <x v="0"/>
  </r>
  <r>
    <s v="214605 COUNSELING CENTER"/>
    <s v="3X89 - Entertainment/Catering"/>
    <n v="170.67999999959997"/>
    <n v="3999.9999999999982"/>
    <m/>
    <n v="3999.9999999999982"/>
    <x v="0"/>
  </r>
  <r>
    <s v="214605 COUNSELING CENTER"/>
    <s v="3079 - MEMBERSHIP/DUES"/>
    <n v="0"/>
    <n v="1350"/>
    <m/>
    <n v="1350"/>
    <x v="0"/>
  </r>
  <r>
    <s v="214605 COUNSELING CENTER"/>
    <s v="3X96 - Information Technology/Computer Expenses"/>
    <n v="0"/>
    <n v="800"/>
    <m/>
    <n v="800"/>
    <x v="0"/>
  </r>
  <r>
    <s v="214605 COUNSELING CENTER"/>
    <s v="4022 - COMPUTER SOFTWARE"/>
    <n v="1716.9999999999998"/>
    <n v="18000"/>
    <m/>
    <n v="18000"/>
    <x v="0"/>
  </r>
  <r>
    <s v="214605 COUNSELING CENTER"/>
    <s v="4023 - COMPUTER-MAINT"/>
    <n v="0"/>
    <n v="1716.9999999999998"/>
    <m/>
    <n v="1716.9999999999998"/>
    <x v="0"/>
  </r>
  <r>
    <s v="214605 COUNSELING CENTER"/>
    <s v="3X98 - Supplies"/>
    <n v="2134.0100000003999"/>
    <n v="2133.9999999999995"/>
    <m/>
    <n v="2133.9999999999995"/>
    <x v="0"/>
  </r>
  <r>
    <s v="214605 COUNSELING CENTER"/>
    <s v="3X99 - Educational Programming Activities"/>
    <n v="0"/>
    <n v="2500"/>
    <m/>
    <n v="2500"/>
    <x v="0"/>
  </r>
  <r>
    <s v="214605 COUNSELING CENTER"/>
    <s v="3X80 - Service Contracts"/>
    <n v="0"/>
    <n v="600"/>
    <m/>
    <n v="600"/>
    <x v="0"/>
  </r>
  <r>
    <s v="214605 COUNSELING CENTER"/>
    <s v="3X83 - OTHER EXPENSES"/>
    <n v="182.25999999959996"/>
    <n v="380.00000000000017"/>
    <m/>
    <n v="380.00000000000017"/>
    <x v="0"/>
  </r>
  <r>
    <s v="214605 COUNSELING CENTER"/>
    <s v="3053 - MOBILE PHONE"/>
    <n v="530.00000000000011"/>
    <n v="530.00000000000011"/>
    <m/>
    <n v="530.00000000000011"/>
    <x v="0"/>
  </r>
  <r>
    <s v="214665 HEALTH SERVICES"/>
    <s v="3000 - Unallocated operating pool"/>
    <n v="4608.9500000004"/>
    <n v="0"/>
    <m/>
    <n v="0"/>
    <x v="0"/>
  </r>
  <r>
    <s v="214665 HEALTH SERVICES"/>
    <s v="3X92 - Professional Services"/>
    <n v="328209.24999999971"/>
    <n v="167138"/>
    <m/>
    <n v="167138"/>
    <x v="0"/>
  </r>
  <r>
    <s v="214665 HEALTH SERVICES"/>
    <s v="4080 - PROF FEES"/>
    <n v="0"/>
    <n v="167138"/>
    <m/>
    <n v="167138"/>
    <x v="0"/>
  </r>
  <r>
    <s v="214665 HEALTH SERVICES"/>
    <s v="3X96 - Information Technology/Computer Expenses"/>
    <n v="0"/>
    <n v="1000"/>
    <m/>
    <n v="1000"/>
    <x v="0"/>
  </r>
  <r>
    <s v="214665 HEALTH SERVICES"/>
    <s v="4023 - COMPUTER-MAINT"/>
    <n v="0"/>
    <n v="400"/>
    <m/>
    <n v="400"/>
    <x v="0"/>
  </r>
  <r>
    <s v="214665 HEALTH SERVICES"/>
    <s v="3X97 - Equipment"/>
    <n v="147"/>
    <n v="500"/>
    <m/>
    <n v="500"/>
    <x v="0"/>
  </r>
  <r>
    <s v="214665 HEALTH SERVICES"/>
    <s v="3X98 - Supplies"/>
    <n v="3554.7999999995995"/>
    <n v="6066.9999999999991"/>
    <m/>
    <n v="6066.9999999999991"/>
    <x v="0"/>
  </r>
  <r>
    <s v="214665 HEALTH SERVICES"/>
    <s v="3X80 - Service Contracts"/>
    <n v="0"/>
    <n v="344"/>
    <m/>
    <n v="344"/>
    <x v="0"/>
  </r>
  <r>
    <s v="319600 RESIDENTIAL LIFE"/>
    <s v="1104 - UN STAFF F/T"/>
    <n v="33963.999999999993"/>
    <n v="69257.600000000006"/>
    <m/>
    <n v="69257.600000000006"/>
    <x v="3"/>
  </r>
  <r>
    <s v="319600 RESIDENTIAL LIFE"/>
    <s v="1208 - ADM STAFF FT"/>
    <n v="239860.00000000003"/>
    <n v="270570"/>
    <m/>
    <n v="270570"/>
    <x v="3"/>
  </r>
  <r>
    <s v="319600 RESIDENTIAL LIFE"/>
    <s v="1501 - TEMP-INTERNAL"/>
    <n v="3499.9999999999995"/>
    <n v="0"/>
    <m/>
    <n v="0"/>
    <x v="3"/>
  </r>
  <r>
    <s v="319600 RESIDENTIAL LIFE"/>
    <s v="1920 - STUDENT ASSISTANT"/>
    <n v="58000.000000000007"/>
    <n v="177192"/>
    <m/>
    <n v="177192"/>
    <x v="3"/>
  </r>
  <r>
    <s v="319600 RESIDENTIAL LIFE"/>
    <s v="1921 - RESIDENT ASSISTANT"/>
    <n v="0"/>
    <n v="396644.00000000006"/>
    <m/>
    <n v="396644.00000000006"/>
    <x v="3"/>
  </r>
  <r>
    <s v="319600 RESIDENTIAL LIFE"/>
    <s v="1019 - STIPENDS"/>
    <n v="36"/>
    <n v="0"/>
    <m/>
    <n v="0"/>
    <x v="3"/>
  </r>
  <r>
    <s v="319600 RESIDENTIAL LIFE"/>
    <s v="3000 - Unallocated operating pool"/>
    <n v="64112.540000000394"/>
    <n v="0"/>
    <m/>
    <n v="0"/>
    <x v="3"/>
  </r>
  <r>
    <s v="319600 RESIDENTIAL LIFE"/>
    <s v="3X91 - Advertising summary"/>
    <n v="0"/>
    <n v="3499.9999999999995"/>
    <m/>
    <n v="3499.9999999999995"/>
    <x v="3"/>
  </r>
  <r>
    <s v="319600 RESIDENTIAL LIFE"/>
    <s v="3X92 - Professional Services"/>
    <n v="343.77999999959997"/>
    <n v="21000"/>
    <m/>
    <n v="21000"/>
    <x v="3"/>
  </r>
  <r>
    <s v="319600 RESIDENTIAL LIFE"/>
    <s v="3093 - DOMESTIC TRAVEL EXP."/>
    <n v="129.99999999999997"/>
    <n v="0"/>
    <m/>
    <n v="0"/>
    <x v="3"/>
  </r>
  <r>
    <s v="319600 RESIDENTIAL LIFE"/>
    <s v="3X89 - Entertainment/Catering"/>
    <n v="1361.3000000004001"/>
    <n v="0"/>
    <m/>
    <n v="0"/>
    <x v="3"/>
  </r>
  <r>
    <s v="319600 RESIDENTIAL LIFE"/>
    <s v="3079 - MEMBERSHIP/DUES"/>
    <n v="0"/>
    <n v="4261.9999999999991"/>
    <m/>
    <n v="4261.9999999999991"/>
    <x v="3"/>
  </r>
  <r>
    <s v="319600 RESIDENTIAL LIFE"/>
    <s v="3X96 - Information Technology/Computer Expenses"/>
    <n v="1042.3599999996002"/>
    <n v="1000.0000000000001"/>
    <m/>
    <n v="1000.0000000000001"/>
    <x v="3"/>
  </r>
  <r>
    <s v="319600 RESIDENTIAL LIFE"/>
    <s v="3X97 - Equipment"/>
    <n v="2395.0400000004001"/>
    <n v="0"/>
    <m/>
    <n v="0"/>
    <x v="3"/>
  </r>
  <r>
    <s v="319600 RESIDENTIAL LIFE"/>
    <s v="3X98 - Supplies"/>
    <n v="3889.0700000003994"/>
    <n v="6999.9999999999991"/>
    <m/>
    <n v="6999.9999999999991"/>
    <x v="3"/>
  </r>
  <r>
    <s v="319600 RESIDENTIAL LIFE"/>
    <s v="3X99 - Educational Programming Activities"/>
    <n v="997.5"/>
    <n v="0"/>
    <m/>
    <n v="0"/>
    <x v="3"/>
  </r>
  <r>
    <s v="319600 RESIDENTIAL LIFE"/>
    <s v="3X80 - Service Contracts"/>
    <n v="62758.86999999961"/>
    <n v="78350"/>
    <m/>
    <n v="78350"/>
    <x v="3"/>
  </r>
  <r>
    <s v="319600 RESIDENTIAL LIFE"/>
    <s v="3X71 Repairs Summary"/>
    <n v="1443.4499999999998"/>
    <n v="10100"/>
    <m/>
    <n v="10100"/>
    <x v="3"/>
  </r>
  <r>
    <s v="319600 RESIDENTIAL LIFE"/>
    <s v="3X83 - OTHER EXPENSES"/>
    <n v="478.08999999959997"/>
    <n v="2400"/>
    <m/>
    <n v="2400"/>
    <x v="3"/>
  </r>
  <r>
    <s v="319600 RESIDENTIAL LIFE"/>
    <s v="3029 - CABLE TV CHARGES"/>
    <n v="0"/>
    <n v="4320"/>
    <m/>
    <n v="4320"/>
    <x v="3"/>
  </r>
  <r>
    <s v="319600 RESIDENTIAL LIFE"/>
    <s v="3053 - MOBILE PHONE"/>
    <n v="0"/>
    <n v="2700"/>
    <m/>
    <n v="2700"/>
    <x v="3"/>
  </r>
  <r>
    <s v="319600 RESIDENTIAL LIFE"/>
    <s v="3070 - MISCELLANEOUS"/>
    <n v="0"/>
    <n v="3600.0000000000005"/>
    <m/>
    <n v="3600.0000000000005"/>
    <x v="3"/>
  </r>
  <r>
    <s v="319600 RESIDENTIAL LIFE"/>
    <s v="3094 - FAC./STAFF RECRUIT."/>
    <n v="0"/>
    <n v="590"/>
    <m/>
    <n v="590"/>
    <x v="3"/>
  </r>
  <r>
    <s v="214010 LU RES HALL ASSOC"/>
    <s v="1920 - STUDENT ASSISTANT"/>
    <n v="60000"/>
    <n v="60192"/>
    <m/>
    <n v="60192"/>
    <x v="3"/>
  </r>
  <r>
    <s v="214010 LU RES HALL ASSOC"/>
    <s v="1019 - STIPENDS"/>
    <n v="192"/>
    <n v="0"/>
    <m/>
    <n v="0"/>
    <x v="3"/>
  </r>
  <r>
    <s v="214010 LU RES HALL ASSOC"/>
    <s v="3091 - MILEAGE"/>
    <n v="89.900000000000034"/>
    <n v="0"/>
    <m/>
    <n v="0"/>
    <x v="3"/>
  </r>
  <r>
    <s v="214010 LU RES HALL ASSOC"/>
    <s v="3093 - DOMESTIC TRAVEL EXP."/>
    <n v="20"/>
    <n v="0"/>
    <m/>
    <n v="0"/>
    <x v="3"/>
  </r>
  <r>
    <s v="214010 LU RES HALL ASSOC"/>
    <s v="3X96 - Information Technology/Computer Expenses"/>
    <n v="600"/>
    <n v="600"/>
    <m/>
    <n v="600"/>
    <x v="3"/>
  </r>
  <r>
    <s v="214010 LU RES HALL ASSOC"/>
    <s v="3X97 - Equipment"/>
    <n v="208.94999999999996"/>
    <n v="208.99999999999997"/>
    <m/>
    <n v="208.99999999999997"/>
    <x v="3"/>
  </r>
  <r>
    <s v="214010 LU RES HALL ASSOC"/>
    <s v="3X98 - Supplies"/>
    <n v="599.44000000000005"/>
    <n v="2169"/>
    <m/>
    <n v="2169"/>
    <x v="3"/>
  </r>
  <r>
    <s v="214010 LU RES HALL ASSOC"/>
    <s v="3X99 - Educational Programming Activities"/>
    <n v="2749.9499999999994"/>
    <n v="1289.9999999999998"/>
    <m/>
    <n v="1289.9999999999998"/>
    <x v="3"/>
  </r>
  <r>
    <s v="214010 LU RES HALL ASSOC"/>
    <s v="3X83 - OTHER EXPENSES"/>
    <n v="1199.3399999999997"/>
    <n v="1199"/>
    <m/>
    <n v="1199"/>
    <x v="3"/>
  </r>
  <r>
    <s v="214610 CO-CURRICULAR PROG."/>
    <s v="1103 - UN STAFF PT"/>
    <n v="768"/>
    <n v="0"/>
    <m/>
    <n v="0"/>
    <x v="2"/>
  </r>
  <r>
    <s v="214610 CO-CURRICULAR PROG."/>
    <s v="1208 - ADM STAFF FT"/>
    <n v="120263.00000000001"/>
    <n v="123881.37640000001"/>
    <m/>
    <n v="123881.37640000001"/>
    <x v="2"/>
  </r>
  <r>
    <s v="214610 CO-CURRICULAR PROG."/>
    <s v="1920 - STUDENT ASSISTANT"/>
    <n v="2850"/>
    <n v="0"/>
    <m/>
    <n v="0"/>
    <x v="2"/>
  </r>
  <r>
    <s v="214610 CO-CURRICULAR PROG."/>
    <s v="3000 - Unallocated operating pool"/>
    <n v="11851.479999999601"/>
    <n v="0"/>
    <m/>
    <n v="0"/>
    <x v="2"/>
  </r>
  <r>
    <s v="214610 CO-CURRICULAR PROG."/>
    <s v="3X91 - Advertising summary"/>
    <n v="188.97999999959998"/>
    <n v="0"/>
    <m/>
    <n v="0"/>
    <x v="2"/>
  </r>
  <r>
    <s v="214610 CO-CURRICULAR PROG."/>
    <s v="3X92 - Professional Services"/>
    <n v="105"/>
    <n v="0"/>
    <m/>
    <n v="0"/>
    <x v="2"/>
  </r>
  <r>
    <s v="214610 CO-CURRICULAR PROG."/>
    <s v="3090 - CONF. REGISTRATION"/>
    <n v="274.99999999999994"/>
    <n v="1596"/>
    <m/>
    <n v="1596"/>
    <x v="2"/>
  </r>
  <r>
    <s v="214610 CO-CURRICULAR PROG."/>
    <s v="3091 - MILEAGE"/>
    <n v="93.90000000000002"/>
    <n v="0"/>
    <m/>
    <n v="0"/>
    <x v="2"/>
  </r>
  <r>
    <s v="214610 CO-CURRICULAR PROG."/>
    <s v="3092 - AIRFARE/RAIL FEES"/>
    <n v="219"/>
    <n v="1600"/>
    <m/>
    <n v="1600"/>
    <x v="2"/>
  </r>
  <r>
    <s v="214610 CO-CURRICULAR PROG."/>
    <s v="3093 - DOMESTIC TRAVEL EXP."/>
    <n v="3043.5499999999997"/>
    <n v="3120"/>
    <m/>
    <n v="3120"/>
    <x v="2"/>
  </r>
  <r>
    <s v="214610 CO-CURRICULAR PROG."/>
    <s v="3X89 - Entertainment/Catering"/>
    <n v="2433.0500000003999"/>
    <n v="0"/>
    <m/>
    <n v="0"/>
    <x v="2"/>
  </r>
  <r>
    <s v="214610 CO-CURRICULAR PROG."/>
    <s v="3079 - MEMBERSHIP/DUES"/>
    <n v="0"/>
    <n v="345"/>
    <m/>
    <n v="345"/>
    <x v="2"/>
  </r>
  <r>
    <s v="214610 CO-CURRICULAR PROG."/>
    <s v="3X97 - Equipment"/>
    <n v="687.68000000040013"/>
    <n v="0"/>
    <m/>
    <n v="0"/>
    <x v="2"/>
  </r>
  <r>
    <s v="214610 CO-CURRICULAR PROG."/>
    <s v="3X98 - Supplies"/>
    <n v="7143.9300000000012"/>
    <n v="2523.86"/>
    <m/>
    <n v="2523.86"/>
    <x v="2"/>
  </r>
  <r>
    <s v="214610 CO-CURRICULAR PROG."/>
    <s v="3X99 - Educational Programming Activities"/>
    <n v="3329.8500000000008"/>
    <n v="16836.940000000002"/>
    <m/>
    <n v="16836.940000000002"/>
    <x v="2"/>
  </r>
  <r>
    <s v="214610 CO-CURRICULAR PROG."/>
    <s v="3X80 - Service Contracts"/>
    <n v="0"/>
    <n v="4294.0499999999993"/>
    <m/>
    <n v="4294.0499999999993"/>
    <x v="2"/>
  </r>
  <r>
    <s v="214610 CO-CURRICULAR PROG."/>
    <s v="3X83 - OTHER EXPENSES"/>
    <n v="628.58000000039976"/>
    <n v="2369"/>
    <m/>
    <n v="2369"/>
    <x v="2"/>
  </r>
  <r>
    <s v="319627 DANNA CTR REVENUES"/>
    <s v="1208 - ADM STAFF FT"/>
    <n v="36000"/>
    <n v="36000"/>
    <m/>
    <n v="36000"/>
    <x v="3"/>
  </r>
  <r>
    <s v="319627 DANNA CTR REVENUES"/>
    <s v="1920 - STUDENT ASSISTANT"/>
    <n v="30000"/>
    <n v="49999.999999999978"/>
    <m/>
    <n v="49999.999999999978"/>
    <x v="3"/>
  </r>
  <r>
    <s v="319627 DANNA CTR REVENUES"/>
    <s v="1921 - RESIDENT ASSISTANT"/>
    <n v="20000"/>
    <n v="0"/>
    <m/>
    <n v="0"/>
    <x v="3"/>
  </r>
  <r>
    <s v="319627 DANNA CTR REVENUES"/>
    <s v="3000 - Unallocated operating pool"/>
    <n v="22357.119999999602"/>
    <n v="22050"/>
    <m/>
    <n v="22050"/>
    <x v="3"/>
  </r>
  <r>
    <s v="319627 DANNA CTR REVENUES"/>
    <s v="3X92 - Professional Services"/>
    <n v="262.5"/>
    <n v="500.00000000000006"/>
    <m/>
    <n v="500.00000000000006"/>
    <x v="3"/>
  </r>
  <r>
    <s v="319627 DANNA CTR REVENUES"/>
    <s v="3X98 - Supplies"/>
    <n v="44.099999999999994"/>
    <n v="99.999999999999986"/>
    <m/>
    <n v="99.999999999999986"/>
    <x v="3"/>
  </r>
  <r>
    <s v="319627 DANNA CTR REVENUES"/>
    <s v="3X99 - Educational Programming Activities"/>
    <n v="86.279999999999987"/>
    <n v="99.999999999999986"/>
    <m/>
    <n v="99.999999999999986"/>
    <x v="3"/>
  </r>
  <r>
    <s v="319627 DANNA CTR REVENUES"/>
    <s v="3X80 - Service Contracts"/>
    <n v="24999.999999999596"/>
    <n v="24999.999999999996"/>
    <m/>
    <n v="24999.999999999996"/>
    <x v="3"/>
  </r>
  <r>
    <s v="216610 STUDENT GOVT.ASSOC."/>
    <s v="1208 - ADM STAFF FT"/>
    <n v="13403.999999999998"/>
    <n v="21499.623599999992"/>
    <m/>
    <n v="21499.623599999992"/>
    <x v="0"/>
  </r>
  <r>
    <s v="216610 STUDENT GOVT.ASSOC."/>
    <s v="1920 - STUDENT ASSISTANT"/>
    <n v="49836.4"/>
    <n v="37112"/>
    <m/>
    <n v="37112"/>
    <x v="0"/>
  </r>
  <r>
    <s v="216613 UNIVERSITY PROGRAMMI"/>
    <s v="1920 - STUDENT ASSISTANT"/>
    <n v="1150"/>
    <n v="1150"/>
    <m/>
    <n v="1150"/>
    <x v="0"/>
  </r>
  <r>
    <s v="216613 UNIVERSITY PROGRAMMI"/>
    <s v="3000 - Unallocated operating pool"/>
    <n v="32631.42"/>
    <n v="30772.000000000015"/>
    <m/>
    <n v="30772.000000000015"/>
    <x v="0"/>
  </r>
  <r>
    <s v="216613 UNIVERSITY PROGRAMMI"/>
    <s v="3X92 - Professional Services"/>
    <n v="1410"/>
    <n v="2000.0000000000002"/>
    <m/>
    <n v="2000.0000000000002"/>
    <x v="0"/>
  </r>
  <r>
    <s v="216613 UNIVERSITY PROGRAMMI"/>
    <s v="3091 - MILEAGE"/>
    <n v="2.3199999999999998"/>
    <n v="0"/>
    <m/>
    <n v="0"/>
    <x v="0"/>
  </r>
  <r>
    <s v="216613 UNIVERSITY PROGRAMMI"/>
    <s v="3093 - DOMESTIC TRAVEL EXP."/>
    <n v="49.999999999999993"/>
    <n v="0"/>
    <m/>
    <n v="0"/>
    <x v="0"/>
  </r>
  <r>
    <s v="216613 UNIVERSITY PROGRAMMI"/>
    <s v="3099 - CHARTERED TRANSPORT"/>
    <n v="720"/>
    <n v="0"/>
    <m/>
    <n v="0"/>
    <x v="0"/>
  </r>
  <r>
    <s v="216613 UNIVERSITY PROGRAMMI"/>
    <s v="3X93 - Books and Periodicals"/>
    <n v="1056.2799999996"/>
    <n v="1078.0000000000002"/>
    <m/>
    <n v="1078.0000000000002"/>
    <x v="0"/>
  </r>
  <r>
    <s v="216613 UNIVERSITY PROGRAMMI"/>
    <s v="3X89 - Entertainment/Catering"/>
    <n v="5528.5599999996011"/>
    <n v="0"/>
    <m/>
    <n v="0"/>
    <x v="0"/>
  </r>
  <r>
    <s v="216613 UNIVERSITY PROGRAMMI"/>
    <s v="3X97 - Equipment"/>
    <n v="3435.3999999996008"/>
    <n v="5000"/>
    <m/>
    <n v="5000"/>
    <x v="0"/>
  </r>
  <r>
    <s v="216613 UNIVERSITY PROGRAMMI"/>
    <s v="3X98 - Supplies"/>
    <n v="10493.450000000397"/>
    <n v="15000"/>
    <m/>
    <n v="15000"/>
    <x v="0"/>
  </r>
  <r>
    <s v="216613 UNIVERSITY PROGRAMMI"/>
    <s v="3X99 - Educational Programming Activities"/>
    <n v="13793.820000000002"/>
    <n v="15000"/>
    <m/>
    <n v="15000"/>
    <x v="0"/>
  </r>
  <r>
    <s v="216613 UNIVERSITY PROGRAMMI"/>
    <s v="3X80 - Service Contracts"/>
    <n v="228.75"/>
    <n v="500.00000000000006"/>
    <m/>
    <n v="500.00000000000006"/>
    <x v="0"/>
  </r>
  <r>
    <s v="216612 MAROON AND GOLD"/>
    <s v="3000 - Unallocated operating pool"/>
    <n v="20000.000000000404"/>
    <n v="20000"/>
    <m/>
    <n v="20000"/>
    <x v="0"/>
  </r>
  <r>
    <s v="216611 STUDENT ORGANIZATION"/>
    <s v="3000 - Unallocated operating pool"/>
    <n v="15184.159999999996"/>
    <n v="15430.999999999995"/>
    <m/>
    <n v="15430.999999999995"/>
    <x v="0"/>
  </r>
  <r>
    <s v="216611 STUDENT ORGANIZATION"/>
    <s v="3X89 - Entertainment/Catering"/>
    <n v="50.000000000400014"/>
    <n v="0"/>
    <m/>
    <n v="0"/>
    <x v="0"/>
  </r>
  <r>
    <s v="216611 STUDENT ORGANIZATION"/>
    <s v="3X98 - Supplies"/>
    <n v="65.189999999999984"/>
    <n v="0"/>
    <m/>
    <n v="0"/>
    <x v="0"/>
  </r>
  <r>
    <s v="216611 STUDENT ORGANIZATION"/>
    <s v="3X99 - Educational Programming Activities"/>
    <n v="131.64999999959997"/>
    <n v="0"/>
    <m/>
    <n v="0"/>
    <x v="0"/>
  </r>
  <r>
    <s v="214096 DANNA CTR FEE OPERAT"/>
    <s v="3000 - Unallocated operating pool"/>
    <n v="7939.9500000000016"/>
    <n v="17331"/>
    <m/>
    <n v="17331"/>
    <x v="3"/>
  </r>
  <r>
    <s v="214096 DANNA CTR FEE OPERAT"/>
    <s v="3X97 - Equipment"/>
    <n v="561.65000000039993"/>
    <n v="0"/>
    <m/>
    <n v="0"/>
    <x v="3"/>
  </r>
  <r>
    <s v="214096 DANNA CTR FEE OPERAT"/>
    <s v="3X98 - Supplies"/>
    <n v="171.18999999960002"/>
    <n v="0"/>
    <m/>
    <n v="0"/>
    <x v="3"/>
  </r>
  <r>
    <s v="214096 DANNA CTR FEE OPERAT"/>
    <s v="3X80 - Service Contracts"/>
    <n v="3841.2099999996008"/>
    <n v="0"/>
    <m/>
    <n v="0"/>
    <x v="3"/>
  </r>
  <r>
    <s v="214096 DANNA CTR FEE OPERAT"/>
    <s v="3X71 Repairs Summary"/>
    <n v="4817.0000000004002"/>
    <n v="0"/>
    <m/>
    <n v="0"/>
    <x v="3"/>
  </r>
  <r>
    <s v="216602 ST. ORIENTATION OP"/>
    <s v="1920 - STUDENT ASSISTANT"/>
    <n v="600"/>
    <n v="600"/>
    <m/>
    <n v="600"/>
    <x v="0"/>
  </r>
  <r>
    <s v="216602 ST. ORIENTATION OP"/>
    <s v="3000 - Unallocated operating pool"/>
    <n v="92960.000000000044"/>
    <n v="87340"/>
    <m/>
    <n v="87340"/>
    <x v="0"/>
  </r>
  <r>
    <s v="216602 ST. ORIENTATION OP"/>
    <s v="3X92 - Professional Services"/>
    <n v="12999.999999999598"/>
    <n v="13999.999999999998"/>
    <m/>
    <n v="13999.999999999998"/>
    <x v="0"/>
  </r>
  <r>
    <s v="216602 ST. ORIENTATION OP"/>
    <s v="3093 - DOMESTIC TRAVEL EXP."/>
    <n v="1748.64"/>
    <n v="0"/>
    <m/>
    <n v="0"/>
    <x v="0"/>
  </r>
  <r>
    <s v="216602 ST. ORIENTATION OP"/>
    <s v="3X89 - Entertainment/Catering"/>
    <n v="26486.210000000396"/>
    <n v="31749"/>
    <m/>
    <n v="31749"/>
    <x v="0"/>
  </r>
  <r>
    <s v="216602 ST. ORIENTATION OP"/>
    <s v="3X97 - Equipment"/>
    <n v="459.3800000004"/>
    <n v="1000.0000000000001"/>
    <m/>
    <n v="1000.0000000000001"/>
    <x v="0"/>
  </r>
  <r>
    <s v="216602 ST. ORIENTATION OP"/>
    <s v="3X98 - Supplies"/>
    <n v="459.09"/>
    <n v="0"/>
    <m/>
    <n v="0"/>
    <x v="0"/>
  </r>
  <r>
    <s v="216602 ST. ORIENTATION OP"/>
    <s v="3X99 - Educational Programming Activities"/>
    <n v="13779.410000000404"/>
    <n v="15000"/>
    <m/>
    <n v="15000"/>
    <x v="0"/>
  </r>
  <r>
    <s v="216602 ST. ORIENTATION OP"/>
    <s v="3X83 - OTHER EXPENSES"/>
    <n v="446.39999999999992"/>
    <n v="250.99999999999997"/>
    <m/>
    <n v="250.99999999999997"/>
    <x v="0"/>
  </r>
  <r>
    <s v="216603 STD. ORIENT. PROG."/>
    <s v="1104 - UN STAFF F/T"/>
    <n v="0"/>
    <n v="36999.999999999993"/>
    <m/>
    <n v="36999.999999999993"/>
    <x v="0"/>
  </r>
  <r>
    <s v="216603 STD. ORIENT. PROG."/>
    <s v="1208 - ADM STAFF FT"/>
    <n v="9233.9968000000008"/>
    <n v="0"/>
    <m/>
    <n v="0"/>
    <x v="0"/>
  </r>
  <r>
    <s v="216603 STD. ORIENT. PROG."/>
    <s v="1920 - STUDENT ASSISTANT"/>
    <n v="21758.039999999994"/>
    <n v="16804.999999999996"/>
    <m/>
    <n v="16804.999999999996"/>
    <x v="0"/>
  </r>
  <r>
    <s v="216603 STD. ORIENT. PROG."/>
    <s v="1019 - STIPENDS"/>
    <n v="1920"/>
    <n v="0"/>
    <m/>
    <n v="0"/>
    <x v="0"/>
  </r>
  <r>
    <s v="216603 STD. ORIENT. PROG."/>
    <s v="3000 - Unallocated operating pool"/>
    <n v="29837.213199999595"/>
    <n v="1000.0000000000001"/>
    <m/>
    <n v="1000.0000000000001"/>
    <x v="0"/>
  </r>
  <r>
    <s v="216603 STD. ORIENT. PROG."/>
    <s v="3X99 - Educational Programming Activities"/>
    <n v="747"/>
    <n v="0"/>
    <m/>
    <n v="0"/>
    <x v="0"/>
  </r>
  <r>
    <s v="216603 STD. ORIENT. PROG."/>
    <s v="3X83 - OTHER EXPENSES"/>
    <n v="959.13999999959981"/>
    <n v="0"/>
    <m/>
    <n v="0"/>
    <x v="0"/>
  </r>
  <r>
    <s v="214094 Danna Ctr Fee Reserv"/>
    <s v="1208 - ADM STAFF FT"/>
    <n v="0"/>
    <n v="40000"/>
    <m/>
    <n v="40000"/>
    <x v="3"/>
  </r>
  <r>
    <s v="214094 Danna Ctr Fee Reserv"/>
    <s v="3000 - Unallocated operating pool"/>
    <n v="150327"/>
    <n v="100326.99999999996"/>
    <m/>
    <n v="100326.99999999996"/>
    <x v="3"/>
  </r>
  <r>
    <s v="319675 UNIV SPORTS COMPLEX"/>
    <s v="1103 - UN STAFF PT"/>
    <n v="14613.570000000002"/>
    <n v="16999.999999999996"/>
    <m/>
    <n v="16999.999999999996"/>
    <x v="3"/>
  </r>
  <r>
    <s v="319675 UNIV SPORTS COMPLEX"/>
    <s v="1208 - ADM STAFF FT"/>
    <n v="71386.429999999978"/>
    <n v="85000"/>
    <m/>
    <n v="85000"/>
    <x v="3"/>
  </r>
  <r>
    <s v="319675 UNIV SPORTS COMPLEX"/>
    <s v="1501 - TEMP-INTERNAL"/>
    <n v="1800"/>
    <n v="0"/>
    <m/>
    <n v="0"/>
    <x v="3"/>
  </r>
  <r>
    <s v="319675 UNIV SPORTS COMPLEX"/>
    <s v="1920 - STUDENT ASSISTANT"/>
    <n v="81200"/>
    <n v="103200"/>
    <m/>
    <n v="103200"/>
    <x v="3"/>
  </r>
  <r>
    <s v="319675 UNIV SPORTS COMPLEX"/>
    <s v="3000 - Unallocated operating pool"/>
    <n v="0"/>
    <n v="40"/>
    <m/>
    <n v="40"/>
    <x v="3"/>
  </r>
  <r>
    <s v="319675 UNIV SPORTS COMPLEX"/>
    <s v="3X91 - Advertising summary"/>
    <n v="0"/>
    <n v="899.99999999999989"/>
    <m/>
    <n v="899.99999999999989"/>
    <x v="3"/>
  </r>
  <r>
    <s v="319675 UNIV SPORTS COMPLEX"/>
    <s v="3X92 - Professional Services"/>
    <n v="0"/>
    <n v="13000.000000000002"/>
    <m/>
    <n v="13000.000000000002"/>
    <x v="3"/>
  </r>
  <r>
    <s v="319675 UNIV SPORTS COMPLEX"/>
    <s v="3090 - CONF. REGISTRATION"/>
    <n v="0"/>
    <n v="4000"/>
    <m/>
    <n v="4000"/>
    <x v="3"/>
  </r>
  <r>
    <s v="319675 UNIV SPORTS COMPLEX"/>
    <s v="3091 - MILEAGE"/>
    <n v="472.12000000000012"/>
    <n v="0"/>
    <m/>
    <n v="0"/>
    <x v="3"/>
  </r>
  <r>
    <s v="319675 UNIV SPORTS COMPLEX"/>
    <s v="3093 - DOMESTIC TRAVEL EXP."/>
    <n v="53.25"/>
    <n v="0"/>
    <m/>
    <n v="0"/>
    <x v="3"/>
  </r>
  <r>
    <s v="319675 UNIV SPORTS COMPLEX"/>
    <s v="3079 - MEMBERSHIP/DUES"/>
    <n v="0"/>
    <n v="1360"/>
    <m/>
    <n v="1360"/>
    <x v="3"/>
  </r>
  <r>
    <s v="319675 UNIV SPORTS COMPLEX"/>
    <s v="3X96 - Information Technology/Computer Expenses"/>
    <n v="3665.9799999996012"/>
    <n v="0"/>
    <m/>
    <n v="0"/>
    <x v="3"/>
  </r>
  <r>
    <s v="319675 UNIV SPORTS COMPLEX"/>
    <s v="4022 - COMPUTER SOFTWARE"/>
    <n v="0"/>
    <n v="4399.9999999999991"/>
    <m/>
    <n v="4399.9999999999991"/>
    <x v="3"/>
  </r>
  <r>
    <s v="319675 UNIV SPORTS COMPLEX"/>
    <s v="3X97 - Equipment"/>
    <n v="6933.5199999996012"/>
    <n v="8000.0000000000009"/>
    <m/>
    <n v="8000.0000000000009"/>
    <x v="3"/>
  </r>
  <r>
    <s v="319675 UNIV SPORTS COMPLEX"/>
    <s v="3X98 - Supplies"/>
    <n v="5373.6500000003998"/>
    <n v="16200"/>
    <m/>
    <n v="16200"/>
    <x v="3"/>
  </r>
  <r>
    <s v="319675 UNIV SPORTS COMPLEX"/>
    <s v="3X80 - Service Contracts"/>
    <n v="8799.9999999996016"/>
    <n v="43499.999999999993"/>
    <m/>
    <n v="43499.999999999993"/>
    <x v="3"/>
  </r>
  <r>
    <s v="319675 UNIV SPORTS COMPLEX"/>
    <s v="3X71 Repairs Summary"/>
    <n v="7439.9999999999991"/>
    <n v="0"/>
    <m/>
    <n v="0"/>
    <x v="3"/>
  </r>
  <r>
    <s v="319675 UNIV SPORTS COMPLEX"/>
    <s v="3X83 - OTHER EXPENSES"/>
    <n v="3261.0600000000009"/>
    <n v="0"/>
    <m/>
    <n v="0"/>
    <x v="3"/>
  </r>
  <r>
    <s v="319675 UNIV SPORTS COMPLEX"/>
    <s v="3029 - CABLE TV CHARGES"/>
    <n v="0"/>
    <n v="2400"/>
    <m/>
    <n v="2400"/>
    <x v="3"/>
  </r>
  <r>
    <s v="319675 UNIV SPORTS COMPLEX"/>
    <s v="3037 - UNIFORMS"/>
    <n v="0"/>
    <n v="1000.0000000000001"/>
    <m/>
    <n v="1000.0000000000001"/>
    <x v="3"/>
  </r>
  <r>
    <s v="216661 MEN'S BASKETBALL"/>
    <s v="3000 - Unallocated operating pool"/>
    <n v="18219.000000000004"/>
    <n v="0"/>
    <m/>
    <n v="0"/>
    <x v="0"/>
  </r>
  <r>
    <s v="216661 MEN'S BASKETBALL"/>
    <s v="3X92 - Professional Services"/>
    <n v="16992.999999999596"/>
    <n v="0"/>
    <m/>
    <n v="0"/>
    <x v="0"/>
  </r>
  <r>
    <s v="216661 MEN'S BASKETBALL"/>
    <s v="3090 - CONF. REGISTRATION"/>
    <n v="399.99999999999994"/>
    <n v="36494.21"/>
    <m/>
    <n v="36494.21"/>
    <x v="0"/>
  </r>
  <r>
    <s v="216661 MEN'S BASKETBALL"/>
    <s v="3093 - DOMESTIC TRAVEL EXP."/>
    <n v="3335.06"/>
    <n v="0"/>
    <m/>
    <n v="0"/>
    <x v="0"/>
  </r>
  <r>
    <s v="216661 MEN'S BASKETBALL"/>
    <s v="3X89 - Entertainment/Catering"/>
    <n v="945"/>
    <n v="2680"/>
    <m/>
    <n v="2680"/>
    <x v="0"/>
  </r>
  <r>
    <s v="216661 MEN'S BASKETBALL"/>
    <s v="3079 - MEMBERSHIP/DUES"/>
    <n v="0"/>
    <n v="630"/>
    <m/>
    <n v="630"/>
    <x v="0"/>
  </r>
  <r>
    <s v="216661 MEN'S BASKETBALL"/>
    <s v="3X97 - Equipment"/>
    <n v="6678.9999999996007"/>
    <n v="1000.0000000000001"/>
    <m/>
    <n v="1000.0000000000001"/>
    <x v="0"/>
  </r>
  <r>
    <s v="216661 MEN'S BASKETBALL"/>
    <s v="3X98 - Supplies"/>
    <n v="29.960000000400004"/>
    <n v="0"/>
    <m/>
    <n v="0"/>
    <x v="0"/>
  </r>
  <r>
    <s v="216661 MEN'S BASKETBALL"/>
    <s v="3X83 - OTHER EXPENSES"/>
    <n v="10081.9700000004"/>
    <n v="0"/>
    <m/>
    <n v="0"/>
    <x v="0"/>
  </r>
  <r>
    <s v="216661 MEN'S BASKETBALL"/>
    <s v="3037 - UNIFORMS"/>
    <n v="0"/>
    <n v="13000.000000000002"/>
    <m/>
    <n v="13000.000000000002"/>
    <x v="0"/>
  </r>
  <r>
    <s v="216660 ATHLETIC OPERATIONS"/>
    <s v="3000 - Unallocated operating pool"/>
    <n v="0"/>
    <n v="19159.000000000007"/>
    <m/>
    <n v="19159.000000000007"/>
    <x v="0"/>
  </r>
  <r>
    <s v="216660 ATHLETIC OPERATIONS"/>
    <s v="3X92 - Professional Services"/>
    <n v="0"/>
    <n v="612.5"/>
    <m/>
    <n v="612.5"/>
    <x v="0"/>
  </r>
  <r>
    <s v="216660 ATHLETIC OPERATIONS"/>
    <s v="4080 - PROF FEES"/>
    <n v="1225"/>
    <n v="612.5"/>
    <m/>
    <n v="612.5"/>
    <x v="0"/>
  </r>
  <r>
    <s v="216660 ATHLETIC OPERATIONS"/>
    <s v="3090 - CONF. REGISTRATION"/>
    <n v="3300"/>
    <n v="500"/>
    <m/>
    <n v="500"/>
    <x v="0"/>
  </r>
  <r>
    <s v="216660 ATHLETIC OPERATIONS"/>
    <s v="3091 - MILEAGE"/>
    <n v="87.120000000000019"/>
    <n v="0"/>
    <m/>
    <n v="0"/>
    <x v="0"/>
  </r>
  <r>
    <s v="216660 ATHLETIC OPERATIONS"/>
    <s v="3092 - AIRFARE/RAIL FEES"/>
    <n v="1712.7900000000002"/>
    <n v="0"/>
    <m/>
    <n v="0"/>
    <x v="0"/>
  </r>
  <r>
    <s v="216660 ATHLETIC OPERATIONS"/>
    <s v="3093 - DOMESTIC TRAVEL EXP."/>
    <n v="1397.3600000000004"/>
    <n v="10400"/>
    <m/>
    <n v="10400"/>
    <x v="0"/>
  </r>
  <r>
    <s v="216660 ATHLETIC OPERATIONS"/>
    <s v="3X89 - Entertainment/Catering"/>
    <n v="3000"/>
    <n v="5000"/>
    <m/>
    <n v="5000"/>
    <x v="0"/>
  </r>
  <r>
    <s v="216660 ATHLETIC OPERATIONS"/>
    <s v="3079 - MEMBERSHIP/DUES"/>
    <n v="14688.250000000002"/>
    <n v="36350"/>
    <m/>
    <n v="36350"/>
    <x v="0"/>
  </r>
  <r>
    <s v="216660 ATHLETIC OPERATIONS"/>
    <s v="3X96 - Information Technology/Computer Expenses"/>
    <n v="2300"/>
    <n v="2300"/>
    <m/>
    <n v="2300"/>
    <x v="0"/>
  </r>
  <r>
    <s v="216660 ATHLETIC OPERATIONS"/>
    <s v="4023 - COMPUTER-MAINT"/>
    <n v="500.00000000000006"/>
    <n v="500.00000000000006"/>
    <m/>
    <n v="500.00000000000006"/>
    <x v="0"/>
  </r>
  <r>
    <s v="216660 ATHLETIC OPERATIONS"/>
    <s v="3X98 - Supplies"/>
    <n v="5000"/>
    <n v="5000"/>
    <m/>
    <n v="5000"/>
    <x v="0"/>
  </r>
  <r>
    <s v="216660 ATHLETIC OPERATIONS"/>
    <s v="3X80 - Service Contracts"/>
    <n v="0"/>
    <n v="44800.000000000007"/>
    <m/>
    <n v="44800.000000000007"/>
    <x v="0"/>
  </r>
  <r>
    <s v="216660 ATHLETIC OPERATIONS"/>
    <s v="3X71 Repairs Summary"/>
    <n v="10500"/>
    <n v="10500"/>
    <m/>
    <n v="10500"/>
    <x v="0"/>
  </r>
  <r>
    <s v="216660 ATHLETIC OPERATIONS"/>
    <s v="3X81 - Insurance"/>
    <n v="5825.0000000003993"/>
    <n v="5825.0000000000009"/>
    <m/>
    <n v="5825.0000000000009"/>
    <x v="0"/>
  </r>
  <r>
    <s v="216660 ATHLETIC OPERATIONS"/>
    <s v="3X83 - OTHER EXPENSES"/>
    <n v="7500.0000000000009"/>
    <n v="7500"/>
    <m/>
    <n v="7500"/>
    <x v="0"/>
  </r>
  <r>
    <s v="216660 ATHLETIC OPERATIONS"/>
    <s v="3094 - FAC./STAFF RECRUIT."/>
    <n v="7500"/>
    <n v="7500"/>
    <m/>
    <n v="7500"/>
    <x v="0"/>
  </r>
  <r>
    <s v="216663 BASEBALL"/>
    <s v="3090 - CONF. REGISTRATION"/>
    <n v="0"/>
    <n v="30770"/>
    <m/>
    <n v="30770"/>
    <x v="0"/>
  </r>
  <r>
    <s v="216663 BASEBALL"/>
    <s v="3X97 - Equipment"/>
    <n v="0"/>
    <n v="11350.000000000002"/>
    <m/>
    <n v="11350.000000000002"/>
    <x v="0"/>
  </r>
  <r>
    <s v="216663 BASEBALL"/>
    <s v="3037 - UNIFORMS"/>
    <n v="30000.000000000004"/>
    <n v="30000"/>
    <m/>
    <n v="30000"/>
    <x v="0"/>
  </r>
  <r>
    <s v="216665 ATHLETIC TRAINER"/>
    <s v="3000 - Unallocated operating pool"/>
    <n v="4745.34"/>
    <n v="0"/>
    <m/>
    <n v="0"/>
    <x v="0"/>
  </r>
  <r>
    <s v="216665 ATHLETIC TRAINER"/>
    <s v="3X92 - Professional Services"/>
    <n v="8270.900000000398"/>
    <n v="0"/>
    <m/>
    <n v="0"/>
    <x v="0"/>
  </r>
  <r>
    <s v="216665 ATHLETIC TRAINER"/>
    <s v="3X96 - Information Technology/Computer Expenses"/>
    <n v="393.75"/>
    <n v="0"/>
    <m/>
    <n v="0"/>
    <x v="0"/>
  </r>
  <r>
    <s v="216665 ATHLETIC TRAINER"/>
    <s v="3X97 - Equipment"/>
    <n v="3222.4400000004002"/>
    <n v="0"/>
    <m/>
    <n v="0"/>
    <x v="0"/>
  </r>
  <r>
    <s v="216665 ATHLETIC TRAINER"/>
    <s v="3X98 - Supplies"/>
    <n v="2964.6699999996003"/>
    <n v="5499.9999999999991"/>
    <m/>
    <n v="5499.9999999999991"/>
    <x v="0"/>
  </r>
  <r>
    <s v="216665 ATHLETIC TRAINER"/>
    <s v="3X99 - Educational Programming Activities"/>
    <n v="907.5"/>
    <n v="1000.0000000000001"/>
    <m/>
    <n v="1000.0000000000001"/>
    <x v="0"/>
  </r>
  <r>
    <s v="216665 ATHLETIC TRAINER"/>
    <s v="3X80 - Service Contracts"/>
    <n v="3126.3999999996008"/>
    <n v="0"/>
    <m/>
    <n v="0"/>
    <x v="0"/>
  </r>
  <r>
    <s v="216665 ATHLETIC TRAINER"/>
    <s v="3X81 - Insurance"/>
    <n v="61368.9999999996"/>
    <n v="0"/>
    <m/>
    <n v="0"/>
    <x v="0"/>
  </r>
  <r>
    <s v="216668 ATHLETICS -SALARIES"/>
    <s v="1103 - UN STAFF PT"/>
    <n v="81314.892800000016"/>
    <n v="60000"/>
    <m/>
    <n v="60000"/>
    <x v="0"/>
  </r>
  <r>
    <s v="216668 ATHLETICS -SALARIES"/>
    <s v="1104 - UN STAFF F/T"/>
    <n v="2555.8528000000001"/>
    <n v="0"/>
    <m/>
    <n v="0"/>
    <x v="0"/>
  </r>
  <r>
    <s v="216668 ATHLETICS -SALARIES"/>
    <s v="1208 - ADM STAFF FT"/>
    <n v="700114.12479999987"/>
    <n v="611568"/>
    <m/>
    <n v="611568"/>
    <x v="0"/>
  </r>
  <r>
    <s v="216668 ATHLETICS -SALARIES"/>
    <s v="1209 - 10 MTH ADMIN STAFF"/>
    <n v="80025.420799999978"/>
    <n v="62520"/>
    <m/>
    <n v="62520"/>
    <x v="0"/>
  </r>
  <r>
    <s v="216668 ATHLETICS -SALARIES"/>
    <s v="1920 - STUDENT ASSISTANT"/>
    <n v="990"/>
    <n v="10000"/>
    <m/>
    <n v="10000"/>
    <x v="0"/>
  </r>
  <r>
    <s v="216669 WOMEN'S VOLLEYBALL"/>
    <s v="4080 - PROF FEES"/>
    <n v="5750.0000000000009"/>
    <n v="7100.0000000000009"/>
    <m/>
    <n v="7100.0000000000009"/>
    <x v="0"/>
  </r>
  <r>
    <s v="216669 WOMEN'S VOLLEYBALL"/>
    <s v="3090 - CONF. REGISTRATION"/>
    <n v="1830.9999999999998"/>
    <n v="43683"/>
    <m/>
    <n v="43683"/>
    <x v="0"/>
  </r>
  <r>
    <s v="216669 WOMEN'S VOLLEYBALL"/>
    <s v="3X89 - Entertainment/Catering"/>
    <n v="3000.0000000000005"/>
    <n v="3000"/>
    <m/>
    <n v="3000"/>
    <x v="0"/>
  </r>
  <r>
    <s v="216669 WOMEN'S VOLLEYBALL"/>
    <s v="3079 - MEMBERSHIP/DUES"/>
    <n v="2465"/>
    <n v="0"/>
    <m/>
    <n v="0"/>
    <x v="0"/>
  </r>
  <r>
    <s v="216669 WOMEN'S VOLLEYBALL"/>
    <s v="4022 - COMPUTER SOFTWARE"/>
    <n v="1700.0000000000002"/>
    <n v="1700.0000000000002"/>
    <m/>
    <n v="1700.0000000000002"/>
    <x v="0"/>
  </r>
  <r>
    <s v="216669 WOMEN'S VOLLEYBALL"/>
    <s v="3X97 - Equipment"/>
    <n v="4500"/>
    <n v="4500"/>
    <m/>
    <n v="4500"/>
    <x v="0"/>
  </r>
  <r>
    <s v="216669 WOMEN'S VOLLEYBALL"/>
    <s v="3X98 - Supplies"/>
    <n v="5773.0599999999986"/>
    <n v="0"/>
    <m/>
    <n v="0"/>
    <x v="0"/>
  </r>
  <r>
    <s v="216669 WOMEN'S VOLLEYBALL"/>
    <s v="3X83 - OTHER EXPENSES"/>
    <n v="299.99999999999994"/>
    <n v="300"/>
    <m/>
    <n v="300"/>
    <x v="0"/>
  </r>
  <r>
    <s v="216669 WOMEN'S VOLLEYBALL"/>
    <s v="3037 - UNIFORMS"/>
    <n v="10000"/>
    <n v="10000"/>
    <m/>
    <n v="10000"/>
    <x v="0"/>
  </r>
  <r>
    <s v="216671 WOMEN'S GOLF"/>
    <s v="3000 - Unallocated operating pool"/>
    <n v="1914.3800000000003"/>
    <n v="0"/>
    <m/>
    <n v="0"/>
    <x v="0"/>
  </r>
  <r>
    <s v="216671 WOMEN'S GOLF"/>
    <s v="3X92 - Professional Services"/>
    <n v="24.999999999600004"/>
    <n v="0"/>
    <m/>
    <n v="0"/>
    <x v="0"/>
  </r>
  <r>
    <s v="216671 WOMEN'S GOLF"/>
    <s v="3090 - CONF. REGISTRATION"/>
    <n v="4150.0000000000009"/>
    <n v="13785"/>
    <m/>
    <n v="13785"/>
    <x v="0"/>
  </r>
  <r>
    <s v="216671 WOMEN'S GOLF"/>
    <s v="3093 - DOMESTIC TRAVEL EXP."/>
    <n v="8668.4799999999977"/>
    <n v="0"/>
    <m/>
    <n v="0"/>
    <x v="0"/>
  </r>
  <r>
    <s v="216671 WOMEN'S GOLF"/>
    <s v="3X89 - Entertainment/Catering"/>
    <n v="2205"/>
    <n v="0"/>
    <m/>
    <n v="0"/>
    <x v="0"/>
  </r>
  <r>
    <s v="216671 WOMEN'S GOLF"/>
    <s v="3079 - MEMBERSHIP/DUES"/>
    <n v="0"/>
    <n v="455.00000000000006"/>
    <m/>
    <n v="455.00000000000006"/>
    <x v="0"/>
  </r>
  <r>
    <s v="216671 WOMEN'S GOLF"/>
    <s v="3X97 - Equipment"/>
    <n v="3056.7099999996008"/>
    <n v="3495"/>
    <m/>
    <n v="3495"/>
    <x v="0"/>
  </r>
  <r>
    <s v="216671 WOMEN'S GOLF"/>
    <s v="3X98 - Supplies"/>
    <n v="173.18000000040001"/>
    <n v="0"/>
    <m/>
    <n v="0"/>
    <x v="0"/>
  </r>
  <r>
    <s v="216671 WOMEN'S GOLF"/>
    <s v="3X83 - OTHER EXPENSES"/>
    <n v="3407.25"/>
    <n v="5000"/>
    <m/>
    <n v="5000"/>
    <x v="0"/>
  </r>
  <r>
    <s v="216671 WOMEN'S GOLF"/>
    <s v="3037 - UNIFORMS"/>
    <n v="0"/>
    <n v="2600"/>
    <m/>
    <n v="2600"/>
    <x v="0"/>
  </r>
  <r>
    <s v="216670 WOMEN'S CROSS COUNTR"/>
    <s v="3000 - Unallocated operating pool"/>
    <n v="3272.320000000002"/>
    <n v="0"/>
    <m/>
    <n v="0"/>
    <x v="0"/>
  </r>
  <r>
    <s v="216670 WOMEN'S CROSS COUNTR"/>
    <s v="3X92 - Professional Services"/>
    <n v="1800"/>
    <n v="0"/>
    <m/>
    <n v="0"/>
    <x v="0"/>
  </r>
  <r>
    <s v="216670 WOMEN'S CROSS COUNTR"/>
    <s v="3090 - CONF. REGISTRATION"/>
    <n v="2495"/>
    <n v="20750"/>
    <m/>
    <n v="20750"/>
    <x v="0"/>
  </r>
  <r>
    <s v="216670 WOMEN'S CROSS COUNTR"/>
    <s v="3092 - AIRFARE/RAIL FEES"/>
    <n v="252.98000000000005"/>
    <n v="0"/>
    <m/>
    <n v="0"/>
    <x v="0"/>
  </r>
  <r>
    <s v="216670 WOMEN'S CROSS COUNTR"/>
    <s v="3093 - DOMESTIC TRAVEL EXP."/>
    <n v="4543.05"/>
    <n v="0"/>
    <m/>
    <n v="0"/>
    <x v="0"/>
  </r>
  <r>
    <s v="216670 WOMEN'S CROSS COUNTR"/>
    <s v="3X89 - Entertainment/Catering"/>
    <n v="1192.29"/>
    <n v="0"/>
    <m/>
    <n v="0"/>
    <x v="0"/>
  </r>
  <r>
    <s v="216670 WOMEN'S CROSS COUNTR"/>
    <s v="3079 - MEMBERSHIP/DUES"/>
    <n v="0"/>
    <n v="1000.0000000000001"/>
    <m/>
    <n v="1000.0000000000001"/>
    <x v="0"/>
  </r>
  <r>
    <s v="216670 WOMEN'S CROSS COUNTR"/>
    <s v="3X97 - Equipment"/>
    <n v="479.97"/>
    <n v="5700"/>
    <m/>
    <n v="5700"/>
    <x v="0"/>
  </r>
  <r>
    <s v="216670 WOMEN'S CROSS COUNTR"/>
    <s v="3X98 - Supplies"/>
    <n v="322.98"/>
    <n v="0"/>
    <m/>
    <n v="0"/>
    <x v="0"/>
  </r>
  <r>
    <s v="216670 WOMEN'S CROSS COUNTR"/>
    <s v="3X80 - Service Contracts"/>
    <n v="125.00000000039996"/>
    <n v="0"/>
    <m/>
    <n v="0"/>
    <x v="0"/>
  </r>
  <r>
    <s v="216670 WOMEN'S CROSS COUNTR"/>
    <s v="3X83 - OTHER EXPENSES"/>
    <n v="5283.8799999995999"/>
    <n v="0"/>
    <m/>
    <n v="0"/>
    <x v="0"/>
  </r>
  <r>
    <s v="216670 WOMEN'S CROSS COUNTR"/>
    <s v="3037 - UNIFORMS"/>
    <n v="0"/>
    <n v="7500"/>
    <m/>
    <n v="7500"/>
    <x v="0"/>
  </r>
  <r>
    <s v="216672 WOMEN'S TENNIS"/>
    <s v="3000 - Unallocated operating pool"/>
    <n v="4675.4499999996005"/>
    <n v="0"/>
    <m/>
    <n v="0"/>
    <x v="0"/>
  </r>
  <r>
    <s v="216672 WOMEN'S TENNIS"/>
    <s v="3090 - CONF. REGISTRATION"/>
    <n v="459.99999999999994"/>
    <n v="17199"/>
    <m/>
    <n v="17199"/>
    <x v="0"/>
  </r>
  <r>
    <s v="216672 WOMEN'S TENNIS"/>
    <s v="3092 - AIRFARE/RAIL FEES"/>
    <n v="434.00000000000006"/>
    <n v="0"/>
    <m/>
    <n v="0"/>
    <x v="0"/>
  </r>
  <r>
    <s v="216672 WOMEN'S TENNIS"/>
    <s v="3093 - DOMESTIC TRAVEL EXP."/>
    <n v="4365.3300000000008"/>
    <n v="0"/>
    <m/>
    <n v="0"/>
    <x v="0"/>
  </r>
  <r>
    <s v="216672 WOMEN'S TENNIS"/>
    <s v="3079 - MEMBERSHIP/DUES"/>
    <n v="0"/>
    <n v="2675"/>
    <m/>
    <n v="2675"/>
    <x v="0"/>
  </r>
  <r>
    <s v="216672 WOMEN'S TENNIS"/>
    <s v="3X97 - Equipment"/>
    <n v="1415.9600000004002"/>
    <n v="1650"/>
    <m/>
    <n v="1650"/>
    <x v="0"/>
  </r>
  <r>
    <s v="216672 WOMEN'S TENNIS"/>
    <s v="3X98 - Supplies"/>
    <n v="110.61"/>
    <n v="0"/>
    <m/>
    <n v="0"/>
    <x v="0"/>
  </r>
  <r>
    <s v="216672 WOMEN'S TENNIS"/>
    <s v="3X83 - OTHER EXPENSES"/>
    <n v="3538.6499999999992"/>
    <n v="0"/>
    <m/>
    <n v="0"/>
    <x v="0"/>
  </r>
  <r>
    <s v="216672 WOMEN'S TENNIS"/>
    <s v="3037 - UNIFORMS"/>
    <n v="0"/>
    <n v="6099.9999999999991"/>
    <m/>
    <n v="6099.9999999999991"/>
    <x v="0"/>
  </r>
  <r>
    <s v="216673 WOMEN'S BASKETBALL"/>
    <s v="3000 - Unallocated operating pool"/>
    <n v="41309.139999999985"/>
    <n v="0"/>
    <m/>
    <n v="0"/>
    <x v="0"/>
  </r>
  <r>
    <s v="216673 WOMEN'S BASKETBALL"/>
    <s v="3X92 - Professional Services"/>
    <n v="2765.0000000004002"/>
    <n v="0"/>
    <m/>
    <n v="0"/>
    <x v="0"/>
  </r>
  <r>
    <s v="216673 WOMEN'S BASKETBALL"/>
    <s v="3090 - CONF. REGISTRATION"/>
    <n v="2393.29"/>
    <n v="67423.739999999991"/>
    <m/>
    <n v="67423.739999999991"/>
    <x v="0"/>
  </r>
  <r>
    <s v="216673 WOMEN'S BASKETBALL"/>
    <s v="3092 - AIRFARE/RAIL FEES"/>
    <n v="414.93999999999988"/>
    <n v="0"/>
    <m/>
    <n v="0"/>
    <x v="0"/>
  </r>
  <r>
    <s v="216673 WOMEN'S BASKETBALL"/>
    <s v="3093 - DOMESTIC TRAVEL EXP."/>
    <n v="6254.84"/>
    <n v="0"/>
    <m/>
    <n v="0"/>
    <x v="0"/>
  </r>
  <r>
    <s v="216673 WOMEN'S BASKETBALL"/>
    <s v="3X89 - Entertainment/Catering"/>
    <n v="2448.3999999996004"/>
    <n v="6675"/>
    <m/>
    <n v="6675"/>
    <x v="0"/>
  </r>
  <r>
    <s v="216673 WOMEN'S BASKETBALL"/>
    <s v="3079 - MEMBERSHIP/DUES"/>
    <n v="0"/>
    <n v="2500"/>
    <m/>
    <n v="2500"/>
    <x v="0"/>
  </r>
  <r>
    <s v="216673 WOMEN'S BASKETBALL"/>
    <s v="3X96 - Information Technology/Computer Expenses"/>
    <n v="2399.9900000004"/>
    <n v="0"/>
    <m/>
    <n v="0"/>
    <x v="0"/>
  </r>
  <r>
    <s v="216673 WOMEN'S BASKETBALL"/>
    <s v="3X97 - Equipment"/>
    <n v="0"/>
    <n v="399.99999999999994"/>
    <m/>
    <n v="399.99999999999994"/>
    <x v="0"/>
  </r>
  <r>
    <s v="216673 WOMEN'S BASKETBALL"/>
    <s v="3X98 - Supplies"/>
    <n v="207.02000000040002"/>
    <n v="350.00000000000006"/>
    <m/>
    <n v="350.00000000000006"/>
    <x v="0"/>
  </r>
  <r>
    <s v="216673 WOMEN'S BASKETBALL"/>
    <s v="3X83 - OTHER EXPENSES"/>
    <n v="6563.2800000000025"/>
    <n v="0"/>
    <m/>
    <n v="0"/>
    <x v="0"/>
  </r>
  <r>
    <s v="216673 WOMEN'S BASKETBALL"/>
    <s v="3037 - UNIFORMS"/>
    <n v="0"/>
    <n v="10999.999999999998"/>
    <m/>
    <n v="10999.999999999998"/>
    <x v="0"/>
  </r>
  <r>
    <s v="216662 MEN'S CROSS COUNTRY"/>
    <s v="3000 - Unallocated operating pool"/>
    <n v="4970.5599999999986"/>
    <n v="0"/>
    <m/>
    <n v="0"/>
    <x v="0"/>
  </r>
  <r>
    <s v="216662 MEN'S CROSS COUNTRY"/>
    <s v="3X92 - Professional Services"/>
    <n v="699.99999999959982"/>
    <n v="0"/>
    <m/>
    <n v="0"/>
    <x v="0"/>
  </r>
  <r>
    <s v="216662 MEN'S CROSS COUNTRY"/>
    <s v="3090 - CONF. REGISTRATION"/>
    <n v="2145"/>
    <n v="24450"/>
    <m/>
    <n v="24450"/>
    <x v="0"/>
  </r>
  <r>
    <s v="216662 MEN'S CROSS COUNTRY"/>
    <s v="3092 - AIRFARE/RAIL FEES"/>
    <n v="4878.3"/>
    <n v="0"/>
    <m/>
    <n v="0"/>
    <x v="0"/>
  </r>
  <r>
    <s v="216662 MEN'S CROSS COUNTRY"/>
    <s v="3093 - DOMESTIC TRAVEL EXP."/>
    <n v="8710.4100000000017"/>
    <n v="0"/>
    <m/>
    <n v="0"/>
    <x v="0"/>
  </r>
  <r>
    <s v="216662 MEN'S CROSS COUNTRY"/>
    <s v="3X89 - Entertainment/Catering"/>
    <n v="1384.08"/>
    <n v="1000.0000000000001"/>
    <m/>
    <n v="1000.0000000000001"/>
    <x v="0"/>
  </r>
  <r>
    <s v="216662 MEN'S CROSS COUNTRY"/>
    <s v="3X97 - Equipment"/>
    <n v="812.58000000000027"/>
    <n v="5700"/>
    <m/>
    <n v="5700"/>
    <x v="0"/>
  </r>
  <r>
    <s v="216662 MEN'S CROSS COUNTRY"/>
    <s v="3X98 - Supplies"/>
    <n v="751.85999999999979"/>
    <n v="0"/>
    <m/>
    <n v="0"/>
    <x v="0"/>
  </r>
  <r>
    <s v="216662 MEN'S CROSS COUNTRY"/>
    <s v="3X80 - Service Contracts"/>
    <n v="125.00000000039996"/>
    <n v="0"/>
    <m/>
    <n v="0"/>
    <x v="0"/>
  </r>
  <r>
    <s v="216662 MEN'S CROSS COUNTRY"/>
    <s v="3X83 - OTHER EXPENSES"/>
    <n v="4187.8100000003988"/>
    <n v="0"/>
    <m/>
    <n v="0"/>
    <x v="0"/>
  </r>
  <r>
    <s v="216662 MEN'S CROSS COUNTRY"/>
    <s v="3037 - UNIFORMS"/>
    <n v="0"/>
    <n v="7500"/>
    <m/>
    <n v="7500"/>
    <x v="0"/>
  </r>
  <r>
    <s v="216675 DANCE TEAM"/>
    <s v="3000 - Unallocated operating pool"/>
    <n v="3709.3299999999995"/>
    <n v="0"/>
    <m/>
    <n v="0"/>
    <x v="0"/>
  </r>
  <r>
    <s v="216675 DANCE TEAM"/>
    <s v="3X92 - Professional Services"/>
    <n v="3536.28"/>
    <n v="0"/>
    <m/>
    <n v="0"/>
    <x v="0"/>
  </r>
  <r>
    <s v="216675 DANCE TEAM"/>
    <s v="3090 - CONF. REGISTRATION"/>
    <n v="160"/>
    <n v="6331.36"/>
    <m/>
    <n v="6331.36"/>
    <x v="0"/>
  </r>
  <r>
    <s v="216675 DANCE TEAM"/>
    <s v="3X98 - Supplies"/>
    <n v="34.070000000399993"/>
    <n v="0"/>
    <m/>
    <n v="0"/>
    <x v="0"/>
  </r>
  <r>
    <s v="216675 DANCE TEAM"/>
    <s v="3X83 - OTHER EXPENSES"/>
    <n v="4420.3200000000006"/>
    <n v="0"/>
    <m/>
    <n v="0"/>
    <x v="0"/>
  </r>
  <r>
    <s v="216675 DANCE TEAM"/>
    <s v="3037 - UNIFORMS"/>
    <n v="0"/>
    <n v="4000.0000000000005"/>
    <m/>
    <n v="4000.0000000000005"/>
    <x v="0"/>
  </r>
  <r>
    <s v="216677 CHEERLEADING OPERATI"/>
    <s v="3000 - Unallocated operating pool"/>
    <n v="9944.9400000000023"/>
    <n v="0"/>
    <m/>
    <n v="0"/>
    <x v="0"/>
  </r>
  <r>
    <s v="216677 CHEERLEADING OPERATI"/>
    <s v="3X92 - Professional Services"/>
    <n v="4297.5"/>
    <n v="0"/>
    <m/>
    <n v="0"/>
    <x v="0"/>
  </r>
  <r>
    <s v="216677 CHEERLEADING OPERATI"/>
    <s v="4080 - PROF FEES"/>
    <n v="0"/>
    <n v="7035"/>
    <m/>
    <n v="7035"/>
    <x v="0"/>
  </r>
  <r>
    <s v="216677 CHEERLEADING OPERATI"/>
    <s v="3090 - CONF. REGISTRATION"/>
    <n v="160"/>
    <n v="4350"/>
    <m/>
    <n v="4350"/>
    <x v="0"/>
  </r>
  <r>
    <s v="216677 CHEERLEADING OPERATI"/>
    <s v="3X98 - Supplies"/>
    <n v="34.070000000399993"/>
    <n v="0"/>
    <m/>
    <n v="0"/>
    <x v="0"/>
  </r>
  <r>
    <s v="216677 CHEERLEADING OPERATI"/>
    <s v="3X83 - OTHER EXPENSES"/>
    <n v="11234.25"/>
    <n v="0"/>
    <m/>
    <n v="0"/>
    <x v="0"/>
  </r>
  <r>
    <s v="216677 CHEERLEADING OPERATI"/>
    <s v="3037 - UNIFORMS"/>
    <n v="0"/>
    <n v="5000"/>
    <m/>
    <n v="5000"/>
    <x v="0"/>
  </r>
  <r>
    <s v="216666 MEN'S SWIM TEAM OPER"/>
    <s v="3000 - Unallocated operating pool"/>
    <n v="13547.559999999998"/>
    <n v="0"/>
    <m/>
    <n v="0"/>
    <x v="0"/>
  </r>
  <r>
    <s v="216666 MEN'S SWIM TEAM OPER"/>
    <s v="3X92 - Professional Services"/>
    <n v="875.00000000039972"/>
    <n v="0"/>
    <m/>
    <n v="0"/>
    <x v="0"/>
  </r>
  <r>
    <s v="216666 MEN'S SWIM TEAM OPER"/>
    <s v="4080 - PROF FEES"/>
    <n v="0"/>
    <n v="1749.9999999999998"/>
    <m/>
    <n v="1749.9999999999998"/>
    <x v="0"/>
  </r>
  <r>
    <s v="216666 MEN'S SWIM TEAM OPER"/>
    <s v="3090 - CONF. REGISTRATION"/>
    <n v="399.99999999999994"/>
    <n v="15538.39"/>
    <m/>
    <n v="15538.39"/>
    <x v="0"/>
  </r>
  <r>
    <s v="216666 MEN'S SWIM TEAM OPER"/>
    <s v="3093 - DOMESTIC TRAVEL EXP."/>
    <n v="10773.829999999996"/>
    <n v="0"/>
    <m/>
    <n v="0"/>
    <x v="0"/>
  </r>
  <r>
    <s v="216666 MEN'S SWIM TEAM OPER"/>
    <s v="3X89 - Entertainment/Catering"/>
    <n v="1168.7000000004"/>
    <n v="300"/>
    <m/>
    <n v="300"/>
    <x v="0"/>
  </r>
  <r>
    <s v="216666 MEN'S SWIM TEAM OPER"/>
    <s v="3079 - MEMBERSHIP/DUES"/>
    <n v="0"/>
    <n v="900"/>
    <m/>
    <n v="900"/>
    <x v="0"/>
  </r>
  <r>
    <s v="216666 MEN'S SWIM TEAM OPER"/>
    <s v="3X97 - Equipment"/>
    <n v="277.14999999959997"/>
    <n v="0"/>
    <m/>
    <n v="0"/>
    <x v="0"/>
  </r>
  <r>
    <s v="216666 MEN'S SWIM TEAM OPER"/>
    <s v="3X98 - Supplies"/>
    <n v="58.509999999600005"/>
    <n v="0"/>
    <m/>
    <n v="0"/>
    <x v="0"/>
  </r>
  <r>
    <s v="216666 MEN'S SWIM TEAM OPER"/>
    <s v="3X83 - OTHER EXPENSES"/>
    <n v="10431.650000000396"/>
    <n v="0"/>
    <m/>
    <n v="0"/>
    <x v="0"/>
  </r>
  <r>
    <s v="216666 MEN'S SWIM TEAM OPER"/>
    <s v="3037 - UNIFORMS"/>
    <n v="0"/>
    <n v="10999.999999999998"/>
    <m/>
    <n v="10999.999999999998"/>
    <x v="0"/>
  </r>
  <r>
    <s v="216676 WOMEN'S SWIM TEAM OP"/>
    <s v="3000 - Unallocated operating pool"/>
    <n v="14073.639999999998"/>
    <n v="0"/>
    <m/>
    <n v="0"/>
    <x v="0"/>
  </r>
  <r>
    <s v="216676 WOMEN'S SWIM TEAM OP"/>
    <s v="3X92 - Professional Services"/>
    <n v="875.00000000039972"/>
    <n v="0"/>
    <m/>
    <n v="0"/>
    <x v="0"/>
  </r>
  <r>
    <s v="216676 WOMEN'S SWIM TEAM OP"/>
    <s v="4080 - PROF FEES"/>
    <n v="0"/>
    <n v="1749.9999999999998"/>
    <m/>
    <n v="1749.9999999999998"/>
    <x v="0"/>
  </r>
  <r>
    <s v="216676 WOMEN'S SWIM TEAM OP"/>
    <s v="3090 - CONF. REGISTRATION"/>
    <n v="399.99999999999994"/>
    <n v="19500"/>
    <m/>
    <n v="19500"/>
    <x v="0"/>
  </r>
  <r>
    <s v="216676 WOMEN'S SWIM TEAM OP"/>
    <s v="3093 - DOMESTIC TRAVEL EXP."/>
    <n v="10734.04"/>
    <n v="0"/>
    <m/>
    <n v="0"/>
    <x v="0"/>
  </r>
  <r>
    <s v="216676 WOMEN'S SWIM TEAM OP"/>
    <s v="3X89 - Entertainment/Catering"/>
    <n v="1168.7300000004"/>
    <n v="300"/>
    <m/>
    <n v="300"/>
    <x v="0"/>
  </r>
  <r>
    <s v="216676 WOMEN'S SWIM TEAM OP"/>
    <s v="3079 - MEMBERSHIP/DUES"/>
    <n v="0"/>
    <n v="900"/>
    <m/>
    <n v="900"/>
    <x v="0"/>
  </r>
  <r>
    <s v="216676 WOMEN'S SWIM TEAM OP"/>
    <s v="3X97 - Equipment"/>
    <n v="249.89999999999995"/>
    <n v="0"/>
    <m/>
    <n v="0"/>
    <x v="0"/>
  </r>
  <r>
    <s v="216676 WOMEN'S SWIM TEAM OP"/>
    <s v="3X98 - Supplies"/>
    <n v="58.520000000400017"/>
    <n v="0"/>
    <m/>
    <n v="0"/>
    <x v="0"/>
  </r>
  <r>
    <s v="216676 WOMEN'S SWIM TEAM OP"/>
    <s v="3X99 - Educational Programming Activities"/>
    <n v="167.99000000040004"/>
    <n v="0"/>
    <m/>
    <n v="0"/>
    <x v="0"/>
  </r>
  <r>
    <s v="216676 WOMEN'S SWIM TEAM OP"/>
    <s v="3X83 - OTHER EXPENSES"/>
    <n v="12327.440000000397"/>
    <n v="0"/>
    <m/>
    <n v="0"/>
    <x v="0"/>
  </r>
  <r>
    <s v="216676 WOMEN'S SWIM TEAM OP"/>
    <s v="3037 - UNIFORMS"/>
    <n v="0"/>
    <n v="13999.999999999998"/>
    <m/>
    <n v="13999.999999999998"/>
    <x v="0"/>
  </r>
  <r>
    <s v="216680 SPORTS INFORMATION"/>
    <s v="3X91 - Advertising summary"/>
    <n v="0"/>
    <n v="799.99999999999989"/>
    <m/>
    <n v="799.99999999999989"/>
    <x v="0"/>
  </r>
  <r>
    <s v="216680 SPORTS INFORMATION"/>
    <s v="4080 - PROF FEES"/>
    <n v="0"/>
    <n v="11494.999999999998"/>
    <m/>
    <n v="11494.999999999998"/>
    <x v="0"/>
  </r>
  <r>
    <s v="216680 SPORTS INFORMATION"/>
    <s v="3090 - CONF. REGISTRATION"/>
    <n v="0"/>
    <n v="2095"/>
    <m/>
    <n v="2095"/>
    <x v="0"/>
  </r>
  <r>
    <s v="216680 SPORTS INFORMATION"/>
    <s v="3079 - MEMBERSHIP/DUES"/>
    <n v="0"/>
    <n v="300"/>
    <m/>
    <n v="300"/>
    <x v="0"/>
  </r>
  <r>
    <s v="216680 SPORTS INFORMATION"/>
    <s v="4023 - COMPUTER-MAINT"/>
    <n v="0"/>
    <n v="3949.9999999999995"/>
    <m/>
    <n v="3949.9999999999995"/>
    <x v="0"/>
  </r>
  <r>
    <s v="216678 MEN'S GOLF"/>
    <s v="4080 - PROF FEES"/>
    <n v="0"/>
    <n v="5000"/>
    <m/>
    <n v="5000"/>
    <x v="0"/>
  </r>
  <r>
    <s v="216678 MEN'S GOLF"/>
    <s v="3090 - CONF. REGISTRATION"/>
    <n v="0"/>
    <n v="13935"/>
    <m/>
    <n v="13935"/>
    <x v="0"/>
  </r>
  <r>
    <s v="216678 MEN'S GOLF"/>
    <s v="3079 - MEMBERSHIP/DUES"/>
    <n v="0"/>
    <n v="350.00000000000006"/>
    <m/>
    <n v="350.00000000000006"/>
    <x v="0"/>
  </r>
  <r>
    <s v="216678 MEN'S GOLF"/>
    <s v="3X97 - Equipment"/>
    <n v="0"/>
    <n v="3495"/>
    <m/>
    <n v="3495"/>
    <x v="0"/>
  </r>
  <r>
    <s v="216678 MEN'S GOLF"/>
    <s v="3X83 - OTHER EXPENSES"/>
    <n v="0"/>
    <n v="90"/>
    <m/>
    <n v="90"/>
    <x v="0"/>
  </r>
  <r>
    <s v="216678 MEN'S GOLF"/>
    <s v="3037 - UNIFORMS"/>
    <n v="0"/>
    <n v="3499.9999999999995"/>
    <m/>
    <n v="3499.9999999999995"/>
    <x v="0"/>
  </r>
  <r>
    <s v="216678 MEN'S GOLF"/>
    <s v="3072 - AUTO EXPENSE"/>
    <n v="0"/>
    <n v="110.00000000000001"/>
    <m/>
    <n v="110.00000000000001"/>
    <x v="0"/>
  </r>
  <r>
    <s v="216679 MEN'S TENNIS"/>
    <s v="4080 - PROF FEES"/>
    <n v="0"/>
    <n v="1599.9999999999998"/>
    <m/>
    <n v="1599.9999999999998"/>
    <x v="0"/>
  </r>
  <r>
    <s v="216679 MEN'S TENNIS"/>
    <s v="3090 - CONF. REGISTRATION"/>
    <n v="0"/>
    <n v="18449"/>
    <m/>
    <n v="18449"/>
    <x v="0"/>
  </r>
  <r>
    <s v="216679 MEN'S TENNIS"/>
    <s v="3079 - MEMBERSHIP/DUES"/>
    <n v="0"/>
    <n v="474.99999999999994"/>
    <m/>
    <n v="474.99999999999994"/>
    <x v="0"/>
  </r>
  <r>
    <s v="216679 MEN'S TENNIS"/>
    <s v="3X97 - Equipment"/>
    <n v="0"/>
    <n v="1650"/>
    <m/>
    <n v="1650"/>
    <x v="0"/>
  </r>
  <r>
    <s v="216679 MEN'S TENNIS"/>
    <s v="3037 - UNIFORMS"/>
    <n v="0"/>
    <n v="7029.9999999999991"/>
    <m/>
    <n v="7029.9999999999991"/>
    <x v="0"/>
  </r>
  <r>
    <s v="319700 WHELAN CHILD CENTER"/>
    <s v="1104 - UN STAFF F/T"/>
    <n v="226977"/>
    <n v="300398"/>
    <m/>
    <n v="300398"/>
    <x v="3"/>
  </r>
  <r>
    <s v="319700 WHELAN CHILD CENTER"/>
    <s v="1208 - ADM STAFF FT"/>
    <n v="213117"/>
    <n v="118228.23999999999"/>
    <m/>
    <n v="118228.23999999999"/>
    <x v="3"/>
  </r>
  <r>
    <s v="319700 WHELAN CHILD CENTER"/>
    <s v="1920 - STUDENT ASSISTANT"/>
    <n v="18000"/>
    <n v="3400.0000000000005"/>
    <m/>
    <n v="3400.0000000000005"/>
    <x v="3"/>
  </r>
  <r>
    <s v="319700 WHELAN CHILD CENTER"/>
    <s v="3000 - Unallocated operating pool"/>
    <n v="16086.020000000399"/>
    <n v="16086.000000000002"/>
    <m/>
    <n v="16086.000000000002"/>
    <x v="3"/>
  </r>
  <r>
    <s v="319700 WHELAN CHILD CENTER"/>
    <s v="3X92 - Professional Services"/>
    <n v="1593.75"/>
    <n v="1593.9999999999998"/>
    <m/>
    <n v="1593.9999999999998"/>
    <x v="3"/>
  </r>
  <r>
    <s v="319700 WHELAN CHILD CENTER"/>
    <s v="3X97 - Equipment"/>
    <n v="3735.5400000000004"/>
    <n v="3736.0000000000005"/>
    <m/>
    <n v="3736.0000000000005"/>
    <x v="3"/>
  </r>
  <r>
    <s v="319700 WHELAN CHILD CENTER"/>
    <s v="3X98 - Supplies"/>
    <n v="17268.110000000397"/>
    <n v="17268"/>
    <m/>
    <n v="17268"/>
    <x v="3"/>
  </r>
  <r>
    <s v="319700 WHELAN CHILD CENTER"/>
    <s v="3X71 Repairs Summary"/>
    <n v="2351.4699999996001"/>
    <n v="783.66666666666663"/>
    <m/>
    <n v="783.66666666666663"/>
    <x v="3"/>
  </r>
  <r>
    <s v="319700 WHELAN CHILD CENTER"/>
    <s v="3033 - REPAIRS"/>
    <n v="0"/>
    <n v="783.66666666666663"/>
    <m/>
    <n v="783.66666666666663"/>
    <x v="3"/>
  </r>
  <r>
    <s v="319700 WHELAN CHILD CENTER"/>
    <s v="3056 - EMER REPAIRS"/>
    <n v="0"/>
    <n v="783.66666666666663"/>
    <m/>
    <n v="783.66666666666663"/>
    <x v="3"/>
  </r>
  <r>
    <s v="319700 WHELAN CHILD CENTER"/>
    <s v="3X83 - OTHER EXPENSES"/>
    <n v="305.10999999960001"/>
    <n v="305"/>
    <m/>
    <n v="305"/>
    <x v="3"/>
  </r>
  <r>
    <s v="216600 V P STUDENT AFFAIRS"/>
    <s v="1199 - UNALLOCAT STAFF"/>
    <n v="0"/>
    <n v="12370.999999999995"/>
    <n v="390331"/>
    <n v="402702"/>
    <x v="0"/>
  </r>
  <r>
    <s v="216600 V P STUDENT AFFAIRS"/>
    <s v="1208 - ADM STAFF FT"/>
    <n v="134956.57999999999"/>
    <n v="142782.78"/>
    <m/>
    <n v="142782.78"/>
    <x v="0"/>
  </r>
  <r>
    <s v="216600 V P STUDENT AFFAIRS"/>
    <s v="1019 - STIPENDS"/>
    <n v="326.4199999999999"/>
    <n v="0"/>
    <m/>
    <n v="0"/>
    <x v="0"/>
  </r>
  <r>
    <s v="216600 V P STUDENT AFFAIRS"/>
    <s v="3000 - Unallocated operating pool"/>
    <n v="19790.270000000401"/>
    <n v="4909"/>
    <n v="4292"/>
    <n v="9201"/>
    <x v="0"/>
  </r>
  <r>
    <s v="216600 V P STUDENT AFFAIRS"/>
    <s v="3X92 - Professional Services"/>
    <n v="16599.999999999596"/>
    <n v="80754.999999999956"/>
    <m/>
    <n v="80754.999999999956"/>
    <x v="0"/>
  </r>
  <r>
    <s v="216600 V P STUDENT AFFAIRS"/>
    <s v="3090 - CONF. REGISTRATION"/>
    <n v="250.00000000000003"/>
    <n v="7300"/>
    <m/>
    <n v="7300"/>
    <x v="0"/>
  </r>
  <r>
    <s v="216600 V P STUDENT AFFAIRS"/>
    <s v="3091 - MILEAGE"/>
    <n v="307.37000000000006"/>
    <n v="0"/>
    <m/>
    <n v="0"/>
    <x v="0"/>
  </r>
  <r>
    <s v="216600 V P STUDENT AFFAIRS"/>
    <s v="3092 - AIRFARE/RAIL FEES"/>
    <n v="426.73"/>
    <n v="800"/>
    <m/>
    <n v="800"/>
    <x v="0"/>
  </r>
  <r>
    <s v="216600 V P STUDENT AFFAIRS"/>
    <s v="3093 - DOMESTIC TRAVEL EXP."/>
    <n v="1537.1300000000003"/>
    <n v="1560"/>
    <m/>
    <n v="1560"/>
    <x v="0"/>
  </r>
  <r>
    <s v="216600 V P STUDENT AFFAIRS"/>
    <s v="3X89 - Entertainment/Catering"/>
    <n v="3502.9499999999994"/>
    <n v="4799.9999999999991"/>
    <m/>
    <n v="4799.9999999999991"/>
    <x v="0"/>
  </r>
  <r>
    <s v="216600 V P STUDENT AFFAIRS"/>
    <s v="3079 - MEMBERSHIP/DUES"/>
    <n v="0"/>
    <n v="2701"/>
    <m/>
    <n v="2701"/>
    <x v="0"/>
  </r>
  <r>
    <s v="216600 V P STUDENT AFFAIRS"/>
    <s v="3X96 - Information Technology/Computer Expenses"/>
    <n v="0"/>
    <n v="7719"/>
    <m/>
    <n v="7719"/>
    <x v="0"/>
  </r>
  <r>
    <s v="216600 V P STUDENT AFFAIRS"/>
    <s v="3X97 - Equipment"/>
    <n v="73.490000000400002"/>
    <n v="0"/>
    <m/>
    <n v="0"/>
    <x v="0"/>
  </r>
  <r>
    <s v="216600 V P STUDENT AFFAIRS"/>
    <s v="3X98 - Supplies"/>
    <n v="2969.3100000000009"/>
    <n v="0"/>
    <m/>
    <n v="0"/>
    <x v="0"/>
  </r>
  <r>
    <s v="216600 V P STUDENT AFFAIRS"/>
    <s v="3030 - OFFICE SUPPLIES"/>
    <n v="0"/>
    <n v="2199.9999999999995"/>
    <m/>
    <n v="2199.9999999999995"/>
    <x v="0"/>
  </r>
  <r>
    <s v="216600 V P STUDENT AFFAIRS"/>
    <s v="3077 - REPRODUCTION"/>
    <n v="0"/>
    <n v="3499.9999999999995"/>
    <m/>
    <n v="3499.9999999999995"/>
    <x v="0"/>
  </r>
  <r>
    <s v="216600 V P STUDENT AFFAIRS"/>
    <s v="3X71 Repairs Summary"/>
    <n v="1442.7500000003995"/>
    <n v="0"/>
    <m/>
    <n v="0"/>
    <x v="0"/>
  </r>
  <r>
    <s v="216600 V P STUDENT AFFAIRS"/>
    <s v="3X83 - OTHER EXPENSES"/>
    <n v="0"/>
    <n v="500.00000000000006"/>
    <m/>
    <n v="500.00000000000006"/>
    <x v="0"/>
  </r>
  <r>
    <s v="216600 V P STUDENT AFFAIRS"/>
    <s v="3070 - MISCELLANEOUS"/>
    <n v="0"/>
    <n v="49.999999999999993"/>
    <m/>
    <n v="49.999999999999993"/>
    <x v="0"/>
  </r>
  <r>
    <s v="216601 ACCESSIBLE EDUCATION"/>
    <s v="1208 - ADM STAFF FT"/>
    <n v="160500"/>
    <n v="160499.93999999997"/>
    <m/>
    <n v="160499.93999999997"/>
    <x v="0"/>
  </r>
  <r>
    <s v="216601 ACCESSIBLE EDUCATION"/>
    <s v="3000 - Unallocated operating pool"/>
    <n v="16185"/>
    <n v="0"/>
    <m/>
    <n v="0"/>
    <x v="0"/>
  </r>
  <r>
    <s v="216601 ACCESSIBLE EDUCATION"/>
    <s v="3090 - CONF. REGISTRATION"/>
    <n v="0"/>
    <n v="1040"/>
    <m/>
    <n v="1040"/>
    <x v="0"/>
  </r>
  <r>
    <s v="216601 ACCESSIBLE EDUCATION"/>
    <s v="3092 - AIRFARE/RAIL FEES"/>
    <n v="0"/>
    <n v="1200"/>
    <m/>
    <n v="1200"/>
    <x v="0"/>
  </r>
  <r>
    <s v="216601 ACCESSIBLE EDUCATION"/>
    <s v="3093 - DOMESTIC TRAVEL EXP."/>
    <n v="0"/>
    <n v="3380"/>
    <m/>
    <n v="3380"/>
    <x v="0"/>
  </r>
  <r>
    <s v="216601 ACCESSIBLE EDUCATION"/>
    <s v="3X93 - Books and Periodicals"/>
    <n v="0"/>
    <n v="300"/>
    <m/>
    <n v="300"/>
    <x v="0"/>
  </r>
  <r>
    <s v="216601 ACCESSIBLE EDUCATION"/>
    <s v="3X89 - Entertainment/Catering"/>
    <n v="665.00000000040018"/>
    <n v="0"/>
    <m/>
    <n v="0"/>
    <x v="0"/>
  </r>
  <r>
    <s v="216601 ACCESSIBLE EDUCATION"/>
    <s v="3079 - MEMBERSHIP/DUES"/>
    <n v="0"/>
    <n v="1500"/>
    <m/>
    <n v="1500"/>
    <x v="0"/>
  </r>
  <r>
    <s v="216601 ACCESSIBLE EDUCATION"/>
    <s v="3X96 - Information Technology/Computer Expenses"/>
    <n v="3150"/>
    <n v="0"/>
    <m/>
    <n v="0"/>
    <x v="0"/>
  </r>
  <r>
    <s v="216601 ACCESSIBLE EDUCATION"/>
    <s v="3022 - COMP SOFTWARE"/>
    <n v="0"/>
    <n v="13900.000000000002"/>
    <m/>
    <n v="13900.000000000002"/>
    <x v="0"/>
  </r>
  <r>
    <s v="216601 ACCESSIBLE EDUCATION"/>
    <s v="3X98 - Supplies"/>
    <n v="0"/>
    <n v="400"/>
    <m/>
    <n v="400"/>
    <x v="0"/>
  </r>
  <r>
    <s v="216601 ACCESSIBLE EDUCATION"/>
    <s v="3077 - REPRODUCTION"/>
    <n v="0"/>
    <n v="900"/>
    <m/>
    <n v="900"/>
    <x v="0"/>
  </r>
  <r>
    <s v="216601 ACCESSIBLE EDUCATION"/>
    <s v="3X99 - Educational Programming Activities"/>
    <n v="0"/>
    <n v="500"/>
    <m/>
    <n v="500"/>
    <x v="0"/>
  </r>
  <r>
    <s v="216601 ACCESSIBLE EDUCATION"/>
    <s v="3X80 - Service Contracts"/>
    <n v="0"/>
    <n v="2500"/>
    <m/>
    <n v="2500"/>
    <x v="0"/>
  </r>
  <r>
    <s v="216900 VP FOR MKT &amp; COMM"/>
    <s v="1104 - UN STAFF F/T"/>
    <n v="5000"/>
    <n v="4940"/>
    <m/>
    <n v="4940"/>
    <x v="0"/>
  </r>
  <r>
    <s v="216900 VP FOR MKT &amp; COMM"/>
    <s v="1208 - ADM STAFF FT"/>
    <n v="603775"/>
    <n v="663599.78000000014"/>
    <m/>
    <n v="663599.78000000014"/>
    <x v="0"/>
  </r>
  <r>
    <s v="216900 VP FOR MKT &amp; COMM"/>
    <s v="1920 - STUDENT ASSISTANT"/>
    <n v="0"/>
    <n v="3918"/>
    <m/>
    <n v="3918"/>
    <x v="0"/>
  </r>
  <r>
    <s v="216900 VP FOR MKT &amp; COMM"/>
    <s v="1019 - STIPENDS"/>
    <n v="5824.9699999999984"/>
    <n v="0"/>
    <m/>
    <n v="0"/>
    <x v="0"/>
  </r>
  <r>
    <s v="216900 VP FOR MKT &amp; COMM"/>
    <s v="3000 - Unallocated operating pool"/>
    <n v="112112.91999999962"/>
    <n v="0"/>
    <m/>
    <n v="0"/>
    <x v="0"/>
  </r>
  <r>
    <s v="216900 VP FOR MKT &amp; COMM"/>
    <s v="3X91 - Advertising summary"/>
    <n v="12786.830000000404"/>
    <n v="55000.000000000022"/>
    <m/>
    <n v="55000.000000000022"/>
    <x v="0"/>
  </r>
  <r>
    <s v="216900 VP FOR MKT &amp; COMM"/>
    <s v="3X92 - Professional Services"/>
    <n v="18750"/>
    <n v="0"/>
    <m/>
    <n v="0"/>
    <x v="0"/>
  </r>
  <r>
    <s v="216900 VP FOR MKT &amp; COMM"/>
    <s v="3080 - PROF FEES"/>
    <n v="0"/>
    <n v="24999.999999999996"/>
    <m/>
    <n v="24999.999999999996"/>
    <x v="0"/>
  </r>
  <r>
    <s v="216900 VP FOR MKT &amp; COMM"/>
    <s v="3090 - CONF. REGISTRATION"/>
    <n v="1069.9999999999998"/>
    <n v="1607"/>
    <m/>
    <n v="1607"/>
    <x v="0"/>
  </r>
  <r>
    <s v="216900 VP FOR MKT &amp; COMM"/>
    <s v="3091 - MILEAGE"/>
    <n v="4.4899999999999993"/>
    <n v="402.5"/>
    <m/>
    <n v="402.5"/>
    <x v="0"/>
  </r>
  <r>
    <s v="216900 VP FOR MKT &amp; COMM"/>
    <s v="3092 - AIRFARE/RAIL FEES"/>
    <n v="0"/>
    <n v="400"/>
    <m/>
    <n v="400"/>
    <x v="0"/>
  </r>
  <r>
    <s v="216900 VP FOR MKT &amp; COMM"/>
    <s v="3093 - DOMESTIC TRAVEL EXP."/>
    <n v="43.72999999999999"/>
    <n v="2600"/>
    <m/>
    <n v="2600"/>
    <x v="0"/>
  </r>
  <r>
    <s v="216900 VP FOR MKT &amp; COMM"/>
    <s v="3X94 - Library Expenses"/>
    <n v="3360"/>
    <n v="0"/>
    <m/>
    <n v="0"/>
    <x v="0"/>
  </r>
  <r>
    <s v="216900 VP FOR MKT &amp; COMM"/>
    <s v="3X89 - Entertainment/Catering"/>
    <n v="631.8099999996"/>
    <n v="0"/>
    <m/>
    <n v="0"/>
    <x v="0"/>
  </r>
  <r>
    <s v="216900 VP FOR MKT &amp; COMM"/>
    <s v="3079 - MEMBERSHIP/DUES"/>
    <n v="0"/>
    <n v="1500"/>
    <m/>
    <n v="1500"/>
    <x v="0"/>
  </r>
  <r>
    <s v="216900 VP FOR MKT &amp; COMM"/>
    <s v="3X96 - Information Technology/Computer Expenses"/>
    <n v="4657.0299999995996"/>
    <n v="0"/>
    <m/>
    <n v="0"/>
    <x v="0"/>
  </r>
  <r>
    <s v="216900 VP FOR MKT &amp; COMM"/>
    <s v="3022 - COMP SOFTWARE"/>
    <n v="0"/>
    <n v="20000"/>
    <m/>
    <n v="20000"/>
    <x v="0"/>
  </r>
  <r>
    <s v="216900 VP FOR MKT &amp; COMM"/>
    <s v="3X97 - Equipment"/>
    <n v="68.25"/>
    <n v="27500.000000000004"/>
    <m/>
    <n v="27500.000000000004"/>
    <x v="0"/>
  </r>
  <r>
    <s v="216900 VP FOR MKT &amp; COMM"/>
    <s v="3X98 - Supplies"/>
    <n v="5904.1400000004005"/>
    <n v="6000"/>
    <m/>
    <n v="6000"/>
    <x v="0"/>
  </r>
  <r>
    <s v="216900 VP FOR MKT &amp; COMM"/>
    <s v="3030 - OFFICE SUPPLIES"/>
    <n v="0"/>
    <n v="2569.9999999999986"/>
    <m/>
    <n v="2569.9999999999986"/>
    <x v="0"/>
  </r>
  <r>
    <s v="216900 VP FOR MKT &amp; COMM"/>
    <s v="3042 - POSTAGE"/>
    <n v="0"/>
    <n v="999.99999999999955"/>
    <m/>
    <n v="999.99999999999955"/>
    <x v="0"/>
  </r>
  <r>
    <s v="216900 VP FOR MKT &amp; COMM"/>
    <s v="3077 - REPRODUCTION"/>
    <n v="0"/>
    <n v="3999.9999999999982"/>
    <m/>
    <n v="3999.9999999999982"/>
    <x v="0"/>
  </r>
  <r>
    <s v="216900 VP FOR MKT &amp; COMM"/>
    <s v="3X83 - OTHER EXPENSES"/>
    <n v="520.79999999999984"/>
    <n v="0"/>
    <m/>
    <n v="0"/>
    <x v="0"/>
  </r>
  <r>
    <s v="216900 VP FOR MKT &amp; COMM"/>
    <s v="3053 - MOBILE PHONE"/>
    <n v="0"/>
    <n v="1800"/>
    <m/>
    <n v="1800"/>
    <x v="0"/>
  </r>
  <r>
    <s v="216700 V P FIN &amp; ADMIN"/>
    <s v="1208 - ADM STAFF FT"/>
    <n v="320000"/>
    <n v="324999.99999999983"/>
    <m/>
    <n v="324999.99999999983"/>
    <x v="0"/>
  </r>
  <r>
    <s v="216700 V P FIN &amp; ADMIN"/>
    <s v="1299 - UNALLOC-ADM SAL"/>
    <n v="0"/>
    <n v="119655.99999999996"/>
    <m/>
    <n v="119655.99999999996"/>
    <x v="0"/>
  </r>
  <r>
    <s v="216700 V P FIN &amp; ADMIN"/>
    <s v="3000 - Unallocated operating pool"/>
    <n v="20643.800000000396"/>
    <n v="399587.00000000006"/>
    <m/>
    <n v="399587.00000000006"/>
    <x v="0"/>
  </r>
  <r>
    <s v="216700 V P FIN &amp; ADMIN"/>
    <s v="3X92 - Professional Services"/>
    <n v="24.600000000000005"/>
    <n v="1276486"/>
    <n v="116297"/>
    <n v="1392783"/>
    <x v="0"/>
  </r>
  <r>
    <s v="216700 V P FIN &amp; ADMIN"/>
    <s v="3090 - CONF. REGISTRATION"/>
    <n v="1899"/>
    <n v="13154"/>
    <m/>
    <n v="13154"/>
    <x v="0"/>
  </r>
  <r>
    <s v="216700 V P FIN &amp; ADMIN"/>
    <s v="3092 - AIRFARE/RAIL FEES"/>
    <n v="1029.1600000000001"/>
    <n v="0"/>
    <m/>
    <n v="0"/>
    <x v="0"/>
  </r>
  <r>
    <s v="216700 V P FIN &amp; ADMIN"/>
    <s v="3093 - DOMESTIC TRAVEL EXP."/>
    <n v="720.61"/>
    <n v="0"/>
    <m/>
    <n v="0"/>
    <x v="0"/>
  </r>
  <r>
    <s v="216700 V P FIN &amp; ADMIN"/>
    <s v="3103 - TRAVEL AGENT FEE"/>
    <n v="5"/>
    <n v="0"/>
    <m/>
    <n v="0"/>
    <x v="0"/>
  </r>
  <r>
    <s v="216700 V P FIN &amp; ADMIN"/>
    <s v="3X93 - Books and Periodicals"/>
    <n v="136.1900000004"/>
    <n v="0"/>
    <m/>
    <n v="0"/>
    <x v="0"/>
  </r>
  <r>
    <s v="216700 V P FIN &amp; ADMIN"/>
    <s v="3X89 - Entertainment/Catering"/>
    <n v="188.91000000000005"/>
    <n v="0"/>
    <m/>
    <n v="0"/>
    <x v="0"/>
  </r>
  <r>
    <s v="216700 V P FIN &amp; ADMIN"/>
    <s v="3079 - MEMBERSHIP/DUES"/>
    <n v="0"/>
    <n v="5000"/>
    <m/>
    <n v="5000"/>
    <x v="0"/>
  </r>
  <r>
    <s v="216700 V P FIN &amp; ADMIN"/>
    <s v="3X98 - Supplies"/>
    <n v="330.72999999960007"/>
    <n v="0"/>
    <m/>
    <n v="0"/>
    <x v="0"/>
  </r>
  <r>
    <s v="216700 V P FIN &amp; ADMIN"/>
    <s v="3030 - OFFICE SUPPLIES"/>
    <n v="0"/>
    <n v="1845.9999999999998"/>
    <m/>
    <n v="1845.9999999999998"/>
    <x v="0"/>
  </r>
  <r>
    <s v="216700 V P FIN &amp; ADMIN"/>
    <s v="3X83 - OTHER EXPENSES"/>
    <n v="21.999999999600004"/>
    <n v="0"/>
    <m/>
    <n v="0"/>
    <x v="0"/>
  </r>
  <r>
    <s v="216730 HUMAN RESOURCES"/>
    <s v="1103 - UN STAFF PT"/>
    <n v="0"/>
    <n v="54685.80000000001"/>
    <m/>
    <n v="54685.80000000001"/>
    <x v="0"/>
  </r>
  <r>
    <s v="216730 HUMAN RESOURCES"/>
    <s v="1104 - UN STAFF F/T"/>
    <n v="118853.00000000001"/>
    <n v="118852.5"/>
    <m/>
    <n v="118852.5"/>
    <x v="0"/>
  </r>
  <r>
    <s v="216730 HUMAN RESOURCES"/>
    <s v="1208 - ADM STAFF FT"/>
    <n v="340070"/>
    <n v="271517.93999999994"/>
    <m/>
    <n v="271517.93999999994"/>
    <x v="0"/>
  </r>
  <r>
    <s v="216730 HUMAN RESOURCES"/>
    <s v="1299 - UNALLOC-ADM SAL"/>
    <n v="0"/>
    <n v="36461"/>
    <m/>
    <n v="36461"/>
    <x v="0"/>
  </r>
  <r>
    <s v="216730 HUMAN RESOURCES"/>
    <s v="1550 - TEMP-EXTERNAL"/>
    <n v="1794.39"/>
    <n v="0"/>
    <m/>
    <n v="0"/>
    <x v="0"/>
  </r>
  <r>
    <s v="216730 HUMAN RESOURCES"/>
    <s v="3000 - Unallocated operating pool"/>
    <n v="22238.709999999603"/>
    <n v="0"/>
    <m/>
    <n v="0"/>
    <x v="0"/>
  </r>
  <r>
    <s v="216730 HUMAN RESOURCES"/>
    <s v="3X92 - Professional Services"/>
    <n v="0"/>
    <n v="15999.999999999993"/>
    <m/>
    <n v="15999.999999999993"/>
    <x v="0"/>
  </r>
  <r>
    <s v="216730 HUMAN RESOURCES"/>
    <s v="3090 - CONF. REGISTRATION"/>
    <n v="75"/>
    <n v="7500"/>
    <m/>
    <n v="7500"/>
    <x v="0"/>
  </r>
  <r>
    <s v="216730 HUMAN RESOURCES"/>
    <s v="3092 - AIRFARE/RAIL FEES"/>
    <n v="264.95999999999992"/>
    <n v="0"/>
    <m/>
    <n v="0"/>
    <x v="0"/>
  </r>
  <r>
    <s v="216730 HUMAN RESOURCES"/>
    <s v="3093 - DOMESTIC TRAVEL EXP."/>
    <n v="838.10000000000025"/>
    <n v="0"/>
    <m/>
    <n v="0"/>
    <x v="0"/>
  </r>
  <r>
    <s v="216730 HUMAN RESOURCES"/>
    <s v="3X89 - Entertainment/Catering"/>
    <n v="979.25000000039972"/>
    <n v="0"/>
    <m/>
    <n v="0"/>
    <x v="0"/>
  </r>
  <r>
    <s v="216730 HUMAN RESOURCES"/>
    <s v="3086 - LU CONFERENCE"/>
    <n v="0"/>
    <n v="1700.0000000000002"/>
    <m/>
    <n v="1700.0000000000002"/>
    <x v="0"/>
  </r>
  <r>
    <s v="216730 HUMAN RESOURCES"/>
    <s v="3096 - CATERING"/>
    <n v="0"/>
    <n v="1350"/>
    <m/>
    <n v="1350"/>
    <x v="0"/>
  </r>
  <r>
    <s v="216730 HUMAN RESOURCES"/>
    <s v="3079 - MEMBERSHIP/DUES"/>
    <n v="0"/>
    <n v="5000"/>
    <m/>
    <n v="5000"/>
    <x v="0"/>
  </r>
  <r>
    <s v="216730 HUMAN RESOURCES"/>
    <s v="3X98 - Supplies"/>
    <n v="4180.8399999996"/>
    <n v="0"/>
    <m/>
    <n v="0"/>
    <x v="0"/>
  </r>
  <r>
    <s v="216730 HUMAN RESOURCES"/>
    <s v="3042 - POSTAGE"/>
    <n v="0"/>
    <n v="2478"/>
    <m/>
    <n v="2478"/>
    <x v="0"/>
  </r>
  <r>
    <s v="216730 HUMAN RESOURCES"/>
    <s v="3077 - REPRODUCTION"/>
    <n v="0"/>
    <n v="3499.9999999999995"/>
    <m/>
    <n v="3499.9999999999995"/>
    <x v="0"/>
  </r>
  <r>
    <s v="216730 HUMAN RESOURCES"/>
    <s v="3X83 - OTHER EXPENSES"/>
    <n v="2628.75"/>
    <n v="0"/>
    <m/>
    <n v="0"/>
    <x v="0"/>
  </r>
  <r>
    <s v="218700 FRINGE BENEFITS"/>
    <s v="3X86 - Fringe and Indirect Costs"/>
    <n v="24000"/>
    <n v="24000"/>
    <m/>
    <n v="24000"/>
    <x v="36"/>
  </r>
  <r>
    <s v="218700 FRINGE BENEFITS"/>
    <s v="2004 - EMP SERV AWARD"/>
    <n v="21999.999999999596"/>
    <n v="21999.999999999996"/>
    <m/>
    <n v="21999.999999999996"/>
    <x v="36"/>
  </r>
  <r>
    <s v="218700 FRINGE BENEFITS"/>
    <s v="2008 - EXEC BENEFITS"/>
    <n v="85500"/>
    <n v="76718"/>
    <m/>
    <n v="76718"/>
    <x v="36"/>
  </r>
  <r>
    <s v="218700 FRINGE BENEFITS"/>
    <s v="2009 - SOCIAL SECURITY"/>
    <n v="3367876.0000000005"/>
    <n v="3493044"/>
    <n v="11578"/>
    <n v="3504622"/>
    <x v="36"/>
  </r>
  <r>
    <s v="218700 FRINGE BENEFITS"/>
    <s v="2010 - RETIRE CONT"/>
    <n v="903.99999999960028"/>
    <n v="0"/>
    <m/>
    <n v="0"/>
    <x v="36"/>
  </r>
  <r>
    <s v="218700 FRINGE BENEFITS"/>
    <s v="2011 - DENTAL CONTRIBUTION"/>
    <n v="127914.99999999959"/>
    <n v="132000.00000000003"/>
    <m/>
    <n v="132000.00000000003"/>
    <x v="36"/>
  </r>
  <r>
    <s v="218700 FRINGE BENEFITS"/>
    <s v="2012 - LIFE/AD&amp;D"/>
    <n v="92000.000000000393"/>
    <n v="92000.000000000015"/>
    <m/>
    <n v="92000.000000000015"/>
    <x v="36"/>
  </r>
  <r>
    <s v="218700 FRINGE BENEFITS"/>
    <s v="2013 - MEDICAL INS"/>
    <n v="3682464"/>
    <n v="3891846"/>
    <m/>
    <n v="3891846"/>
    <x v="36"/>
  </r>
  <r>
    <s v="218700 FRINGE BENEFITS"/>
    <s v="2014 - LU RETIREMENT"/>
    <n v="999.99999999960028"/>
    <n v="1000.0000000000001"/>
    <m/>
    <n v="1000.0000000000001"/>
    <x v="36"/>
  </r>
  <r>
    <s v="218700 FRINGE BENEFITS"/>
    <s v="2015 - L T D"/>
    <n v="150000"/>
    <n v="150000"/>
    <m/>
    <n v="150000"/>
    <x v="36"/>
  </r>
  <r>
    <s v="218700 FRINGE BENEFITS"/>
    <s v="2016 - UNEMPLOYMENT"/>
    <n v="46562.900000000394"/>
    <n v="49000"/>
    <m/>
    <n v="49000"/>
    <x v="36"/>
  </r>
  <r>
    <s v="218700 FRINGE BENEFITS"/>
    <s v="2017 - MOVING EXPENSES"/>
    <n v="27437.099999999995"/>
    <n v="25000.000000000015"/>
    <m/>
    <n v="25000.000000000015"/>
    <x v="36"/>
  </r>
  <r>
    <s v="218700 FRINGE BENEFITS"/>
    <s v="2018 - TUITION REM"/>
    <n v="2423480.0000000005"/>
    <n v="2423480"/>
    <m/>
    <n v="2423480"/>
    <x v="36"/>
  </r>
  <r>
    <s v="218700 FRINGE BENEFITS"/>
    <s v="2019 - JESUIT FRINGE"/>
    <n v="188714.00000000035"/>
    <n v="182500.72999999998"/>
    <m/>
    <n v="182500.72999999998"/>
    <x v="36"/>
  </r>
  <r>
    <s v="218700 FRINGE BENEFITS"/>
    <s v="2021 - UHC ADMIN FEE"/>
    <n v="494400"/>
    <n v="509232"/>
    <m/>
    <n v="509232"/>
    <x v="36"/>
  </r>
  <r>
    <s v="218700 FRINGE BENEFITS"/>
    <s v="2022 - UHC STOP LOSS PREM"/>
    <n v="819000"/>
    <n v="859950"/>
    <m/>
    <n v="859950"/>
    <x v="36"/>
  </r>
  <r>
    <s v="216504 Computer Services"/>
    <s v="1208 - ADM STAFF FT"/>
    <n v="319129"/>
    <n v="449128.3"/>
    <m/>
    <n v="449128.3"/>
    <x v="0"/>
  </r>
  <r>
    <s v="216507 Computer Operations"/>
    <s v="1104 - UN STAFF F/T"/>
    <n v="140760.99999999997"/>
    <n v="140751"/>
    <m/>
    <n v="140751"/>
    <x v="0"/>
  </r>
  <r>
    <s v="216507 Computer Operations"/>
    <s v="1208 - ADM STAFF FT"/>
    <n v="48385.000000000007"/>
    <n v="48384.700000000004"/>
    <m/>
    <n v="48384.700000000004"/>
    <x v="0"/>
  </r>
  <r>
    <s v="216505 I.T.-CLIENT SERVICES"/>
    <s v="1104 - UN STAFF F/T"/>
    <n v="165658"/>
    <n v="206641.5"/>
    <m/>
    <n v="206641.5"/>
    <x v="0"/>
  </r>
  <r>
    <s v="216505 I.T.-CLIENT SERVICES"/>
    <s v="1208 - ADM STAFF FT"/>
    <n v="259420.99999999997"/>
    <n v="265399.88000000006"/>
    <m/>
    <n v="265399.88000000006"/>
    <x v="0"/>
  </r>
  <r>
    <s v="216505 I.T.-CLIENT SERVICES"/>
    <s v="1299 - UNALLOC-ADM SAL"/>
    <n v="0"/>
    <n v="38835.24"/>
    <m/>
    <n v="38835.24"/>
    <x v="0"/>
  </r>
  <r>
    <s v="216505 I.T.-CLIENT SERVICES"/>
    <s v="1920 - STUDENT ASSISTANT"/>
    <n v="6000"/>
    <n v="5000"/>
    <m/>
    <n v="5000"/>
    <x v="0"/>
  </r>
  <r>
    <s v="216505 I.T.-CLIENT SERVICES"/>
    <s v="3000 - Unallocated operating pool"/>
    <n v="5306.8799999999983"/>
    <n v="0"/>
    <m/>
    <n v="0"/>
    <x v="0"/>
  </r>
  <r>
    <s v="216505 I.T.-CLIENT SERVICES"/>
    <s v="3X92 - Professional Services"/>
    <n v="2339.9000000004003"/>
    <n v="0"/>
    <m/>
    <n v="0"/>
    <x v="0"/>
  </r>
  <r>
    <s v="216505 I.T.-CLIENT SERVICES"/>
    <s v="3092 - AIRFARE/RAIL FEES"/>
    <n v="498.25999999999993"/>
    <n v="0"/>
    <m/>
    <n v="0"/>
    <x v="0"/>
  </r>
  <r>
    <s v="216505 I.T.-CLIENT SERVICES"/>
    <s v="3093 - DOMESTIC TRAVEL EXP."/>
    <n v="314.93"/>
    <n v="0"/>
    <m/>
    <n v="0"/>
    <x v="0"/>
  </r>
  <r>
    <s v="216505 I.T.-CLIENT SERVICES"/>
    <s v="3X89 - Entertainment/Catering"/>
    <n v="324.27"/>
    <n v="0"/>
    <m/>
    <n v="0"/>
    <x v="0"/>
  </r>
  <r>
    <s v="216505 I.T.-CLIENT SERVICES"/>
    <s v="3X96 - Information Technology/Computer Expenses"/>
    <n v="503467.85000000033"/>
    <n v="0"/>
    <m/>
    <n v="0"/>
    <x v="0"/>
  </r>
  <r>
    <s v="216505 I.T.-CLIENT SERVICES"/>
    <s v="3X97 - Equipment"/>
    <n v="3689.3799999996004"/>
    <n v="0"/>
    <m/>
    <n v="0"/>
    <x v="0"/>
  </r>
  <r>
    <s v="216505 I.T.-CLIENT SERVICES"/>
    <s v="3X98 - Supplies"/>
    <n v="19161.170000000402"/>
    <n v="0"/>
    <m/>
    <n v="0"/>
    <x v="0"/>
  </r>
  <r>
    <s v="216505 I.T.-CLIENT SERVICES"/>
    <s v="3X80 - Service Contracts"/>
    <n v="20475"/>
    <n v="0"/>
    <m/>
    <n v="0"/>
    <x v="0"/>
  </r>
  <r>
    <s v="216505 I.T.-CLIENT SERVICES"/>
    <s v="3X83 - OTHER EXPENSES"/>
    <n v="147.35999999999999"/>
    <n v="0"/>
    <m/>
    <n v="0"/>
    <x v="0"/>
  </r>
  <r>
    <s v="217500 INFO TECH FEE"/>
    <s v="1012 - 12/12 FAC SAL"/>
    <n v="1402.4704000000004"/>
    <n v="0"/>
    <m/>
    <n v="0"/>
    <x v="0"/>
  </r>
  <r>
    <s v="217500 INFO TECH FEE"/>
    <s v="3000 - Unallocated operating pool"/>
    <n v="349043.88000000012"/>
    <n v="0"/>
    <m/>
    <n v="0"/>
    <x v="0"/>
  </r>
  <r>
    <s v="217500 INFO TECH FEE"/>
    <s v="3076 - TELECONFERENCING"/>
    <n v="0"/>
    <n v="2000"/>
    <m/>
    <n v="2000"/>
    <x v="0"/>
  </r>
  <r>
    <s v="217500 INFO TECH FEE"/>
    <s v="3080 - PROF FEES"/>
    <n v="0"/>
    <n v="2000"/>
    <m/>
    <n v="2000"/>
    <x v="0"/>
  </r>
  <r>
    <s v="217500 INFO TECH FEE"/>
    <s v="3090 - CONF. REGISTRATION"/>
    <n v="0"/>
    <n v="3000"/>
    <m/>
    <n v="3000"/>
    <x v="0"/>
  </r>
  <r>
    <s v="217500 INFO TECH FEE"/>
    <s v="3092 - AIRFARE/RAIL FEES"/>
    <n v="0"/>
    <n v="1200"/>
    <m/>
    <n v="1200"/>
    <x v="0"/>
  </r>
  <r>
    <s v="217500 INFO TECH FEE"/>
    <s v="3093 - DOMESTIC TRAVEL EXP."/>
    <n v="0"/>
    <n v="3380"/>
    <m/>
    <n v="3380"/>
    <x v="0"/>
  </r>
  <r>
    <s v="217500 INFO TECH FEE"/>
    <s v="3X96 - Information Technology/Computer Expenses"/>
    <n v="985688.75999999989"/>
    <n v="0"/>
    <m/>
    <n v="0"/>
    <x v="0"/>
  </r>
  <r>
    <s v="217500 INFO TECH FEE"/>
    <s v="3022 - COMP SOFTWARE"/>
    <n v="0"/>
    <n v="281095"/>
    <m/>
    <n v="281095"/>
    <x v="0"/>
  </r>
  <r>
    <s v="217500 INFO TECH FEE"/>
    <s v="3023 - COMPUTER MAINT"/>
    <n v="0"/>
    <n v="145772"/>
    <m/>
    <n v="145772"/>
    <x v="0"/>
  </r>
  <r>
    <s v="217500 INFO TECH FEE"/>
    <s v="3024 - COMPUTER LEASING"/>
    <n v="0"/>
    <n v="40000"/>
    <m/>
    <n v="40000"/>
    <x v="0"/>
  </r>
  <r>
    <s v="217500 INFO TECH FEE"/>
    <s v="3725 - COMP PERIPHERALS"/>
    <n v="0"/>
    <n v="6000"/>
    <m/>
    <n v="6000"/>
    <x v="0"/>
  </r>
  <r>
    <s v="217500 INFO TECH FEE"/>
    <s v="3726 - COMPUTER EQUIP"/>
    <n v="0"/>
    <n v="150000"/>
    <m/>
    <n v="150000"/>
    <x v="0"/>
  </r>
  <r>
    <s v="217500 INFO TECH FEE"/>
    <s v="3728 - DISASTER RECOVERY"/>
    <n v="0"/>
    <n v="90000"/>
    <m/>
    <n v="90000"/>
    <x v="0"/>
  </r>
  <r>
    <s v="217500 INFO TECH FEE"/>
    <s v="4022 - COMPUTER SOFTWARE"/>
    <n v="0"/>
    <n v="4508"/>
    <m/>
    <n v="4508"/>
    <x v="0"/>
  </r>
  <r>
    <s v="217500 INFO TECH FEE"/>
    <s v="4023 - COMPUTER-MAINT"/>
    <n v="0"/>
    <n v="560983"/>
    <m/>
    <n v="560983"/>
    <x v="0"/>
  </r>
  <r>
    <s v="217500 INFO TECH FEE"/>
    <s v="3X97 - Equipment"/>
    <n v="6556.8099999999986"/>
    <n v="0"/>
    <m/>
    <n v="0"/>
    <x v="0"/>
  </r>
  <r>
    <s v="217500 INFO TECH FEE"/>
    <s v="3035 - TELEPHONE-LD"/>
    <n v="0"/>
    <n v="8754"/>
    <m/>
    <n v="8754"/>
    <x v="0"/>
  </r>
  <r>
    <s v="217500 INFO TECH FEE"/>
    <s v="3731 - EQUIP/FURNITURE"/>
    <n v="0"/>
    <n v="30000"/>
    <m/>
    <n v="30000"/>
    <x v="0"/>
  </r>
  <r>
    <s v="217500 INFO TECH FEE"/>
    <s v="3X98 - Supplies"/>
    <n v="11000.000000000402"/>
    <n v="0"/>
    <m/>
    <n v="0"/>
    <x v="0"/>
  </r>
  <r>
    <s v="217500 INFO TECH FEE"/>
    <s v="3030 - OFFICE SUPPLIES"/>
    <n v="0"/>
    <n v="25000"/>
    <m/>
    <n v="25000"/>
    <x v="0"/>
  </r>
  <r>
    <s v="213601 ONLINE EDUC. SUPPORT"/>
    <s v="1012 - 12/12 FAC SAL"/>
    <n v="16829.644800000002"/>
    <n v="14243.720399999997"/>
    <m/>
    <n v="14243.720399999997"/>
    <x v="0"/>
  </r>
  <r>
    <s v="213601 ONLINE EDUC. SUPPORT"/>
    <s v="1104 - UN STAFF F/T"/>
    <n v="73298.227199999979"/>
    <n v="41008.499999999993"/>
    <m/>
    <n v="41008.499999999993"/>
    <x v="0"/>
  </r>
  <r>
    <s v="213601 ONLINE EDUC. SUPPORT"/>
    <s v="1208 - ADM STAFF FT"/>
    <n v="124983.62880000001"/>
    <n v="98197.174999999988"/>
    <m/>
    <n v="98197.174999999988"/>
    <x v="0"/>
  </r>
  <r>
    <s v="213601 ONLINE EDUC. SUPPORT"/>
    <s v="3000 - Unallocated operating pool"/>
    <n v="0"/>
    <n v="41"/>
    <m/>
    <n v="41"/>
    <x v="0"/>
  </r>
  <r>
    <s v="213601 ONLINE EDUC. SUPPORT"/>
    <s v="3X96 - Information Technology/Computer Expenses"/>
    <n v="2100"/>
    <n v="0"/>
    <m/>
    <n v="0"/>
    <x v="0"/>
  </r>
  <r>
    <s v="213601 ONLINE EDUC. SUPPORT"/>
    <s v="3022 - COMP SOFTWARE"/>
    <n v="0"/>
    <n v="5000"/>
    <m/>
    <n v="5000"/>
    <x v="0"/>
  </r>
  <r>
    <s v="213601 ONLINE EDUC. SUPPORT"/>
    <s v="3024 - COMPUTER LEASING"/>
    <n v="0"/>
    <n v="5000"/>
    <m/>
    <n v="5000"/>
    <x v="0"/>
  </r>
  <r>
    <s v="213601 ONLINE EDUC. SUPPORT"/>
    <s v="3726 - COMPUTER EQUIP"/>
    <n v="0"/>
    <n v="5000"/>
    <m/>
    <n v="5000"/>
    <x v="0"/>
  </r>
  <r>
    <s v="213601 ONLINE EDUC. SUPPORT"/>
    <s v="3035 - TELEPHONE-LD"/>
    <n v="0"/>
    <n v="3000"/>
    <m/>
    <n v="3000"/>
    <x v="0"/>
  </r>
  <r>
    <s v="213601 ONLINE EDUC. SUPPORT"/>
    <s v="3732 - EQUIP LEASE"/>
    <n v="0"/>
    <n v="7000"/>
    <m/>
    <n v="7000"/>
    <x v="0"/>
  </r>
  <r>
    <s v="213601 ONLINE EDUC. SUPPORT"/>
    <s v="3020 - INSTR SUPPLIES"/>
    <n v="0"/>
    <n v="360"/>
    <m/>
    <n v="360"/>
    <x v="0"/>
  </r>
  <r>
    <s v="213602 TECH FEE-ON-LINE"/>
    <s v="3000 - Unallocated operating pool"/>
    <n v="24502.5"/>
    <n v="24503.000000000004"/>
    <m/>
    <n v="24503.000000000004"/>
    <x v="0"/>
  </r>
  <r>
    <s v="216506 COMPUTER PROGRAMMING"/>
    <s v="1208 - ADM STAFF FT"/>
    <n v="545610.99999999988"/>
    <n v="480660.50000000006"/>
    <m/>
    <n v="480660.50000000006"/>
    <x v="0"/>
  </r>
  <r>
    <s v="216710 FINANCIAL AFFAIRS"/>
    <s v="1104 - UN STAFF F/T"/>
    <n v="68533.999999999985"/>
    <n v="0"/>
    <m/>
    <n v="0"/>
    <x v="0"/>
  </r>
  <r>
    <s v="216710 FINANCIAL AFFAIRS"/>
    <s v="1208 - ADM STAFF FT"/>
    <n v="517662"/>
    <n v="237199.89999999994"/>
    <m/>
    <n v="237199.89999999994"/>
    <x v="0"/>
  </r>
  <r>
    <s v="216710 FINANCIAL AFFAIRS"/>
    <s v="1299 - UNALLOC-ADM SAL"/>
    <n v="3799.9999999999995"/>
    <n v="0"/>
    <m/>
    <n v="0"/>
    <x v="0"/>
  </r>
  <r>
    <s v="216710 FINANCIAL AFFAIRS"/>
    <s v="1501 - TEMP-INTERNAL"/>
    <n v="0"/>
    <n v="12000"/>
    <m/>
    <n v="12000"/>
    <x v="0"/>
  </r>
  <r>
    <s v="216710 FINANCIAL AFFAIRS"/>
    <s v="1920 - STUDENT ASSISTANT"/>
    <n v="21000"/>
    <n v="24960"/>
    <m/>
    <n v="24960"/>
    <x v="0"/>
  </r>
  <r>
    <s v="216710 FINANCIAL AFFAIRS"/>
    <s v="1019 - STIPENDS"/>
    <n v="20000"/>
    <n v="0"/>
    <m/>
    <n v="0"/>
    <x v="0"/>
  </r>
  <r>
    <s v="216710 FINANCIAL AFFAIRS"/>
    <s v="3000 - Unallocated operating pool"/>
    <n v="15482.939999999995"/>
    <n v="0"/>
    <m/>
    <n v="0"/>
    <x v="0"/>
  </r>
  <r>
    <s v="216710 FINANCIAL AFFAIRS"/>
    <s v="3X92 - Professional Services"/>
    <n v="380322"/>
    <n v="0"/>
    <m/>
    <n v="0"/>
    <x v="0"/>
  </r>
  <r>
    <s v="216710 FINANCIAL AFFAIRS"/>
    <s v="3080 - PROF FEES"/>
    <n v="0"/>
    <n v="399969"/>
    <m/>
    <n v="399969"/>
    <x v="0"/>
  </r>
  <r>
    <s v="216710 FINANCIAL AFFAIRS"/>
    <s v="3090 - CONF. REGISTRATION"/>
    <n v="1491"/>
    <n v="1600"/>
    <m/>
    <n v="1600"/>
    <x v="0"/>
  </r>
  <r>
    <s v="216710 FINANCIAL AFFAIRS"/>
    <s v="3092 - AIRFARE/RAIL FEES"/>
    <n v="0"/>
    <n v="1200"/>
    <m/>
    <n v="1200"/>
    <x v="0"/>
  </r>
  <r>
    <s v="216710 FINANCIAL AFFAIRS"/>
    <s v="3093 - DOMESTIC TRAVEL EXP."/>
    <n v="120"/>
    <n v="5720"/>
    <m/>
    <n v="5720"/>
    <x v="0"/>
  </r>
  <r>
    <s v="216710 FINANCIAL AFFAIRS"/>
    <s v="3X89 - Entertainment/Catering"/>
    <n v="807.68000000040013"/>
    <n v="0"/>
    <m/>
    <n v="0"/>
    <x v="0"/>
  </r>
  <r>
    <s v="216710 FINANCIAL AFFAIRS"/>
    <s v="3079 - MEMBERSHIP/DUES"/>
    <n v="0"/>
    <n v="2000.0000000000002"/>
    <m/>
    <n v="2000.0000000000002"/>
    <x v="0"/>
  </r>
  <r>
    <s v="216710 FINANCIAL AFFAIRS"/>
    <s v="3X97 - Equipment"/>
    <n v="1515.8900000003998"/>
    <n v="0"/>
    <m/>
    <n v="0"/>
    <x v="0"/>
  </r>
  <r>
    <s v="216710 FINANCIAL AFFAIRS"/>
    <s v="3X98 - Supplies"/>
    <n v="6458.1999999995978"/>
    <n v="1710"/>
    <m/>
    <n v="1710"/>
    <x v="0"/>
  </r>
  <r>
    <s v="216710 FINANCIAL AFFAIRS"/>
    <s v="3020 - INSTR SUPPLIES"/>
    <n v="0"/>
    <n v="1000.0000000000001"/>
    <m/>
    <n v="1000.0000000000001"/>
    <x v="0"/>
  </r>
  <r>
    <s v="216710 FINANCIAL AFFAIRS"/>
    <s v="3042 - POSTAGE"/>
    <n v="0"/>
    <n v="5000"/>
    <m/>
    <n v="5000"/>
    <x v="0"/>
  </r>
  <r>
    <s v="216710 FINANCIAL AFFAIRS"/>
    <s v="3055 - SERV CONTRACT"/>
    <n v="0"/>
    <n v="3600"/>
    <m/>
    <n v="3600"/>
    <x v="0"/>
  </r>
  <r>
    <s v="216710 FINANCIAL AFFAIRS"/>
    <s v="3X83 - OTHER EXPENSES"/>
    <n v="474789.29000000027"/>
    <n v="0"/>
    <m/>
    <n v="0"/>
    <x v="0"/>
  </r>
  <r>
    <s v="216710 FINANCIAL AFFAIRS"/>
    <s v="3065 - BANK CARD FEES"/>
    <n v="0"/>
    <n v="48499.999999999993"/>
    <m/>
    <n v="48499.999999999993"/>
    <x v="0"/>
  </r>
  <r>
    <s v="216710 FINANCIAL AFFAIRS"/>
    <s v="4361 - BAD DEBTS"/>
    <n v="0"/>
    <n v="500000.0000000039"/>
    <m/>
    <n v="500000.0000000039"/>
    <x v="0"/>
  </r>
  <r>
    <s v="216703 STUDENT ACCOUNTS"/>
    <s v="1207 - ADM STAFF PT"/>
    <n v="0"/>
    <n v="28860"/>
    <m/>
    <n v="28860"/>
    <x v="0"/>
  </r>
  <r>
    <s v="216703 STUDENT ACCOUNTS"/>
    <s v="1208 - ADM STAFF FT"/>
    <n v="101721.99999999999"/>
    <n v="49999.999999999978"/>
    <m/>
    <n v="49999.999999999978"/>
    <x v="0"/>
  </r>
  <r>
    <s v="216703 STUDENT ACCOUNTS"/>
    <s v="3000 - Unallocated operating pool"/>
    <n v="3599.7999999995995"/>
    <n v="0"/>
    <m/>
    <n v="0"/>
    <x v="0"/>
  </r>
  <r>
    <s v="216703 STUDENT ACCOUNTS"/>
    <s v="3X92 - Professional Services"/>
    <n v="190569.99999999965"/>
    <n v="0"/>
    <m/>
    <n v="0"/>
    <x v="0"/>
  </r>
  <r>
    <s v="216703 STUDENT ACCOUNTS"/>
    <s v="4080 - PROF FEES"/>
    <n v="0"/>
    <n v="175000.00000000009"/>
    <m/>
    <n v="175000.00000000009"/>
    <x v="0"/>
  </r>
  <r>
    <s v="216703 STUDENT ACCOUNTS"/>
    <s v="3090 - CONF. REGISTRATION"/>
    <n v="0"/>
    <n v="850"/>
    <m/>
    <n v="850"/>
    <x v="0"/>
  </r>
  <r>
    <s v="216703 STUDENT ACCOUNTS"/>
    <s v="3092 - AIRFARE/RAIL FEES"/>
    <n v="0"/>
    <n v="400"/>
    <m/>
    <n v="400"/>
    <x v="0"/>
  </r>
  <r>
    <s v="216703 STUDENT ACCOUNTS"/>
    <s v="3093 - DOMESTIC TRAVEL EXP."/>
    <n v="0"/>
    <n v="1040"/>
    <m/>
    <n v="1040"/>
    <x v="0"/>
  </r>
  <r>
    <s v="216703 STUDENT ACCOUNTS"/>
    <s v="3X98 - Supplies"/>
    <n v="125.1999999996"/>
    <n v="0"/>
    <m/>
    <n v="0"/>
    <x v="0"/>
  </r>
  <r>
    <s v="216703 STUDENT ACCOUNTS"/>
    <s v="3030 - OFFICE SUPPLIES"/>
    <n v="0"/>
    <n v="2061.9999999999995"/>
    <m/>
    <n v="2061.9999999999995"/>
    <x v="0"/>
  </r>
  <r>
    <s v="216703 STUDENT ACCOUNTS"/>
    <s v="3X83 - OTHER EXPENSES"/>
    <n v="249.99999999960002"/>
    <n v="0"/>
    <m/>
    <n v="0"/>
    <x v="0"/>
  </r>
  <r>
    <s v="216704 BURSAR"/>
    <s v="1104 - UN STAFF F/T"/>
    <n v="24476.000000000004"/>
    <n v="35100"/>
    <m/>
    <n v="35100"/>
    <x v="0"/>
  </r>
  <r>
    <s v="216704 BURSAR"/>
    <s v="1208 - ADM STAFF FT"/>
    <n v="117426.99999999999"/>
    <n v="126495.34000000001"/>
    <m/>
    <n v="126495.34000000001"/>
    <x v="0"/>
  </r>
  <r>
    <s v="216704 BURSAR"/>
    <s v="3000 - Unallocated operating pool"/>
    <n v="16973.660000000404"/>
    <n v="0"/>
    <m/>
    <n v="0"/>
    <x v="0"/>
  </r>
  <r>
    <s v="216704 BURSAR"/>
    <s v="3X92 - Professional Services"/>
    <n v="2620.1999999999994"/>
    <n v="0"/>
    <m/>
    <n v="0"/>
    <x v="0"/>
  </r>
  <r>
    <s v="216704 BURSAR"/>
    <s v="3090 - CONF. REGISTRATION"/>
    <n v="640"/>
    <n v="850"/>
    <m/>
    <n v="850"/>
    <x v="0"/>
  </r>
  <r>
    <s v="216704 BURSAR"/>
    <s v="3092 - AIRFARE/RAIL FEES"/>
    <n v="207.96000000000006"/>
    <n v="400"/>
    <m/>
    <n v="400"/>
    <x v="0"/>
  </r>
  <r>
    <s v="216704 BURSAR"/>
    <s v="3093 - DOMESTIC TRAVEL EXP."/>
    <n v="1466.09"/>
    <n v="1040"/>
    <m/>
    <n v="1040"/>
    <x v="0"/>
  </r>
  <r>
    <s v="216704 BURSAR"/>
    <s v="3X96 - Information Technology/Computer Expenses"/>
    <n v="162549.99999999959"/>
    <n v="0"/>
    <m/>
    <n v="0"/>
    <x v="0"/>
  </r>
  <r>
    <s v="216704 BURSAR"/>
    <s v="3022 - COMP SOFTWARE"/>
    <n v="0"/>
    <n v="210000"/>
    <m/>
    <n v="210000"/>
    <x v="0"/>
  </r>
  <r>
    <s v="216704 BURSAR"/>
    <s v="3726 - COMPUTER EQUIP"/>
    <n v="0"/>
    <n v="500.00000000000006"/>
    <m/>
    <n v="500.00000000000006"/>
    <x v="0"/>
  </r>
  <r>
    <s v="216704 BURSAR"/>
    <s v="3731 - EQUIP/FURNITURE"/>
    <n v="0"/>
    <n v="900"/>
    <m/>
    <n v="900"/>
    <x v="0"/>
  </r>
  <r>
    <s v="216704 BURSAR"/>
    <s v="3X98 - Supplies"/>
    <n v="3792.0900000000006"/>
    <n v="0"/>
    <m/>
    <n v="0"/>
    <x v="0"/>
  </r>
  <r>
    <s v="216704 BURSAR"/>
    <s v="3030 - OFFICE SUPPLIES"/>
    <n v="0"/>
    <n v="3850.0000000000005"/>
    <m/>
    <n v="3850.0000000000005"/>
    <x v="0"/>
  </r>
  <r>
    <s v="216704 BURSAR"/>
    <s v="3X80 - Service Contracts"/>
    <n v="480"/>
    <n v="0"/>
    <m/>
    <n v="0"/>
    <x v="0"/>
  </r>
  <r>
    <s v="216704 BURSAR"/>
    <s v="3055 - SERV CONTRACT"/>
    <n v="0"/>
    <n v="6480"/>
    <m/>
    <n v="6480"/>
    <x v="0"/>
  </r>
  <r>
    <s v="216704 BURSAR"/>
    <s v="3033 - REPAIRS"/>
    <n v="0"/>
    <n v="1000.0000000000001"/>
    <m/>
    <n v="1000.0000000000001"/>
    <x v="0"/>
  </r>
  <r>
    <s v="216770 POST OFFICE"/>
    <s v="1104 - UN STAFF F/T"/>
    <n v="68971.999999999985"/>
    <n v="68971.5"/>
    <m/>
    <n v="68971.5"/>
    <x v="0"/>
  </r>
  <r>
    <s v="216770 POST OFFICE"/>
    <s v="1107 - OVERTIME"/>
    <n v="6000"/>
    <n v="6000"/>
    <m/>
    <n v="6000"/>
    <x v="0"/>
  </r>
  <r>
    <s v="216770 POST OFFICE"/>
    <s v="1920 - STUDENT ASSISTANT"/>
    <n v="16717.999999999996"/>
    <n v="16639.999999999996"/>
    <m/>
    <n v="16639.999999999996"/>
    <x v="0"/>
  </r>
  <r>
    <s v="216770 POST OFFICE"/>
    <s v="3000 - Unallocated operating pool"/>
    <n v="169.1900000004"/>
    <n v="0"/>
    <m/>
    <n v="0"/>
    <x v="0"/>
  </r>
  <r>
    <s v="216770 POST OFFICE"/>
    <s v="3X97 - Equipment"/>
    <n v="4056.8300000003997"/>
    <n v="0"/>
    <m/>
    <n v="0"/>
    <x v="0"/>
  </r>
  <r>
    <s v="216770 POST OFFICE"/>
    <s v="3732 - EQUIP LEASE"/>
    <n v="0"/>
    <n v="3978.0000000000005"/>
    <m/>
    <n v="3978.0000000000005"/>
    <x v="0"/>
  </r>
  <r>
    <s v="216770 POST OFFICE"/>
    <s v="3X98 - Supplies"/>
    <n v="1668.5000000003995"/>
    <n v="0"/>
    <m/>
    <n v="0"/>
    <x v="0"/>
  </r>
  <r>
    <s v="216770 POST OFFICE"/>
    <s v="3030 - OFFICE SUPPLIES"/>
    <n v="0"/>
    <n v="1649.9999999999998"/>
    <m/>
    <n v="1649.9999999999998"/>
    <x v="0"/>
  </r>
  <r>
    <s v="216770 POST OFFICE"/>
    <s v="3042 - POSTAGE"/>
    <n v="0"/>
    <n v="134.00000000000003"/>
    <m/>
    <n v="134.00000000000003"/>
    <x v="0"/>
  </r>
  <r>
    <s v="216770 POST OFFICE"/>
    <s v="3X83 - OTHER EXPENSES"/>
    <n v="62.480000000400018"/>
    <n v="0"/>
    <m/>
    <n v="0"/>
    <x v="0"/>
  </r>
  <r>
    <s v="216734 PURCHASING"/>
    <s v="1104 - UN STAFF F/T"/>
    <n v="66717"/>
    <n v="136090.5"/>
    <m/>
    <n v="136090.5"/>
    <x v="0"/>
  </r>
  <r>
    <s v="216734 PURCHASING"/>
    <s v="1208 - ADM STAFF FT"/>
    <n v="211000.00000000003"/>
    <n v="177999.94000000003"/>
    <m/>
    <n v="177999.94000000003"/>
    <x v="0"/>
  </r>
  <r>
    <s v="216734 PURCHASING"/>
    <s v="1920 - STUDENT ASSISTANT"/>
    <n v="0"/>
    <n v="7800"/>
    <m/>
    <n v="7800"/>
    <x v="0"/>
  </r>
  <r>
    <s v="216734 PURCHASING"/>
    <s v="3000 - Unallocated operating pool"/>
    <n v="727.14999999960003"/>
    <n v="0"/>
    <m/>
    <n v="0"/>
    <x v="0"/>
  </r>
  <r>
    <s v="216734 PURCHASING"/>
    <s v="3090 - CONF. REGISTRATION"/>
    <n v="0"/>
    <n v="1000"/>
    <m/>
    <n v="1000"/>
    <x v="0"/>
  </r>
  <r>
    <s v="216734 PURCHASING"/>
    <s v="3092 - AIRFARE/RAIL FEES"/>
    <n v="0"/>
    <n v="800"/>
    <m/>
    <n v="800"/>
    <x v="0"/>
  </r>
  <r>
    <s v="216734 PURCHASING"/>
    <s v="3093 - DOMESTIC TRAVEL EXP."/>
    <n v="0"/>
    <n v="2600"/>
    <m/>
    <n v="2600"/>
    <x v="0"/>
  </r>
  <r>
    <s v="216734 PURCHASING"/>
    <s v="3X96 - Information Technology/Computer Expenses"/>
    <n v="38250"/>
    <n v="0"/>
    <m/>
    <n v="0"/>
    <x v="0"/>
  </r>
  <r>
    <s v="216734 PURCHASING"/>
    <s v="3022 - COMP SOFTWARE"/>
    <n v="0"/>
    <n v="38250"/>
    <m/>
    <n v="38250"/>
    <x v="0"/>
  </r>
  <r>
    <s v="216734 PURCHASING"/>
    <s v="3X97 - Equipment"/>
    <n v="432.0099999996001"/>
    <n v="0"/>
    <m/>
    <n v="0"/>
    <x v="0"/>
  </r>
  <r>
    <s v="216734 PURCHASING"/>
    <s v="3X98 - Supplies"/>
    <n v="1710.4200000000003"/>
    <n v="0"/>
    <m/>
    <n v="0"/>
    <x v="0"/>
  </r>
  <r>
    <s v="216734 PURCHASING"/>
    <s v="3030 - OFFICE SUPPLIES"/>
    <n v="0"/>
    <n v="2300"/>
    <m/>
    <n v="2300"/>
    <x v="0"/>
  </r>
  <r>
    <s v="216734 PURCHASING"/>
    <s v="3042 - POSTAGE"/>
    <n v="0"/>
    <n v="50"/>
    <m/>
    <n v="50"/>
    <x v="0"/>
  </r>
  <r>
    <s v="216734 PURCHASING"/>
    <s v="3X71 Repairs Summary"/>
    <n v="1465.4199999995999"/>
    <n v="0"/>
    <m/>
    <n v="0"/>
    <x v="0"/>
  </r>
  <r>
    <s v="216734 PURCHASING"/>
    <s v="3033 - REPAIRS"/>
    <n v="0"/>
    <n v="474.99999999999994"/>
    <m/>
    <n v="474.99999999999994"/>
    <x v="0"/>
  </r>
  <r>
    <s v="216734 PURCHASING"/>
    <s v="3X83 - OTHER EXPENSES"/>
    <n v="300"/>
    <n v="0"/>
    <m/>
    <n v="0"/>
    <x v="0"/>
  </r>
  <r>
    <s v="216765 PRINT SERVICES"/>
    <s v="3000 - Unallocated operating pool"/>
    <n v="7199.9199999996008"/>
    <n v="0"/>
    <m/>
    <n v="0"/>
    <x v="0"/>
  </r>
  <r>
    <s v="216765 PRINT SERVICES"/>
    <s v="3X98 - Supplies"/>
    <n v="10300.08"/>
    <n v="0"/>
    <m/>
    <n v="0"/>
    <x v="0"/>
  </r>
  <r>
    <s v="216765 PRINT SERVICES"/>
    <s v="3030 - OFFICE SUPPLIES"/>
    <n v="0"/>
    <n v="17500.000000000004"/>
    <m/>
    <n v="17500.000000000004"/>
    <x v="0"/>
  </r>
  <r>
    <s v="216765 PRINT SERVICES"/>
    <s v="3X80 - Service Contracts"/>
    <n v="15999.999999999598"/>
    <n v="0"/>
    <m/>
    <n v="0"/>
    <x v="0"/>
  </r>
  <r>
    <s v="216765 PRINT SERVICES"/>
    <s v="3055 - SERV CONTRACT"/>
    <n v="0"/>
    <n v="16000.000000000002"/>
    <m/>
    <n v="16000.000000000002"/>
    <x v="0"/>
  </r>
  <r>
    <s v="216701 Financial Planning &amp; Analysis"/>
    <s v="1208 - ADM STAFF FT"/>
    <n v="0"/>
    <n v="250000.00000000003"/>
    <m/>
    <n v="250000.00000000003"/>
    <x v="0"/>
  </r>
  <r>
    <s v="216701 Financial Planning &amp; Analysis"/>
    <s v="3090 - CONF. REGISTRATION"/>
    <n v="0"/>
    <n v="500"/>
    <m/>
    <n v="500"/>
    <x v="0"/>
  </r>
  <r>
    <s v="216701 Financial Planning &amp; Analysis"/>
    <s v="3092 - AIRFARE/RAIL FEES"/>
    <n v="0"/>
    <n v="400"/>
    <m/>
    <n v="400"/>
    <x v="0"/>
  </r>
  <r>
    <s v="216701 Financial Planning &amp; Analysis"/>
    <s v="3093 - DOMESTIC TRAVEL EXP."/>
    <n v="0"/>
    <n v="780"/>
    <m/>
    <n v="780"/>
    <x v="0"/>
  </r>
  <r>
    <s v="216701 Financial Planning &amp; Analysis"/>
    <s v="3030 - OFFICE SUPPLIES"/>
    <n v="0"/>
    <n v="1000.0000000000001"/>
    <m/>
    <n v="1000.0000000000001"/>
    <x v="0"/>
  </r>
  <r>
    <s v="216715 RISK MANAGEMENT"/>
    <s v="1208 - ADM STAFF FT"/>
    <n v="90000"/>
    <n v="0"/>
    <m/>
    <n v="0"/>
    <x v="0"/>
  </r>
  <r>
    <s v="216715 RISK MANAGEMENT"/>
    <s v="3000 - Unallocated operating pool"/>
    <n v="10830.729999999601"/>
    <n v="0"/>
    <m/>
    <n v="0"/>
    <x v="0"/>
  </r>
  <r>
    <s v="216715 RISK MANAGEMENT"/>
    <s v="3092 - AIRFARE/RAIL FEES"/>
    <n v="297.27"/>
    <n v="0"/>
    <m/>
    <n v="0"/>
    <x v="0"/>
  </r>
  <r>
    <s v="216715 RISK MANAGEMENT"/>
    <s v="3093 - DOMESTIC TRAVEL EXP."/>
    <n v="99.999999999999986"/>
    <n v="0"/>
    <m/>
    <n v="0"/>
    <x v="0"/>
  </r>
  <r>
    <s v="216715 RISK MANAGEMENT"/>
    <s v="3X81 - Insurance"/>
    <n v="2501271.9999999995"/>
    <n v="2082000"/>
    <m/>
    <n v="2082000"/>
    <x v="0"/>
  </r>
  <r>
    <s v="216715 RISK MANAGEMENT"/>
    <s v="4052 - INST INSURANCE"/>
    <n v="0"/>
    <n v="720000"/>
    <m/>
    <n v="720000"/>
    <x v="0"/>
  </r>
  <r>
    <s v="217790 DIR PHYSICAL PLANT"/>
    <s v="1103 - UN STAFF PT"/>
    <n v="31419"/>
    <n v="32668.999999999985"/>
    <m/>
    <n v="32668.999999999985"/>
    <x v="3"/>
  </r>
  <r>
    <s v="217790 DIR PHYSICAL PLANT"/>
    <s v="1105 - UN STAFF-TECH"/>
    <n v="290075"/>
    <n v="290076.79999999993"/>
    <m/>
    <n v="290076.79999999993"/>
    <x v="3"/>
  </r>
  <r>
    <s v="217790 DIR PHYSICAL PLANT"/>
    <s v="1106 - UN STAFF-MAINT"/>
    <n v="671522"/>
    <n v="671881.59999999974"/>
    <m/>
    <n v="671881.59999999974"/>
    <x v="3"/>
  </r>
  <r>
    <s v="217790 DIR PHYSICAL PLANT"/>
    <s v="1107 - OVERTIME"/>
    <n v="55000.000000000007"/>
    <n v="70000.000000000015"/>
    <m/>
    <n v="70000.000000000015"/>
    <x v="3"/>
  </r>
  <r>
    <s v="217790 DIR PHYSICAL PLANT"/>
    <s v="1208 - ADM STAFF FT"/>
    <n v="373680"/>
    <n v="373679.54"/>
    <m/>
    <n v="373679.54"/>
    <x v="3"/>
  </r>
  <r>
    <s v="217790 DIR PHYSICAL PLANT"/>
    <s v="3000 - Unallocated operating pool"/>
    <n v="287197.3700000004"/>
    <n v="200000.00000000012"/>
    <m/>
    <n v="200000.00000000012"/>
    <x v="3"/>
  </r>
  <r>
    <s v="217790 DIR PHYSICAL PLANT"/>
    <s v="3X91 - Advertising summary"/>
    <n v="99.999999999600035"/>
    <n v="0"/>
    <m/>
    <n v="0"/>
    <x v="3"/>
  </r>
  <r>
    <s v="217790 DIR PHYSICAL PLANT"/>
    <s v="3X92 - Professional Services"/>
    <n v="1140"/>
    <n v="0"/>
    <m/>
    <n v="0"/>
    <x v="3"/>
  </r>
  <r>
    <s v="217790 DIR PHYSICAL PLANT"/>
    <s v="3X98 - Supplies"/>
    <n v="251906.15999999995"/>
    <n v="0"/>
    <m/>
    <n v="0"/>
    <x v="3"/>
  </r>
  <r>
    <s v="217790 DIR PHYSICAL PLANT"/>
    <s v="3021 - JANITOR/MAINT SUPPLY"/>
    <n v="0"/>
    <n v="214999.99999999991"/>
    <m/>
    <n v="214999.99999999991"/>
    <x v="3"/>
  </r>
  <r>
    <s v="217790 DIR PHYSICAL PLANT"/>
    <s v="3X80 - Service Contracts"/>
    <n v="1690287.2"/>
    <n v="0"/>
    <m/>
    <n v="0"/>
    <x v="3"/>
  </r>
  <r>
    <s v="217790 DIR PHYSICAL PLANT"/>
    <s v="3054 - CONTRACTS JAN"/>
    <n v="0"/>
    <n v="1272000"/>
    <m/>
    <n v="1272000"/>
    <x v="3"/>
  </r>
  <r>
    <s v="217790 DIR PHYSICAL PLANT"/>
    <s v="3055 - SERV CONTRACT"/>
    <n v="0"/>
    <n v="369999.99999999994"/>
    <m/>
    <n v="369999.99999999994"/>
    <x v="3"/>
  </r>
  <r>
    <s v="217790 DIR PHYSICAL PLANT"/>
    <s v="3081 - PEST CONTROL"/>
    <n v="0"/>
    <n v="18104"/>
    <m/>
    <n v="18104"/>
    <x v="3"/>
  </r>
  <r>
    <s v="217790 DIR PHYSICAL PLANT"/>
    <s v="3085 - WASTE REMOVAL"/>
    <n v="0"/>
    <n v="45000"/>
    <m/>
    <n v="45000"/>
    <x v="3"/>
  </r>
  <r>
    <s v="217790 DIR PHYSICAL PLANT"/>
    <s v="3X71 Repairs Summary"/>
    <n v="186973.26999999964"/>
    <n v="0"/>
    <m/>
    <n v="0"/>
    <x v="3"/>
  </r>
  <r>
    <s v="217790 DIR PHYSICAL PLANT"/>
    <s v="3056 - EMER REPAIRS"/>
    <n v="0"/>
    <n v="299999.99999999994"/>
    <m/>
    <n v="299999.99999999994"/>
    <x v="3"/>
  </r>
  <r>
    <s v="217790 DIR PHYSICAL PLANT"/>
    <s v="3X83 - OTHER EXPENSES"/>
    <n v="2499.9999999995998"/>
    <n v="0"/>
    <m/>
    <n v="0"/>
    <x v="3"/>
  </r>
  <r>
    <s v="217790 DIR PHYSICAL PLANT"/>
    <s v="4066 - ENTERGY ELECTRIC"/>
    <n v="2750000"/>
    <n v="3000000"/>
    <m/>
    <n v="3000000"/>
    <x v="3"/>
  </r>
  <r>
    <s v="217790 DIR PHYSICAL PLANT"/>
    <s v="4067 - ENTERGY GAS"/>
    <n v="1400000.0000000007"/>
    <n v="900000"/>
    <m/>
    <n v="900000"/>
    <x v="3"/>
  </r>
  <r>
    <s v="217790 DIR PHYSICAL PLANT"/>
    <s v="4068 - S&amp;WB"/>
    <n v="750000"/>
    <n v="1000000.0000000003"/>
    <m/>
    <n v="1000000.0000000003"/>
    <x v="3"/>
  </r>
  <r>
    <s v="214726 SHUTTLE SERVICES"/>
    <s v="1109 - 10 MTH UNIVER STAFF"/>
    <n v="0"/>
    <n v="49279.999999999978"/>
    <m/>
    <n v="49279.999999999978"/>
    <x v="0"/>
  </r>
  <r>
    <s v="214726 SHUTTLE SERVICES"/>
    <s v="3000 - Unallocated operating pool"/>
    <n v="0"/>
    <n v="30999.999999999996"/>
    <m/>
    <n v="30999.999999999996"/>
    <x v="0"/>
  </r>
  <r>
    <s v="216713 EMERGENCY MANAGEMENT"/>
    <s v="3000 - Unallocated operating pool"/>
    <n v="45971.9300000004"/>
    <n v="45972"/>
    <m/>
    <n v="45972"/>
    <x v="0"/>
  </r>
  <r>
    <s v="216713 EMERGENCY MANAGEMENT"/>
    <s v="3X92 - Professional Services"/>
    <n v="6219.9500000004"/>
    <n v="0"/>
    <m/>
    <n v="0"/>
    <x v="0"/>
  </r>
  <r>
    <s v="216713 EMERGENCY MANAGEMENT"/>
    <s v="3080 - PROF FEES"/>
    <n v="0"/>
    <n v="6500.0000000000009"/>
    <m/>
    <n v="6500.0000000000009"/>
    <x v="0"/>
  </r>
  <r>
    <s v="216713 EMERGENCY MANAGEMENT"/>
    <s v="3X89 - Entertainment/Catering"/>
    <n v="1795.5399999995996"/>
    <n v="0"/>
    <m/>
    <n v="0"/>
    <x v="0"/>
  </r>
  <r>
    <s v="216713 EMERGENCY MANAGEMENT"/>
    <s v="3X97 - Equipment"/>
    <n v="92.519999999999982"/>
    <n v="0"/>
    <m/>
    <n v="0"/>
    <x v="0"/>
  </r>
  <r>
    <s v="216713 EMERGENCY MANAGEMENT"/>
    <s v="3X98 - Supplies"/>
    <n v="1044.8499999996"/>
    <n v="0"/>
    <m/>
    <n v="0"/>
    <x v="0"/>
  </r>
  <r>
    <s v="216713 EMERGENCY MANAGEMENT"/>
    <s v="3X99 - Educational Programming Activities"/>
    <n v="1579.6799999999994"/>
    <n v="0"/>
    <m/>
    <n v="0"/>
    <x v="0"/>
  </r>
  <r>
    <s v="216713 EMERGENCY MANAGEMENT"/>
    <s v="3X80 - Service Contracts"/>
    <n v="13911.030000000004"/>
    <n v="0"/>
    <m/>
    <n v="0"/>
    <x v="0"/>
  </r>
  <r>
    <s v="216713 EMERGENCY MANAGEMENT"/>
    <s v="3055 - SERV CONTRACT"/>
    <n v="0"/>
    <n v="20000"/>
    <m/>
    <n v="20000"/>
    <x v="0"/>
  </r>
  <r>
    <s v="216713 EMERGENCY MANAGEMENT"/>
    <s v="3X71 Repairs Summary"/>
    <n v="147.50000000039998"/>
    <n v="0"/>
    <m/>
    <n v="0"/>
    <x v="0"/>
  </r>
  <r>
    <s v="216738 UNIVERSITY POLICE"/>
    <s v="1105 - UN STAFF-TECH"/>
    <n v="932463"/>
    <n v="748300.80000000016"/>
    <m/>
    <n v="748300.80000000016"/>
    <x v="0"/>
  </r>
  <r>
    <s v="216738 UNIVERSITY POLICE"/>
    <s v="1107 - OVERTIME"/>
    <n v="0"/>
    <n v="40000"/>
    <m/>
    <n v="40000"/>
    <x v="0"/>
  </r>
  <r>
    <s v="216738 UNIVERSITY POLICE"/>
    <s v="1208 - ADM STAFF FT"/>
    <n v="218110.00000000003"/>
    <n v="218109.75999999992"/>
    <m/>
    <n v="218109.75999999992"/>
    <x v="0"/>
  </r>
  <r>
    <s v="216738 UNIVERSITY POLICE"/>
    <s v="1299 - UNALLOC-ADM SAL"/>
    <n v="0"/>
    <n v="12700.999999999995"/>
    <m/>
    <n v="12700.999999999995"/>
    <x v="0"/>
  </r>
  <r>
    <s v="216738 UNIVERSITY POLICE"/>
    <s v="1019 - STIPENDS"/>
    <n v="0"/>
    <n v="9600"/>
    <m/>
    <n v="9600"/>
    <x v="0"/>
  </r>
  <r>
    <s v="216738 UNIVERSITY POLICE"/>
    <s v="3000 - Unallocated operating pool"/>
    <n v="79617.650000000387"/>
    <n v="384.99999999999994"/>
    <m/>
    <n v="384.99999999999994"/>
    <x v="0"/>
  </r>
  <r>
    <s v="216738 UNIVERSITY POLICE"/>
    <s v="3X91 - Advertising summary"/>
    <n v="417.56000000039995"/>
    <n v="399.99999999999983"/>
    <m/>
    <n v="399.99999999999983"/>
    <x v="0"/>
  </r>
  <r>
    <s v="216738 UNIVERSITY POLICE"/>
    <s v="3X92 - Professional Services"/>
    <n v="2904.159999999601"/>
    <n v="0"/>
    <m/>
    <n v="0"/>
    <x v="0"/>
  </r>
  <r>
    <s v="216738 UNIVERSITY POLICE"/>
    <s v="3080 - PROF FEES"/>
    <n v="0"/>
    <n v="26000.000000000004"/>
    <m/>
    <n v="26000.000000000004"/>
    <x v="0"/>
  </r>
  <r>
    <s v="216738 UNIVERSITY POLICE"/>
    <s v="3090 - CONF. REGISTRATION"/>
    <n v="565"/>
    <n v="2060"/>
    <m/>
    <n v="2060"/>
    <x v="0"/>
  </r>
  <r>
    <s v="216738 UNIVERSITY POLICE"/>
    <s v="3091 - MILEAGE"/>
    <n v="0"/>
    <n v="92"/>
    <m/>
    <n v="92"/>
    <x v="0"/>
  </r>
  <r>
    <s v="216738 UNIVERSITY POLICE"/>
    <s v="3092 - AIRFARE/RAIL FEES"/>
    <n v="0"/>
    <n v="400"/>
    <m/>
    <n v="400"/>
    <x v="0"/>
  </r>
  <r>
    <s v="216738 UNIVERSITY POLICE"/>
    <s v="3093 - DOMESTIC TRAVEL EXP."/>
    <n v="511.0499999999999"/>
    <n v="2080"/>
    <m/>
    <n v="2080"/>
    <x v="0"/>
  </r>
  <r>
    <s v="216738 UNIVERSITY POLICE"/>
    <s v="3X93 - Books and Periodicals"/>
    <n v="273.89999999999992"/>
    <n v="0"/>
    <m/>
    <n v="0"/>
    <x v="0"/>
  </r>
  <r>
    <s v="216738 UNIVERSITY POLICE"/>
    <s v="3043 - BOOKS"/>
    <n v="0"/>
    <n v="350.00000000000006"/>
    <m/>
    <n v="350.00000000000006"/>
    <x v="0"/>
  </r>
  <r>
    <s v="216738 UNIVERSITY POLICE"/>
    <s v="3X89 - Entertainment/Catering"/>
    <n v="615"/>
    <n v="300"/>
    <m/>
    <n v="300"/>
    <x v="0"/>
  </r>
  <r>
    <s v="216738 UNIVERSITY POLICE"/>
    <s v="3079 - MEMBERSHIP/DUES"/>
    <n v="0"/>
    <n v="799.99999999999989"/>
    <m/>
    <n v="799.99999999999989"/>
    <x v="0"/>
  </r>
  <r>
    <s v="216738 UNIVERSITY POLICE"/>
    <s v="3X96 - Information Technology/Computer Expenses"/>
    <n v="5876.8299999995979"/>
    <n v="0"/>
    <m/>
    <n v="0"/>
    <x v="0"/>
  </r>
  <r>
    <s v="216738 UNIVERSITY POLICE"/>
    <s v="3022 - COMP SOFTWARE"/>
    <n v="0"/>
    <n v="10000"/>
    <m/>
    <n v="10000"/>
    <x v="0"/>
  </r>
  <r>
    <s v="216738 UNIVERSITY POLICE"/>
    <s v="3726 - COMPUTER EQUIP"/>
    <n v="0"/>
    <n v="1200"/>
    <m/>
    <n v="1200"/>
    <x v="0"/>
  </r>
  <r>
    <s v="216738 UNIVERSITY POLICE"/>
    <s v="3X97 - Equipment"/>
    <n v="21644.639999999999"/>
    <n v="0"/>
    <m/>
    <n v="0"/>
    <x v="0"/>
  </r>
  <r>
    <s v="216738 UNIVERSITY POLICE"/>
    <s v="3731 - EQUIP/FURNITURE"/>
    <n v="0"/>
    <n v="21645"/>
    <m/>
    <n v="21645"/>
    <x v="0"/>
  </r>
  <r>
    <s v="216738 UNIVERSITY POLICE"/>
    <s v="3X98 - Supplies"/>
    <n v="6973.1699999999992"/>
    <n v="0"/>
    <m/>
    <n v="0"/>
    <x v="0"/>
  </r>
  <r>
    <s v="216738 UNIVERSITY POLICE"/>
    <s v="3030 - OFFICE SUPPLIES"/>
    <n v="0"/>
    <n v="6999.9999999999991"/>
    <m/>
    <n v="6999.9999999999991"/>
    <x v="0"/>
  </r>
  <r>
    <s v="216738 UNIVERSITY POLICE"/>
    <s v="3042 - POSTAGE"/>
    <n v="0"/>
    <n v="250.00000000000003"/>
    <m/>
    <n v="250.00000000000003"/>
    <x v="0"/>
  </r>
  <r>
    <s v="216738 UNIVERSITY POLICE"/>
    <s v="3077 - REPRODUCTION"/>
    <n v="0"/>
    <n v="399.99999999999994"/>
    <m/>
    <n v="399.99999999999994"/>
    <x v="0"/>
  </r>
  <r>
    <s v="216738 UNIVERSITY POLICE"/>
    <s v="3X99 - Educational Programming Activities"/>
    <n v="2628.8000000003995"/>
    <n v="0"/>
    <m/>
    <n v="0"/>
    <x v="0"/>
  </r>
  <r>
    <s v="216738 UNIVERSITY POLICE"/>
    <s v="3064 - ED PROGRAMS"/>
    <n v="0"/>
    <n v="3000.0000000000005"/>
    <m/>
    <n v="3000.0000000000005"/>
    <x v="0"/>
  </r>
  <r>
    <s v="216738 UNIVERSITY POLICE"/>
    <s v="3X80 - Service Contracts"/>
    <n v="3153.050000000399"/>
    <n v="0"/>
    <m/>
    <n v="0"/>
    <x v="0"/>
  </r>
  <r>
    <s v="216738 UNIVERSITY POLICE"/>
    <s v="3055 - SERV CONTRACT"/>
    <n v="0"/>
    <n v="61456.000000000007"/>
    <m/>
    <n v="61456.000000000007"/>
    <x v="0"/>
  </r>
  <r>
    <s v="216738 UNIVERSITY POLICE"/>
    <s v="3X71 Repairs Summary"/>
    <n v="3695.9199999996003"/>
    <n v="0"/>
    <m/>
    <n v="0"/>
    <x v="0"/>
  </r>
  <r>
    <s v="216738 UNIVERSITY POLICE"/>
    <s v="3033 - REPAIRS"/>
    <n v="0"/>
    <n v="3600"/>
    <m/>
    <n v="3600"/>
    <x v="0"/>
  </r>
  <r>
    <s v="216738 UNIVERSITY POLICE"/>
    <s v="3056 - EMER REPAIRS"/>
    <n v="0"/>
    <n v="1000"/>
    <m/>
    <n v="1000"/>
    <x v="0"/>
  </r>
  <r>
    <s v="216738 UNIVERSITY POLICE"/>
    <s v="3X81 - Insurance"/>
    <n v="0"/>
    <n v="588"/>
    <m/>
    <n v="588"/>
    <x v="0"/>
  </r>
  <r>
    <s v="216738 UNIVERSITY POLICE"/>
    <s v="3X83 - OTHER EXPENSES"/>
    <n v="27890.270000000401"/>
    <n v="0"/>
    <m/>
    <n v="0"/>
    <x v="0"/>
  </r>
  <r>
    <s v="216738 UNIVERSITY POLICE"/>
    <s v="3029 - CABLE TV CHARGES"/>
    <n v="0"/>
    <n v="1599.9999999999998"/>
    <m/>
    <n v="1599.9999999999998"/>
    <x v="0"/>
  </r>
  <r>
    <s v="216738 UNIVERSITY POLICE"/>
    <s v="3037 - UNIFORMS"/>
    <n v="0"/>
    <n v="18000"/>
    <m/>
    <n v="18000"/>
    <x v="0"/>
  </r>
  <r>
    <s v="216738 UNIVERSITY POLICE"/>
    <s v="3072 - AUTO EXPENSE"/>
    <n v="0"/>
    <n v="33000"/>
    <m/>
    <n v="33000"/>
    <x v="0"/>
  </r>
  <r>
    <s v="216738 UNIVERSITY POLICE"/>
    <s v="3094 - FAC./STAFF RECRUIT."/>
    <n v="0"/>
    <n v="12000"/>
    <m/>
    <n v="12000"/>
    <x v="0"/>
  </r>
  <r>
    <s v="216738 UNIVERSITY POLICE"/>
    <s v="3500 - WORK-STUDY OVER"/>
    <n v="0"/>
    <n v="11999.999999999998"/>
    <m/>
    <n v="11999.999999999998"/>
    <x v="0"/>
  </r>
  <r>
    <s v="319736 PARKING SERVICES"/>
    <s v="1104 - UN STAFF F/T"/>
    <n v="0"/>
    <n v="27300"/>
    <m/>
    <n v="27300"/>
    <x v="3"/>
  </r>
  <r>
    <s v="319736 PARKING SERVICES"/>
    <s v="1105 - UN STAFF-TECH"/>
    <n v="0"/>
    <n v="29120.000000000011"/>
    <m/>
    <n v="29120.000000000011"/>
    <x v="3"/>
  </r>
  <r>
    <s v="319736 PARKING SERVICES"/>
    <s v="1109 - 10 MTH UNIVER STAFF"/>
    <n v="14500.000000000002"/>
    <n v="0"/>
    <m/>
    <n v="0"/>
    <x v="3"/>
  </r>
  <r>
    <s v="319736 PARKING SERVICES"/>
    <s v="1208 - ADM STAFF FT"/>
    <n v="30600"/>
    <n v="0"/>
    <m/>
    <n v="0"/>
    <x v="3"/>
  </r>
  <r>
    <s v="319736 PARKING SERVICES"/>
    <s v="3000 - Unallocated operating pool"/>
    <n v="12277.130000000403"/>
    <n v="13000.000000000002"/>
    <m/>
    <n v="13000.000000000002"/>
    <x v="3"/>
  </r>
  <r>
    <s v="319736 PARKING SERVICES"/>
    <s v="3022 - COMP SOFTWARE"/>
    <n v="0"/>
    <n v="12000"/>
    <m/>
    <n v="12000"/>
    <x v="3"/>
  </r>
  <r>
    <s v="319736 PARKING SERVICES"/>
    <s v="3X97 - Equipment"/>
    <n v="2357.4"/>
    <n v="2357"/>
    <m/>
    <n v="2357"/>
    <x v="3"/>
  </r>
  <r>
    <s v="319736 PARKING SERVICES"/>
    <s v="3X98 - Supplies"/>
    <n v="4247.3199999996004"/>
    <n v="4246.9999999999991"/>
    <m/>
    <n v="4246.9999999999991"/>
    <x v="3"/>
  </r>
  <r>
    <s v="319736 PARKING SERVICES"/>
    <s v="3X80 - Service Contracts"/>
    <n v="1835.7500000003995"/>
    <n v="1836"/>
    <m/>
    <n v="1836"/>
    <x v="3"/>
  </r>
  <r>
    <s v="319736 PARKING SERVICES"/>
    <s v="3X71 Repairs Summary"/>
    <n v="2865.1499999999996"/>
    <n v="0"/>
    <m/>
    <n v="0"/>
    <x v="3"/>
  </r>
  <r>
    <s v="319736 PARKING SERVICES"/>
    <s v="3X83 - OTHER EXPENSES"/>
    <n v="2590.2500000004002"/>
    <n v="2590"/>
    <m/>
    <n v="2590"/>
    <x v="3"/>
  </r>
  <r>
    <s v="319736 PARKING SERVICES"/>
    <s v="3053 - MOBILE PHONE"/>
    <n v="0"/>
    <n v="2400"/>
    <m/>
    <n v="2400"/>
    <x v="3"/>
  </r>
  <r>
    <s v="216711 DEBT SERVICE-E&amp;G"/>
    <s v="4805 - DOMINICAN NUNS"/>
    <n v="129999.99999999999"/>
    <n v="126000.00000000001"/>
    <m/>
    <n v="126000.00000000001"/>
    <x v="3"/>
  </r>
  <r>
    <s v="216711 DEBT SERVICE-E&amp;G"/>
    <s v="4815 - LPFA 2011"/>
    <n v="2392575"/>
    <n v="1595049.9999999998"/>
    <m/>
    <n v="1595049.9999999998"/>
    <x v="3"/>
  </r>
  <r>
    <s v="216711 DEBT SERVICE-E&amp;G"/>
    <s v="4816 - LPFA 2017"/>
    <n v="1682939.0000000007"/>
    <n v="2563776"/>
    <m/>
    <n v="2563776"/>
    <x v="3"/>
  </r>
  <r>
    <s v="216711 DEBT SERVICE-E&amp;G"/>
    <s v="4817 - LOAN INTEREST"/>
    <n v="123060.99999999959"/>
    <n v="0"/>
    <m/>
    <n v="0"/>
    <x v="3"/>
  </r>
  <r>
    <s v="319720 DEBT SERVICE AUX ENT"/>
    <s v="4815 - LPFA 2011"/>
    <n v="1595049.9999999993"/>
    <n v="2392575"/>
    <m/>
    <n v="2392575"/>
    <x v="3"/>
  </r>
  <r>
    <s v="319720 DEBT SERVICE AUX ENT"/>
    <s v="4816 - LPFA 2017"/>
    <n v="1121960.0000000007"/>
    <n v="1709184"/>
    <m/>
    <n v="1709184"/>
    <x v="3"/>
  </r>
  <r>
    <s v="319720 DEBT SERVICE AUX ENT"/>
    <s v="4817 - LOAN INTEREST"/>
    <n v="82040.000000000393"/>
    <n v="0"/>
    <m/>
    <n v="0"/>
    <x v="3"/>
  </r>
  <r>
    <s v="216800 V P INST ADV"/>
    <s v="1104 - UN STAFF F/T"/>
    <n v="37000"/>
    <n v="36991.5"/>
    <m/>
    <n v="36991.5"/>
    <x v="0"/>
  </r>
  <r>
    <s v="216800 V P INST ADV"/>
    <s v="1208 - ADM STAFF FT"/>
    <n v="241500"/>
    <n v="245999.80000000002"/>
    <m/>
    <n v="245999.80000000002"/>
    <x v="0"/>
  </r>
  <r>
    <s v="216800 V P INST ADV"/>
    <s v="1920 - STUDENT ASSISTANT"/>
    <n v="5000"/>
    <n v="0"/>
    <m/>
    <n v="0"/>
    <x v="0"/>
  </r>
  <r>
    <s v="216800 V P INST ADV"/>
    <s v="1019 - STIPENDS"/>
    <n v="49999.999999999993"/>
    <n v="0"/>
    <m/>
    <n v="0"/>
    <x v="0"/>
  </r>
  <r>
    <s v="216800 V P INST ADV"/>
    <s v="3000 - Unallocated operating pool"/>
    <n v="36901.890000000007"/>
    <n v="43683"/>
    <m/>
    <n v="43683"/>
    <x v="0"/>
  </r>
  <r>
    <s v="216800 V P INST ADV"/>
    <s v="3X92 - Professional Services"/>
    <n v="12855.12"/>
    <n v="0"/>
    <m/>
    <n v="0"/>
    <x v="0"/>
  </r>
  <r>
    <s v="216800 V P INST ADV"/>
    <s v="3090 - CONF. REGISTRATION"/>
    <n v="399.99999999999994"/>
    <n v="0"/>
    <m/>
    <n v="0"/>
    <x v="0"/>
  </r>
  <r>
    <s v="216800 V P INST ADV"/>
    <s v="3092 - AIRFARE/RAIL FEES"/>
    <n v="1651.1599999999996"/>
    <n v="0"/>
    <m/>
    <n v="0"/>
    <x v="0"/>
  </r>
  <r>
    <s v="216800 V P INST ADV"/>
    <s v="3093 - DOMESTIC TRAVEL EXP."/>
    <n v="3775.3599999999992"/>
    <n v="0"/>
    <m/>
    <n v="0"/>
    <x v="0"/>
  </r>
  <r>
    <s v="216800 V P INST ADV"/>
    <s v="3X93 - Books and Periodicals"/>
    <n v="165.93"/>
    <n v="0"/>
    <m/>
    <n v="0"/>
    <x v="0"/>
  </r>
  <r>
    <s v="216800 V P INST ADV"/>
    <s v="3X89 - Entertainment/Catering"/>
    <n v="4328.7800000004008"/>
    <n v="0"/>
    <m/>
    <n v="0"/>
    <x v="0"/>
  </r>
  <r>
    <s v="216800 V P INST ADV"/>
    <s v="3X98 - Supplies"/>
    <n v="7287.7599999995991"/>
    <n v="0"/>
    <m/>
    <n v="0"/>
    <x v="0"/>
  </r>
  <r>
    <s v="216800 V P INST ADV"/>
    <s v="3X71 Repairs Summary"/>
    <n v="1524"/>
    <n v="0"/>
    <m/>
    <n v="0"/>
    <x v="0"/>
  </r>
  <r>
    <s v="216800 V P INST ADV"/>
    <s v="3X83 - OTHER EXPENSES"/>
    <n v="110.00000000039996"/>
    <n v="0"/>
    <m/>
    <n v="0"/>
    <x v="0"/>
  </r>
  <r>
    <s v="216880 - DEVELOPMENT"/>
    <s v="1104 - UN STAFF F/T"/>
    <n v="37300"/>
    <n v="45000"/>
    <m/>
    <n v="45000"/>
    <x v="0"/>
  </r>
  <r>
    <s v="216880 - DEVELOPMENT"/>
    <s v="1208 - ADM STAFF FT"/>
    <n v="446078.00000000006"/>
    <n v="441738.96"/>
    <m/>
    <n v="441738.96"/>
    <x v="0"/>
  </r>
  <r>
    <s v="216880 - DEVELOPMENT"/>
    <s v="1299 - UNALLOC-ADM SAL"/>
    <n v="10700"/>
    <n v="0"/>
    <m/>
    <n v="0"/>
    <x v="0"/>
  </r>
  <r>
    <s v="216880 - DEVELOPMENT"/>
    <s v="3000 - Unallocated operating pool"/>
    <n v="159510.42000000001"/>
    <n v="26619"/>
    <m/>
    <n v="26619"/>
    <x v="0"/>
  </r>
  <r>
    <s v="216880 - DEVELOPMENT"/>
    <s v="3X91 - Advertising summary"/>
    <n v="0"/>
    <n v="26700"/>
    <m/>
    <n v="26700"/>
    <x v="0"/>
  </r>
  <r>
    <s v="216880 - DEVELOPMENT"/>
    <s v="3X92 - Professional Services"/>
    <n v="21125.000000000404"/>
    <n v="0"/>
    <m/>
    <n v="0"/>
    <x v="0"/>
  </r>
  <r>
    <s v="216880 - DEVELOPMENT"/>
    <s v="3090 - CONF. REGISTRATION"/>
    <n v="825"/>
    <n v="0"/>
    <m/>
    <n v="0"/>
    <x v="0"/>
  </r>
  <r>
    <s v="216880 - DEVELOPMENT"/>
    <s v="3091 - MILEAGE"/>
    <n v="173.41999999999996"/>
    <n v="0"/>
    <m/>
    <n v="0"/>
    <x v="0"/>
  </r>
  <r>
    <s v="216880 - DEVELOPMENT"/>
    <s v="3092 - AIRFARE/RAIL FEES"/>
    <n v="4819.9799999999996"/>
    <n v="0"/>
    <m/>
    <n v="0"/>
    <x v="0"/>
  </r>
  <r>
    <s v="216880 - DEVELOPMENT"/>
    <s v="3093 - DOMESTIC TRAVEL EXP."/>
    <n v="8939.74"/>
    <n v="0"/>
    <m/>
    <n v="0"/>
    <x v="0"/>
  </r>
  <r>
    <s v="216880 - DEVELOPMENT"/>
    <s v="3103 - TRAVEL AGENT FEE"/>
    <n v="15"/>
    <n v="0"/>
    <m/>
    <n v="0"/>
    <x v="0"/>
  </r>
  <r>
    <s v="216880 - DEVELOPMENT"/>
    <s v="3X94 - Library Expenses"/>
    <n v="12526.539999999595"/>
    <n v="0"/>
    <m/>
    <n v="0"/>
    <x v="0"/>
  </r>
  <r>
    <s v="216880 - DEVELOPMENT"/>
    <s v="3X89 - Entertainment/Catering"/>
    <n v="18107.8599999996"/>
    <n v="20000"/>
    <m/>
    <n v="20000"/>
    <x v="0"/>
  </r>
  <r>
    <s v="216880 - DEVELOPMENT"/>
    <s v="3079 - MEMBERSHIP/DUES"/>
    <n v="0"/>
    <n v="10000"/>
    <m/>
    <n v="10000"/>
    <x v="0"/>
  </r>
  <r>
    <s v="216880 - DEVELOPMENT"/>
    <s v="3X96 - Information Technology/Computer Expenses"/>
    <n v="9999.9999999995998"/>
    <n v="10000"/>
    <m/>
    <n v="10000"/>
    <x v="0"/>
  </r>
  <r>
    <s v="216880 - DEVELOPMENT"/>
    <s v="3X98 - Supplies"/>
    <n v="4707.54"/>
    <n v="6000"/>
    <m/>
    <n v="6000"/>
    <x v="0"/>
  </r>
  <r>
    <s v="216880 - DEVELOPMENT"/>
    <s v="3034 - CELL STIPEND"/>
    <n v="0"/>
    <n v="3199.9999999999995"/>
    <m/>
    <n v="3199.9999999999995"/>
    <x v="0"/>
  </r>
  <r>
    <s v="216880 - DEVELOPMENT"/>
    <s v="3X80 - Service Contracts"/>
    <n v="0"/>
    <n v="16999.999999999996"/>
    <m/>
    <n v="16999.999999999996"/>
    <x v="0"/>
  </r>
  <r>
    <s v="216880 - DEVELOPMENT"/>
    <s v="3X83 - OTHER EXPENSES"/>
    <n v="249.50000000039998"/>
    <n v="250.00000000000003"/>
    <m/>
    <n v="250.00000000000003"/>
    <x v="0"/>
  </r>
  <r>
    <s v="216825 ADVANCEMENT INFO SRV"/>
    <s v="1103 - UN STAFF PT"/>
    <n v="7100.0000000000009"/>
    <n v="10400"/>
    <m/>
    <n v="10400"/>
    <x v="0"/>
  </r>
  <r>
    <s v="216825 ADVANCEMENT INFO SRV"/>
    <s v="1104 - UN STAFF F/T"/>
    <n v="40000"/>
    <n v="39994.499999999993"/>
    <m/>
    <n v="39994.499999999993"/>
    <x v="0"/>
  </r>
  <r>
    <s v="216825 ADVANCEMENT INFO SRV"/>
    <s v="1208 - ADM STAFF FT"/>
    <n v="107900.00000000001"/>
    <n v="111999.94000000002"/>
    <m/>
    <n v="111999.94000000002"/>
    <x v="0"/>
  </r>
  <r>
    <s v="216825 ADVANCEMENT INFO SRV"/>
    <s v="3000 - Unallocated operating pool"/>
    <n v="19224.309999999601"/>
    <n v="0"/>
    <m/>
    <n v="0"/>
    <x v="0"/>
  </r>
  <r>
    <s v="216825 ADVANCEMENT INFO SRV"/>
    <s v="3092 - AIRFARE/RAIL FEES"/>
    <n v="229.95999999999995"/>
    <n v="0"/>
    <m/>
    <n v="0"/>
    <x v="0"/>
  </r>
  <r>
    <s v="216825 ADVANCEMENT INFO SRV"/>
    <s v="3093 - DOMESTIC TRAVEL EXP."/>
    <n v="1006.62"/>
    <n v="0"/>
    <m/>
    <n v="0"/>
    <x v="0"/>
  </r>
  <r>
    <s v="216825 ADVANCEMENT INFO SRV"/>
    <s v="3X96 - Information Technology/Computer Expenses"/>
    <n v="57220.449999999582"/>
    <n v="98916.999999999985"/>
    <m/>
    <n v="98916.999999999985"/>
    <x v="0"/>
  </r>
  <r>
    <s v="216825 ADVANCEMENT INFO SRV"/>
    <s v="3X98 - Supplies"/>
    <n v="3318.6599999999994"/>
    <n v="0"/>
    <m/>
    <n v="0"/>
    <x v="0"/>
  </r>
  <r>
    <s v="216212 COMMENCEMENT"/>
    <s v="3000 - Unallocated operating pool"/>
    <n v="312342.33"/>
    <n v="141387.99999999997"/>
    <m/>
    <n v="141387.99999999997"/>
    <x v="0"/>
  </r>
  <r>
    <s v="216212 COMMENCEMENT"/>
    <s v="3X98 - Supplies"/>
    <n v="862.91999999999973"/>
    <n v="0"/>
    <m/>
    <n v="0"/>
    <x v="0"/>
  </r>
  <r>
    <s v="216212 COMMENCEMENT"/>
    <s v="3X83 - OTHER EXPENSES"/>
    <n v="11794.749999999598"/>
    <n v="0"/>
    <m/>
    <n v="0"/>
    <x v="0"/>
  </r>
  <r>
    <s v="216860 ALUMNI ENGAGEMENT"/>
    <s v="1104 - UN STAFF F/T"/>
    <n v="32000.000000000004"/>
    <n v="36991.5"/>
    <m/>
    <n v="36991.5"/>
    <x v="0"/>
  </r>
  <r>
    <s v="216860 ALUMNI ENGAGEMENT"/>
    <s v="1208 - ADM STAFF FT"/>
    <n v="237051"/>
    <n v="273050.94"/>
    <m/>
    <n v="273050.94"/>
    <x v="0"/>
  </r>
  <r>
    <s v="216860 ALUMNI ENGAGEMENT"/>
    <s v="1299 - UNALLOC-ADM SAL"/>
    <n v="45000"/>
    <n v="0"/>
    <m/>
    <n v="0"/>
    <x v="0"/>
  </r>
  <r>
    <s v="216860 ALUMNI ENGAGEMENT"/>
    <s v="1920 - STUDENT ASSISTANT"/>
    <n v="1000.0000000000001"/>
    <n v="4922"/>
    <m/>
    <n v="4922"/>
    <x v="0"/>
  </r>
  <r>
    <s v="216860 ALUMNI ENGAGEMENT"/>
    <s v="3000 - Unallocated operating pool"/>
    <n v="29304.380000000394"/>
    <n v="16881"/>
    <m/>
    <n v="16881"/>
    <x v="0"/>
  </r>
  <r>
    <s v="216860 ALUMNI ENGAGEMENT"/>
    <s v="3X91 - Advertising summary"/>
    <n v="2058.9999999996003"/>
    <n v="0"/>
    <m/>
    <n v="0"/>
    <x v="0"/>
  </r>
  <r>
    <s v="216860 ALUMNI ENGAGEMENT"/>
    <s v="3X92 - Professional Services"/>
    <n v="6817.5"/>
    <n v="6999.9999999999991"/>
    <m/>
    <n v="6999.9999999999991"/>
    <x v="0"/>
  </r>
  <r>
    <s v="216860 ALUMNI ENGAGEMENT"/>
    <s v="3090 - CONF. REGISTRATION"/>
    <n v="1033.9599999999998"/>
    <n v="0"/>
    <m/>
    <n v="0"/>
    <x v="0"/>
  </r>
  <r>
    <s v="216860 ALUMNI ENGAGEMENT"/>
    <s v="3091 - MILEAGE"/>
    <n v="91.640000000000029"/>
    <n v="0"/>
    <m/>
    <n v="0"/>
    <x v="0"/>
  </r>
  <r>
    <s v="216860 ALUMNI ENGAGEMENT"/>
    <s v="3092 - AIRFARE/RAIL FEES"/>
    <n v="946.93000000000018"/>
    <n v="0"/>
    <m/>
    <n v="0"/>
    <x v="0"/>
  </r>
  <r>
    <s v="216860 ALUMNI ENGAGEMENT"/>
    <s v="3093 - DOMESTIC TRAVEL EXP."/>
    <n v="6979.8999999999978"/>
    <n v="0"/>
    <m/>
    <n v="0"/>
    <x v="0"/>
  </r>
  <r>
    <s v="216860 ALUMNI ENGAGEMENT"/>
    <s v="3X93 - Books and Periodicals"/>
    <n v="598.5"/>
    <n v="600"/>
    <m/>
    <n v="600"/>
    <x v="0"/>
  </r>
  <r>
    <s v="216860 ALUMNI ENGAGEMENT"/>
    <s v="3X89 - Entertainment/Catering"/>
    <n v="26317.20999999961"/>
    <n v="35073.999999999993"/>
    <m/>
    <n v="35073.999999999993"/>
    <x v="0"/>
  </r>
  <r>
    <s v="216860 ALUMNI ENGAGEMENT"/>
    <s v="3079 - MEMBERSHIP/DUES"/>
    <n v="0"/>
    <n v="4099.9999999999991"/>
    <m/>
    <n v="4099.9999999999991"/>
    <x v="0"/>
  </r>
  <r>
    <s v="216860 ALUMNI ENGAGEMENT"/>
    <s v="3X96 - Information Technology/Computer Expenses"/>
    <n v="27521.810000000391"/>
    <n v="30000"/>
    <m/>
    <n v="30000"/>
    <x v="0"/>
  </r>
  <r>
    <s v="216860 ALUMNI ENGAGEMENT"/>
    <s v="3X97 - Equipment"/>
    <n v="1862.7200000004004"/>
    <n v="2000.0000000000002"/>
    <m/>
    <n v="2000.0000000000002"/>
    <x v="0"/>
  </r>
  <r>
    <s v="216860 ALUMNI ENGAGEMENT"/>
    <s v="3X98 - Supplies"/>
    <n v="84602.33000000038"/>
    <n v="96347.999999999985"/>
    <m/>
    <n v="96347.999999999985"/>
    <x v="0"/>
  </r>
  <r>
    <s v="216860 ALUMNI ENGAGEMENT"/>
    <s v="3034 - CELL STIPEND"/>
    <n v="0"/>
    <n v="3600.0000000000005"/>
    <m/>
    <n v="3600.0000000000005"/>
    <x v="0"/>
  </r>
  <r>
    <s v="216860 ALUMNI ENGAGEMENT"/>
    <s v="3X83 - OTHER EXPENSES"/>
    <n v="864.12"/>
    <n v="1000.0000000000001"/>
    <m/>
    <n v="1000.0000000000001"/>
    <x v="0"/>
  </r>
  <r>
    <s v="214080 VP MISSION &amp; MINISTY"/>
    <s v="1104 - UN STAFF F/T"/>
    <n v="39000"/>
    <n v="39000"/>
    <m/>
    <n v="39000"/>
    <x v="0"/>
  </r>
  <r>
    <s v="214080 VP MISSION &amp; MINISTY"/>
    <s v="1920 - STUDENT ASSISTANT"/>
    <n v="2500"/>
    <n v="3093"/>
    <m/>
    <n v="3093"/>
    <x v="0"/>
  </r>
  <r>
    <s v="214080 VP MISSION &amp; MINISTY"/>
    <s v="1019 - STIPENDS"/>
    <n v="1250"/>
    <n v="3000"/>
    <m/>
    <n v="3000"/>
    <x v="0"/>
  </r>
  <r>
    <s v="214080 VP MISSION &amp; MINISTY"/>
    <s v="3000 - Unallocated operating pool"/>
    <n v="39323.100000000006"/>
    <n v="23604.000000000004"/>
    <m/>
    <n v="23604.000000000004"/>
    <x v="0"/>
  </r>
  <r>
    <s v="214080 VP MISSION &amp; MINISTY"/>
    <s v="3X92 - Professional Services"/>
    <n v="3000"/>
    <n v="5000"/>
    <m/>
    <n v="5000"/>
    <x v="0"/>
  </r>
  <r>
    <s v="214080 VP MISSION &amp; MINISTY"/>
    <s v="3090 - CONF. REGISTRATION"/>
    <n v="1250"/>
    <n v="5000"/>
    <m/>
    <n v="5000"/>
    <x v="0"/>
  </r>
  <r>
    <s v="214080 VP MISSION &amp; MINISTY"/>
    <s v="3092 - AIRFARE/RAIL FEES"/>
    <n v="2583.8199999999997"/>
    <n v="0"/>
    <m/>
    <n v="0"/>
    <x v="0"/>
  </r>
  <r>
    <s v="214080 VP MISSION &amp; MINISTY"/>
    <s v="3093 - DOMESTIC TRAVEL EXP."/>
    <n v="557.43999999999994"/>
    <n v="0"/>
    <m/>
    <n v="0"/>
    <x v="0"/>
  </r>
  <r>
    <s v="214080 VP MISSION &amp; MINISTY"/>
    <s v="3X93 - Books and Periodicals"/>
    <n v="525"/>
    <n v="600"/>
    <m/>
    <n v="600"/>
    <x v="0"/>
  </r>
  <r>
    <s v="214080 VP MISSION &amp; MINISTY"/>
    <s v="3X89 - Entertainment/Catering"/>
    <n v="2390.6000000003996"/>
    <n v="4000.0000000000005"/>
    <m/>
    <n v="4000.0000000000005"/>
    <x v="0"/>
  </r>
  <r>
    <s v="214080 VP MISSION &amp; MINISTY"/>
    <s v="3X97 - Equipment"/>
    <n v="1732.5"/>
    <n v="2000.0000000000002"/>
    <m/>
    <n v="2000.0000000000002"/>
    <x v="0"/>
  </r>
  <r>
    <s v="214080 VP MISSION &amp; MINISTY"/>
    <s v="3X98 - Supplies"/>
    <n v="4954.59"/>
    <n v="6000"/>
    <m/>
    <n v="6000"/>
    <x v="0"/>
  </r>
  <r>
    <s v="214080 VP MISSION &amp; MINISTY"/>
    <s v="3X99 - Educational Programming Activities"/>
    <n v="9692.1399999995992"/>
    <n v="12000"/>
    <m/>
    <n v="12000"/>
    <x v="0"/>
  </r>
  <r>
    <s v="214080 VP MISSION &amp; MINISTY"/>
    <s v="3X83 - OTHER EXPENSES"/>
    <n v="3105.8100000000009"/>
    <n v="4000.0000000000005"/>
    <m/>
    <n v="4000.000000000000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969161-C133-EB43-A9D3-A5B7A1AB55E8}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>
      <items count="38">
        <item x="3"/>
        <item x="31"/>
        <item x="5"/>
        <item x="20"/>
        <item x="32"/>
        <item x="12"/>
        <item x="6"/>
        <item x="17"/>
        <item x="34"/>
        <item x="8"/>
        <item x="35"/>
        <item x="22"/>
        <item x="9"/>
        <item x="25"/>
        <item x="0"/>
        <item x="21"/>
        <item x="14"/>
        <item x="15"/>
        <item x="19"/>
        <item x="24"/>
        <item x="11"/>
        <item x="13"/>
        <item x="4"/>
        <item x="18"/>
        <item x="27"/>
        <item x="33"/>
        <item x="26"/>
        <item x="28"/>
        <item x="30"/>
        <item x="29"/>
        <item x="7"/>
        <item x="23"/>
        <item x="10"/>
        <item x="2"/>
        <item x="16"/>
        <item x="1"/>
        <item x="36"/>
        <item t="default"/>
      </items>
    </pivotField>
  </pivotFields>
  <rowFields count="1">
    <field x="6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New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3FE7-97B7-E54F-9A75-1C0E9B3FB892}">
  <dimension ref="A3:B44"/>
  <sheetViews>
    <sheetView workbookViewId="0">
      <selection activeCell="B43" sqref="B43"/>
    </sheetView>
  </sheetViews>
  <sheetFormatPr baseColWidth="10" defaultRowHeight="13" x14ac:dyDescent="0.15"/>
  <cols>
    <col min="1" max="1" width="17.1640625" bestFit="1" customWidth="1"/>
    <col min="2" max="2" width="15.33203125" bestFit="1" customWidth="1"/>
  </cols>
  <sheetData>
    <row r="3" spans="1:2" x14ac:dyDescent="0.15">
      <c r="A3" t="s">
        <v>0</v>
      </c>
      <c r="B3" t="s">
        <v>1</v>
      </c>
    </row>
    <row r="4" spans="1:2" x14ac:dyDescent="0.15">
      <c r="A4" s="1" t="s">
        <v>2</v>
      </c>
      <c r="B4">
        <v>20242535.979999997</v>
      </c>
    </row>
    <row r="5" spans="1:2" x14ac:dyDescent="0.15">
      <c r="A5" s="1" t="s">
        <v>3</v>
      </c>
      <c r="B5">
        <v>913295.50587999984</v>
      </c>
    </row>
    <row r="6" spans="1:2" x14ac:dyDescent="0.15">
      <c r="A6" s="1" t="s">
        <v>4</v>
      </c>
      <c r="B6">
        <v>3307368.5679999995</v>
      </c>
    </row>
    <row r="7" spans="1:2" x14ac:dyDescent="0.15">
      <c r="A7" s="1" t="s">
        <v>5</v>
      </c>
      <c r="B7">
        <v>949056.29999999993</v>
      </c>
    </row>
    <row r="8" spans="1:2" x14ac:dyDescent="0.15">
      <c r="A8" s="1" t="s">
        <v>6</v>
      </c>
      <c r="B8">
        <v>630870.91999999993</v>
      </c>
    </row>
    <row r="9" spans="1:2" x14ac:dyDescent="0.15">
      <c r="A9" s="1" t="s">
        <v>7</v>
      </c>
      <c r="B9">
        <v>1873302.0599999994</v>
      </c>
    </row>
    <row r="10" spans="1:2" x14ac:dyDescent="0.15">
      <c r="A10" s="1" t="s">
        <v>8</v>
      </c>
      <c r="B10">
        <v>890064.34</v>
      </c>
    </row>
    <row r="11" spans="1:2" x14ac:dyDescent="0.15">
      <c r="A11" s="1" t="s">
        <v>9</v>
      </c>
      <c r="B11">
        <v>595632.52</v>
      </c>
    </row>
    <row r="12" spans="1:2" x14ac:dyDescent="0.15">
      <c r="A12" s="1" t="s">
        <v>10</v>
      </c>
      <c r="B12">
        <v>321271.47330000007</v>
      </c>
    </row>
    <row r="13" spans="1:2" x14ac:dyDescent="0.15">
      <c r="A13" s="1" t="s">
        <v>11</v>
      </c>
      <c r="B13">
        <v>4553</v>
      </c>
    </row>
    <row r="14" spans="1:2" x14ac:dyDescent="0.15">
      <c r="A14" s="1" t="s">
        <v>12</v>
      </c>
      <c r="B14">
        <v>80155164</v>
      </c>
    </row>
    <row r="15" spans="1:2" x14ac:dyDescent="0.15">
      <c r="A15" s="1" t="s">
        <v>13</v>
      </c>
      <c r="B15">
        <v>836482.49799999979</v>
      </c>
    </row>
    <row r="16" spans="1:2" x14ac:dyDescent="0.15">
      <c r="A16" s="1" t="s">
        <v>14</v>
      </c>
      <c r="B16">
        <v>87973.305500000002</v>
      </c>
    </row>
    <row r="17" spans="1:2" x14ac:dyDescent="0.15">
      <c r="A17" s="1" t="s">
        <v>15</v>
      </c>
      <c r="B17">
        <v>508671.61199999996</v>
      </c>
    </row>
    <row r="18" spans="1:2" x14ac:dyDescent="0.15">
      <c r="A18" s="1" t="s">
        <v>16</v>
      </c>
      <c r="B18">
        <v>28807755.41075556</v>
      </c>
    </row>
    <row r="19" spans="1:2" x14ac:dyDescent="0.15">
      <c r="A19" s="1" t="s">
        <v>17</v>
      </c>
      <c r="B19">
        <v>509742.01702400012</v>
      </c>
    </row>
    <row r="20" spans="1:2" x14ac:dyDescent="0.15">
      <c r="A20" s="1" t="s">
        <v>18</v>
      </c>
      <c r="B20">
        <v>7813144.5040000016</v>
      </c>
    </row>
    <row r="21" spans="1:2" x14ac:dyDescent="0.15">
      <c r="A21" s="1" t="s">
        <v>19</v>
      </c>
      <c r="B21">
        <v>831535.15986000013</v>
      </c>
    </row>
    <row r="22" spans="1:2" x14ac:dyDescent="0.15">
      <c r="A22" s="1" t="s">
        <v>20</v>
      </c>
      <c r="B22">
        <v>337777.01999999996</v>
      </c>
    </row>
    <row r="23" spans="1:2" x14ac:dyDescent="0.15">
      <c r="A23" s="1" t="s">
        <v>21</v>
      </c>
      <c r="B23">
        <v>591266.8600000001</v>
      </c>
    </row>
    <row r="24" spans="1:2" x14ac:dyDescent="0.15">
      <c r="A24" s="1" t="s">
        <v>22</v>
      </c>
      <c r="B24">
        <v>1647.5000000000002</v>
      </c>
    </row>
    <row r="25" spans="1:2" x14ac:dyDescent="0.15">
      <c r="A25" s="1" t="s">
        <v>23</v>
      </c>
      <c r="B25">
        <v>1015497.5999999999</v>
      </c>
    </row>
    <row r="26" spans="1:2" x14ac:dyDescent="0.15">
      <c r="A26" s="1" t="s">
        <v>24</v>
      </c>
      <c r="B26">
        <v>4940046.6710399995</v>
      </c>
    </row>
    <row r="27" spans="1:2" x14ac:dyDescent="0.15">
      <c r="A27" s="1" t="s">
        <v>25</v>
      </c>
      <c r="B27">
        <v>1851817.9624999999</v>
      </c>
    </row>
    <row r="28" spans="1:2" x14ac:dyDescent="0.15">
      <c r="A28" s="1" t="s">
        <v>26</v>
      </c>
      <c r="B28">
        <v>715345.20900000015</v>
      </c>
    </row>
    <row r="29" spans="1:2" x14ac:dyDescent="0.15">
      <c r="A29" s="1" t="s">
        <v>27</v>
      </c>
      <c r="B29">
        <v>335053.92000000004</v>
      </c>
    </row>
    <row r="30" spans="1:2" x14ac:dyDescent="0.15">
      <c r="A30" s="1" t="s">
        <v>28</v>
      </c>
      <c r="B30">
        <v>418904.06</v>
      </c>
    </row>
    <row r="31" spans="1:2" x14ac:dyDescent="0.15">
      <c r="A31" s="1" t="s">
        <v>29</v>
      </c>
      <c r="B31">
        <v>579059.67999999993</v>
      </c>
    </row>
    <row r="32" spans="1:2" x14ac:dyDescent="0.15">
      <c r="A32" s="1" t="s">
        <v>30</v>
      </c>
      <c r="B32">
        <v>521424.33235000004</v>
      </c>
    </row>
    <row r="33" spans="1:2" x14ac:dyDescent="0.15">
      <c r="A33" s="1" t="s">
        <v>31</v>
      </c>
      <c r="B33">
        <v>340280.87330000004</v>
      </c>
    </row>
    <row r="34" spans="1:2" x14ac:dyDescent="0.15">
      <c r="A34" s="1" t="s">
        <v>32</v>
      </c>
      <c r="B34">
        <v>346846.90262000001</v>
      </c>
    </row>
    <row r="35" spans="1:2" x14ac:dyDescent="0.15">
      <c r="A35" s="1" t="s">
        <v>33</v>
      </c>
      <c r="B35">
        <v>9000</v>
      </c>
    </row>
    <row r="36" spans="1:2" x14ac:dyDescent="0.15">
      <c r="A36" s="1" t="s">
        <v>34</v>
      </c>
      <c r="B36">
        <v>360695</v>
      </c>
    </row>
    <row r="37" spans="1:2" x14ac:dyDescent="0.15">
      <c r="A37" s="1" t="s">
        <v>35</v>
      </c>
      <c r="B37">
        <v>2503050.5663999985</v>
      </c>
    </row>
    <row r="38" spans="1:2" x14ac:dyDescent="0.15">
      <c r="A38" s="1" t="s">
        <v>36</v>
      </c>
      <c r="B38">
        <v>188905.1</v>
      </c>
    </row>
    <row r="39" spans="1:2" x14ac:dyDescent="0.15">
      <c r="A39" s="1" t="s">
        <v>37</v>
      </c>
      <c r="B39">
        <v>12600</v>
      </c>
    </row>
    <row r="40" spans="1:2" x14ac:dyDescent="0.15">
      <c r="A40" s="1" t="s">
        <v>38</v>
      </c>
      <c r="B40">
        <v>11943348.73</v>
      </c>
    </row>
    <row r="41" spans="1:2" x14ac:dyDescent="0.15">
      <c r="A41" s="1" t="s">
        <v>39</v>
      </c>
      <c r="B41">
        <v>176290987.16152954</v>
      </c>
    </row>
    <row r="42" spans="1:2" x14ac:dyDescent="0.15">
      <c r="A42" s="1" t="s">
        <v>40</v>
      </c>
      <c r="B42" s="2">
        <f>GETPIVOTDATA("New Total",$A$3)-GETPIVOTDATA("New Total",$A$3,"Allocations","Discount")</f>
        <v>96135823.161529541</v>
      </c>
    </row>
    <row r="43" spans="1:2" x14ac:dyDescent="0.15">
      <c r="A43" s="1" t="s">
        <v>41</v>
      </c>
      <c r="B43">
        <f>('[1]Roll Up'!$F$39 -'[1]Roll Up'!$F$36)*1000</f>
        <v>101366516.45114775</v>
      </c>
    </row>
    <row r="44" spans="1:2" x14ac:dyDescent="0.15">
      <c r="A44" s="1" t="s">
        <v>42</v>
      </c>
      <c r="B44" s="2">
        <f>B43-B42</f>
        <v>5230693.289618209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373C-48B8-3E41-BA44-93266DAD60EA}">
  <sheetPr>
    <pageSetUpPr fitToPage="1"/>
  </sheetPr>
  <dimension ref="A1:AD61"/>
  <sheetViews>
    <sheetView topLeftCell="A12" zoomScale="120" zoomScaleNormal="120" workbookViewId="0">
      <selection activeCell="F44" sqref="F44"/>
    </sheetView>
  </sheetViews>
  <sheetFormatPr baseColWidth="10" defaultColWidth="8.6640625" defaultRowHeight="15" x14ac:dyDescent="0.2"/>
  <cols>
    <col min="1" max="1" width="61.5" style="11" customWidth="1"/>
    <col min="2" max="2" width="15.1640625" style="11" bestFit="1" customWidth="1"/>
    <col min="3" max="3" width="16.33203125" style="11" customWidth="1"/>
    <col min="4" max="4" width="18.83203125" style="18" customWidth="1"/>
    <col min="5" max="5" width="6" style="11" customWidth="1"/>
    <col min="6" max="6" width="19" style="18" customWidth="1"/>
    <col min="7" max="7" width="9.5" style="11" hidden="1" customWidth="1"/>
    <col min="8" max="8" width="8.6640625" style="11"/>
    <col min="9" max="9" width="12.5" style="11" hidden="1" customWidth="1"/>
    <col min="10" max="10" width="0" style="11" hidden="1" customWidth="1"/>
    <col min="11" max="11" width="10.5" style="11" hidden="1" customWidth="1"/>
    <col min="12" max="14" width="0" style="11" hidden="1" customWidth="1"/>
    <col min="15" max="15" width="19.5" style="11" hidden="1" customWidth="1"/>
    <col min="16" max="16" width="0" style="11" hidden="1" customWidth="1"/>
    <col min="17" max="17" width="10.33203125" style="11" hidden="1" customWidth="1"/>
    <col min="18" max="19" width="0" style="11" hidden="1" customWidth="1"/>
    <col min="20" max="20" width="12.1640625" style="11" hidden="1" customWidth="1"/>
    <col min="21" max="21" width="9.83203125" style="11" hidden="1" customWidth="1"/>
    <col min="22" max="22" width="0" style="11" hidden="1" customWidth="1"/>
    <col min="23" max="23" width="9.33203125" style="11" bestFit="1" customWidth="1"/>
    <col min="24" max="24" width="9.5" style="11" bestFit="1" customWidth="1"/>
    <col min="25" max="16384" width="8.6640625" style="11"/>
  </cols>
  <sheetData>
    <row r="1" spans="1:25" x14ac:dyDescent="0.2">
      <c r="A1" s="8"/>
      <c r="B1" s="9" t="s">
        <v>43</v>
      </c>
      <c r="C1" s="9" t="s">
        <v>44</v>
      </c>
      <c r="D1" s="10" t="s">
        <v>44</v>
      </c>
      <c r="E1" s="9"/>
      <c r="F1" s="10" t="s">
        <v>44</v>
      </c>
      <c r="G1" s="11" t="s">
        <v>57</v>
      </c>
      <c r="O1" s="12" t="s">
        <v>58</v>
      </c>
    </row>
    <row r="2" spans="1:25" x14ac:dyDescent="0.2">
      <c r="A2" s="13"/>
      <c r="B2" s="14" t="s">
        <v>59</v>
      </c>
      <c r="C2" s="14" t="s">
        <v>60</v>
      </c>
      <c r="D2" s="15" t="s">
        <v>61</v>
      </c>
      <c r="E2" s="14"/>
      <c r="F2" s="15" t="s">
        <v>62</v>
      </c>
      <c r="J2" s="11" t="s">
        <v>57</v>
      </c>
      <c r="O2" s="12" t="s">
        <v>61</v>
      </c>
      <c r="T2" s="16" t="s">
        <v>63</v>
      </c>
    </row>
    <row r="3" spans="1:25" x14ac:dyDescent="0.2">
      <c r="A3" s="17" t="s">
        <v>64</v>
      </c>
      <c r="T3" s="19" t="s">
        <v>65</v>
      </c>
    </row>
    <row r="4" spans="1:25" x14ac:dyDescent="0.2">
      <c r="A4" s="8" t="s">
        <v>66</v>
      </c>
      <c r="B4" s="20">
        <v>138509.57931999999</v>
      </c>
      <c r="C4" s="20">
        <v>148376</v>
      </c>
      <c r="D4" s="21">
        <f>-'[1]FY21 Revenue Detail'!K111/1000</f>
        <v>149876.93299999999</v>
      </c>
      <c r="E4" s="20"/>
      <c r="F4" s="21">
        <f>D4</f>
        <v>149876.93299999999</v>
      </c>
      <c r="O4" s="22">
        <v>145040</v>
      </c>
      <c r="Q4" s="23">
        <f>D4-O4</f>
        <v>4836.93299999999</v>
      </c>
      <c r="W4" s="23">
        <f t="shared" ref="W4:W5" si="0">D4-C4</f>
        <v>1500.93299999999</v>
      </c>
      <c r="X4" s="23">
        <f>D4-B4</f>
        <v>11367.35368</v>
      </c>
      <c r="Y4" s="8" t="s">
        <v>66</v>
      </c>
    </row>
    <row r="5" spans="1:25" x14ac:dyDescent="0.2">
      <c r="A5" s="24" t="s">
        <v>67</v>
      </c>
      <c r="B5" s="20">
        <v>-72075.956999999995</v>
      </c>
      <c r="C5" s="25">
        <v>-79249</v>
      </c>
      <c r="D5" s="26">
        <f>[1]Discount!F47/1000</f>
        <v>-80155.486276359341</v>
      </c>
      <c r="E5" s="25"/>
      <c r="F5" s="26">
        <f>D5</f>
        <v>-80155.486276359341</v>
      </c>
      <c r="G5" s="11" t="s">
        <v>68</v>
      </c>
      <c r="K5" s="23">
        <f>SUM(I13,I14,I16,I19)</f>
        <v>5387.001962373447</v>
      </c>
      <c r="O5" s="22">
        <v>-77703</v>
      </c>
      <c r="Q5" s="23">
        <f t="shared" ref="Q5:Q44" si="1">D5-O5</f>
        <v>-2452.486276359341</v>
      </c>
      <c r="W5" s="23">
        <f t="shared" si="0"/>
        <v>-906.48627635934099</v>
      </c>
      <c r="Y5" s="24" t="s">
        <v>67</v>
      </c>
    </row>
    <row r="6" spans="1:25" s="30" customFormat="1" x14ac:dyDescent="0.2">
      <c r="A6" s="27" t="s">
        <v>69</v>
      </c>
      <c r="B6" s="28">
        <v>-4895.7753499999999</v>
      </c>
      <c r="C6" s="29">
        <v>-5000</v>
      </c>
      <c r="D6" s="29">
        <v>-5000</v>
      </c>
      <c r="E6" s="29"/>
      <c r="F6" s="29"/>
      <c r="K6" s="31">
        <f>SUM(I9,I25,I26)</f>
        <v>293.90551507033888</v>
      </c>
      <c r="O6" s="32">
        <v>-5000</v>
      </c>
      <c r="Q6" s="31">
        <f t="shared" si="1"/>
        <v>0</v>
      </c>
      <c r="Y6" s="24" t="s">
        <v>69</v>
      </c>
    </row>
    <row r="7" spans="1:25" x14ac:dyDescent="0.2">
      <c r="A7" s="24"/>
      <c r="C7" s="25"/>
      <c r="D7" s="26"/>
      <c r="E7" s="25"/>
      <c r="F7" s="26"/>
      <c r="Q7" s="23">
        <f t="shared" si="1"/>
        <v>0</v>
      </c>
      <c r="U7" s="33">
        <f>Q9-Q26-Q32</f>
        <v>2641.6739351677043</v>
      </c>
      <c r="V7" s="11" t="s">
        <v>70</v>
      </c>
      <c r="Y7" s="24"/>
    </row>
    <row r="8" spans="1:25" x14ac:dyDescent="0.2">
      <c r="A8" s="17"/>
      <c r="C8" s="34"/>
      <c r="D8" s="35"/>
      <c r="E8" s="34"/>
      <c r="F8" s="35"/>
      <c r="Q8" s="23">
        <f t="shared" si="1"/>
        <v>0</v>
      </c>
      <c r="U8" s="36">
        <f>Q16-Q25</f>
        <v>-3535.1781850482603</v>
      </c>
      <c r="V8" s="11" t="s">
        <v>71</v>
      </c>
      <c r="Y8" s="17"/>
    </row>
    <row r="9" spans="1:25" x14ac:dyDescent="0.2">
      <c r="A9" s="37" t="s">
        <v>72</v>
      </c>
      <c r="B9" s="23">
        <v>61537.846969999999</v>
      </c>
      <c r="C9" s="25">
        <v>64127</v>
      </c>
      <c r="D9" s="26">
        <f>SUM(D4:D8)</f>
        <v>64721.446723640649</v>
      </c>
      <c r="E9" s="25"/>
      <c r="F9" s="26">
        <f>SUM(F4:F8)</f>
        <v>69721.446723640649</v>
      </c>
      <c r="G9" s="23"/>
      <c r="I9" s="23">
        <f>C9-D9</f>
        <v>-594.446723640649</v>
      </c>
      <c r="O9" s="22">
        <v>62337</v>
      </c>
      <c r="Q9" s="33">
        <f t="shared" si="1"/>
        <v>2384.446723640649</v>
      </c>
      <c r="W9" s="23">
        <f t="shared" ref="W9:W15" si="2">D9-C9</f>
        <v>594.446723640649</v>
      </c>
      <c r="X9" s="23">
        <f>D9-B9</f>
        <v>3183.5997536406503</v>
      </c>
      <c r="Y9" s="37" t="s">
        <v>72</v>
      </c>
    </row>
    <row r="10" spans="1:25" x14ac:dyDescent="0.2">
      <c r="A10" s="17"/>
      <c r="B10" s="23"/>
      <c r="C10" s="34"/>
      <c r="D10" s="35"/>
      <c r="E10" s="34"/>
      <c r="F10" s="35"/>
      <c r="Q10" s="23">
        <f t="shared" si="1"/>
        <v>0</v>
      </c>
      <c r="Y10" s="17"/>
    </row>
    <row r="11" spans="1:25" x14ac:dyDescent="0.2">
      <c r="A11" s="38" t="s">
        <v>73</v>
      </c>
      <c r="B11" s="39">
        <v>4706</v>
      </c>
      <c r="C11" s="40">
        <v>5965</v>
      </c>
      <c r="D11" s="40">
        <v>6010</v>
      </c>
      <c r="E11" s="40"/>
      <c r="F11" s="40">
        <v>6010</v>
      </c>
      <c r="I11" s="23">
        <f t="shared" ref="I11:I19" si="3">C11-D11</f>
        <v>-45</v>
      </c>
      <c r="J11" s="11" t="s">
        <v>74</v>
      </c>
      <c r="O11" s="22">
        <v>5965</v>
      </c>
      <c r="Q11" s="23">
        <f t="shared" si="1"/>
        <v>45</v>
      </c>
      <c r="W11" s="23">
        <f t="shared" si="2"/>
        <v>45</v>
      </c>
      <c r="Y11" s="24" t="s">
        <v>73</v>
      </c>
    </row>
    <row r="12" spans="1:25" x14ac:dyDescent="0.2">
      <c r="A12" s="38" t="s">
        <v>75</v>
      </c>
      <c r="B12" s="41">
        <v>0</v>
      </c>
      <c r="C12" s="42">
        <v>0</v>
      </c>
      <c r="D12" s="42">
        <v>0</v>
      </c>
      <c r="E12" s="42"/>
      <c r="F12" s="42">
        <v>0</v>
      </c>
      <c r="I12" s="23">
        <f t="shared" si="3"/>
        <v>0</v>
      </c>
      <c r="O12" s="11" t="s">
        <v>76</v>
      </c>
      <c r="Q12" s="23"/>
      <c r="W12" s="23">
        <f t="shared" si="2"/>
        <v>0</v>
      </c>
      <c r="Y12" s="24" t="s">
        <v>75</v>
      </c>
    </row>
    <row r="13" spans="1:25" x14ac:dyDescent="0.2">
      <c r="A13" s="38" t="s">
        <v>77</v>
      </c>
      <c r="B13" s="39">
        <v>459.08994999999999</v>
      </c>
      <c r="C13" s="40">
        <v>250</v>
      </c>
      <c r="D13" s="40">
        <v>50</v>
      </c>
      <c r="E13" s="40"/>
      <c r="F13" s="40">
        <f>D13</f>
        <v>50</v>
      </c>
      <c r="G13" s="11" t="s">
        <v>78</v>
      </c>
      <c r="I13" s="23">
        <f t="shared" si="3"/>
        <v>200</v>
      </c>
      <c r="O13" s="22">
        <v>50</v>
      </c>
      <c r="Q13" s="23">
        <f t="shared" si="1"/>
        <v>0</v>
      </c>
      <c r="W13" s="23">
        <f t="shared" si="2"/>
        <v>-200</v>
      </c>
      <c r="Y13" s="24" t="s">
        <v>77</v>
      </c>
    </row>
    <row r="14" spans="1:25" x14ac:dyDescent="0.2">
      <c r="A14" s="38" t="s">
        <v>79</v>
      </c>
      <c r="B14" s="39">
        <v>3199.5206600000001</v>
      </c>
      <c r="C14" s="40">
        <v>1584</v>
      </c>
      <c r="D14" s="40">
        <v>1700</v>
      </c>
      <c r="E14" s="40"/>
      <c r="F14" s="40">
        <f>D14-300</f>
        <v>1400</v>
      </c>
      <c r="G14" s="11" t="s">
        <v>80</v>
      </c>
      <c r="I14" s="23">
        <f>C14-D14</f>
        <v>-116</v>
      </c>
      <c r="J14" s="23"/>
      <c r="O14" s="22">
        <v>1700</v>
      </c>
      <c r="Q14" s="23">
        <f t="shared" si="1"/>
        <v>0</v>
      </c>
      <c r="W14" s="23">
        <f t="shared" si="2"/>
        <v>116</v>
      </c>
      <c r="Y14" s="24" t="s">
        <v>79</v>
      </c>
    </row>
    <row r="15" spans="1:25" ht="15" customHeight="1" x14ac:dyDescent="0.2">
      <c r="A15" s="38" t="s">
        <v>81</v>
      </c>
      <c r="B15" s="39">
        <v>5.2204300000000003</v>
      </c>
      <c r="C15" s="40">
        <v>12</v>
      </c>
      <c r="D15" s="40">
        <v>12</v>
      </c>
      <c r="E15" s="40"/>
      <c r="F15" s="40">
        <v>12</v>
      </c>
      <c r="I15" s="23">
        <f t="shared" si="3"/>
        <v>0</v>
      </c>
      <c r="O15" s="22">
        <v>12</v>
      </c>
      <c r="Q15" s="23">
        <f t="shared" si="1"/>
        <v>0</v>
      </c>
      <c r="W15" s="23">
        <f t="shared" si="2"/>
        <v>0</v>
      </c>
      <c r="Y15" s="24" t="s">
        <v>81</v>
      </c>
    </row>
    <row r="16" spans="1:25" x14ac:dyDescent="0.2">
      <c r="A16" s="24" t="s">
        <v>82</v>
      </c>
      <c r="B16" s="23">
        <v>11643.37572</v>
      </c>
      <c r="C16" s="25">
        <v>15188</v>
      </c>
      <c r="D16" s="26">
        <f>-'[1]FY21 Revenue Detail'!K178/1000+[1]Dorm!M34/1000</f>
        <v>10427.565477626553</v>
      </c>
      <c r="E16" s="25"/>
      <c r="F16" s="26">
        <f>D16</f>
        <v>10427.565477626553</v>
      </c>
      <c r="I16" s="23">
        <f>C16-D16</f>
        <v>4760.4345223734472</v>
      </c>
      <c r="J16" s="11" t="s">
        <v>83</v>
      </c>
      <c r="O16" s="22">
        <v>13850</v>
      </c>
      <c r="Q16" s="36">
        <f t="shared" si="1"/>
        <v>-3422.4345223734472</v>
      </c>
      <c r="W16" s="23">
        <f>D16-C16</f>
        <v>-4760.4345223734472</v>
      </c>
      <c r="Y16" s="24" t="s">
        <v>82</v>
      </c>
    </row>
    <row r="17" spans="1:25" x14ac:dyDescent="0.2">
      <c r="A17" s="61" t="s">
        <v>84</v>
      </c>
      <c r="B17" s="62">
        <v>6008.4282000000003</v>
      </c>
      <c r="C17" s="63">
        <v>6763</v>
      </c>
      <c r="D17" s="63">
        <v>6763</v>
      </c>
      <c r="E17" s="63"/>
      <c r="F17" s="63">
        <f>D17</f>
        <v>6763</v>
      </c>
      <c r="I17" s="23">
        <f t="shared" si="3"/>
        <v>0</v>
      </c>
      <c r="J17" s="11" t="s">
        <v>85</v>
      </c>
      <c r="O17" s="22">
        <v>6763</v>
      </c>
      <c r="Q17" s="23">
        <f t="shared" si="1"/>
        <v>0</v>
      </c>
      <c r="W17" s="23">
        <f>D17-C17</f>
        <v>0</v>
      </c>
      <c r="Y17" s="24" t="s">
        <v>84</v>
      </c>
    </row>
    <row r="18" spans="1:25" s="30" customFormat="1" x14ac:dyDescent="0.2">
      <c r="A18" s="27" t="s">
        <v>86</v>
      </c>
      <c r="B18" s="31">
        <v>12716.152910000001</v>
      </c>
      <c r="C18" s="29">
        <v>12049</v>
      </c>
      <c r="D18" s="29">
        <v>12049</v>
      </c>
      <c r="E18" s="29"/>
      <c r="F18" s="29">
        <v>7049</v>
      </c>
      <c r="G18" s="30" t="s">
        <v>87</v>
      </c>
      <c r="I18" s="31">
        <f t="shared" si="3"/>
        <v>0</v>
      </c>
      <c r="O18" s="32">
        <v>12049</v>
      </c>
      <c r="Q18" s="31">
        <f t="shared" si="1"/>
        <v>0</v>
      </c>
      <c r="Y18" s="24" t="s">
        <v>88</v>
      </c>
    </row>
    <row r="19" spans="1:25" x14ac:dyDescent="0.2">
      <c r="A19" s="38" t="s">
        <v>89</v>
      </c>
      <c r="B19" s="43">
        <v>1978.84321</v>
      </c>
      <c r="C19" s="44">
        <v>1658</v>
      </c>
      <c r="D19" s="44">
        <f>-[1]OtherIncome!H14/1000</f>
        <v>1115.43256</v>
      </c>
      <c r="E19" s="44"/>
      <c r="F19" s="44">
        <f>D19</f>
        <v>1115.43256</v>
      </c>
      <c r="G19" s="11" t="s">
        <v>90</v>
      </c>
      <c r="I19" s="23">
        <f t="shared" si="3"/>
        <v>542.56744000000003</v>
      </c>
      <c r="O19" s="22">
        <v>1115</v>
      </c>
      <c r="Q19" s="23">
        <f t="shared" si="1"/>
        <v>0.43255999999996675</v>
      </c>
      <c r="Y19" s="24" t="s">
        <v>89</v>
      </c>
    </row>
    <row r="20" spans="1:25" x14ac:dyDescent="0.2">
      <c r="A20" s="17"/>
      <c r="C20" s="34"/>
      <c r="D20" s="35"/>
      <c r="E20" s="34"/>
      <c r="F20" s="35"/>
      <c r="Q20" s="23">
        <f t="shared" si="1"/>
        <v>0</v>
      </c>
      <c r="Y20" s="17"/>
    </row>
    <row r="21" spans="1:25" x14ac:dyDescent="0.2">
      <c r="A21" s="45" t="s">
        <v>91</v>
      </c>
      <c r="B21" s="46">
        <v>102254.47804999999</v>
      </c>
      <c r="C21" s="46">
        <v>107596</v>
      </c>
      <c r="D21" s="47">
        <f>SUM(D9:D19)</f>
        <v>102848.44476126721</v>
      </c>
      <c r="E21" s="46"/>
      <c r="F21" s="47">
        <f>SUM(F9:F19)</f>
        <v>102548.44476126721</v>
      </c>
      <c r="I21" s="23">
        <f>C21-F21</f>
        <v>5047.5552387327916</v>
      </c>
      <c r="O21" s="22">
        <v>103842</v>
      </c>
      <c r="Q21" s="23">
        <f t="shared" si="1"/>
        <v>-993.55523873279162</v>
      </c>
      <c r="Y21" s="45" t="s">
        <v>91</v>
      </c>
    </row>
    <row r="22" spans="1:25" x14ac:dyDescent="0.2">
      <c r="A22" s="17"/>
      <c r="B22" s="23">
        <f>B21-B18-B6</f>
        <v>94434.100489999983</v>
      </c>
      <c r="C22" s="23">
        <f>C21-12049</f>
        <v>95547</v>
      </c>
      <c r="Q22" s="23">
        <f t="shared" si="1"/>
        <v>0</v>
      </c>
      <c r="Y22" s="17"/>
    </row>
    <row r="23" spans="1:25" x14ac:dyDescent="0.2">
      <c r="C23" s="23">
        <f>C22-94678</f>
        <v>869</v>
      </c>
      <c r="Q23" s="23">
        <f t="shared" si="1"/>
        <v>0</v>
      </c>
    </row>
    <row r="24" spans="1:25" x14ac:dyDescent="0.2">
      <c r="A24" s="17" t="s">
        <v>92</v>
      </c>
      <c r="Q24" s="23">
        <f t="shared" si="1"/>
        <v>0</v>
      </c>
      <c r="Y24" s="17" t="s">
        <v>92</v>
      </c>
    </row>
    <row r="25" spans="1:25" x14ac:dyDescent="0.2">
      <c r="A25" s="48" t="s">
        <v>93</v>
      </c>
      <c r="B25" s="36">
        <v>13659.873179999999</v>
      </c>
      <c r="C25" s="25">
        <v>16207</v>
      </c>
      <c r="D25" s="26">
        <f>'[1]Expense Budgets FY21'!I35/1000</f>
        <v>16893.743662674813</v>
      </c>
      <c r="E25" s="25"/>
      <c r="F25" s="26">
        <f>D25+3361+458-300</f>
        <v>20412.743662674813</v>
      </c>
      <c r="G25" s="11" t="s">
        <v>94</v>
      </c>
      <c r="I25" s="23">
        <f>D25-C25</f>
        <v>686.74366267481309</v>
      </c>
      <c r="O25" s="22">
        <v>16781</v>
      </c>
      <c r="Q25" s="36">
        <f t="shared" si="1"/>
        <v>112.74366267481309</v>
      </c>
      <c r="W25" s="23">
        <f>D25-C25</f>
        <v>686.74366267481309</v>
      </c>
      <c r="Y25" s="48" t="s">
        <v>93</v>
      </c>
    </row>
    <row r="26" spans="1:25" x14ac:dyDescent="0.2">
      <c r="A26" s="48" t="s">
        <v>95</v>
      </c>
      <c r="B26" s="36">
        <v>44672.493999999999</v>
      </c>
      <c r="C26" s="25">
        <v>44650</v>
      </c>
      <c r="D26" s="26">
        <f>'[1]Salaries by Div FOR CAROL'!G21/1000+'[1]Covid 1M &amp; 100K'!I93/1000</f>
        <v>44851.608576036175</v>
      </c>
      <c r="E26" s="25"/>
      <c r="F26" s="26">
        <f>D26+1862</f>
        <v>46713.608576036175</v>
      </c>
      <c r="I26" s="23">
        <f t="shared" ref="I26:I37" si="4">D26-C26</f>
        <v>201.60857603617478</v>
      </c>
      <c r="O26" s="22">
        <v>45091</v>
      </c>
      <c r="Q26" s="33">
        <f t="shared" si="1"/>
        <v>-239.39142396382522</v>
      </c>
      <c r="W26" s="23">
        <f t="shared" ref="W26:W35" si="5">D26-C26</f>
        <v>201.60857603617478</v>
      </c>
      <c r="Y26" s="48" t="s">
        <v>95</v>
      </c>
    </row>
    <row r="27" spans="1:25" x14ac:dyDescent="0.2">
      <c r="A27" s="48" t="s">
        <v>96</v>
      </c>
      <c r="B27" s="23">
        <v>8342.7198100000005</v>
      </c>
      <c r="C27" s="25">
        <v>8381</v>
      </c>
      <c r="D27" s="26">
        <v>8381</v>
      </c>
      <c r="E27" s="25"/>
      <c r="F27" s="26">
        <v>8381</v>
      </c>
      <c r="I27" s="23">
        <f t="shared" si="4"/>
        <v>0</v>
      </c>
      <c r="O27" s="22">
        <v>8381</v>
      </c>
      <c r="Q27" s="23">
        <f t="shared" si="1"/>
        <v>0</v>
      </c>
      <c r="W27" s="23">
        <f t="shared" si="5"/>
        <v>0</v>
      </c>
      <c r="Y27" s="48" t="s">
        <v>96</v>
      </c>
    </row>
    <row r="28" spans="1:25" x14ac:dyDescent="0.2">
      <c r="A28" s="48" t="s">
        <v>97</v>
      </c>
      <c r="B28" s="23">
        <v>4473.9634599999999</v>
      </c>
      <c r="C28" s="25">
        <v>4900</v>
      </c>
      <c r="D28" s="26">
        <v>4900</v>
      </c>
      <c r="E28" s="25"/>
      <c r="F28" s="26">
        <v>4900</v>
      </c>
      <c r="I28" s="23">
        <f t="shared" si="4"/>
        <v>0</v>
      </c>
      <c r="O28" s="22">
        <v>4900</v>
      </c>
      <c r="Q28" s="23">
        <f t="shared" si="1"/>
        <v>0</v>
      </c>
      <c r="W28" s="23">
        <f t="shared" si="5"/>
        <v>0</v>
      </c>
      <c r="Y28" s="48" t="s">
        <v>97</v>
      </c>
    </row>
    <row r="29" spans="1:25" x14ac:dyDescent="0.2">
      <c r="A29" s="48" t="s">
        <v>98</v>
      </c>
      <c r="B29" s="23">
        <v>2358.3260399999999</v>
      </c>
      <c r="C29" s="25">
        <v>2802</v>
      </c>
      <c r="D29" s="26">
        <v>2802</v>
      </c>
      <c r="E29" s="25"/>
      <c r="F29" s="26">
        <v>2802</v>
      </c>
      <c r="G29" s="11" t="s">
        <v>99</v>
      </c>
      <c r="I29" s="23">
        <f t="shared" si="4"/>
        <v>0</v>
      </c>
      <c r="O29" s="22">
        <v>2802</v>
      </c>
      <c r="Q29" s="23">
        <f t="shared" si="1"/>
        <v>0</v>
      </c>
      <c r="W29" s="23">
        <f t="shared" si="5"/>
        <v>0</v>
      </c>
      <c r="Y29" s="48" t="s">
        <v>100</v>
      </c>
    </row>
    <row r="30" spans="1:25" x14ac:dyDescent="0.2">
      <c r="A30" s="48" t="s">
        <v>101</v>
      </c>
      <c r="B30" s="23">
        <v>5803.8509999999997</v>
      </c>
      <c r="C30" s="25">
        <v>5800</v>
      </c>
      <c r="D30" s="26">
        <v>5874</v>
      </c>
      <c r="E30" s="25"/>
      <c r="F30" s="26">
        <v>5874</v>
      </c>
      <c r="I30" s="23">
        <f t="shared" si="4"/>
        <v>74</v>
      </c>
      <c r="O30" s="22">
        <v>5874</v>
      </c>
      <c r="Q30" s="23">
        <f t="shared" si="1"/>
        <v>0</v>
      </c>
      <c r="W30" s="23">
        <f t="shared" si="5"/>
        <v>74</v>
      </c>
      <c r="Y30" s="48" t="s">
        <v>101</v>
      </c>
    </row>
    <row r="31" spans="1:25" x14ac:dyDescent="0.2">
      <c r="A31" s="48" t="s">
        <v>102</v>
      </c>
      <c r="B31" s="23">
        <v>261.27427999999998</v>
      </c>
      <c r="C31" s="25">
        <v>150</v>
      </c>
      <c r="D31" s="26">
        <v>150</v>
      </c>
      <c r="E31" s="25"/>
      <c r="F31" s="26">
        <v>150</v>
      </c>
      <c r="I31" s="23">
        <f t="shared" si="4"/>
        <v>0</v>
      </c>
      <c r="O31" s="22">
        <v>150</v>
      </c>
      <c r="Q31" s="23">
        <f t="shared" si="1"/>
        <v>0</v>
      </c>
      <c r="W31" s="23">
        <f t="shared" si="5"/>
        <v>0</v>
      </c>
      <c r="Y31" s="48" t="s">
        <v>102</v>
      </c>
    </row>
    <row r="32" spans="1:25" x14ac:dyDescent="0.2">
      <c r="A32" s="48" t="s">
        <v>103</v>
      </c>
      <c r="B32" s="23">
        <v>11957.494050000001</v>
      </c>
      <c r="C32" s="49">
        <f>B32</f>
        <v>11957.494050000001</v>
      </c>
      <c r="D32" s="26">
        <f>[1]Fringe!E22/1000</f>
        <v>11881.16421243677</v>
      </c>
      <c r="E32" s="25"/>
      <c r="F32" s="26">
        <f>D32</f>
        <v>11881.16421243677</v>
      </c>
      <c r="G32" s="11" t="s">
        <v>104</v>
      </c>
      <c r="I32" s="23">
        <f t="shared" si="4"/>
        <v>-76.329837563231195</v>
      </c>
      <c r="K32" s="23">
        <f>D25-2600</f>
        <v>14293.743662674813</v>
      </c>
      <c r="O32" s="22">
        <v>11899</v>
      </c>
      <c r="Q32" s="33">
        <f t="shared" si="1"/>
        <v>-17.835787563230042</v>
      </c>
      <c r="W32" s="23">
        <f t="shared" si="5"/>
        <v>-76.329837563231195</v>
      </c>
      <c r="Y32" s="48" t="s">
        <v>103</v>
      </c>
    </row>
    <row r="33" spans="1:30" x14ac:dyDescent="0.2">
      <c r="A33" s="48" t="s">
        <v>105</v>
      </c>
      <c r="B33" s="23">
        <v>-108.346</v>
      </c>
      <c r="C33" s="25">
        <v>-30</v>
      </c>
      <c r="D33" s="26">
        <v>-30</v>
      </c>
      <c r="E33" s="25"/>
      <c r="F33" s="26">
        <v>-30</v>
      </c>
      <c r="I33" s="23">
        <f t="shared" si="4"/>
        <v>0</v>
      </c>
      <c r="O33" s="22">
        <v>-30</v>
      </c>
      <c r="Q33" s="23">
        <f t="shared" si="1"/>
        <v>0</v>
      </c>
      <c r="W33" s="23">
        <f t="shared" si="5"/>
        <v>0</v>
      </c>
      <c r="Y33" s="48" t="s">
        <v>105</v>
      </c>
    </row>
    <row r="34" spans="1:30" x14ac:dyDescent="0.2">
      <c r="A34" s="48" t="s">
        <v>106</v>
      </c>
      <c r="B34" s="23">
        <v>5686.5854799999961</v>
      </c>
      <c r="C34" s="25">
        <v>6463</v>
      </c>
      <c r="D34" s="26">
        <f>D17-300</f>
        <v>6463</v>
      </c>
      <c r="E34" s="25"/>
      <c r="F34" s="26">
        <f>D34-458-3361-1862</f>
        <v>782</v>
      </c>
      <c r="I34" s="23">
        <f t="shared" si="4"/>
        <v>0</v>
      </c>
      <c r="O34" s="22">
        <v>6463</v>
      </c>
      <c r="Q34" s="23">
        <f t="shared" si="1"/>
        <v>0</v>
      </c>
      <c r="W34" s="23">
        <f t="shared" si="5"/>
        <v>0</v>
      </c>
      <c r="Y34" s="48" t="s">
        <v>107</v>
      </c>
    </row>
    <row r="35" spans="1:30" x14ac:dyDescent="0.2">
      <c r="A35" s="48" t="s">
        <v>108</v>
      </c>
      <c r="B35" s="23">
        <v>-980.6046399999999</v>
      </c>
      <c r="C35" s="25">
        <v>-842</v>
      </c>
      <c r="D35" s="26">
        <v>-500</v>
      </c>
      <c r="E35" s="25"/>
      <c r="F35" s="26">
        <v>-500</v>
      </c>
      <c r="I35" s="23">
        <f t="shared" si="4"/>
        <v>342</v>
      </c>
      <c r="O35" s="22">
        <v>-500</v>
      </c>
      <c r="Q35" s="23">
        <f t="shared" si="1"/>
        <v>0</v>
      </c>
      <c r="W35" s="23">
        <f t="shared" si="5"/>
        <v>342</v>
      </c>
      <c r="Y35" s="48" t="s">
        <v>109</v>
      </c>
    </row>
    <row r="36" spans="1:30" s="30" customFormat="1" x14ac:dyDescent="0.2">
      <c r="A36" s="50" t="s">
        <v>110</v>
      </c>
      <c r="B36" s="31">
        <v>12716.152910000001</v>
      </c>
      <c r="C36" s="29">
        <v>12049</v>
      </c>
      <c r="D36" s="29">
        <v>12049</v>
      </c>
      <c r="E36" s="29"/>
      <c r="F36" s="29">
        <v>7049</v>
      </c>
      <c r="I36" s="31">
        <f t="shared" si="4"/>
        <v>0</v>
      </c>
      <c r="O36" s="32">
        <v>12049</v>
      </c>
      <c r="Q36" s="31">
        <f t="shared" si="1"/>
        <v>0</v>
      </c>
      <c r="Y36" s="48" t="s">
        <v>110</v>
      </c>
    </row>
    <row r="37" spans="1:30" s="30" customFormat="1" x14ac:dyDescent="0.2">
      <c r="A37" s="50" t="s">
        <v>111</v>
      </c>
      <c r="B37" s="31">
        <v>-4895.7753499999999</v>
      </c>
      <c r="C37" s="29">
        <v>-5000</v>
      </c>
      <c r="D37" s="29">
        <f>D6</f>
        <v>-5000</v>
      </c>
      <c r="E37" s="29"/>
      <c r="F37" s="42">
        <v>0</v>
      </c>
      <c r="G37" s="30" t="s">
        <v>112</v>
      </c>
      <c r="I37" s="31">
        <f t="shared" si="4"/>
        <v>0</v>
      </c>
      <c r="O37" s="32">
        <v>-5000</v>
      </c>
      <c r="Q37" s="31">
        <f t="shared" si="1"/>
        <v>0</v>
      </c>
      <c r="Y37" s="48" t="s">
        <v>111</v>
      </c>
    </row>
    <row r="38" spans="1:30" x14ac:dyDescent="0.2">
      <c r="A38" s="17"/>
      <c r="B38" s="11">
        <v>0</v>
      </c>
      <c r="C38" s="34"/>
      <c r="D38" s="35"/>
      <c r="E38" s="34"/>
      <c r="F38" s="35"/>
      <c r="I38" s="23"/>
      <c r="Q38" s="23">
        <f t="shared" si="1"/>
        <v>0</v>
      </c>
      <c r="Y38" s="17"/>
    </row>
    <row r="39" spans="1:30" x14ac:dyDescent="0.2">
      <c r="A39" s="45" t="s">
        <v>113</v>
      </c>
      <c r="B39" s="46">
        <v>103948.00821999997</v>
      </c>
      <c r="C39" s="46">
        <f>SUM(C25:C37)</f>
        <v>107487.49405000001</v>
      </c>
      <c r="D39" s="47">
        <f>SUM(D25:D37)</f>
        <v>108715.51645114775</v>
      </c>
      <c r="E39" s="46"/>
      <c r="F39" s="47">
        <f>SUM(F25:F37)</f>
        <v>108415.51645114775</v>
      </c>
      <c r="I39" s="23">
        <f>D39-C39</f>
        <v>1228.0224011477403</v>
      </c>
      <c r="O39" s="22">
        <v>108860</v>
      </c>
      <c r="Q39" s="23">
        <f t="shared" si="1"/>
        <v>-144.48354885225126</v>
      </c>
      <c r="Y39" s="45" t="s">
        <v>113</v>
      </c>
    </row>
    <row r="40" spans="1:30" x14ac:dyDescent="0.2">
      <c r="A40" s="17"/>
      <c r="B40" s="51">
        <f>B39-SUM(B36:B37)</f>
        <v>96127.630659999966</v>
      </c>
      <c r="C40" s="34"/>
      <c r="D40" s="35"/>
      <c r="E40" s="34"/>
      <c r="F40" s="35"/>
      <c r="Q40" s="23">
        <f t="shared" si="1"/>
        <v>0</v>
      </c>
      <c r="Y40" s="17"/>
    </row>
    <row r="41" spans="1:30" x14ac:dyDescent="0.2">
      <c r="A41" s="8" t="s">
        <v>114</v>
      </c>
      <c r="B41" s="52">
        <v>0</v>
      </c>
      <c r="C41" s="52">
        <v>0</v>
      </c>
      <c r="D41" s="53">
        <v>0</v>
      </c>
      <c r="E41" s="52"/>
      <c r="F41" s="53">
        <v>0</v>
      </c>
      <c r="O41" s="11" t="s">
        <v>76</v>
      </c>
      <c r="Q41" s="23"/>
      <c r="Y41" s="8" t="s">
        <v>114</v>
      </c>
    </row>
    <row r="42" spans="1:30" x14ac:dyDescent="0.2">
      <c r="A42" s="17"/>
      <c r="Q42" s="23">
        <f t="shared" si="1"/>
        <v>0</v>
      </c>
      <c r="Y42" s="17"/>
    </row>
    <row r="43" spans="1:30" x14ac:dyDescent="0.2">
      <c r="A43" s="54" t="s">
        <v>115</v>
      </c>
      <c r="Q43" s="23">
        <f t="shared" si="1"/>
        <v>0</v>
      </c>
      <c r="Y43" s="54" t="s">
        <v>115</v>
      </c>
    </row>
    <row r="44" spans="1:30" x14ac:dyDescent="0.2">
      <c r="A44" s="54" t="s">
        <v>116</v>
      </c>
      <c r="B44" s="55">
        <f>B21-B39</f>
        <v>-1693.5301699999836</v>
      </c>
      <c r="C44" s="23">
        <f>C21-C39</f>
        <v>108.50594999999157</v>
      </c>
      <c r="D44" s="56">
        <f>D21-D39</f>
        <v>-5867.0716898805404</v>
      </c>
      <c r="E44" s="23"/>
      <c r="F44" s="56">
        <f>F21-F39</f>
        <v>-5867.0716898805404</v>
      </c>
      <c r="O44" s="22">
        <v>-5018</v>
      </c>
      <c r="Q44" s="23">
        <f t="shared" si="1"/>
        <v>-849.07168988054036</v>
      </c>
      <c r="Y44" s="54" t="s">
        <v>116</v>
      </c>
    </row>
    <row r="45" spans="1:30" x14ac:dyDescent="0.2">
      <c r="A45" s="17"/>
      <c r="D45" s="56"/>
      <c r="F45" s="56"/>
    </row>
    <row r="46" spans="1:30" ht="11.25" customHeight="1" x14ac:dyDescent="0.2"/>
    <row r="47" spans="1:30" x14ac:dyDescent="0.2">
      <c r="D47" s="56"/>
      <c r="AB47" s="11" t="s">
        <v>117</v>
      </c>
      <c r="AC47" s="11" t="s">
        <v>118</v>
      </c>
      <c r="AD47" s="11" t="s">
        <v>119</v>
      </c>
    </row>
    <row r="48" spans="1:30" x14ac:dyDescent="0.2">
      <c r="A48" s="11" t="s">
        <v>120</v>
      </c>
      <c r="B48" s="23">
        <f>SUM(F11:F19)</f>
        <v>32826.998037626552</v>
      </c>
      <c r="W48" s="11" t="s">
        <v>121</v>
      </c>
      <c r="AA48" s="11">
        <v>6763</v>
      </c>
      <c r="AB48" s="11">
        <v>252</v>
      </c>
      <c r="AC48" s="11">
        <v>530</v>
      </c>
      <c r="AD48" s="11">
        <f>6463-782</f>
        <v>5681</v>
      </c>
    </row>
    <row r="49" spans="1:2" x14ac:dyDescent="0.2">
      <c r="A49" s="11" t="s">
        <v>122</v>
      </c>
      <c r="B49" s="23">
        <f>B48-F16</f>
        <v>22399.432560000001</v>
      </c>
    </row>
    <row r="50" spans="1:2" x14ac:dyDescent="0.2">
      <c r="A50" s="11" t="s">
        <v>123</v>
      </c>
      <c r="B50" s="23">
        <f>B49-F18-F11</f>
        <v>9340.4325600000011</v>
      </c>
    </row>
    <row r="51" spans="1:2" x14ac:dyDescent="0.2">
      <c r="A51" s="11" t="s">
        <v>124</v>
      </c>
      <c r="B51" s="23">
        <f>F44*1000</f>
        <v>-5867071.6898805406</v>
      </c>
    </row>
    <row r="52" spans="1:2" x14ac:dyDescent="0.2">
      <c r="A52" s="11" t="s">
        <v>125</v>
      </c>
      <c r="B52" s="23">
        <f>'[2]Profitability FY21'!$Y$34</f>
        <v>6763000.0000000009</v>
      </c>
    </row>
    <row r="53" spans="1:2" x14ac:dyDescent="0.2">
      <c r="A53" s="57" t="s">
        <v>126</v>
      </c>
      <c r="B53" s="58">
        <f>B52-B51</f>
        <v>12630071.689880542</v>
      </c>
    </row>
    <row r="54" spans="1:2" x14ac:dyDescent="0.2">
      <c r="A54" s="11" t="s">
        <v>127</v>
      </c>
      <c r="B54" s="23">
        <f>B53+B50*1000</f>
        <v>21970504.249880545</v>
      </c>
    </row>
    <row r="55" spans="1:2" x14ac:dyDescent="0.2">
      <c r="A55" s="41" t="s">
        <v>128</v>
      </c>
      <c r="B55" s="39">
        <f>B53+F17*1000</f>
        <v>19393071.689880542</v>
      </c>
    </row>
    <row r="56" spans="1:2" ht="16" x14ac:dyDescent="0.2">
      <c r="A56" s="59" t="s">
        <v>129</v>
      </c>
      <c r="B56" s="23">
        <f>SUM(F25:F35)-F30</f>
        <v>95492.516451147749</v>
      </c>
    </row>
    <row r="57" spans="1:2" x14ac:dyDescent="0.2">
      <c r="A57" s="11" t="s">
        <v>130</v>
      </c>
      <c r="B57" s="11">
        <f>'[2]Profitability FY21'!$T$34</f>
        <v>19224417.256734688</v>
      </c>
    </row>
    <row r="58" spans="1:2" x14ac:dyDescent="0.2">
      <c r="A58" s="41" t="s">
        <v>131</v>
      </c>
      <c r="B58" s="60">
        <f>B57-(B56*1000)</f>
        <v>-76268099.194413066</v>
      </c>
    </row>
    <row r="59" spans="1:2" ht="16" x14ac:dyDescent="0.2">
      <c r="A59" s="59" t="s">
        <v>132</v>
      </c>
      <c r="B59" s="23">
        <f>SUM(F25:F35)-F30-SUM(F33:F35)</f>
        <v>95240.516451147749</v>
      </c>
    </row>
    <row r="60" spans="1:2" x14ac:dyDescent="0.2">
      <c r="A60" s="41" t="s">
        <v>133</v>
      </c>
      <c r="B60" s="39">
        <f>B57-(B59*1000)</f>
        <v>-76016099.194413066</v>
      </c>
    </row>
    <row r="61" spans="1:2" x14ac:dyDescent="0.2">
      <c r="A61" s="41" t="s">
        <v>134</v>
      </c>
      <c r="B61" s="39">
        <f>B55+B58</f>
        <v>-56875027.504532523</v>
      </c>
    </row>
  </sheetData>
  <pageMargins left="0.7" right="0.7" top="0.75" bottom="0.75" header="0.3" footer="0.3"/>
  <pageSetup scale="6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0329-11B9-BE45-88BD-ACA740E8F709}">
  <dimension ref="A1:D12"/>
  <sheetViews>
    <sheetView tabSelected="1" workbookViewId="0">
      <selection activeCell="G24" sqref="G24"/>
    </sheetView>
  </sheetViews>
  <sheetFormatPr baseColWidth="10" defaultRowHeight="13" x14ac:dyDescent="0.15"/>
  <cols>
    <col min="1" max="1" width="19" bestFit="1" customWidth="1"/>
    <col min="2" max="3" width="12.1640625" bestFit="1" customWidth="1"/>
    <col min="4" max="4" width="12.6640625" bestFit="1" customWidth="1"/>
  </cols>
  <sheetData>
    <row r="1" spans="1:4" x14ac:dyDescent="0.15">
      <c r="B1" t="s">
        <v>43</v>
      </c>
      <c r="C1" t="s">
        <v>44</v>
      </c>
      <c r="D1" s="3" t="s">
        <v>45</v>
      </c>
    </row>
    <row r="2" spans="1:4" ht="15" x14ac:dyDescent="0.15">
      <c r="A2" s="4" t="s">
        <v>46</v>
      </c>
      <c r="B2" s="5">
        <v>5497777.2356006298</v>
      </c>
      <c r="C2" s="5">
        <v>4939935.8650240842</v>
      </c>
      <c r="D2" s="6">
        <f>C2-B2</f>
        <v>-557841.3705765456</v>
      </c>
    </row>
    <row r="3" spans="1:4" ht="15" x14ac:dyDescent="0.15">
      <c r="A3" s="4" t="s">
        <v>47</v>
      </c>
      <c r="B3" s="5">
        <v>1143015.21</v>
      </c>
      <c r="C3" s="5">
        <v>1142841.3594481528</v>
      </c>
      <c r="D3" s="6">
        <f t="shared" ref="D3:D12" si="0">C3-B3</f>
        <v>-173.85055184713565</v>
      </c>
    </row>
    <row r="4" spans="1:4" ht="15" x14ac:dyDescent="0.15">
      <c r="A4" s="4" t="s">
        <v>48</v>
      </c>
      <c r="B4" s="5">
        <v>2205314.8566527111</v>
      </c>
      <c r="C4" s="5">
        <v>2491755.8759473385</v>
      </c>
      <c r="D4" s="6">
        <f t="shared" si="0"/>
        <v>286441.01929462748</v>
      </c>
    </row>
    <row r="5" spans="1:4" ht="15" x14ac:dyDescent="0.15">
      <c r="A5" s="4" t="s">
        <v>49</v>
      </c>
      <c r="B5" s="5">
        <v>8631.5454291534443</v>
      </c>
      <c r="C5" s="5">
        <v>12600.320427516515</v>
      </c>
      <c r="D5" s="6">
        <f t="shared" si="0"/>
        <v>3968.7749983630711</v>
      </c>
    </row>
    <row r="6" spans="1:4" ht="15" x14ac:dyDescent="0.15">
      <c r="A6" s="4" t="s">
        <v>50</v>
      </c>
      <c r="B6" s="5">
        <v>238975.13669590018</v>
      </c>
      <c r="C6" s="5">
        <v>188790.73253532601</v>
      </c>
      <c r="D6" s="6">
        <f t="shared" si="0"/>
        <v>-50184.404160574166</v>
      </c>
    </row>
    <row r="7" spans="1:4" ht="15" x14ac:dyDescent="0.15">
      <c r="A7" s="4" t="s">
        <v>51</v>
      </c>
      <c r="B7" s="5">
        <v>23107564.577126235</v>
      </c>
      <c r="C7" s="5">
        <v>27664914.051307406</v>
      </c>
      <c r="D7" s="7">
        <f t="shared" si="0"/>
        <v>4557349.4741811715</v>
      </c>
    </row>
    <row r="8" spans="1:4" ht="15" x14ac:dyDescent="0.15">
      <c r="A8" s="4" t="s">
        <v>52</v>
      </c>
      <c r="B8" s="5">
        <v>14121978.939676905</v>
      </c>
      <c r="C8" s="5">
        <v>19224417.256734688</v>
      </c>
      <c r="D8" s="7">
        <f t="shared" si="0"/>
        <v>5102438.3170577828</v>
      </c>
    </row>
    <row r="9" spans="1:4" ht="15" x14ac:dyDescent="0.15">
      <c r="A9" s="4" t="s">
        <v>53</v>
      </c>
      <c r="B9" s="5">
        <v>1002204.6881113106</v>
      </c>
      <c r="C9" s="5">
        <v>1018118.7232653064</v>
      </c>
      <c r="D9" s="6">
        <f t="shared" si="0"/>
        <v>15914.03515399585</v>
      </c>
    </row>
    <row r="10" spans="1:4" ht="15" x14ac:dyDescent="0.15">
      <c r="A10" s="4" t="s">
        <v>54</v>
      </c>
      <c r="B10" s="5">
        <v>48615235.259519108</v>
      </c>
      <c r="C10" s="5">
        <v>59505732.544689819</v>
      </c>
      <c r="D10" s="6">
        <f t="shared" si="0"/>
        <v>10890497.285170712</v>
      </c>
    </row>
    <row r="11" spans="1:4" ht="15" x14ac:dyDescent="0.15">
      <c r="A11" s="4" t="s">
        <v>55</v>
      </c>
      <c r="B11" s="5">
        <v>10873865.309999999</v>
      </c>
      <c r="C11" s="5">
        <v>7229547.9849795913</v>
      </c>
      <c r="D11" s="7">
        <f t="shared" si="0"/>
        <v>-3644317.3250204073</v>
      </c>
    </row>
    <row r="12" spans="1:4" ht="15" x14ac:dyDescent="0.15">
      <c r="A12" s="4" t="s">
        <v>56</v>
      </c>
      <c r="B12" s="5">
        <v>2169510.6900000013</v>
      </c>
      <c r="C12" s="5">
        <v>3198452.0150204077</v>
      </c>
      <c r="D12" s="7">
        <f t="shared" si="0"/>
        <v>1028941.3250204064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FY21 Cost Allocations</vt:lpstr>
      <vt:lpstr>Roll Up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2020-10-20T16:04:03Z</dcterms:created>
  <dcterms:modified xsi:type="dcterms:W3CDTF">2020-10-20T16:27:39Z</dcterms:modified>
</cp:coreProperties>
</file>