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2A1B08B5-6A65-374F-891A-CC188700113B}" xr6:coauthVersionLast="45" xr6:coauthVersionMax="45" xr10:uidLastSave="{00000000-0000-0000-0000-000000000000}"/>
  <bookViews>
    <workbookView xWindow="0" yWindow="0" windowWidth="28800" windowHeight="18000" xr2:uid="{3B3E75D0-DD27-3647-ABD6-7A43F92CBA51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13" i="1"/>
  <c r="I13" i="1"/>
  <c r="H13" i="1"/>
  <c r="G13" i="1"/>
  <c r="F13" i="1"/>
  <c r="E13" i="1"/>
  <c r="I22" i="1"/>
  <c r="H22" i="1"/>
  <c r="G22" i="1"/>
  <c r="F22" i="1"/>
  <c r="E22" i="1"/>
  <c r="I24" i="1"/>
  <c r="H24" i="1"/>
  <c r="G24" i="1"/>
  <c r="F24" i="1"/>
  <c r="E24" i="1"/>
  <c r="I19" i="1"/>
  <c r="H19" i="1"/>
  <c r="G19" i="1"/>
  <c r="F19" i="1"/>
  <c r="E19" i="1"/>
  <c r="I21" i="1"/>
  <c r="H21" i="1"/>
  <c r="G21" i="1"/>
  <c r="F21" i="1"/>
  <c r="E21" i="1"/>
  <c r="I5" i="1"/>
  <c r="H5" i="1"/>
  <c r="G5" i="1"/>
  <c r="F5" i="1"/>
  <c r="E5" i="1"/>
  <c r="I31" i="1"/>
  <c r="H31" i="1"/>
  <c r="G31" i="1"/>
  <c r="F31" i="1"/>
  <c r="E31" i="1"/>
  <c r="I6" i="1"/>
  <c r="H6" i="1"/>
  <c r="G6" i="1"/>
  <c r="F6" i="1"/>
  <c r="E6" i="1"/>
  <c r="I10" i="1"/>
  <c r="H10" i="1"/>
  <c r="G10" i="1"/>
  <c r="F10" i="1"/>
  <c r="E10" i="1"/>
  <c r="I18" i="1"/>
  <c r="H18" i="1"/>
  <c r="G18" i="1"/>
  <c r="F18" i="1"/>
  <c r="E18" i="1"/>
  <c r="I30" i="1"/>
  <c r="H30" i="1"/>
  <c r="G30" i="1"/>
  <c r="F30" i="1"/>
  <c r="E30" i="1"/>
  <c r="I2" i="1"/>
  <c r="H2" i="1"/>
  <c r="G2" i="1"/>
  <c r="F2" i="1"/>
  <c r="E2" i="1"/>
  <c r="I17" i="1"/>
  <c r="H17" i="1"/>
  <c r="G17" i="1"/>
  <c r="F17" i="1"/>
  <c r="E17" i="1"/>
  <c r="I3" i="1"/>
  <c r="H3" i="1"/>
  <c r="G3" i="1"/>
  <c r="F3" i="1"/>
  <c r="E3" i="1"/>
  <c r="I28" i="1"/>
  <c r="H28" i="1"/>
  <c r="G28" i="1"/>
  <c r="F28" i="1"/>
  <c r="E28" i="1"/>
  <c r="I11" i="1"/>
  <c r="H11" i="1"/>
  <c r="G11" i="1"/>
  <c r="F11" i="1"/>
  <c r="E11" i="1"/>
  <c r="I7" i="1"/>
  <c r="H7" i="1"/>
  <c r="G7" i="1"/>
  <c r="F7" i="1"/>
  <c r="E7" i="1"/>
  <c r="I8" i="1"/>
  <c r="H8" i="1"/>
  <c r="G8" i="1"/>
  <c r="F8" i="1"/>
  <c r="E8" i="1"/>
  <c r="I26" i="1"/>
  <c r="H26" i="1"/>
  <c r="G26" i="1"/>
  <c r="F26" i="1"/>
  <c r="E26" i="1"/>
  <c r="I29" i="1"/>
  <c r="H29" i="1"/>
  <c r="G29" i="1"/>
  <c r="F29" i="1"/>
  <c r="E29" i="1"/>
  <c r="I9" i="1"/>
  <c r="H9" i="1"/>
  <c r="G9" i="1"/>
  <c r="F9" i="1"/>
  <c r="E9" i="1"/>
  <c r="I27" i="1"/>
  <c r="H27" i="1"/>
  <c r="G27" i="1"/>
  <c r="F27" i="1"/>
  <c r="E27" i="1"/>
  <c r="I23" i="1"/>
  <c r="H23" i="1"/>
  <c r="G23" i="1"/>
  <c r="F23" i="1"/>
  <c r="E23" i="1"/>
  <c r="I25" i="1"/>
  <c r="H25" i="1"/>
  <c r="G25" i="1"/>
  <c r="F25" i="1"/>
  <c r="E25" i="1"/>
  <c r="I16" i="1"/>
  <c r="H16" i="1"/>
  <c r="G16" i="1"/>
  <c r="F16" i="1"/>
  <c r="E16" i="1"/>
  <c r="I20" i="1"/>
  <c r="H20" i="1"/>
  <c r="G20" i="1"/>
  <c r="F20" i="1"/>
  <c r="E20" i="1"/>
  <c r="I14" i="1"/>
  <c r="H14" i="1"/>
  <c r="G14" i="1"/>
  <c r="F14" i="1"/>
  <c r="E14" i="1"/>
  <c r="I32" i="1"/>
  <c r="H32" i="1"/>
  <c r="G32" i="1"/>
  <c r="F32" i="1"/>
  <c r="E32" i="1"/>
  <c r="I12" i="1"/>
  <c r="H12" i="1"/>
  <c r="G12" i="1"/>
  <c r="F12" i="1"/>
  <c r="E12" i="1"/>
  <c r="I4" i="1"/>
  <c r="H4" i="1"/>
  <c r="G4" i="1"/>
  <c r="F4" i="1"/>
  <c r="E4" i="1"/>
  <c r="I15" i="1"/>
  <c r="H15" i="1"/>
  <c r="G15" i="1"/>
  <c r="F15" i="1"/>
  <c r="E15" i="1"/>
  <c r="I28" i="2"/>
  <c r="H28" i="2"/>
  <c r="G28" i="2"/>
  <c r="J28" i="2" s="1"/>
  <c r="F28" i="2"/>
  <c r="E28" i="2"/>
  <c r="I16" i="2"/>
  <c r="H16" i="2"/>
  <c r="G16" i="2"/>
  <c r="F16" i="2"/>
  <c r="E16" i="2"/>
  <c r="I9" i="2"/>
  <c r="H9" i="2"/>
  <c r="G9" i="2"/>
  <c r="J9" i="2" s="1"/>
  <c r="F9" i="2"/>
  <c r="E9" i="2"/>
  <c r="I21" i="2"/>
  <c r="H21" i="2"/>
  <c r="G21" i="2"/>
  <c r="F21" i="2"/>
  <c r="E21" i="2"/>
  <c r="I17" i="2"/>
  <c r="H17" i="2"/>
  <c r="G17" i="2"/>
  <c r="F17" i="2"/>
  <c r="E17" i="2"/>
  <c r="J17" i="2" s="1"/>
  <c r="I11" i="2"/>
  <c r="H11" i="2"/>
  <c r="G11" i="2"/>
  <c r="J11" i="2" s="1"/>
  <c r="F11" i="2"/>
  <c r="E11" i="2"/>
  <c r="I27" i="2"/>
  <c r="H27" i="2"/>
  <c r="G27" i="2"/>
  <c r="F27" i="2"/>
  <c r="E27" i="2"/>
  <c r="I3" i="2"/>
  <c r="H3" i="2"/>
  <c r="G3" i="2"/>
  <c r="F3" i="2"/>
  <c r="E3" i="2"/>
  <c r="I2" i="2"/>
  <c r="H2" i="2"/>
  <c r="G2" i="2"/>
  <c r="J2" i="2" s="1"/>
  <c r="F2" i="2"/>
  <c r="E2" i="2"/>
  <c r="I18" i="2"/>
  <c r="H18" i="2"/>
  <c r="G18" i="2"/>
  <c r="F18" i="2"/>
  <c r="E18" i="2"/>
  <c r="I7" i="2"/>
  <c r="H7" i="2"/>
  <c r="G7" i="2"/>
  <c r="J7" i="2" s="1"/>
  <c r="F7" i="2"/>
  <c r="E7" i="2"/>
  <c r="I22" i="2"/>
  <c r="H22" i="2"/>
  <c r="G22" i="2"/>
  <c r="F22" i="2"/>
  <c r="E22" i="2"/>
  <c r="I19" i="2"/>
  <c r="H19" i="2"/>
  <c r="G19" i="2"/>
  <c r="F19" i="2"/>
  <c r="E19" i="2"/>
  <c r="I31" i="2"/>
  <c r="H31" i="2"/>
  <c r="G31" i="2"/>
  <c r="J31" i="2" s="1"/>
  <c r="F31" i="2"/>
  <c r="E31" i="2"/>
  <c r="I5" i="2"/>
  <c r="H5" i="2"/>
  <c r="G5" i="2"/>
  <c r="F5" i="2"/>
  <c r="E5" i="2"/>
  <c r="I12" i="2"/>
  <c r="H12" i="2"/>
  <c r="G12" i="2"/>
  <c r="F12" i="2"/>
  <c r="E12" i="2"/>
  <c r="I20" i="2"/>
  <c r="H20" i="2"/>
  <c r="G20" i="2"/>
  <c r="J20" i="2" s="1"/>
  <c r="F20" i="2"/>
  <c r="E20" i="2"/>
  <c r="I32" i="2"/>
  <c r="H32" i="2"/>
  <c r="G32" i="2"/>
  <c r="F32" i="2"/>
  <c r="E32" i="2"/>
  <c r="I29" i="2"/>
  <c r="H29" i="2"/>
  <c r="G29" i="2"/>
  <c r="F29" i="2"/>
  <c r="E29" i="2"/>
  <c r="I25" i="2"/>
  <c r="H25" i="2"/>
  <c r="G25" i="2"/>
  <c r="F25" i="2"/>
  <c r="E25" i="2"/>
  <c r="I30" i="2"/>
  <c r="H30" i="2"/>
  <c r="G30" i="2"/>
  <c r="F30" i="2"/>
  <c r="E30" i="2"/>
  <c r="I26" i="2"/>
  <c r="H26" i="2"/>
  <c r="G26" i="2"/>
  <c r="F26" i="2"/>
  <c r="E26" i="2"/>
  <c r="I24" i="2"/>
  <c r="H24" i="2"/>
  <c r="G24" i="2"/>
  <c r="F24" i="2"/>
  <c r="E24" i="2"/>
  <c r="I14" i="2"/>
  <c r="H14" i="2"/>
  <c r="G14" i="2"/>
  <c r="F14" i="2"/>
  <c r="E14" i="2"/>
  <c r="I13" i="2"/>
  <c r="H13" i="2"/>
  <c r="G13" i="2"/>
  <c r="J13" i="2" s="1"/>
  <c r="F13" i="2"/>
  <c r="E13" i="2"/>
  <c r="I4" i="2"/>
  <c r="H4" i="2"/>
  <c r="G4" i="2"/>
  <c r="F4" i="2"/>
  <c r="E4" i="2"/>
  <c r="I10" i="2"/>
  <c r="H10" i="2"/>
  <c r="G10" i="2"/>
  <c r="J10" i="2" s="1"/>
  <c r="F10" i="2"/>
  <c r="E10" i="2"/>
  <c r="I6" i="2"/>
  <c r="H6" i="2"/>
  <c r="G6" i="2"/>
  <c r="F6" i="2"/>
  <c r="E6" i="2"/>
  <c r="I8" i="2"/>
  <c r="H8" i="2"/>
  <c r="G8" i="2"/>
  <c r="F8" i="2"/>
  <c r="E8" i="2"/>
  <c r="I23" i="2"/>
  <c r="H23" i="2"/>
  <c r="G23" i="2"/>
  <c r="F23" i="2"/>
  <c r="E23" i="2"/>
  <c r="I15" i="2"/>
  <c r="H15" i="2"/>
  <c r="G15" i="2"/>
  <c r="F15" i="2"/>
  <c r="E15" i="2"/>
  <c r="I7" i="3"/>
  <c r="H7" i="3"/>
  <c r="G7" i="3"/>
  <c r="F7" i="3"/>
  <c r="E7" i="3"/>
  <c r="I11" i="3"/>
  <c r="H11" i="3"/>
  <c r="G11" i="3"/>
  <c r="F11" i="3"/>
  <c r="E11" i="3"/>
  <c r="I19" i="3"/>
  <c r="H19" i="3"/>
  <c r="G19" i="3"/>
  <c r="F19" i="3"/>
  <c r="E19" i="3"/>
  <c r="I10" i="3"/>
  <c r="H10" i="3"/>
  <c r="G10" i="3"/>
  <c r="F10" i="3"/>
  <c r="E10" i="3"/>
  <c r="I21" i="3"/>
  <c r="H21" i="3"/>
  <c r="G21" i="3"/>
  <c r="F21" i="3"/>
  <c r="E21" i="3"/>
  <c r="I2" i="3"/>
  <c r="H2" i="3"/>
  <c r="G2" i="3"/>
  <c r="F2" i="3"/>
  <c r="E2" i="3"/>
  <c r="I3" i="3"/>
  <c r="H3" i="3"/>
  <c r="G3" i="3"/>
  <c r="F3" i="3"/>
  <c r="E3" i="3"/>
  <c r="I20" i="3"/>
  <c r="H20" i="3"/>
  <c r="G20" i="3"/>
  <c r="F20" i="3"/>
  <c r="E20" i="3"/>
  <c r="I18" i="3"/>
  <c r="H18" i="3"/>
  <c r="G18" i="3"/>
  <c r="F18" i="3"/>
  <c r="E18" i="3"/>
  <c r="I6" i="3"/>
  <c r="H6" i="3"/>
  <c r="G6" i="3"/>
  <c r="F6" i="3"/>
  <c r="E6" i="3"/>
  <c r="I22" i="3"/>
  <c r="H22" i="3"/>
  <c r="G22" i="3"/>
  <c r="F22" i="3"/>
  <c r="E22" i="3"/>
  <c r="I23" i="3"/>
  <c r="H23" i="3"/>
  <c r="G23" i="3"/>
  <c r="F23" i="3"/>
  <c r="E23" i="3"/>
  <c r="I32" i="3"/>
  <c r="H32" i="3"/>
  <c r="G32" i="3"/>
  <c r="F32" i="3"/>
  <c r="E32" i="3"/>
  <c r="I5" i="3"/>
  <c r="H5" i="3"/>
  <c r="G5" i="3"/>
  <c r="F5" i="3"/>
  <c r="E5" i="3"/>
  <c r="I13" i="3"/>
  <c r="H13" i="3"/>
  <c r="G13" i="3"/>
  <c r="F13" i="3"/>
  <c r="E13" i="3"/>
  <c r="I15" i="3"/>
  <c r="H15" i="3"/>
  <c r="G15" i="3"/>
  <c r="F15" i="3"/>
  <c r="E15" i="3"/>
  <c r="I31" i="3"/>
  <c r="H31" i="3"/>
  <c r="G31" i="3"/>
  <c r="F31" i="3"/>
  <c r="E31" i="3"/>
  <c r="I30" i="3"/>
  <c r="H30" i="3"/>
  <c r="G30" i="3"/>
  <c r="F30" i="3"/>
  <c r="E30" i="3"/>
  <c r="I27" i="3"/>
  <c r="H27" i="3"/>
  <c r="G27" i="3"/>
  <c r="F27" i="3"/>
  <c r="E27" i="3"/>
  <c r="I29" i="3"/>
  <c r="H29" i="3"/>
  <c r="G29" i="3"/>
  <c r="F29" i="3"/>
  <c r="E29" i="3"/>
  <c r="I26" i="3"/>
  <c r="H26" i="3"/>
  <c r="G26" i="3"/>
  <c r="F26" i="3"/>
  <c r="E26" i="3"/>
  <c r="I25" i="3"/>
  <c r="H25" i="3"/>
  <c r="G25" i="3"/>
  <c r="F25" i="3"/>
  <c r="E25" i="3"/>
  <c r="I12" i="3"/>
  <c r="H12" i="3"/>
  <c r="G12" i="3"/>
  <c r="F12" i="3"/>
  <c r="E12" i="3"/>
  <c r="I14" i="3"/>
  <c r="H14" i="3"/>
  <c r="G14" i="3"/>
  <c r="F14" i="3"/>
  <c r="E14" i="3"/>
  <c r="I4" i="3"/>
  <c r="H4" i="3"/>
  <c r="G4" i="3"/>
  <c r="F4" i="3"/>
  <c r="E4" i="3"/>
  <c r="I16" i="3"/>
  <c r="H16" i="3"/>
  <c r="G16" i="3"/>
  <c r="F16" i="3"/>
  <c r="E16" i="3"/>
  <c r="I8" i="3"/>
  <c r="H8" i="3"/>
  <c r="G8" i="3"/>
  <c r="F8" i="3"/>
  <c r="E8" i="3"/>
  <c r="I9" i="3"/>
  <c r="H9" i="3"/>
  <c r="G9" i="3"/>
  <c r="F9" i="3"/>
  <c r="E9" i="3"/>
  <c r="I24" i="3"/>
  <c r="H24" i="3"/>
  <c r="G24" i="3"/>
  <c r="F24" i="3"/>
  <c r="E24" i="3"/>
  <c r="I17" i="3"/>
  <c r="H17" i="3"/>
  <c r="G17" i="3"/>
  <c r="F17" i="3"/>
  <c r="E17" i="3"/>
  <c r="J23" i="2" l="1"/>
  <c r="J26" i="2"/>
  <c r="J6" i="2"/>
  <c r="J25" i="2"/>
  <c r="J21" i="2"/>
  <c r="J24" i="2"/>
  <c r="J5" i="2"/>
  <c r="J27" i="2"/>
  <c r="J32" i="2"/>
  <c r="J18" i="2"/>
  <c r="J16" i="2"/>
  <c r="J4" i="2"/>
  <c r="J8" i="2"/>
  <c r="J30" i="2"/>
  <c r="J29" i="2"/>
  <c r="J19" i="2"/>
  <c r="J22" i="2"/>
  <c r="J14" i="2"/>
  <c r="J12" i="2"/>
  <c r="J3" i="2"/>
  <c r="J31" i="3"/>
  <c r="J19" i="3"/>
  <c r="J4" i="3"/>
  <c r="J26" i="3"/>
  <c r="J23" i="3"/>
  <c r="J25" i="3"/>
  <c r="J6" i="3"/>
  <c r="J17" i="3"/>
  <c r="J24" i="3"/>
  <c r="J22" i="3"/>
  <c r="J16" i="3"/>
  <c r="J32" i="3"/>
  <c r="J18" i="3"/>
  <c r="J28" i="3"/>
  <c r="J8" i="3"/>
  <c r="J27" i="3"/>
  <c r="J15" i="3"/>
  <c r="J7" i="3"/>
  <c r="J11" i="3"/>
  <c r="J21" i="3"/>
  <c r="J10" i="3"/>
  <c r="J29" i="3"/>
  <c r="J2" i="3"/>
  <c r="J3" i="3"/>
  <c r="J30" i="3"/>
  <c r="J9" i="3"/>
  <c r="J13" i="3"/>
  <c r="J14" i="3"/>
  <c r="J12" i="3"/>
  <c r="J20" i="3"/>
  <c r="J5" i="3"/>
  <c r="J15" i="2"/>
  <c r="J4" i="1"/>
  <c r="J27" i="1"/>
  <c r="J21" i="1"/>
  <c r="J29" i="1"/>
  <c r="J28" i="1"/>
  <c r="J8" i="1"/>
  <c r="J30" i="1"/>
  <c r="J2" i="1"/>
  <c r="J6" i="1"/>
  <c r="J16" i="1"/>
  <c r="J5" i="1"/>
  <c r="J10" i="1"/>
  <c r="J20" i="1"/>
  <c r="J14" i="1"/>
  <c r="J23" i="1"/>
  <c r="J31" i="1"/>
  <c r="J15" i="1"/>
  <c r="J19" i="1"/>
  <c r="J7" i="1"/>
  <c r="J25" i="1"/>
  <c r="J32" i="1"/>
  <c r="J24" i="1"/>
  <c r="J12" i="1"/>
  <c r="J3" i="1"/>
  <c r="J11" i="1"/>
  <c r="J18" i="1"/>
  <c r="J17" i="1"/>
  <c r="J9" i="1"/>
  <c r="J26" i="1"/>
</calcChain>
</file>

<file path=xl/sharedStrings.xml><?xml version="1.0" encoding="utf-8"?>
<sst xmlns="http://schemas.openxmlformats.org/spreadsheetml/2006/main" count="402" uniqueCount="52">
  <si>
    <t>Financial Year</t>
  </si>
  <si>
    <t>University</t>
  </si>
  <si>
    <t>Department</t>
  </si>
  <si>
    <t>School</t>
  </si>
  <si>
    <t>Net Total Revenue</t>
  </si>
  <si>
    <t>Total Direct Costs</t>
  </si>
  <si>
    <t>Gross Margins</t>
  </si>
  <si>
    <t>Total Indirect Costs</t>
  </si>
  <si>
    <t>Net Profits</t>
  </si>
  <si>
    <t>FY19</t>
  </si>
  <si>
    <t>Loyola</t>
  </si>
  <si>
    <t>Accounting</t>
  </si>
  <si>
    <t>BUS</t>
  </si>
  <si>
    <t>Biology</t>
  </si>
  <si>
    <t>CAS</t>
  </si>
  <si>
    <t>Chemistry</t>
  </si>
  <si>
    <t>Law</t>
  </si>
  <si>
    <t>LAW</t>
  </si>
  <si>
    <t>Computer Science</t>
  </si>
  <si>
    <t>Counseling</t>
  </si>
  <si>
    <t>CNH</t>
  </si>
  <si>
    <t>Criminal Justice</t>
  </si>
  <si>
    <t>Design</t>
  </si>
  <si>
    <t>CMM</t>
  </si>
  <si>
    <t>Economics</t>
  </si>
  <si>
    <t>English</t>
  </si>
  <si>
    <t>Finance</t>
  </si>
  <si>
    <t>History</t>
  </si>
  <si>
    <t>Languages</t>
  </si>
  <si>
    <t>LIM</t>
  </si>
  <si>
    <t>Management</t>
  </si>
  <si>
    <t>Marketing</t>
  </si>
  <si>
    <t>Math</t>
  </si>
  <si>
    <t>Music Industry</t>
  </si>
  <si>
    <t>Music</t>
  </si>
  <si>
    <t>Philosophy</t>
  </si>
  <si>
    <t>Physics</t>
  </si>
  <si>
    <t>Political Science</t>
  </si>
  <si>
    <t>Psychology</t>
  </si>
  <si>
    <t>Religious Studies</t>
  </si>
  <si>
    <t>Communication</t>
  </si>
  <si>
    <t>Nursing</t>
  </si>
  <si>
    <t>Sociology</t>
  </si>
  <si>
    <t>Studio Art</t>
  </si>
  <si>
    <t>Teacher Education</t>
  </si>
  <si>
    <t>Theatre</t>
  </si>
  <si>
    <t>FY20</t>
  </si>
  <si>
    <t>BU</t>
  </si>
  <si>
    <t>FY21</t>
  </si>
  <si>
    <t>Teacher Certification</t>
  </si>
  <si>
    <t>GM%</t>
  </si>
  <si>
    <t>Digital Filmmaking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</si>
</sst>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Sheet1!$J$2:$J$30</c:f>
              <c:numCache>
                <c:formatCode>General</c:formatCode>
                <c:ptCount val="29"/>
                <c:pt idx="0">
                  <c:v>0.11586605332351753</c:v>
                </c:pt>
                <c:pt idx="1">
                  <c:v>0.64232178536628937</c:v>
                </c:pt>
                <c:pt idx="2">
                  <c:v>0.44086110771330911</c:v>
                </c:pt>
                <c:pt idx="3">
                  <c:v>0.55594312522108491</c:v>
                </c:pt>
                <c:pt idx="4">
                  <c:v>0.7204684867269463</c:v>
                </c:pt>
                <c:pt idx="5">
                  <c:v>0.51455824398031547</c:v>
                </c:pt>
                <c:pt idx="6">
                  <c:v>-0.22516325698670062</c:v>
                </c:pt>
                <c:pt idx="7">
                  <c:v>0.44674352594192324</c:v>
                </c:pt>
                <c:pt idx="8">
                  <c:v>0.46812910115449957</c:v>
                </c:pt>
                <c:pt idx="9">
                  <c:v>0.54184535818274437</c:v>
                </c:pt>
                <c:pt idx="10">
                  <c:v>0.37501731755849682</c:v>
                </c:pt>
                <c:pt idx="11">
                  <c:v>0.54820201127121237</c:v>
                </c:pt>
                <c:pt idx="12">
                  <c:v>0.73615304645637714</c:v>
                </c:pt>
                <c:pt idx="13">
                  <c:v>0.52516595833302682</c:v>
                </c:pt>
                <c:pt idx="14">
                  <c:v>0.69996479070952178</c:v>
                </c:pt>
                <c:pt idx="15">
                  <c:v>0.65776785464082776</c:v>
                </c:pt>
                <c:pt idx="16">
                  <c:v>0.35124456443536578</c:v>
                </c:pt>
                <c:pt idx="17">
                  <c:v>0.55521566033960101</c:v>
                </c:pt>
                <c:pt idx="18">
                  <c:v>0.5557385840988025</c:v>
                </c:pt>
                <c:pt idx="19">
                  <c:v>0.44061478001065074</c:v>
                </c:pt>
                <c:pt idx="20">
                  <c:v>0.69164853678180871</c:v>
                </c:pt>
                <c:pt idx="21">
                  <c:v>0.69204127232362689</c:v>
                </c:pt>
                <c:pt idx="22">
                  <c:v>0.57655388947232933</c:v>
                </c:pt>
                <c:pt idx="23">
                  <c:v>0.68243643012946387</c:v>
                </c:pt>
                <c:pt idx="24">
                  <c:v>0.51149566304918848</c:v>
                </c:pt>
                <c:pt idx="25">
                  <c:v>0.59938857193227402</c:v>
                </c:pt>
                <c:pt idx="26">
                  <c:v>0.55346538344518303</c:v>
                </c:pt>
                <c:pt idx="27">
                  <c:v>0.64190021640432993</c:v>
                </c:pt>
                <c:pt idx="28">
                  <c:v>0.63054934756245429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B-4248-9185-6BF6EE8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2816"/>
        <c:axId val="69263408"/>
      </c:lineChart>
      <c:catAx>
        <c:axId val="692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3408"/>
        <c:crosses val="autoZero"/>
        <c:auto val="1"/>
        <c:lblAlgn val="ctr"/>
        <c:lblOffset val="100"/>
        <c:noMultiLvlLbl val="0"/>
      </c:catAx>
      <c:valAx>
        <c:axId val="69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Sheet2!$J$2:$J$32</c:f>
              <c:numCache>
                <c:formatCode>General</c:formatCode>
                <c:ptCount val="31"/>
                <c:pt idx="0">
                  <c:v>-0.1796517217977692</c:v>
                </c:pt>
                <c:pt idx="1">
                  <c:v>0.56240226623169365</c:v>
                </c:pt>
                <c:pt idx="2">
                  <c:v>0.4797688380018798</c:v>
                </c:pt>
                <c:pt idx="3">
                  <c:v>0.73797331917432119</c:v>
                </c:pt>
                <c:pt idx="4">
                  <c:v>0.4422290982951399</c:v>
                </c:pt>
                <c:pt idx="5">
                  <c:v>0.63819738839617601</c:v>
                </c:pt>
                <c:pt idx="6">
                  <c:v>2.6020377534973375E-2</c:v>
                </c:pt>
                <c:pt idx="7">
                  <c:v>8.2430355928191021E-2</c:v>
                </c:pt>
                <c:pt idx="8">
                  <c:v>0.42225271839452222</c:v>
                </c:pt>
                <c:pt idx="9">
                  <c:v>0.41121124155048838</c:v>
                </c:pt>
                <c:pt idx="10">
                  <c:v>0.50372292913260874</c:v>
                </c:pt>
                <c:pt idx="11">
                  <c:v>0.34546472633250447</c:v>
                </c:pt>
                <c:pt idx="12">
                  <c:v>0.73221306693271659</c:v>
                </c:pt>
                <c:pt idx="13">
                  <c:v>0.39783014714911213</c:v>
                </c:pt>
                <c:pt idx="14">
                  <c:v>0.41702626365066381</c:v>
                </c:pt>
                <c:pt idx="15">
                  <c:v>0.6250545781248692</c:v>
                </c:pt>
                <c:pt idx="16">
                  <c:v>0.50726534446092153</c:v>
                </c:pt>
                <c:pt idx="17">
                  <c:v>0.60158304843611499</c:v>
                </c:pt>
                <c:pt idx="18">
                  <c:v>0.5112172375384455</c:v>
                </c:pt>
                <c:pt idx="19">
                  <c:v>0.58961857097319348</c:v>
                </c:pt>
                <c:pt idx="20">
                  <c:v>0.90522678007498181</c:v>
                </c:pt>
                <c:pt idx="21">
                  <c:v>0.72497509703503449</c:v>
                </c:pt>
                <c:pt idx="22">
                  <c:v>0.81988259121391516</c:v>
                </c:pt>
                <c:pt idx="23">
                  <c:v>0.55730245577632942</c:v>
                </c:pt>
                <c:pt idx="24">
                  <c:v>0.63548863066225514</c:v>
                </c:pt>
                <c:pt idx="25">
                  <c:v>0.75874791118467211</c:v>
                </c:pt>
                <c:pt idx="26">
                  <c:v>0.36130113787824758</c:v>
                </c:pt>
                <c:pt idx="27">
                  <c:v>0.71928099548588331</c:v>
                </c:pt>
                <c:pt idx="28">
                  <c:v>0.72605306602859254</c:v>
                </c:pt>
                <c:pt idx="29">
                  <c:v>0.69269921925715261</c:v>
                </c:pt>
                <c:pt idx="30">
                  <c:v>0.72012338798588216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7-6545-8453-79F86499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3088"/>
        <c:axId val="53339840"/>
      </c:lineChart>
      <c:catAx>
        <c:axId val="5252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840"/>
        <c:crosses val="autoZero"/>
        <c:auto val="1"/>
        <c:lblAlgn val="ctr"/>
        <c:lblOffset val="100"/>
        <c:noMultiLvlLbl val="0"/>
      </c:catAx>
      <c:valAx>
        <c:axId val="533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Sheet3!$J$2:$J$32</c:f>
              <c:numCache>
                <c:formatCode>General</c:formatCode>
                <c:ptCount val="31"/>
                <c:pt idx="0">
                  <c:v>-0.1559932245815264</c:v>
                </c:pt>
                <c:pt idx="1">
                  <c:v>0.4669595797423739</c:v>
                </c:pt>
                <c:pt idx="2">
                  <c:v>0.47179037897426018</c:v>
                </c:pt>
                <c:pt idx="3">
                  <c:v>0.72245901394556544</c:v>
                </c:pt>
                <c:pt idx="4">
                  <c:v>0.56477432389215021</c:v>
                </c:pt>
                <c:pt idx="5">
                  <c:v>0.21827212488033135</c:v>
                </c:pt>
                <c:pt idx="6">
                  <c:v>0.46704913052407676</c:v>
                </c:pt>
                <c:pt idx="7">
                  <c:v>6.9935163684929039E-2</c:v>
                </c:pt>
                <c:pt idx="8">
                  <c:v>0.38710570929716509</c:v>
                </c:pt>
                <c:pt idx="9">
                  <c:v>5.8300594485806996E-2</c:v>
                </c:pt>
                <c:pt idx="10">
                  <c:v>0.73811990251800275</c:v>
                </c:pt>
                <c:pt idx="11">
                  <c:v>0.5591509130396799</c:v>
                </c:pt>
                <c:pt idx="12">
                  <c:v>0.48101260091015968</c:v>
                </c:pt>
                <c:pt idx="13">
                  <c:v>0.50476644252180858</c:v>
                </c:pt>
                <c:pt idx="14">
                  <c:v>0.5226390946233167</c:v>
                </c:pt>
                <c:pt idx="15">
                  <c:v>0.52290848162698556</c:v>
                </c:pt>
                <c:pt idx="16">
                  <c:v>0.6253500996830571</c:v>
                </c:pt>
                <c:pt idx="17">
                  <c:v>0.47911478443171723</c:v>
                </c:pt>
                <c:pt idx="18">
                  <c:v>0.70070414689067706</c:v>
                </c:pt>
                <c:pt idx="19">
                  <c:v>0.63572046476548583</c:v>
                </c:pt>
                <c:pt idx="20">
                  <c:v>0.95266354550500043</c:v>
                </c:pt>
                <c:pt idx="21">
                  <c:v>0.69534522313992253</c:v>
                </c:pt>
                <c:pt idx="22">
                  <c:v>0.68125574198516137</c:v>
                </c:pt>
                <c:pt idx="23">
                  <c:v>0.84556710089214449</c:v>
                </c:pt>
                <c:pt idx="24">
                  <c:v>0.67333748699609663</c:v>
                </c:pt>
                <c:pt idx="25">
                  <c:v>0.6863913525214681</c:v>
                </c:pt>
                <c:pt idx="26">
                  <c:v>0.34866376184079062</c:v>
                </c:pt>
                <c:pt idx="27">
                  <c:v>0.77004595091577832</c:v>
                </c:pt>
                <c:pt idx="28">
                  <c:v>0.74740414796602406</c:v>
                </c:pt>
                <c:pt idx="29">
                  <c:v>0.73710192939720265</c:v>
                </c:pt>
                <c:pt idx="30">
                  <c:v>0.75865391089368073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F-A047-84C7-C65078EE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2928"/>
        <c:axId val="53334576"/>
      </c:lineChart>
      <c:catAx>
        <c:axId val="533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576"/>
        <c:crosses val="autoZero"/>
        <c:auto val="1"/>
        <c:lblAlgn val="ctr"/>
        <c:lblOffset val="100"/>
        <c:noMultiLvlLbl val="0"/>
      </c:catAx>
      <c:valAx>
        <c:axId val="533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5</xdr:row>
      <xdr:rowOff>76200</xdr:rowOff>
    </xdr:from>
    <xdr:to>
      <xdr:col>19</xdr:col>
      <xdr:colOff>139700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2B6D5-5309-6D47-857C-B1AF3343C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657754</xdr:colOff>
      <xdr:row>9</xdr:row>
      <xdr:rowOff>77258</xdr:rowOff>
    </xdr:from>
    <xdr:to>
      <xdr:col>20</xdr:col>
      <xdr:colOff>198437</xdr:colOff>
      <xdr:row>32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D88E6-8FF2-5E41-AB8F-C847A993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133706</xdr:colOff>
      <xdr:row>4</xdr:row>
      <xdr:rowOff>14659</xdr:rowOff>
    </xdr:from>
    <xdr:to>
      <xdr:col>19</xdr:col>
      <xdr:colOff>142430</xdr:colOff>
      <xdr:row>27</xdr:row>
      <xdr:rowOff>59346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9C05D3-FB87-F04A-942F-D65B44C3B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1%20Profitabil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0%20Data/4_Output/Profitability%20FY20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Y1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ability FY21"/>
      <sheetName val="Key Ratios and Exp Allocation"/>
      <sheetName val="Expenses"/>
      <sheetName val="Department_M"/>
      <sheetName val="Department_FS"/>
      <sheetName val="College_M"/>
      <sheetName val="Colleges_FS"/>
      <sheetName val="Summer_Raw (FY20)"/>
      <sheetName val="Fall and Spring Raw"/>
      <sheetName val="Crosswalk"/>
    </sheetNames>
    <sheetDataSet>
      <sheetData sheetId="0">
        <row r="2">
          <cell r="A2" t="str">
            <v>Accounting</v>
          </cell>
          <cell r="B2" t="str">
            <v>BU</v>
          </cell>
          <cell r="C2">
            <v>1072583.2033166264</v>
          </cell>
          <cell r="D2">
            <v>50033.203566672222</v>
          </cell>
          <cell r="E2">
            <v>2371.7290795988688</v>
          </cell>
          <cell r="F2">
            <v>1120244.6778036999</v>
          </cell>
          <cell r="G2">
            <v>0</v>
          </cell>
          <cell r="H2">
            <v>429630.89819570404</v>
          </cell>
          <cell r="I2">
            <v>104828.33608695149</v>
          </cell>
          <cell r="J2">
            <v>534459.23428265553</v>
          </cell>
          <cell r="K2">
            <v>585785.44352104433</v>
          </cell>
          <cell r="L2">
            <v>16889.947813381033</v>
          </cell>
          <cell r="M2">
            <v>0</v>
          </cell>
          <cell r="N2">
            <v>37616.903588851572</v>
          </cell>
          <cell r="O2">
            <v>25458.507051285975</v>
          </cell>
          <cell r="P2">
            <v>3385.2049809510363</v>
          </cell>
          <cell r="Q2">
            <v>128.4104158569763</v>
          </cell>
          <cell r="R2">
            <v>0</v>
          </cell>
          <cell r="S2">
            <v>488264.94033490779</v>
          </cell>
          <cell r="T2">
            <v>329065.42090042023</v>
          </cell>
          <cell r="U2">
            <v>31216.579700680271</v>
          </cell>
          <cell r="V2">
            <v>932025.91478633485</v>
          </cell>
          <cell r="W2">
            <v>221665.46564353741</v>
          </cell>
          <cell r="X2">
            <v>52943.546422050691</v>
          </cell>
          <cell r="Y2">
            <v>121193.87611118947</v>
          </cell>
          <cell r="Z2">
            <v>-39840.526679565774</v>
          </cell>
          <cell r="AA2">
            <v>9721.8902319212793</v>
          </cell>
        </row>
        <row r="3">
          <cell r="A3" t="str">
            <v>Economics</v>
          </cell>
          <cell r="B3" t="str">
            <v>BU</v>
          </cell>
          <cell r="C3">
            <v>955968.26323276013</v>
          </cell>
          <cell r="D3">
            <v>97348.513974461137</v>
          </cell>
          <cell r="E3">
            <v>1487.7775591184509</v>
          </cell>
          <cell r="F3">
            <v>1051828.999648103</v>
          </cell>
          <cell r="G3">
            <v>0</v>
          </cell>
          <cell r="H3">
            <v>269505.99650596653</v>
          </cell>
          <cell r="I3">
            <v>65758.457545358018</v>
          </cell>
          <cell r="J3">
            <v>335264.45405132452</v>
          </cell>
          <cell r="K3">
            <v>716564.54559677851</v>
          </cell>
          <cell r="L3">
            <v>71948.245002899552</v>
          </cell>
          <cell r="M3">
            <v>0</v>
          </cell>
          <cell r="N3">
            <v>23596.955269647045</v>
          </cell>
          <cell r="O3">
            <v>17824.427759625192</v>
          </cell>
          <cell r="P3">
            <v>2123.5275339824093</v>
          </cell>
          <cell r="Q3">
            <v>145.27788573649437</v>
          </cell>
          <cell r="R3">
            <v>0</v>
          </cell>
          <cell r="S3">
            <v>304432.53792357782</v>
          </cell>
          <cell r="T3">
            <v>194787.08996772667</v>
          </cell>
          <cell r="U3">
            <v>31216.579700680271</v>
          </cell>
          <cell r="V3">
            <v>646074.64104387537</v>
          </cell>
          <cell r="W3">
            <v>221665.46564353741</v>
          </cell>
          <cell r="X3">
            <v>33211.306023281155</v>
          </cell>
          <cell r="Y3">
            <v>76024.504962137245</v>
          </cell>
          <cell r="Z3">
            <v>-24991.826447286672</v>
          </cell>
          <cell r="AA3">
            <v>376399.35473457223</v>
          </cell>
        </row>
        <row r="4">
          <cell r="A4" t="str">
            <v>Finance</v>
          </cell>
          <cell r="B4" t="str">
            <v>BU</v>
          </cell>
          <cell r="C4">
            <v>671018.3599062619</v>
          </cell>
          <cell r="D4">
            <v>57449.215955553271</v>
          </cell>
          <cell r="E4">
            <v>2994.2301503597278</v>
          </cell>
          <cell r="F4">
            <v>725473.34571145545</v>
          </cell>
          <cell r="G4">
            <v>0</v>
          </cell>
          <cell r="H4">
            <v>542394.91347016708</v>
          </cell>
          <cell r="I4">
            <v>132342.33505990464</v>
          </cell>
          <cell r="J4">
            <v>674737.24853007169</v>
          </cell>
          <cell r="K4">
            <v>50736.097181383753</v>
          </cell>
          <cell r="L4">
            <v>-26612.469807497153</v>
          </cell>
          <cell r="M4">
            <v>0</v>
          </cell>
          <cell r="N4">
            <v>47490.106630544899</v>
          </cell>
          <cell r="O4">
            <v>30834.619228511889</v>
          </cell>
          <cell r="P4">
            <v>4273.7102252951418</v>
          </cell>
          <cell r="Q4">
            <v>111.54294597745823</v>
          </cell>
          <cell r="R4">
            <v>0</v>
          </cell>
          <cell r="S4">
            <v>617724.37865274609</v>
          </cell>
          <cell r="T4">
            <v>423627.62578259903</v>
          </cell>
          <cell r="U4">
            <v>31216.579700680271</v>
          </cell>
          <cell r="V4">
            <v>1128666.0933588576</v>
          </cell>
          <cell r="W4">
            <v>221665.46564353741</v>
          </cell>
          <cell r="X4">
            <v>66839.490364846177</v>
          </cell>
          <cell r="Y4">
            <v>153003.29241333899</v>
          </cell>
          <cell r="Z4">
            <v>-50297.357829058114</v>
          </cell>
          <cell r="AA4">
            <v>-686719.10558480932</v>
          </cell>
        </row>
        <row r="5">
          <cell r="A5" t="str">
            <v>Management</v>
          </cell>
          <cell r="B5" t="str">
            <v>BU</v>
          </cell>
          <cell r="C5">
            <v>2910192.09927999</v>
          </cell>
          <cell r="D5">
            <v>392991.18747382617</v>
          </cell>
          <cell r="E5">
            <v>7793.7134059259424</v>
          </cell>
          <cell r="F5">
            <v>3295389.5733478903</v>
          </cell>
          <cell r="G5">
            <v>0</v>
          </cell>
          <cell r="H5">
            <v>1411805.4712362764</v>
          </cell>
          <cell r="I5">
            <v>344475.2671413733</v>
          </cell>
          <cell r="J5">
            <v>1756280.7383776498</v>
          </cell>
          <cell r="K5">
            <v>1539108.8349702405</v>
          </cell>
          <cell r="L5">
            <v>97011.389717459795</v>
          </cell>
          <cell r="M5">
            <v>0</v>
          </cell>
          <cell r="N5">
            <v>123612.50208200043</v>
          </cell>
          <cell r="O5">
            <v>72284.444114923623</v>
          </cell>
          <cell r="P5">
            <v>11124.085659188184</v>
          </cell>
          <cell r="Q5">
            <v>465.75981344733765</v>
          </cell>
          <cell r="R5">
            <v>1724.4673983214971</v>
          </cell>
          <cell r="S5">
            <v>1615856.6480832777</v>
          </cell>
          <cell r="T5">
            <v>1152702.2254241961</v>
          </cell>
          <cell r="U5">
            <v>31216.579700680271</v>
          </cell>
          <cell r="V5">
            <v>3105998.1019934951</v>
          </cell>
          <cell r="W5">
            <v>221665.46564353741</v>
          </cell>
          <cell r="X5">
            <v>173977.21816379915</v>
          </cell>
          <cell r="Y5">
            <v>398253.89210291143</v>
          </cell>
          <cell r="Z5">
            <v>-130919.52599164397</v>
          </cell>
          <cell r="AA5">
            <v>-903912.21710465068</v>
          </cell>
        </row>
        <row r="6">
          <cell r="A6" t="str">
            <v>Marketing</v>
          </cell>
          <cell r="B6" t="str">
            <v>BU</v>
          </cell>
          <cell r="C6">
            <v>1603065.4680005393</v>
          </cell>
          <cell r="D6">
            <v>104942.01222054551</v>
          </cell>
          <cell r="E6">
            <v>3610.5062104129765</v>
          </cell>
          <cell r="F6">
            <v>1704396.9740106717</v>
          </cell>
          <cell r="G6">
            <v>0</v>
          </cell>
          <cell r="H6">
            <v>654031.28859188536</v>
          </cell>
          <cell r="I6">
            <v>159581.19404312826</v>
          </cell>
          <cell r="J6">
            <v>813612.48263501364</v>
          </cell>
          <cell r="K6">
            <v>890784.49137565808</v>
          </cell>
          <cell r="L6">
            <v>-9883.1775089268922</v>
          </cell>
          <cell r="M6">
            <v>0</v>
          </cell>
          <cell r="N6">
            <v>57264.577641821284</v>
          </cell>
          <cell r="O6">
            <v>36156.970283965529</v>
          </cell>
          <cell r="P6">
            <v>5153.3304171958043</v>
          </cell>
          <cell r="Q6">
            <v>157.92848814613296</v>
          </cell>
          <cell r="R6">
            <v>0</v>
          </cell>
          <cell r="S6">
            <v>745889.2225874057</v>
          </cell>
          <cell r="T6">
            <v>517244.20861595572</v>
          </cell>
          <cell r="U6">
            <v>31216.579700680271</v>
          </cell>
          <cell r="V6">
            <v>1383199.6402262435</v>
          </cell>
          <cell r="W6">
            <v>221665.46564353741</v>
          </cell>
          <cell r="X6">
            <v>80596.474868213671</v>
          </cell>
          <cell r="Y6">
            <v>184494.61455246696</v>
          </cell>
          <cell r="Z6">
            <v>-60649.620667055518</v>
          </cell>
          <cell r="AA6">
            <v>-66308.21445342293</v>
          </cell>
        </row>
        <row r="7">
          <cell r="A7" t="str">
            <v>Biology</v>
          </cell>
          <cell r="B7" t="str">
            <v>CAS</v>
          </cell>
          <cell r="C7">
            <v>1998996.4282102361</v>
          </cell>
          <cell r="D7">
            <v>222419.98834663906</v>
          </cell>
          <cell r="E7">
            <v>7762.1992892186754</v>
          </cell>
          <cell r="F7">
            <v>2213654.2172676567</v>
          </cell>
          <cell r="G7">
            <v>913295.50587999984</v>
          </cell>
          <cell r="H7">
            <v>0</v>
          </cell>
          <cell r="I7">
            <v>255977.94930497973</v>
          </cell>
          <cell r="J7">
            <v>1169273.4551849796</v>
          </cell>
          <cell r="K7">
            <v>1044380.7620826771</v>
          </cell>
          <cell r="L7">
            <v>365378.41734301019</v>
          </cell>
          <cell r="M7">
            <v>151700.2807436547</v>
          </cell>
          <cell r="N7">
            <v>128297.76147301466</v>
          </cell>
          <cell r="O7">
            <v>72012.278435951579</v>
          </cell>
          <cell r="P7">
            <v>11079.105081193267</v>
          </cell>
          <cell r="Q7">
            <v>655.51884959191614</v>
          </cell>
          <cell r="R7">
            <v>0</v>
          </cell>
          <cell r="S7">
            <v>1609302.7640184376</v>
          </cell>
          <cell r="T7">
            <v>1144764.7167680226</v>
          </cell>
          <cell r="U7">
            <v>34366.876734693884</v>
          </cell>
          <cell r="V7">
            <v>3517557.7194475704</v>
          </cell>
          <cell r="W7">
            <v>244035.37502040819</v>
          </cell>
          <cell r="X7">
            <v>173273.73600169519</v>
          </cell>
          <cell r="Y7">
            <v>396643.54040261521</v>
          </cell>
          <cell r="Z7">
            <v>-130390.14891470096</v>
          </cell>
          <cell r="AA7">
            <v>-1789614.4548548758</v>
          </cell>
        </row>
        <row r="8">
          <cell r="A8" t="str">
            <v>Chemistry</v>
          </cell>
          <cell r="B8" t="str">
            <v>CAS</v>
          </cell>
          <cell r="C8">
            <v>1308127.0701117641</v>
          </cell>
          <cell r="D8">
            <v>239554.91682836617</v>
          </cell>
          <cell r="E8">
            <v>2962.7160336524585</v>
          </cell>
          <cell r="F8">
            <v>1544719.2709064779</v>
          </cell>
          <cell r="G8">
            <v>630870.91999999993</v>
          </cell>
          <cell r="H8">
            <v>0</v>
          </cell>
          <cell r="I8">
            <v>170818.91673170755</v>
          </cell>
          <cell r="J8">
            <v>801689.83673170744</v>
          </cell>
          <cell r="K8">
            <v>743029.43417477049</v>
          </cell>
          <cell r="L8">
            <v>106786.44898589407</v>
          </cell>
          <cell r="M8">
            <v>57901.741158986028</v>
          </cell>
          <cell r="N8">
            <v>46990.275726559164</v>
          </cell>
          <cell r="O8">
            <v>30562.453549539823</v>
          </cell>
          <cell r="P8">
            <v>4228.7296473002207</v>
          </cell>
          <cell r="Q8">
            <v>292.86824718227751</v>
          </cell>
          <cell r="R8">
            <v>0</v>
          </cell>
          <cell r="S8">
            <v>611170.49458790547</v>
          </cell>
          <cell r="T8">
            <v>415690.11712642503</v>
          </cell>
          <cell r="U8">
            <v>34366.876734693884</v>
          </cell>
          <cell r="V8">
            <v>1307990.0057644858</v>
          </cell>
          <cell r="W8">
            <v>244035.37502040819</v>
          </cell>
          <cell r="X8">
            <v>66136.008202742145</v>
          </cell>
          <cell r="Y8">
            <v>151392.94071304266</v>
          </cell>
          <cell r="Z8">
            <v>-49767.980752115058</v>
          </cell>
          <cell r="AA8">
            <v>-153164.22840563738</v>
          </cell>
        </row>
        <row r="9">
          <cell r="A9" t="str">
            <v>Computer Science</v>
          </cell>
          <cell r="B9" t="str">
            <v>CAS</v>
          </cell>
          <cell r="C9">
            <v>546585.51139012584</v>
          </cell>
          <cell r="D9">
            <v>34364.576138370401</v>
          </cell>
          <cell r="E9">
            <v>2626.5654554415951</v>
          </cell>
          <cell r="F9">
            <v>578323.52207305469</v>
          </cell>
          <cell r="G9">
            <v>118253.37200000003</v>
          </cell>
          <cell r="H9">
            <v>0</v>
          </cell>
          <cell r="I9">
            <v>33198.048336623498</v>
          </cell>
          <cell r="J9">
            <v>151451.42033662353</v>
          </cell>
          <cell r="K9">
            <v>426872.10173643113</v>
          </cell>
          <cell r="L9">
            <v>148476.80549342788</v>
          </cell>
          <cell r="M9">
            <v>51332.193639437246</v>
          </cell>
          <cell r="N9">
            <v>41658.746084044767</v>
          </cell>
          <cell r="O9">
            <v>27659.352973837831</v>
          </cell>
          <cell r="P9">
            <v>3748.9368153544046</v>
          </cell>
          <cell r="Q9">
            <v>191.66342790516904</v>
          </cell>
          <cell r="R9">
            <v>0</v>
          </cell>
          <cell r="S9">
            <v>541262.39789627283</v>
          </cell>
          <cell r="T9">
            <v>364626.52649004856</v>
          </cell>
          <cell r="U9">
            <v>34366.876734693884</v>
          </cell>
          <cell r="V9">
            <v>1213323.4995550225</v>
          </cell>
          <cell r="W9">
            <v>244035.37502040819</v>
          </cell>
          <cell r="X9">
            <v>58632.19847363259</v>
          </cell>
          <cell r="Y9">
            <v>134215.85590988194</v>
          </cell>
          <cell r="Z9">
            <v>-44121.291931389198</v>
          </cell>
          <cell r="AA9">
            <v>-393689.26034605782</v>
          </cell>
        </row>
        <row r="10">
          <cell r="A10" t="str">
            <v>Criminal Justice</v>
          </cell>
          <cell r="B10" t="str">
            <v>CAS</v>
          </cell>
          <cell r="C10">
            <v>2547860.3687675484</v>
          </cell>
          <cell r="D10">
            <v>291966.1195700058</v>
          </cell>
          <cell r="E10">
            <v>5110.3447277774185</v>
          </cell>
          <cell r="F10">
            <v>2834716.1436097766</v>
          </cell>
          <cell r="G10">
            <v>321271.47330000007</v>
          </cell>
          <cell r="H10">
            <v>0</v>
          </cell>
          <cell r="I10">
            <v>116501.9589054979</v>
          </cell>
          <cell r="J10">
            <v>437773.43220549799</v>
          </cell>
          <cell r="K10">
            <v>2396942.7114042789</v>
          </cell>
          <cell r="L10">
            <v>320987.59329135396</v>
          </cell>
          <cell r="M10">
            <v>99873.850311658753</v>
          </cell>
          <cell r="N10">
            <v>81052.826220401126</v>
          </cell>
          <cell r="O10">
            <v>49110.040560969202</v>
          </cell>
          <cell r="P10">
            <v>7294.0727402873799</v>
          </cell>
          <cell r="Q10">
            <v>461.54294597745815</v>
          </cell>
          <cell r="R10">
            <v>667.0109748224661</v>
          </cell>
          <cell r="S10">
            <v>1057805.5567844468</v>
          </cell>
          <cell r="T10">
            <v>741929.72396994126</v>
          </cell>
          <cell r="U10">
            <v>34366.876734693884</v>
          </cell>
          <cell r="V10">
            <v>2393549.0945345522</v>
          </cell>
          <cell r="W10">
            <v>244035.37502040819</v>
          </cell>
          <cell r="X10">
            <v>114077.01480538647</v>
          </cell>
          <cell r="Y10">
            <v>261135.42695545833</v>
          </cell>
          <cell r="Z10">
            <v>-85844.048217863601</v>
          </cell>
          <cell r="AA10">
            <v>536797.385433116</v>
          </cell>
        </row>
        <row r="11">
          <cell r="A11" t="str">
            <v>English</v>
          </cell>
          <cell r="B11" t="str">
            <v>CAS</v>
          </cell>
          <cell r="C11">
            <v>3147244.6347356411</v>
          </cell>
          <cell r="D11">
            <v>197999.37765946539</v>
          </cell>
          <cell r="E11">
            <v>3908.9176612089623</v>
          </cell>
          <cell r="F11">
            <v>3341335.0947338971</v>
          </cell>
          <cell r="G11">
            <v>836482.49799999979</v>
          </cell>
          <cell r="H11">
            <v>0</v>
          </cell>
          <cell r="I11">
            <v>255006.42083391073</v>
          </cell>
          <cell r="J11">
            <v>1091488.9188339105</v>
          </cell>
          <cell r="K11">
            <v>2249846.1758999866</v>
          </cell>
          <cell r="L11">
            <v>314387.58520832274</v>
          </cell>
          <cell r="M11">
            <v>76393.800843641846</v>
          </cell>
          <cell r="N11">
            <v>61997.544349933014</v>
          </cell>
          <cell r="O11">
            <v>38734.144058923201</v>
          </cell>
          <cell r="P11">
            <v>5579.2576187032582</v>
          </cell>
          <cell r="Q11">
            <v>600.69957248348226</v>
          </cell>
          <cell r="R11">
            <v>0</v>
          </cell>
          <cell r="S11">
            <v>807948.84083101922</v>
          </cell>
          <cell r="T11">
            <v>559424.66854733648</v>
          </cell>
          <cell r="U11">
            <v>34366.876734693884</v>
          </cell>
          <cell r="V11">
            <v>1899433.4177650572</v>
          </cell>
          <cell r="W11">
            <v>244035.37502040819</v>
          </cell>
          <cell r="X11">
            <v>87257.84299579123</v>
          </cell>
          <cell r="Y11">
            <v>199743.25349230983</v>
          </cell>
          <cell r="Z11">
            <v>-65662.364099343395</v>
          </cell>
          <cell r="AA11">
            <v>815786.86554409529</v>
          </cell>
        </row>
        <row r="12">
          <cell r="A12" t="str">
            <v>Environment</v>
          </cell>
          <cell r="B12" t="str">
            <v>CAS</v>
          </cell>
          <cell r="C12">
            <v>132294.29767027264</v>
          </cell>
          <cell r="D12">
            <v>0</v>
          </cell>
          <cell r="E12">
            <v>1742.6139349611776</v>
          </cell>
          <cell r="F12">
            <v>130551.68373531147</v>
          </cell>
          <cell r="G12">
            <v>87973.305500000002</v>
          </cell>
          <cell r="H12">
            <v>0</v>
          </cell>
          <cell r="I12">
            <v>28694.583533969795</v>
          </cell>
          <cell r="J12">
            <v>116667.8890339698</v>
          </cell>
          <cell r="K12">
            <v>13883.794701341671</v>
          </cell>
          <cell r="L12">
            <v>-2906.8115211874792</v>
          </cell>
          <cell r="M12">
            <v>34056.716828771954</v>
          </cell>
          <cell r="N12">
            <v>27638.797764840256</v>
          </cell>
          <cell r="O12">
            <v>0</v>
          </cell>
          <cell r="P12">
            <v>2487.2593683857776</v>
          </cell>
          <cell r="Q12">
            <v>27.205596579867862</v>
          </cell>
          <cell r="R12">
            <v>0</v>
          </cell>
          <cell r="S12">
            <v>377455.26916711999</v>
          </cell>
          <cell r="T12">
            <v>230348.19555735501</v>
          </cell>
          <cell r="U12">
            <v>34366.876734693884</v>
          </cell>
          <cell r="V12">
            <v>703473.50949655927</v>
          </cell>
          <cell r="W12">
            <v>244035.37502040819</v>
          </cell>
          <cell r="X12">
            <v>38899.958074863054</v>
          </cell>
          <cell r="Y12">
            <v>89046.484760829713</v>
          </cell>
          <cell r="Z12">
            <v>-29272.591699110104</v>
          </cell>
          <cell r="AA12">
            <v>-346880.48863822676</v>
          </cell>
        </row>
        <row r="13">
          <cell r="A13" t="str">
            <v>History</v>
          </cell>
          <cell r="B13" t="str">
            <v>CAS</v>
          </cell>
          <cell r="C13">
            <v>2893854.9833996654</v>
          </cell>
          <cell r="D13">
            <v>156698.47017392845</v>
          </cell>
          <cell r="E13">
            <v>2427.3651127981211</v>
          </cell>
          <cell r="F13">
            <v>3048126.0884607956</v>
          </cell>
          <cell r="G13">
            <v>508671.61199999996</v>
          </cell>
          <cell r="H13">
            <v>0</v>
          </cell>
          <cell r="I13">
            <v>192257.32416081007</v>
          </cell>
          <cell r="J13">
            <v>700928.93616081006</v>
          </cell>
          <cell r="K13">
            <v>2347197.1522999853</v>
          </cell>
          <cell r="L13">
            <v>193269.86743028546</v>
          </cell>
          <cell r="M13">
            <v>47439.128442667607</v>
          </cell>
          <cell r="N13">
            <v>38499.321110702913</v>
          </cell>
          <cell r="O13">
            <v>25938.997077125547</v>
          </cell>
          <cell r="P13">
            <v>3464.6151371642918</v>
          </cell>
          <cell r="Q13">
            <v>406.72366886902444</v>
          </cell>
          <cell r="R13">
            <v>0</v>
          </cell>
          <cell r="S13">
            <v>499835.37763456482</v>
          </cell>
          <cell r="T13">
            <v>334366.62092775147</v>
          </cell>
          <cell r="U13">
            <v>34366.876734693884</v>
          </cell>
          <cell r="V13">
            <v>1177587.5281638252</v>
          </cell>
          <cell r="W13">
            <v>244035.37502040819</v>
          </cell>
          <cell r="X13">
            <v>54185.496411938053</v>
          </cell>
          <cell r="Y13">
            <v>124036.84269319414</v>
          </cell>
          <cell r="Z13">
            <v>-40775.105963551665</v>
          </cell>
          <cell r="AA13">
            <v>1551092.2322981488</v>
          </cell>
        </row>
        <row r="14">
          <cell r="A14" t="str">
            <v>Languages</v>
          </cell>
          <cell r="B14" t="str">
            <v>CAS</v>
          </cell>
          <cell r="C14">
            <v>2011070.6453977237</v>
          </cell>
          <cell r="D14">
            <v>35575.913237283909</v>
          </cell>
          <cell r="E14">
            <v>671.91209325250122</v>
          </cell>
          <cell r="F14">
            <v>2045974.6465417552</v>
          </cell>
          <cell r="G14">
            <v>509742.01702400012</v>
          </cell>
          <cell r="H14">
            <v>0</v>
          </cell>
          <cell r="I14">
            <v>131893.32465332706</v>
          </cell>
          <cell r="J14">
            <v>641635.34167732717</v>
          </cell>
          <cell r="K14">
            <v>1404339.304864428</v>
          </cell>
          <cell r="L14">
            <v>149709.14572625584</v>
          </cell>
          <cell r="M14">
            <v>13131.49139613511</v>
          </cell>
          <cell r="N14">
            <v>10656.888533127731</v>
          </cell>
          <cell r="O14">
            <v>10778.360737348488</v>
          </cell>
          <cell r="P14">
            <v>959.03034811391763</v>
          </cell>
          <cell r="Q14">
            <v>297.08511465215707</v>
          </cell>
          <cell r="R14">
            <v>0</v>
          </cell>
          <cell r="S14">
            <v>134759.76157826124</v>
          </cell>
          <cell r="T14">
            <v>67701.203160007688</v>
          </cell>
          <cell r="U14">
            <v>34366.876734693884</v>
          </cell>
          <cell r="V14">
            <v>422359.84332859609</v>
          </cell>
          <cell r="W14">
            <v>244035.37502040819</v>
          </cell>
          <cell r="X14">
            <v>14998.934493254852</v>
          </cell>
          <cell r="Y14">
            <v>34334.288721132594</v>
          </cell>
          <cell r="Z14">
            <v>-11286.842121983285</v>
          </cell>
          <cell r="AA14">
            <v>1264061.2176486442</v>
          </cell>
        </row>
        <row r="15">
          <cell r="A15" t="str">
            <v>Math</v>
          </cell>
          <cell r="B15" t="str">
            <v>CAS</v>
          </cell>
          <cell r="C15">
            <v>2135495.2380075869</v>
          </cell>
          <cell r="D15">
            <v>219916.01672394961</v>
          </cell>
          <cell r="E15">
            <v>746.61222174380407</v>
          </cell>
          <cell r="F15">
            <v>2354664.6425097925</v>
          </cell>
          <cell r="G15">
            <v>473013.48800000007</v>
          </cell>
          <cell r="H15">
            <v>0</v>
          </cell>
          <cell r="I15">
            <v>121765.03362903828</v>
          </cell>
          <cell r="J15">
            <v>594778.52162903838</v>
          </cell>
          <cell r="K15">
            <v>1759886.1208807542</v>
          </cell>
          <cell r="L15">
            <v>111872.18080676952</v>
          </cell>
          <cell r="M15">
            <v>14591.390844923726</v>
          </cell>
          <cell r="N15">
            <v>11841.67289813093</v>
          </cell>
          <cell r="O15">
            <v>11423.494198615595</v>
          </cell>
          <cell r="P15">
            <v>1065.6509774352101</v>
          </cell>
          <cell r="Q15">
            <v>246.48270501360287</v>
          </cell>
          <cell r="R15">
            <v>0</v>
          </cell>
          <cell r="S15">
            <v>150294.89417640178</v>
          </cell>
          <cell r="T15">
            <v>79048.667745869112</v>
          </cell>
          <cell r="U15">
            <v>34366.876734693884</v>
          </cell>
          <cell r="V15">
            <v>414751.31108785339</v>
          </cell>
          <cell r="W15">
            <v>244035.37502040819</v>
          </cell>
          <cell r="X15">
            <v>16666.447766390305</v>
          </cell>
          <cell r="Y15">
            <v>38151.418677390524</v>
          </cell>
          <cell r="Z15">
            <v>-12541.661859922364</v>
          </cell>
          <cell r="AA15">
            <v>1631446.3893971676</v>
          </cell>
        </row>
        <row r="16">
          <cell r="A16" t="str">
            <v>Philosophy</v>
          </cell>
          <cell r="B16" t="str">
            <v>CAS</v>
          </cell>
          <cell r="C16">
            <v>3345468.0809807293</v>
          </cell>
          <cell r="D16">
            <v>133571.29925393412</v>
          </cell>
          <cell r="E16">
            <v>1979.1643418503029</v>
          </cell>
          <cell r="F16">
            <v>3477060.2158928132</v>
          </cell>
          <cell r="G16">
            <v>715345.20900000015</v>
          </cell>
          <cell r="H16">
            <v>0</v>
          </cell>
          <cell r="I16">
            <v>198767.21312796648</v>
          </cell>
          <cell r="J16">
            <v>914112.42212796665</v>
          </cell>
          <cell r="K16">
            <v>2562947.7937648464</v>
          </cell>
          <cell r="L16">
            <v>206745.50177303536</v>
          </cell>
          <cell r="M16">
            <v>38679.731749935905</v>
          </cell>
          <cell r="N16">
            <v>31390.614920683718</v>
          </cell>
          <cell r="O16">
            <v>22068.196309522886</v>
          </cell>
          <cell r="P16">
            <v>2824.8913612365363</v>
          </cell>
          <cell r="Q16">
            <v>427.80800621842207</v>
          </cell>
          <cell r="R16">
            <v>0</v>
          </cell>
          <cell r="S16">
            <v>406624.58204572118</v>
          </cell>
          <cell r="T16">
            <v>266281.83341258275</v>
          </cell>
          <cell r="U16">
            <v>34366.876734693884</v>
          </cell>
          <cell r="V16">
            <v>1009410.0363136306</v>
          </cell>
          <cell r="W16">
            <v>244035.37502040819</v>
          </cell>
          <cell r="X16">
            <v>44180.416773125311</v>
          </cell>
          <cell r="Y16">
            <v>101134.06295564647</v>
          </cell>
          <cell r="Z16">
            <v>-33246.187535917175</v>
          </cell>
          <cell r="AA16">
            <v>1909641.4246644785</v>
          </cell>
        </row>
        <row r="17">
          <cell r="A17" t="str">
            <v>Physics</v>
          </cell>
          <cell r="B17" t="str">
            <v>CAS</v>
          </cell>
          <cell r="C17">
            <v>817545.12360701628</v>
          </cell>
          <cell r="D17">
            <v>43288.405926715255</v>
          </cell>
          <cell r="E17">
            <v>1711.4888814231338</v>
          </cell>
          <cell r="F17">
            <v>859122.04065230838</v>
          </cell>
          <cell r="G17">
            <v>335053.92000000004</v>
          </cell>
          <cell r="H17">
            <v>0</v>
          </cell>
          <cell r="I17">
            <v>90412.144500166003</v>
          </cell>
          <cell r="J17">
            <v>425466.06450016605</v>
          </cell>
          <cell r="K17">
            <v>433655.97615214234</v>
          </cell>
          <cell r="L17">
            <v>159213.48858356677</v>
          </cell>
          <cell r="M17">
            <v>33448.425391776691</v>
          </cell>
          <cell r="N17">
            <v>27145.137612755581</v>
          </cell>
          <cell r="O17">
            <v>19756.468073315747</v>
          </cell>
          <cell r="P17">
            <v>2442.834106168571</v>
          </cell>
          <cell r="Q17">
            <v>263.35017489312082</v>
          </cell>
          <cell r="R17">
            <v>0</v>
          </cell>
          <cell r="S17">
            <v>350957.02356905077</v>
          </cell>
          <cell r="T17">
            <v>225620.08531324592</v>
          </cell>
          <cell r="U17">
            <v>34366.876734693884</v>
          </cell>
          <cell r="V17">
            <v>853213.68955946702</v>
          </cell>
          <cell r="W17">
            <v>244035.37502040819</v>
          </cell>
          <cell r="X17">
            <v>38205.160877723261</v>
          </cell>
          <cell r="Y17">
            <v>87456.013945722196</v>
          </cell>
          <cell r="Z17">
            <v>-28749.750141635468</v>
          </cell>
          <cell r="AA17">
            <v>-78610.913705106534</v>
          </cell>
        </row>
        <row r="18">
          <cell r="A18" t="str">
            <v>Political Science</v>
          </cell>
          <cell r="B18" t="str">
            <v>CAS</v>
          </cell>
          <cell r="C18">
            <v>1141616.8049487453</v>
          </cell>
          <cell r="D18">
            <v>85765.175500582904</v>
          </cell>
          <cell r="E18">
            <v>3398.4667831850584</v>
          </cell>
          <cell r="F18">
            <v>1223983.5136661432</v>
          </cell>
          <cell r="G18">
            <v>418904.06</v>
          </cell>
          <cell r="H18">
            <v>0</v>
          </cell>
          <cell r="I18">
            <v>120687.9544542036</v>
          </cell>
          <cell r="J18">
            <v>539592.01445420366</v>
          </cell>
          <cell r="K18">
            <v>684391.49921193952</v>
          </cell>
          <cell r="L18">
            <v>17018.748094053968</v>
          </cell>
          <cell r="M18">
            <v>66417.821276919611</v>
          </cell>
          <cell r="N18">
            <v>53901.517855744503</v>
          </cell>
          <cell r="O18">
            <v>34325.732073597952</v>
          </cell>
          <cell r="P18">
            <v>4850.6833183410927</v>
          </cell>
          <cell r="Q18">
            <v>145.27788573649437</v>
          </cell>
          <cell r="R18">
            <v>0</v>
          </cell>
          <cell r="S18">
            <v>701792.10141039197</v>
          </cell>
          <cell r="T18">
            <v>481883.66054394993</v>
          </cell>
          <cell r="U18">
            <v>34366.876734693884</v>
          </cell>
          <cell r="V18">
            <v>1394702.4191934294</v>
          </cell>
          <cell r="W18">
            <v>244035.37502040819</v>
          </cell>
          <cell r="X18">
            <v>75863.168962698939</v>
          </cell>
          <cell r="Y18">
            <v>173659.53212454726</v>
          </cell>
          <cell r="Z18">
            <v>-57087.762556759677</v>
          </cell>
          <cell r="AA18">
            <v>-273840.60643059522</v>
          </cell>
        </row>
        <row r="19">
          <cell r="A19" t="str">
            <v>Psychology</v>
          </cell>
          <cell r="B19" t="str">
            <v>CAS</v>
          </cell>
          <cell r="C19">
            <v>2538880.2290955251</v>
          </cell>
          <cell r="D19">
            <v>205950.18643327657</v>
          </cell>
          <cell r="E19">
            <v>10077.903272449068</v>
          </cell>
          <cell r="F19">
            <v>2734752.5122563527</v>
          </cell>
          <cell r="G19">
            <v>579059.67999999993</v>
          </cell>
          <cell r="H19">
            <v>0</v>
          </cell>
          <cell r="I19">
            <v>179946.22886647031</v>
          </cell>
          <cell r="J19">
            <v>759005.90886647021</v>
          </cell>
          <cell r="K19">
            <v>1975746.6033898825</v>
          </cell>
          <cell r="L19">
            <v>289520.16062623158</v>
          </cell>
          <cell r="M19">
            <v>196957.16365610177</v>
          </cell>
          <cell r="N19">
            <v>159840.98649311386</v>
          </cell>
          <cell r="O19">
            <v>92011.415735231945</v>
          </cell>
          <cell r="P19">
            <v>14384.344590153334</v>
          </cell>
          <cell r="Q19">
            <v>495.27788573649423</v>
          </cell>
          <cell r="R19">
            <v>0</v>
          </cell>
          <cell r="S19">
            <v>2090891.8745607955</v>
          </cell>
          <cell r="T19">
            <v>1496536.118929727</v>
          </cell>
          <cell r="U19">
            <v>34366.876734693884</v>
          </cell>
          <cell r="V19">
            <v>4375004.2192117851</v>
          </cell>
          <cell r="W19">
            <v>244035.37502040819</v>
          </cell>
          <cell r="X19">
            <v>224966.64746889428</v>
          </cell>
          <cell r="Y19">
            <v>514974.5690466112</v>
          </cell>
          <cell r="Z19">
            <v>-169289.56079081242</v>
          </cell>
          <cell r="AA19">
            <v>-1584570.5850768015</v>
          </cell>
        </row>
        <row r="20">
          <cell r="A20" t="str">
            <v>Religious Studies</v>
          </cell>
          <cell r="B20" t="str">
            <v>CAS</v>
          </cell>
          <cell r="C20">
            <v>2676589.2717722636</v>
          </cell>
          <cell r="D20">
            <v>165391.9682817315</v>
          </cell>
          <cell r="E20">
            <v>422.91166494815792</v>
          </cell>
          <cell r="F20">
            <v>2841558.3283890467</v>
          </cell>
          <cell r="G20">
            <v>521424.33235000004</v>
          </cell>
          <cell r="H20">
            <v>0</v>
          </cell>
          <cell r="I20">
            <v>164374.65717418646</v>
          </cell>
          <cell r="J20">
            <v>685798.98952418647</v>
          </cell>
          <cell r="K20">
            <v>2155759.3388648601</v>
          </cell>
          <cell r="L20">
            <v>89248.080571527564</v>
          </cell>
          <cell r="M20">
            <v>8265.1599001730556</v>
          </cell>
          <cell r="N20">
            <v>6707.6073164504014</v>
          </cell>
          <cell r="O20">
            <v>8627.9158664581246</v>
          </cell>
          <cell r="P20">
            <v>603.62825037627579</v>
          </cell>
          <cell r="Q20">
            <v>267.56704236300038</v>
          </cell>
          <cell r="R20">
            <v>0</v>
          </cell>
          <cell r="S20">
            <v>82975.986251125985</v>
          </cell>
          <cell r="T20">
            <v>29876.321207136214</v>
          </cell>
          <cell r="U20">
            <v>34366.876734693884</v>
          </cell>
          <cell r="V20">
            <v>260939.14314030448</v>
          </cell>
          <cell r="W20">
            <v>244035.37502040819</v>
          </cell>
          <cell r="X20">
            <v>9440.5569161366657</v>
          </cell>
          <cell r="Y20">
            <v>21610.522200272797</v>
          </cell>
          <cell r="Z20">
            <v>-7104.1096621863517</v>
          </cell>
          <cell r="AA20">
            <v>2162802.5401991871</v>
          </cell>
        </row>
        <row r="21">
          <cell r="A21" t="str">
            <v>Sociology</v>
          </cell>
          <cell r="B21" t="str">
            <v>CAS</v>
          </cell>
          <cell r="C21">
            <v>1395893.3315888562</v>
          </cell>
          <cell r="D21">
            <v>37271.637926150841</v>
          </cell>
          <cell r="E21">
            <v>2414.915091382903</v>
          </cell>
          <cell r="F21">
            <v>1430750.0544236242</v>
          </cell>
          <cell r="G21">
            <v>340280.87330000004</v>
          </cell>
          <cell r="H21">
            <v>0</v>
          </cell>
          <cell r="I21">
            <v>95603.965272972942</v>
          </cell>
          <cell r="J21">
            <v>435884.83857297298</v>
          </cell>
          <cell r="K21">
            <v>994865.21585065126</v>
          </cell>
          <cell r="L21">
            <v>54094.051261228422</v>
          </cell>
          <cell r="M21">
            <v>47195.811867869495</v>
          </cell>
          <cell r="N21">
            <v>38301.857049869039</v>
          </cell>
          <cell r="O21">
            <v>25831.474833581018</v>
          </cell>
          <cell r="P21">
            <v>3446.8450322774083</v>
          </cell>
          <cell r="Q21">
            <v>157.92848814613296</v>
          </cell>
          <cell r="R21">
            <v>0</v>
          </cell>
          <cell r="S21">
            <v>497246.1888682078</v>
          </cell>
          <cell r="T21">
            <v>332475.37683010777</v>
          </cell>
          <cell r="U21">
            <v>34366.876734693884</v>
          </cell>
          <cell r="V21">
            <v>1033116.410965981</v>
          </cell>
          <cell r="W21">
            <v>244035.37502040819</v>
          </cell>
          <cell r="X21">
            <v>53907.57753308212</v>
          </cell>
          <cell r="Y21">
            <v>123400.65436715109</v>
          </cell>
          <cell r="Z21">
            <v>-40565.969340561802</v>
          </cell>
          <cell r="AA21">
            <v>342526.44246474991</v>
          </cell>
        </row>
        <row r="22">
          <cell r="A22" t="str">
            <v>Teacher Certification</v>
          </cell>
          <cell r="B22" t="str">
            <v>CAS</v>
          </cell>
          <cell r="C22">
            <v>188252.82746006537</v>
          </cell>
          <cell r="D22">
            <v>107002.18</v>
          </cell>
          <cell r="E22">
            <v>595.57478694509712</v>
          </cell>
          <cell r="F22">
            <v>294659.43267312029</v>
          </cell>
          <cell r="G22">
            <v>9000</v>
          </cell>
          <cell r="H22">
            <v>0</v>
          </cell>
          <cell r="I22">
            <v>4948.1328262535235</v>
          </cell>
          <cell r="J22">
            <v>13948.132826253524</v>
          </cell>
          <cell r="K22">
            <v>280711.29984686675</v>
          </cell>
          <cell r="L22">
            <v>48796.936458746481</v>
          </cell>
          <cell r="M22">
            <v>11671.591947346493</v>
          </cell>
          <cell r="N22">
            <v>4245.4773079281294</v>
          </cell>
          <cell r="O22">
            <v>10133.227276081378</v>
          </cell>
          <cell r="P22">
            <v>434.48173000000003</v>
          </cell>
          <cell r="Q22">
            <v>56.70000000000001</v>
          </cell>
          <cell r="R22">
            <v>350.28</v>
          </cell>
          <cell r="S22">
            <v>118870.01148231863</v>
          </cell>
          <cell r="T22">
            <v>56105.039975306106</v>
          </cell>
          <cell r="U22">
            <v>34366.876734693884</v>
          </cell>
          <cell r="V22">
            <v>285030.62291242112</v>
          </cell>
          <cell r="W22">
            <v>244035.37334266494</v>
          </cell>
          <cell r="X22">
            <v>13294.874887549842</v>
          </cell>
          <cell r="Y22">
            <v>30433.499999999996</v>
          </cell>
          <cell r="Z22">
            <v>-10004.520918121039</v>
          </cell>
          <cell r="AA22">
            <v>273439.90424653934</v>
          </cell>
        </row>
        <row r="23">
          <cell r="A23" t="str">
            <v>Communication</v>
          </cell>
          <cell r="B23" t="str">
            <v>CMM</v>
          </cell>
          <cell r="C23">
            <v>1910359.8089802624</v>
          </cell>
          <cell r="D23">
            <v>152032.14509107859</v>
          </cell>
          <cell r="E23">
            <v>8270.9999169039875</v>
          </cell>
          <cell r="F23">
            <v>2054120.9541544372</v>
          </cell>
          <cell r="G23">
            <v>665916.34</v>
          </cell>
          <cell r="H23">
            <v>0</v>
          </cell>
          <cell r="I23">
            <v>228089.84107916651</v>
          </cell>
          <cell r="J23">
            <v>894006.18107916648</v>
          </cell>
          <cell r="K23">
            <v>1160114.7730752707</v>
          </cell>
          <cell r="L23">
            <v>285267.16496306693</v>
          </cell>
          <cell r="M23">
            <v>0</v>
          </cell>
          <cell r="N23">
            <v>131182.52381093972</v>
          </cell>
          <cell r="O23">
            <v>76406.438347894946</v>
          </cell>
          <cell r="P23">
            <v>11805.323954152669</v>
          </cell>
          <cell r="Q23">
            <v>600.69957248348226</v>
          </cell>
          <cell r="R23">
            <v>0</v>
          </cell>
          <cell r="S23">
            <v>1715116.3064680831</v>
          </cell>
          <cell r="T23">
            <v>1207884.2405989005</v>
          </cell>
          <cell r="U23">
            <v>48537.676502058945</v>
          </cell>
          <cell r="V23">
            <v>3476800.3742175796</v>
          </cell>
          <cell r="W23">
            <v>344660.65040590649</v>
          </cell>
          <cell r="X23">
            <v>184631.571887395</v>
          </cell>
          <cell r="Y23">
            <v>422642.93500776048</v>
          </cell>
          <cell r="Z23">
            <v>-138937.02939790726</v>
          </cell>
          <cell r="AA23">
            <v>-1503687.4732391539</v>
          </cell>
        </row>
        <row r="24">
          <cell r="A24" t="str">
            <v>Design</v>
          </cell>
          <cell r="B24" t="str">
            <v>CMM</v>
          </cell>
          <cell r="C24">
            <v>883781.33143153624</v>
          </cell>
          <cell r="D24">
            <v>0</v>
          </cell>
          <cell r="E24">
            <v>2477.554261628216</v>
          </cell>
          <cell r="F24">
            <v>881303.77716990805</v>
          </cell>
          <cell r="G24">
            <v>188908.78000000003</v>
          </cell>
          <cell r="H24">
            <v>0</v>
          </cell>
          <cell r="I24">
            <v>74861.78583653619</v>
          </cell>
          <cell r="J24">
            <v>263770.56583653623</v>
          </cell>
          <cell r="K24">
            <v>617533.21133337182</v>
          </cell>
          <cell r="L24">
            <v>114807.2773174777</v>
          </cell>
          <cell r="M24">
            <v>0</v>
          </cell>
          <cell r="N24">
            <v>39295.34810593944</v>
          </cell>
          <cell r="O24">
            <v>0</v>
          </cell>
          <cell r="P24">
            <v>3536.2508724895361</v>
          </cell>
          <cell r="Q24">
            <v>200.09716284492808</v>
          </cell>
          <cell r="R24">
            <v>0</v>
          </cell>
          <cell r="S24">
            <v>536645.49097035488</v>
          </cell>
          <cell r="T24">
            <v>318602.12980748829</v>
          </cell>
          <cell r="U24">
            <v>57755.445623582775</v>
          </cell>
          <cell r="V24">
            <v>1070842.0398601776</v>
          </cell>
          <cell r="W24">
            <v>410115.00524263043</v>
          </cell>
          <cell r="X24">
            <v>55305.856892325945</v>
          </cell>
          <cell r="Y24">
            <v>126601.47688255494</v>
          </cell>
          <cell r="Z24">
            <v>-41618.18797497949</v>
          </cell>
          <cell r="AA24">
            <v>97095.322515726089</v>
          </cell>
        </row>
        <row r="25">
          <cell r="A25" t="str">
            <v>Music Industry</v>
          </cell>
          <cell r="B25" t="str">
            <v>CMM</v>
          </cell>
          <cell r="C25">
            <v>2381688.3315178682</v>
          </cell>
          <cell r="D25">
            <v>64601.016195429103</v>
          </cell>
          <cell r="E25">
            <v>12854.64711121172</v>
          </cell>
          <cell r="F25">
            <v>2433434.7006020853</v>
          </cell>
          <cell r="G25">
            <v>1015497.5999999999</v>
          </cell>
          <cell r="H25">
            <v>0</v>
          </cell>
          <cell r="I25">
            <v>281621.45547842636</v>
          </cell>
          <cell r="J25">
            <v>1297119.0554784262</v>
          </cell>
          <cell r="K25">
            <v>1136315.6451236592</v>
          </cell>
          <cell r="L25">
            <v>599546.71419834532</v>
          </cell>
          <cell r="M25">
            <v>0</v>
          </cell>
          <cell r="N25">
            <v>203881.64281096714</v>
          </cell>
          <cell r="O25">
            <v>115992.23611577025</v>
          </cell>
          <cell r="P25">
            <v>18347.633295705753</v>
          </cell>
          <cell r="Q25">
            <v>929.61523513408474</v>
          </cell>
          <cell r="R25">
            <v>0</v>
          </cell>
          <cell r="S25">
            <v>2668361.8816073015</v>
          </cell>
          <cell r="T25">
            <v>1894954.0851934061</v>
          </cell>
          <cell r="U25">
            <v>57755.445623582775</v>
          </cell>
          <cell r="V25">
            <v>5559769.2540802136</v>
          </cell>
          <cell r="W25">
            <v>410115.00524263043</v>
          </cell>
          <cell r="X25">
            <v>286951.24241872627</v>
          </cell>
          <cell r="Y25">
            <v>656864.4466393867</v>
          </cell>
          <cell r="Z25">
            <v>-215933.56323701664</v>
          </cell>
          <cell r="AA25">
            <v>-3285456.4778928282</v>
          </cell>
        </row>
        <row r="26">
          <cell r="A26" t="str">
            <v>Music</v>
          </cell>
          <cell r="B26" t="str">
            <v>CMM</v>
          </cell>
          <cell r="C26">
            <v>2447704.0164942872</v>
          </cell>
          <cell r="D26">
            <v>37923.173558206014</v>
          </cell>
          <cell r="E26">
            <v>12923.122228995413</v>
          </cell>
          <cell r="F26">
            <v>2472704.0678234976</v>
          </cell>
          <cell r="G26">
            <v>2152984.1799999992</v>
          </cell>
          <cell r="H26">
            <v>0</v>
          </cell>
          <cell r="I26">
            <v>705444.9687991431</v>
          </cell>
          <cell r="J26">
            <v>2858429.1487991423</v>
          </cell>
          <cell r="K26">
            <v>-385725.08097564476</v>
          </cell>
          <cell r="L26">
            <v>1326889.3435282316</v>
          </cell>
          <cell r="M26">
            <v>0</v>
          </cell>
          <cell r="N26">
            <v>204967.69514555344</v>
          </cell>
          <cell r="O26">
            <v>116583.60845526509</v>
          </cell>
          <cell r="P26">
            <v>18445.368872583604</v>
          </cell>
          <cell r="Q26">
            <v>2144.0730664593866</v>
          </cell>
          <cell r="R26">
            <v>1431.633311814074</v>
          </cell>
          <cell r="S26">
            <v>2682602.419822264</v>
          </cell>
          <cell r="T26">
            <v>1905355.9277304455</v>
          </cell>
          <cell r="U26">
            <v>57755.445623582775</v>
          </cell>
          <cell r="V26">
            <v>6316175.5155562004</v>
          </cell>
          <cell r="W26">
            <v>410115.00524263043</v>
          </cell>
          <cell r="X26">
            <v>288479.79625243373</v>
          </cell>
          <cell r="Y26">
            <v>660363.48243262304</v>
          </cell>
          <cell r="Z26">
            <v>-217083.81466346077</v>
          </cell>
          <cell r="AA26">
            <v>-5560026.1272676196</v>
          </cell>
        </row>
        <row r="27">
          <cell r="A27" t="str">
            <v>Studio Art</v>
          </cell>
          <cell r="B27" t="str">
            <v>CMM</v>
          </cell>
          <cell r="C27">
            <v>558527.9556194162</v>
          </cell>
          <cell r="D27">
            <v>32199.170417243691</v>
          </cell>
          <cell r="E27">
            <v>1108.0519059543274</v>
          </cell>
          <cell r="F27">
            <v>589619.07413070556</v>
          </cell>
          <cell r="G27">
            <v>162491.12262000001</v>
          </cell>
          <cell r="H27">
            <v>0</v>
          </cell>
          <cell r="I27">
            <v>52295.039669737933</v>
          </cell>
          <cell r="J27">
            <v>214786.16228973796</v>
          </cell>
          <cell r="K27">
            <v>374832.9118409676</v>
          </cell>
          <cell r="L27">
            <v>153362.44213220105</v>
          </cell>
          <cell r="M27">
            <v>0</v>
          </cell>
          <cell r="N27">
            <v>17574.301414214118</v>
          </cell>
          <cell r="O27">
            <v>14544.999331517389</v>
          </cell>
          <cell r="P27">
            <v>1581.5393349325057</v>
          </cell>
          <cell r="Q27">
            <v>216.96463272444618</v>
          </cell>
          <cell r="R27">
            <v>0</v>
          </cell>
          <cell r="S27">
            <v>225462.28054969659</v>
          </cell>
          <cell r="T27">
            <v>110565.27906669519</v>
          </cell>
          <cell r="U27">
            <v>57755.445623582775</v>
          </cell>
          <cell r="V27">
            <v>581063.25208556408</v>
          </cell>
          <cell r="W27">
            <v>410115.00524263043</v>
          </cell>
          <cell r="X27">
            <v>24734.780218175922</v>
          </cell>
          <cell r="Y27">
            <v>56620.761017826066</v>
          </cell>
          <cell r="Z27">
            <v>-18613.15944609635</v>
          </cell>
          <cell r="AA27">
            <v>266627.04678793956</v>
          </cell>
        </row>
        <row r="28">
          <cell r="A28" t="str">
            <v>Theatre</v>
          </cell>
          <cell r="B28" t="str">
            <v>CMM</v>
          </cell>
          <cell r="C28">
            <v>743696.96315750864</v>
          </cell>
          <cell r="D28">
            <v>0</v>
          </cell>
          <cell r="E28">
            <v>3566.9311354597166</v>
          </cell>
          <cell r="F28">
            <v>740130.03202204895</v>
          </cell>
          <cell r="G28">
            <v>360695</v>
          </cell>
          <cell r="H28">
            <v>0</v>
          </cell>
          <cell r="I28">
            <v>92926.471004020204</v>
          </cell>
          <cell r="J28">
            <v>453621.47100402019</v>
          </cell>
          <cell r="K28">
            <v>286508.56101802876</v>
          </cell>
          <cell r="L28">
            <v>152702.05741773127</v>
          </cell>
          <cell r="M28">
            <v>0</v>
          </cell>
          <cell r="N28">
            <v>56573.453428902751</v>
          </cell>
          <cell r="O28">
            <v>0</v>
          </cell>
          <cell r="P28">
            <v>5091.1350500917169</v>
          </cell>
          <cell r="Q28">
            <v>259.13330742324132</v>
          </cell>
          <cell r="R28">
            <v>0</v>
          </cell>
          <cell r="S28">
            <v>772607.70433671679</v>
          </cell>
          <cell r="T28">
            <v>484085.98835130077</v>
          </cell>
          <cell r="U28">
            <v>57755.445623582775</v>
          </cell>
          <cell r="V28">
            <v>1529074.9175157493</v>
          </cell>
          <cell r="W28">
            <v>410115.00524263043</v>
          </cell>
          <cell r="X28">
            <v>79623.758792217981</v>
          </cell>
          <cell r="Y28">
            <v>182267.95541131648</v>
          </cell>
          <cell r="Z28">
            <v>-59917.642486591052</v>
          </cell>
          <cell r="AA28">
            <v>-630477.27953814669</v>
          </cell>
        </row>
        <row r="29">
          <cell r="A29" t="str">
            <v>Digital Filmmaking</v>
          </cell>
          <cell r="B29" t="str">
            <v>CMM</v>
          </cell>
          <cell r="C29">
            <v>749428.94179506728</v>
          </cell>
          <cell r="D29">
            <v>0</v>
          </cell>
          <cell r="E29">
            <v>1570.7420118251748</v>
          </cell>
          <cell r="F29">
            <v>747858.19978324207</v>
          </cell>
          <cell r="G29">
            <v>224148</v>
          </cell>
          <cell r="H29">
            <v>0</v>
          </cell>
          <cell r="I29">
            <v>56037</v>
          </cell>
          <cell r="J29">
            <v>280185</v>
          </cell>
          <cell r="K29">
            <v>467673.19978324207</v>
          </cell>
          <cell r="L29">
            <v>0</v>
          </cell>
          <cell r="M29">
            <v>0</v>
          </cell>
          <cell r="N29">
            <v>24912.816278231763</v>
          </cell>
          <cell r="O29">
            <v>0</v>
          </cell>
          <cell r="P29">
            <v>2241.9439589276139</v>
          </cell>
          <cell r="Q29">
            <v>0</v>
          </cell>
          <cell r="R29">
            <v>0</v>
          </cell>
          <cell r="S29">
            <v>340227.30851098313</v>
          </cell>
          <cell r="T29">
            <v>229388.77296476034</v>
          </cell>
          <cell r="U29">
            <v>9217.7691215238101</v>
          </cell>
          <cell r="V29">
            <v>605988.61083442671</v>
          </cell>
          <cell r="W29">
            <v>65454.354836723818</v>
          </cell>
          <cell r="X29">
            <v>35063.301848201154</v>
          </cell>
          <cell r="Y29">
            <v>80263.936729222507</v>
          </cell>
          <cell r="Z29">
            <v>-26385.471075566405</v>
          </cell>
          <cell r="AA29">
            <v>16080.711287396436</v>
          </cell>
        </row>
        <row r="30">
          <cell r="A30" t="str">
            <v>Counseling</v>
          </cell>
          <cell r="B30" t="str">
            <v>CNH</v>
          </cell>
          <cell r="C30">
            <v>1099494.4807829678</v>
          </cell>
          <cell r="D30">
            <v>265521.8590894604</v>
          </cell>
          <cell r="E30">
            <v>1543.8026554869284</v>
          </cell>
          <cell r="F30">
            <v>1363472.5372169414</v>
          </cell>
          <cell r="G30">
            <v>595632.52</v>
          </cell>
          <cell r="H30">
            <v>0</v>
          </cell>
          <cell r="I30">
            <v>114580.1664696799</v>
          </cell>
          <cell r="J30">
            <v>710212.68646967993</v>
          </cell>
          <cell r="K30">
            <v>653259.85074726143</v>
          </cell>
          <cell r="L30">
            <v>75088.896684333988</v>
          </cell>
          <cell r="M30">
            <v>0</v>
          </cell>
          <cell r="N30">
            <v>24485.54354339945</v>
          </cell>
          <cell r="O30">
            <v>18308.277855575529</v>
          </cell>
          <cell r="P30">
            <v>2203.4930059733792</v>
          </cell>
          <cell r="Q30">
            <v>200.09716284492808</v>
          </cell>
          <cell r="R30">
            <v>2017.3014848289213</v>
          </cell>
          <cell r="S30">
            <v>316083.88737218332</v>
          </cell>
          <cell r="T30">
            <v>234514.26810780307</v>
          </cell>
          <cell r="U30">
            <v>0</v>
          </cell>
          <cell r="V30">
            <v>672901.76521694264</v>
          </cell>
          <cell r="W30">
            <v>0</v>
          </cell>
          <cell r="X30">
            <v>34461.940978132756</v>
          </cell>
          <cell r="Y30">
            <v>78887.352429330727</v>
          </cell>
          <cell r="Z30">
            <v>-25932.941250740987</v>
          </cell>
          <cell r="AA30">
            <v>67774.437687041282</v>
          </cell>
        </row>
        <row r="31">
          <cell r="A31" t="str">
            <v>LIM</v>
          </cell>
          <cell r="B31" t="str">
            <v>CNH</v>
          </cell>
          <cell r="C31">
            <v>521948.12627338083</v>
          </cell>
          <cell r="D31">
            <v>0</v>
          </cell>
          <cell r="E31">
            <v>1213.8770879836734</v>
          </cell>
          <cell r="F31">
            <v>520734.24918539717</v>
          </cell>
          <cell r="G31">
            <v>337777.01999999996</v>
          </cell>
          <cell r="H31">
            <v>0</v>
          </cell>
          <cell r="I31">
            <v>152598.1128887682</v>
          </cell>
          <cell r="J31">
            <v>490375.13288876816</v>
          </cell>
          <cell r="K31">
            <v>30359.116296629014</v>
          </cell>
          <cell r="L31">
            <v>85036.206209020776</v>
          </cell>
          <cell r="M31">
            <v>0</v>
          </cell>
          <cell r="N31">
            <v>19252.745931301979</v>
          </cell>
          <cell r="O31">
            <v>0</v>
          </cell>
          <cell r="P31">
            <v>1732.5852264710034</v>
          </cell>
          <cell r="Q31">
            <v>250.69957248348226</v>
          </cell>
          <cell r="R31">
            <v>1358.4247901872175</v>
          </cell>
          <cell r="S31">
            <v>262929.32346537482</v>
          </cell>
          <cell r="T31">
            <v>184396.29952024834</v>
          </cell>
          <cell r="U31">
            <v>0</v>
          </cell>
          <cell r="V31">
            <v>554956.28471508762</v>
          </cell>
          <cell r="W31">
            <v>0</v>
          </cell>
          <cell r="X31">
            <v>27097.09068845115</v>
          </cell>
          <cell r="Y31">
            <v>62028.361789191484</v>
          </cell>
          <cell r="Z31">
            <v>-20390.820741510044</v>
          </cell>
          <cell r="AA31">
            <v>-455862.53668232611</v>
          </cell>
        </row>
        <row r="32">
          <cell r="A32" t="str">
            <v>Nursing</v>
          </cell>
          <cell r="B32" t="str">
            <v>CNH</v>
          </cell>
          <cell r="C32">
            <v>2891751.8131104079</v>
          </cell>
          <cell r="D32">
            <v>0</v>
          </cell>
          <cell r="E32">
            <v>4407.3075809868751</v>
          </cell>
          <cell r="F32">
            <v>2887344.5055294209</v>
          </cell>
          <cell r="G32">
            <v>1851817.9624999999</v>
          </cell>
          <cell r="H32">
            <v>0</v>
          </cell>
          <cell r="I32">
            <v>405299.72254596459</v>
          </cell>
          <cell r="J32">
            <v>2257117.6850459646</v>
          </cell>
          <cell r="K32">
            <v>630226.82048345637</v>
          </cell>
          <cell r="L32">
            <v>100140.60890456871</v>
          </cell>
          <cell r="M32">
            <v>0</v>
          </cell>
          <cell r="N32">
            <v>69902.277535188754</v>
          </cell>
          <cell r="O32">
            <v>0</v>
          </cell>
          <cell r="P32">
            <v>6290.6171299562584</v>
          </cell>
          <cell r="Q32">
            <v>533.22969296540998</v>
          </cell>
          <cell r="R32">
            <v>5043.2537120723055</v>
          </cell>
          <cell r="S32">
            <v>954635.69750505325</v>
          </cell>
          <cell r="T32">
            <v>669500.41056582471</v>
          </cell>
          <cell r="U32">
            <v>0</v>
          </cell>
          <cell r="V32">
            <v>1806046.0950456294</v>
          </cell>
          <cell r="W32">
            <v>0</v>
          </cell>
          <cell r="X32">
            <v>98383.283114991864</v>
          </cell>
          <cell r="Y32">
            <v>225210.66741921828</v>
          </cell>
          <cell r="Z32">
            <v>-74034.364538405702</v>
          </cell>
          <cell r="AA32">
            <v>-926259.68856636866</v>
          </cell>
        </row>
        <row r="33">
          <cell r="A33" t="str">
            <v>LAW</v>
          </cell>
          <cell r="B33" t="str">
            <v>LAW</v>
          </cell>
          <cell r="C33">
            <v>14446993.694781352</v>
          </cell>
          <cell r="D33">
            <v>1058881.6907065057</v>
          </cell>
          <cell r="E33">
            <v>15593.65182255949</v>
          </cell>
          <cell r="F33">
            <v>15490281.733665299</v>
          </cell>
          <cell r="G33">
            <v>7813144.5040000016</v>
          </cell>
          <cell r="H33">
            <v>0</v>
          </cell>
          <cell r="I33">
            <v>1893576.7581561161</v>
          </cell>
          <cell r="J33">
            <v>9706721.2621561177</v>
          </cell>
          <cell r="K33">
            <v>5783560.471509181</v>
          </cell>
          <cell r="L33">
            <v>-696637.32018282497</v>
          </cell>
          <cell r="M33">
            <v>0</v>
          </cell>
          <cell r="N33">
            <v>0</v>
          </cell>
          <cell r="O33">
            <v>139647.12969556419</v>
          </cell>
          <cell r="P33">
            <v>22257.056370819806</v>
          </cell>
          <cell r="Q33">
            <v>1262.7477652545667</v>
          </cell>
          <cell r="R33">
            <v>0</v>
          </cell>
          <cell r="S33">
            <v>3237983.4102057884</v>
          </cell>
          <cell r="T33">
            <v>2368783.2322985739</v>
          </cell>
          <cell r="U33">
            <v>0</v>
          </cell>
          <cell r="V33">
            <v>5073296.2561531756</v>
          </cell>
          <cell r="W33">
            <v>0</v>
          </cell>
          <cell r="X33">
            <v>348093.39576702617</v>
          </cell>
          <cell r="Y33">
            <v>796825.87836884416</v>
          </cell>
          <cell r="Z33">
            <v>-261943.6202947828</v>
          </cell>
          <cell r="AA33">
            <v>1593239.869197093</v>
          </cell>
        </row>
        <row r="34">
          <cell r="A34" t="str">
            <v>Law Clinic</v>
          </cell>
          <cell r="B34" t="str">
            <v>LAW</v>
          </cell>
          <cell r="C34">
            <v>689159.55122172367</v>
          </cell>
          <cell r="D34">
            <v>0</v>
          </cell>
          <cell r="E34">
            <v>0</v>
          </cell>
          <cell r="F34">
            <v>689159.55122172367</v>
          </cell>
          <cell r="G34">
            <v>831535.15986000013</v>
          </cell>
          <cell r="H34">
            <v>0</v>
          </cell>
          <cell r="I34">
            <v>0</v>
          </cell>
          <cell r="J34">
            <v>831535.15986000013</v>
          </cell>
          <cell r="K34">
            <v>-142375.60863827646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-142375.60863827646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ability FY20"/>
      <sheetName val="20 v 21"/>
      <sheetName val="Pivot_dept_FS"/>
      <sheetName val="Key Ratios"/>
      <sheetName val="Spring and Fall Rev"/>
      <sheetName val="Pivot_dept_M"/>
      <sheetName val="Summer Rev"/>
      <sheetName val="Fringe Pivot"/>
      <sheetName val="Fringe"/>
      <sheetName val="Fringe Allocation for FY21"/>
      <sheetName val="Expenses"/>
      <sheetName val="Cost Pivot 2"/>
      <sheetName val="Cost Pivot"/>
      <sheetName val="Cost"/>
    </sheetNames>
    <sheetDataSet>
      <sheetData sheetId="0">
        <row r="2">
          <cell r="B2" t="str">
            <v>Accounting</v>
          </cell>
          <cell r="C2">
            <v>781972.04999999993</v>
          </cell>
          <cell r="D2">
            <v>1.7920135459291657E-2</v>
          </cell>
          <cell r="E2">
            <v>9619.6521842810744</v>
          </cell>
          <cell r="F2">
            <v>8365.103821080851</v>
          </cell>
          <cell r="G2">
            <v>49362.6</v>
          </cell>
          <cell r="H2">
            <v>670.60356667222209</v>
          </cell>
          <cell r="I2">
            <v>-6671.7099774233111</v>
          </cell>
          <cell r="J2">
            <v>843318.2995946107</v>
          </cell>
          <cell r="K2">
            <v>507820.85637334769</v>
          </cell>
          <cell r="L2">
            <v>335497.44322126301</v>
          </cell>
          <cell r="M2">
            <v>0</v>
          </cell>
          <cell r="N2">
            <v>0</v>
          </cell>
          <cell r="O2">
            <v>241302.16462616381</v>
          </cell>
          <cell r="P2">
            <v>87.966693495712434</v>
          </cell>
          <cell r="Q2">
            <v>0</v>
          </cell>
          <cell r="R2">
            <v>111681.60115234832</v>
          </cell>
          <cell r="S2">
            <v>414090.68735643174</v>
          </cell>
          <cell r="T2">
            <v>25458.507051285975</v>
          </cell>
          <cell r="U2">
            <v>48753.517258713975</v>
          </cell>
          <cell r="V2">
            <v>2.9659863945578228E-2</v>
          </cell>
          <cell r="W2">
            <v>322517.36565714277</v>
          </cell>
          <cell r="X2">
            <v>29725.254695002135</v>
          </cell>
          <cell r="Y2">
            <v>38877.925445181332</v>
          </cell>
          <cell r="Z2">
            <v>871099.69883344159</v>
          </cell>
          <cell r="AA2">
            <v>920.7168247074294</v>
          </cell>
          <cell r="AB2">
            <v>-173286.2476851471</v>
          </cell>
        </row>
        <row r="3">
          <cell r="B3" t="str">
            <v>Economics</v>
          </cell>
          <cell r="C3">
            <v>1053829.2</v>
          </cell>
          <cell r="D3">
            <v>1.1241239828794507E-2</v>
          </cell>
          <cell r="E3">
            <v>6034.3749922393108</v>
          </cell>
          <cell r="F3">
            <v>5247.401084615024</v>
          </cell>
          <cell r="G3">
            <v>96879</v>
          </cell>
          <cell r="H3">
            <v>469.51397446113145</v>
          </cell>
          <cell r="I3">
            <v>-4185.1409044728916</v>
          </cell>
          <cell r="J3">
            <v>1158274.3491468425</v>
          </cell>
          <cell r="K3">
            <v>318554.29048091889</v>
          </cell>
          <cell r="L3">
            <v>839720.05866592354</v>
          </cell>
          <cell r="M3">
            <v>0</v>
          </cell>
          <cell r="N3">
            <v>0</v>
          </cell>
          <cell r="O3">
            <v>140289.32067969255</v>
          </cell>
          <cell r="P3">
            <v>99.521640522691627</v>
          </cell>
          <cell r="Q3">
            <v>0</v>
          </cell>
          <cell r="R3">
            <v>70057.487337037383</v>
          </cell>
          <cell r="S3">
            <v>259757.67527083258</v>
          </cell>
          <cell r="T3">
            <v>17824.427759625192</v>
          </cell>
          <cell r="U3">
            <v>30554.254769919575</v>
          </cell>
          <cell r="V3">
            <v>2.9659863945578228E-2</v>
          </cell>
          <cell r="W3">
            <v>322517.36565714277</v>
          </cell>
          <cell r="X3">
            <v>29725.254695002135</v>
          </cell>
          <cell r="Y3">
            <v>24387.989977423469</v>
          </cell>
          <cell r="Z3">
            <v>548307.94215263217</v>
          </cell>
          <cell r="AA3">
            <v>577.56252258550046</v>
          </cell>
          <cell r="AB3">
            <v>638895.03467044316</v>
          </cell>
        </row>
        <row r="4">
          <cell r="B4" t="str">
            <v>Finance</v>
          </cell>
          <cell r="C4">
            <v>586503.12000000011</v>
          </cell>
          <cell r="D4">
            <v>2.2623583086402336E-2</v>
          </cell>
          <cell r="E4">
            <v>12144.495277268237</v>
          </cell>
          <cell r="F4">
            <v>10560.669128451158</v>
          </cell>
          <cell r="G4">
            <v>56637</v>
          </cell>
          <cell r="H4">
            <v>812.21595555327201</v>
          </cell>
          <cell r="I4">
            <v>-8422.8149583743143</v>
          </cell>
          <cell r="J4">
            <v>658234.68540289835</v>
          </cell>
          <cell r="K4">
            <v>641107.17038210051</v>
          </cell>
          <cell r="L4">
            <v>17127.515020797844</v>
          </cell>
          <cell r="M4">
            <v>0</v>
          </cell>
          <cell r="N4">
            <v>0</v>
          </cell>
          <cell r="O4">
            <v>312437.97022227047</v>
          </cell>
          <cell r="P4">
            <v>76.41174646873327</v>
          </cell>
          <cell r="Q4">
            <v>0</v>
          </cell>
          <cell r="R4">
            <v>140994.35736031373</v>
          </cell>
          <cell r="S4">
            <v>522775.90713502292</v>
          </cell>
          <cell r="T4">
            <v>30834.619228511889</v>
          </cell>
          <cell r="U4">
            <v>61569.899293076203</v>
          </cell>
          <cell r="V4">
            <v>2.9659863945578228E-2</v>
          </cell>
          <cell r="W4">
            <v>322517.36565714277</v>
          </cell>
          <cell r="X4">
            <v>29725.254695002135</v>
          </cell>
          <cell r="Y4">
            <v>49082.105352053091</v>
          </cell>
          <cell r="Z4">
            <v>1098414.4196806662</v>
          </cell>
          <cell r="AA4">
            <v>1162.3747839482248</v>
          </cell>
          <cell r="AB4">
            <v>-708525.05886672437</v>
          </cell>
        </row>
        <row r="5">
          <cell r="B5" t="str">
            <v>Management</v>
          </cell>
          <cell r="C5">
            <v>2561643.2949999999</v>
          </cell>
          <cell r="D5">
            <v>5.8887164291425612E-2</v>
          </cell>
          <cell r="E5">
            <v>31611.035524199229</v>
          </cell>
          <cell r="F5">
            <v>27488.477648276188</v>
          </cell>
          <cell r="G5">
            <v>391087.14</v>
          </cell>
          <cell r="H5">
            <v>1904.047473826166</v>
          </cell>
          <cell r="I5">
            <v>-21923.834361506528</v>
          </cell>
          <cell r="J5">
            <v>2991810.161284795</v>
          </cell>
          <cell r="K5">
            <v>1668744.651389583</v>
          </cell>
          <cell r="L5">
            <v>1323065.509895212</v>
          </cell>
          <cell r="M5">
            <v>0</v>
          </cell>
          <cell r="N5">
            <v>0</v>
          </cell>
          <cell r="O5">
            <v>860895.03136825201</v>
          </cell>
          <cell r="P5">
            <v>319.06563403529589</v>
          </cell>
          <cell r="Q5">
            <v>32727.861097888126</v>
          </cell>
          <cell r="R5">
            <v>366995.70772372722</v>
          </cell>
          <cell r="S5">
            <v>1360738.9516279595</v>
          </cell>
          <cell r="T5">
            <v>72284.444114923623</v>
          </cell>
          <cell r="U5">
            <v>133597.96632619199</v>
          </cell>
          <cell r="V5">
            <v>2.9659863945578228E-2</v>
          </cell>
          <cell r="W5">
            <v>322517.36565714277</v>
          </cell>
          <cell r="X5">
            <v>29725.254695002135</v>
          </cell>
          <cell r="Y5">
            <v>127756.33243403422</v>
          </cell>
          <cell r="Z5">
            <v>2857284.2825879795</v>
          </cell>
          <cell r="AA5">
            <v>3025.5576496947551</v>
          </cell>
          <cell r="AB5">
            <v>-1080919.5169518958</v>
          </cell>
        </row>
        <row r="6">
          <cell r="B6" t="str">
            <v>Marketing</v>
          </cell>
          <cell r="C6">
            <v>1215896.1900000002</v>
          </cell>
          <cell r="D6">
            <v>2.7279996237241897E-2</v>
          </cell>
          <cell r="E6">
            <v>14644.089939325522</v>
          </cell>
          <cell r="F6">
            <v>12734.278782747755</v>
          </cell>
          <cell r="G6">
            <v>103989.6</v>
          </cell>
          <cell r="H6">
            <v>952.41222054551122</v>
          </cell>
          <cell r="I6">
            <v>-10156.408889515804</v>
          </cell>
          <cell r="J6">
            <v>1338060.1620531033</v>
          </cell>
          <cell r="K6">
            <v>773060.62125076551</v>
          </cell>
          <cell r="L6">
            <v>564999.54080233781</v>
          </cell>
          <cell r="M6">
            <v>0</v>
          </cell>
          <cell r="N6">
            <v>0</v>
          </cell>
          <cell r="O6">
            <v>382862.41776241595</v>
          </cell>
          <cell r="P6">
            <v>108.18785079292601</v>
          </cell>
          <cell r="Q6">
            <v>0</v>
          </cell>
          <cell r="R6">
            <v>170013.98600619953</v>
          </cell>
          <cell r="S6">
            <v>630374.27471582789</v>
          </cell>
          <cell r="T6">
            <v>36156.970283965529</v>
          </cell>
          <cell r="U6">
            <v>74258.117507094837</v>
          </cell>
          <cell r="V6">
            <v>2.9659863945578228E-2</v>
          </cell>
          <cell r="W6">
            <v>322517.36565714277</v>
          </cell>
          <cell r="X6">
            <v>29725.254695002135</v>
          </cell>
          <cell r="Y6">
            <v>59184.243459856109</v>
          </cell>
          <cell r="Z6">
            <v>1323499.208821299</v>
          </cell>
          <cell r="AA6">
            <v>1401.6161635966118</v>
          </cell>
          <cell r="AB6">
            <v>-375396.44273836561</v>
          </cell>
        </row>
        <row r="7">
          <cell r="B7" t="str">
            <v>Biology</v>
          </cell>
          <cell r="C7">
            <v>1902889.5699999996</v>
          </cell>
          <cell r="D7">
            <v>5.8649052255303147E-2</v>
          </cell>
          <cell r="E7">
            <v>31483.215342616761</v>
          </cell>
          <cell r="F7">
            <v>27377.327154590574</v>
          </cell>
          <cell r="G7">
            <v>220523.11</v>
          </cell>
          <cell r="H7">
            <v>1896.8783466390632</v>
          </cell>
          <cell r="I7">
            <v>-21835.184671845887</v>
          </cell>
          <cell r="J7">
            <v>2162334.9161720001</v>
          </cell>
          <cell r="K7">
            <v>1124914.0060692674</v>
          </cell>
          <cell r="L7">
            <v>1037420.9101027327</v>
          </cell>
          <cell r="M7">
            <v>107707.24835685063</v>
          </cell>
          <cell r="N7">
            <v>0</v>
          </cell>
          <cell r="O7">
            <v>854293.98486458207</v>
          </cell>
          <cell r="P7">
            <v>449.05878808881175</v>
          </cell>
          <cell r="Q7">
            <v>0</v>
          </cell>
          <cell r="R7">
            <v>380905.87099292362</v>
          </cell>
          <cell r="S7">
            <v>1355236.7623766686</v>
          </cell>
          <cell r="T7">
            <v>72012.278435951579</v>
          </cell>
          <cell r="U7">
            <v>159804.26349095421</v>
          </cell>
          <cell r="V7">
            <v>3.2653061224489799E-2</v>
          </cell>
          <cell r="W7">
            <v>355064.98971428571</v>
          </cell>
          <cell r="X7">
            <v>32725.05104036933</v>
          </cell>
          <cell r="Y7">
            <v>127239.74582624887</v>
          </cell>
          <cell r="Z7">
            <v>2963134.5183463893</v>
          </cell>
          <cell r="AA7">
            <v>3013.3237155081906</v>
          </cell>
          <cell r="AB7">
            <v>-1440395.5489876135</v>
          </cell>
        </row>
        <row r="8">
          <cell r="B8" t="str">
            <v>Chemistry</v>
          </cell>
          <cell r="C8">
            <v>936433.91999999969</v>
          </cell>
          <cell r="D8">
            <v>2.2385471050279854E-2</v>
          </cell>
          <cell r="E8">
            <v>12016.67509568576</v>
          </cell>
          <cell r="F8">
            <v>10449.518634765534</v>
          </cell>
          <cell r="G8">
            <v>238749.87</v>
          </cell>
          <cell r="H8">
            <v>805.04682836616882</v>
          </cell>
          <cell r="I8">
            <v>-8334.1652687136684</v>
          </cell>
          <cell r="J8">
            <v>1190120.8652901035</v>
          </cell>
          <cell r="K8">
            <v>778976.08626005449</v>
          </cell>
          <cell r="L8">
            <v>411144.77903004899</v>
          </cell>
          <cell r="M8">
            <v>41110.254936465208</v>
          </cell>
          <cell r="N8">
            <v>0</v>
          </cell>
          <cell r="O8">
            <v>305836.9237186003</v>
          </cell>
          <cell r="P8">
            <v>200.62742700875941</v>
          </cell>
          <cell r="Q8">
            <v>0</v>
          </cell>
          <cell r="R8">
            <v>139510.39907728546</v>
          </cell>
          <cell r="S8">
            <v>517273.71788373165</v>
          </cell>
          <cell r="T8">
            <v>30562.453549539823</v>
          </cell>
          <cell r="U8">
            <v>60989.958006021319</v>
          </cell>
          <cell r="V8">
            <v>3.2653061224489799E-2</v>
          </cell>
          <cell r="W8">
            <v>355064.98971428571</v>
          </cell>
          <cell r="X8">
            <v>32725.05104036933</v>
          </cell>
          <cell r="Y8">
            <v>48565.518744267698</v>
          </cell>
          <cell r="Z8">
            <v>1128209.3856390216</v>
          </cell>
          <cell r="AA8">
            <v>1150.1408497616594</v>
          </cell>
          <cell r="AB8">
            <v>-312283.95730065752</v>
          </cell>
        </row>
        <row r="9">
          <cell r="B9" t="str">
            <v>Computer Science</v>
          </cell>
          <cell r="C9">
            <v>534415.99000000011</v>
          </cell>
          <cell r="D9">
            <v>1.9845609331640091E-2</v>
          </cell>
          <cell r="E9">
            <v>10653.259825472693</v>
          </cell>
          <cell r="F9">
            <v>9263.9133687855701</v>
          </cell>
          <cell r="G9">
            <v>33636</v>
          </cell>
          <cell r="H9">
            <v>728.57613837040185</v>
          </cell>
          <cell r="I9">
            <v>-7388.568579000128</v>
          </cell>
          <cell r="J9">
            <v>581309.17075362871</v>
          </cell>
          <cell r="K9">
            <v>155667</v>
          </cell>
          <cell r="L9">
            <v>425642.17075362871</v>
          </cell>
          <cell r="M9">
            <v>36445.874074337051</v>
          </cell>
          <cell r="N9">
            <v>0</v>
          </cell>
          <cell r="O9">
            <v>267423.58869670279</v>
          </cell>
          <cell r="P9">
            <v>131.29774484688434</v>
          </cell>
          <cell r="Q9">
            <v>0</v>
          </cell>
          <cell r="R9">
            <v>123681.51072498414</v>
          </cell>
          <cell r="S9">
            <v>458583.69920329249</v>
          </cell>
          <cell r="T9">
            <v>27659.352973837831</v>
          </cell>
          <cell r="U9">
            <v>54069.111707465694</v>
          </cell>
          <cell r="V9">
            <v>3.2653061224489799E-2</v>
          </cell>
          <cell r="W9">
            <v>355064.98971428571</v>
          </cell>
          <cell r="X9">
            <v>32725.05104036933</v>
          </cell>
          <cell r="Y9">
            <v>43055.261594556956</v>
          </cell>
          <cell r="Z9">
            <v>1000719.4861658363</v>
          </cell>
          <cell r="AA9">
            <v>1019.64555177163</v>
          </cell>
          <cell r="AB9">
            <v>-175937.41855159332</v>
          </cell>
        </row>
        <row r="10">
          <cell r="B10" t="str">
            <v>Criminal Justice</v>
          </cell>
          <cell r="C10">
            <v>2393780.5100000002</v>
          </cell>
          <cell r="D10">
            <v>3.8612365363811671E-2</v>
          </cell>
          <cell r="E10">
            <v>20727.383766491457</v>
          </cell>
          <cell r="F10">
            <v>18024.218945193079</v>
          </cell>
          <cell r="G10">
            <v>290672.51</v>
          </cell>
          <cell r="H10">
            <v>1293.6095700057906</v>
          </cell>
          <cell r="I10">
            <v>-14375.477452994621</v>
          </cell>
          <cell r="J10">
            <v>2710122.7548286957</v>
          </cell>
          <cell r="K10">
            <v>488140.28809195064</v>
          </cell>
          <cell r="L10">
            <v>2221982.4667367451</v>
          </cell>
          <cell r="M10">
            <v>70910.466000061788</v>
          </cell>
          <cell r="N10">
            <v>0</v>
          </cell>
          <cell r="O10">
            <v>551255.45302516792</v>
          </cell>
          <cell r="P10">
            <v>316.17689727855111</v>
          </cell>
          <cell r="Q10">
            <v>12658.889669937866</v>
          </cell>
          <cell r="R10">
            <v>240639.4079947662</v>
          </cell>
          <cell r="S10">
            <v>892237.72611987067</v>
          </cell>
          <cell r="T10">
            <v>49110.040560969202</v>
          </cell>
          <cell r="U10">
            <v>94697.042756394017</v>
          </cell>
          <cell r="V10">
            <v>3.2653061224489799E-2</v>
          </cell>
          <cell r="W10">
            <v>355064.98971428571</v>
          </cell>
          <cell r="X10">
            <v>32725.05104036933</v>
          </cell>
          <cell r="Y10">
            <v>83769.939422975207</v>
          </cell>
          <cell r="Z10">
            <v>1944550.2540648154</v>
          </cell>
          <cell r="AA10">
            <v>1983.8608091424026</v>
          </cell>
          <cell r="AB10">
            <v>718251.00261833298</v>
          </cell>
        </row>
        <row r="11">
          <cell r="B11" t="str">
            <v>English</v>
          </cell>
          <cell r="C11">
            <v>2956791.0999999992</v>
          </cell>
          <cell r="D11">
            <v>2.9534711443488071E-2</v>
          </cell>
          <cell r="E11">
            <v>15854.436597026239</v>
          </cell>
          <cell r="F11">
            <v>13786.777901968393</v>
          </cell>
          <cell r="G11">
            <v>196979.08000000002</v>
          </cell>
          <cell r="H11">
            <v>1020.2976594653644</v>
          </cell>
          <cell r="I11">
            <v>-10995.844839759187</v>
          </cell>
          <cell r="J11">
            <v>3173435.8473187005</v>
          </cell>
          <cell r="K11">
            <v>1156753.4462116261</v>
          </cell>
          <cell r="L11">
            <v>2016682.4011070745</v>
          </cell>
          <cell r="M11">
            <v>54239.623289122253</v>
          </cell>
          <cell r="N11">
            <v>0</v>
          </cell>
          <cell r="O11">
            <v>413963.34822468221</v>
          </cell>
          <cell r="P11">
            <v>411.50521025112931</v>
          </cell>
          <cell r="Q11">
            <v>0</v>
          </cell>
          <cell r="R11">
            <v>184065.78851339291</v>
          </cell>
          <cell r="S11">
            <v>682475.25194718991</v>
          </cell>
          <cell r="T11">
            <v>38734.144058923201</v>
          </cell>
          <cell r="U11">
            <v>80470.858698251934</v>
          </cell>
          <cell r="V11">
            <v>3.2653061224489799E-2</v>
          </cell>
          <cell r="W11">
            <v>355064.98971428571</v>
          </cell>
          <cell r="X11">
            <v>32725.05104036933</v>
          </cell>
          <cell r="Y11">
            <v>64075.872202712737</v>
          </cell>
          <cell r="Z11">
            <v>1487085.5709821829</v>
          </cell>
          <cell r="AA11">
            <v>1517.4609478076679</v>
          </cell>
          <cell r="AB11">
            <v>950255.15298969764</v>
          </cell>
        </row>
        <row r="12">
          <cell r="B12" t="str">
            <v>Environment</v>
          </cell>
          <cell r="C12">
            <v>2890.9199999999996</v>
          </cell>
          <cell r="D12">
            <v>1.3166713701142942E-2</v>
          </cell>
          <cell r="E12">
            <v>7067.9826334309309</v>
          </cell>
          <cell r="F12">
            <v>6146.2106323197431</v>
          </cell>
          <cell r="G12">
            <v>0</v>
          </cell>
          <cell r="H12">
            <v>0</v>
          </cell>
          <cell r="I12">
            <v>-4901.9995060497095</v>
          </cell>
          <cell r="J12">
            <v>11203.113759700966</v>
          </cell>
          <cell r="K12">
            <v>117606.46525655236</v>
          </cell>
          <cell r="L12">
            <v>-106403.35149685139</v>
          </cell>
          <cell r="M12">
            <v>24180.279955407445</v>
          </cell>
          <cell r="N12">
            <v>0</v>
          </cell>
          <cell r="O12">
            <v>166410.74475023156</v>
          </cell>
          <cell r="P12">
            <v>18.637011333837382</v>
          </cell>
          <cell r="Q12">
            <v>0</v>
          </cell>
          <cell r="R12">
            <v>82057.396909673247</v>
          </cell>
          <cell r="S12">
            <v>304250.68711769336</v>
          </cell>
          <cell r="T12">
            <v>0</v>
          </cell>
          <cell r="U12">
            <v>35869.849218671319</v>
          </cell>
          <cell r="V12">
            <v>3.2653061224489799E-2</v>
          </cell>
          <cell r="W12">
            <v>355064.98971428571</v>
          </cell>
          <cell r="X12">
            <v>32725.05104036933</v>
          </cell>
          <cell r="Y12">
            <v>28565.326126799097</v>
          </cell>
          <cell r="Z12">
            <v>645512.64600338007</v>
          </cell>
          <cell r="AA12">
            <v>676.49124964970122</v>
          </cell>
          <cell r="AB12">
            <v>-367609.19040949695</v>
          </cell>
        </row>
        <row r="13">
          <cell r="B13" t="str">
            <v>History</v>
          </cell>
          <cell r="C13">
            <v>2927053.55</v>
          </cell>
          <cell r="D13">
            <v>1.834050609096468E-2</v>
          </cell>
          <cell r="E13">
            <v>9845.3100357168041</v>
          </cell>
          <cell r="F13">
            <v>8561.3324704270763</v>
          </cell>
          <cell r="G13">
            <v>156015.21</v>
          </cell>
          <cell r="H13">
            <v>683.26017392846609</v>
          </cell>
          <cell r="I13">
            <v>-6828.2149850958094</v>
          </cell>
          <cell r="J13">
            <v>3095330.4476949763</v>
          </cell>
          <cell r="K13">
            <v>847956.28577438288</v>
          </cell>
          <cell r="L13">
            <v>2247374.1619205936</v>
          </cell>
          <cell r="M13">
            <v>33681.796526409249</v>
          </cell>
          <cell r="N13">
            <v>0</v>
          </cell>
          <cell r="O13">
            <v>244660.13090594875</v>
          </cell>
          <cell r="P13">
            <v>278.62331944086878</v>
          </cell>
          <cell r="Q13">
            <v>0</v>
          </cell>
          <cell r="R13">
            <v>114301.42873843522</v>
          </cell>
          <cell r="S13">
            <v>423804.42887414346</v>
          </cell>
          <cell r="T13">
            <v>25938.997077125547</v>
          </cell>
          <cell r="U13">
            <v>49967.869456469794</v>
          </cell>
          <cell r="V13">
            <v>3.2653061224489799E-2</v>
          </cell>
          <cell r="W13">
            <v>355064.98971428571</v>
          </cell>
          <cell r="X13">
            <v>32725.05104036933</v>
          </cell>
          <cell r="Y13">
            <v>39789.924024358006</v>
          </cell>
          <cell r="Z13">
            <v>925358.32593834226</v>
          </cell>
          <cell r="AA13">
            <v>942.31500481457579</v>
          </cell>
          <cell r="AB13">
            <v>1717813.0647257096</v>
          </cell>
        </row>
        <row r="14">
          <cell r="B14" t="str">
            <v>Languages</v>
          </cell>
          <cell r="C14">
            <v>1318176.6800000002</v>
          </cell>
          <cell r="D14">
            <v>5.0767837825125822E-3</v>
          </cell>
          <cell r="E14">
            <v>2725.2525134930152</v>
          </cell>
          <cell r="F14">
            <v>2369.8383036428208</v>
          </cell>
          <cell r="G14">
            <v>35292</v>
          </cell>
          <cell r="H14">
            <v>283.91323728390557</v>
          </cell>
          <cell r="I14">
            <v>-1890.0989388139865</v>
          </cell>
          <cell r="J14">
            <v>1356957.585115606</v>
          </cell>
          <cell r="K14">
            <v>600721.79054636124</v>
          </cell>
          <cell r="L14">
            <v>756235.79456924472</v>
          </cell>
          <cell r="M14">
            <v>9323.3631352955254</v>
          </cell>
          <cell r="N14">
            <v>0</v>
          </cell>
          <cell r="O14">
            <v>44057.159124928192</v>
          </cell>
          <cell r="P14">
            <v>203.51616376550422</v>
          </cell>
          <cell r="Q14">
            <v>0</v>
          </cell>
          <cell r="R14">
            <v>31639.456231972687</v>
          </cell>
          <cell r="S14">
            <v>117312.1090985167</v>
          </cell>
          <cell r="T14">
            <v>10778.360737348488</v>
          </cell>
          <cell r="U14">
            <v>13825.672119568268</v>
          </cell>
          <cell r="V14">
            <v>3.2653061224489799E-2</v>
          </cell>
          <cell r="W14">
            <v>355064.98971428571</v>
          </cell>
          <cell r="X14">
            <v>32725.05104036933</v>
          </cell>
          <cell r="Y14">
            <v>11014.136686979689</v>
          </cell>
          <cell r="Z14">
            <v>259864.68765176472</v>
          </cell>
          <cell r="AA14">
            <v>260.83955975553329</v>
          </cell>
          <cell r="AB14">
            <v>862711.07287850091</v>
          </cell>
        </row>
        <row r="15">
          <cell r="B15" t="str">
            <v>Math</v>
          </cell>
          <cell r="C15">
            <v>1814963.5099999993</v>
          </cell>
          <cell r="D15">
            <v>5.6411974977658621E-3</v>
          </cell>
          <cell r="E15">
            <v>3028.2336846514736</v>
          </cell>
          <cell r="F15">
            <v>2633.306140527257</v>
          </cell>
          <cell r="G15">
            <v>219615.11</v>
          </cell>
          <cell r="H15">
            <v>300.9067239496315</v>
          </cell>
          <cell r="I15">
            <v>-2100.2315365281065</v>
          </cell>
          <cell r="J15">
            <v>2038440.8350125998</v>
          </cell>
          <cell r="K15">
            <v>572229.08196566184</v>
          </cell>
          <cell r="L15">
            <v>1466211.753046938</v>
          </cell>
          <cell r="M15">
            <v>10359.892215768448</v>
          </cell>
          <cell r="N15">
            <v>0</v>
          </cell>
          <cell r="O15">
            <v>52593.45579646097</v>
          </cell>
          <cell r="P15">
            <v>168.85132268456672</v>
          </cell>
          <cell r="Q15">
            <v>0</v>
          </cell>
          <cell r="R15">
            <v>35156.986976928536</v>
          </cell>
          <cell r="S15">
            <v>130354.3354719476</v>
          </cell>
          <cell r="T15">
            <v>11423.494198615595</v>
          </cell>
          <cell r="U15">
            <v>15363.637963691741</v>
          </cell>
          <cell r="V15">
            <v>3.2653061224489799E-2</v>
          </cell>
          <cell r="W15">
            <v>355064.98971428571</v>
          </cell>
          <cell r="X15">
            <v>32725.05104036933</v>
          </cell>
          <cell r="Y15">
            <v>12238.638275804296</v>
          </cell>
          <cell r="Z15">
            <v>288145.70498646679</v>
          </cell>
          <cell r="AA15">
            <v>289.8385148644287</v>
          </cell>
          <cell r="AB15">
            <v>1545659.5145654257</v>
          </cell>
        </row>
        <row r="16">
          <cell r="B16" t="str">
            <v>Philosophy</v>
          </cell>
          <cell r="C16">
            <v>3111074.15</v>
          </cell>
          <cell r="D16">
            <v>1.4954023799444991E-2</v>
          </cell>
          <cell r="E16">
            <v>8027.423008766048</v>
          </cell>
          <cell r="F16">
            <v>6980.525449120456</v>
          </cell>
          <cell r="G16">
            <v>132990</v>
          </cell>
          <cell r="H16">
            <v>581.29925393410997</v>
          </cell>
          <cell r="I16">
            <v>-5567.4193988110874</v>
          </cell>
          <cell r="J16">
            <v>3254085.9783130093</v>
          </cell>
          <cell r="K16">
            <v>910742.55881289113</v>
          </cell>
          <cell r="L16">
            <v>2343343.4195001181</v>
          </cell>
          <cell r="M16">
            <v>27462.6220435717</v>
          </cell>
          <cell r="N16">
            <v>0</v>
          </cell>
          <cell r="O16">
            <v>193442.35087675194</v>
          </cell>
          <cell r="P16">
            <v>293.06700322459278</v>
          </cell>
          <cell r="Q16">
            <v>0</v>
          </cell>
          <cell r="R16">
            <v>93196.244268700117</v>
          </cell>
          <cell r="S16">
            <v>345551.0706335578</v>
          </cell>
          <cell r="T16">
            <v>22068.196309522886</v>
          </cell>
          <cell r="U16">
            <v>40740.074391728966</v>
          </cell>
          <cell r="V16">
            <v>3.2653061224489799E-2</v>
          </cell>
          <cell r="W16">
            <v>355064.98971428571</v>
          </cell>
          <cell r="X16">
            <v>32725.05104036933</v>
          </cell>
          <cell r="Y16">
            <v>32442.914491410345</v>
          </cell>
          <cell r="Z16">
            <v>755478.67656742723</v>
          </cell>
          <cell r="AA16">
            <v>768.32127416120306</v>
          </cell>
          <cell r="AB16">
            <v>1976140.9684125483</v>
          </cell>
        </row>
        <row r="17">
          <cell r="B17" t="str">
            <v>Physics</v>
          </cell>
          <cell r="C17">
            <v>784789.27499999979</v>
          </cell>
          <cell r="D17">
            <v>1.2931541319787401E-2</v>
          </cell>
          <cell r="E17">
            <v>6941.7404787815685</v>
          </cell>
          <cell r="F17">
            <v>6036.432366951225</v>
          </cell>
          <cell r="G17">
            <v>42768</v>
          </cell>
          <cell r="H17">
            <v>520.4059267152586</v>
          </cell>
          <cell r="I17">
            <v>-4814.4442570021565</v>
          </cell>
          <cell r="J17">
            <v>836241.40951544559</v>
          </cell>
          <cell r="K17">
            <v>408740.38622770354</v>
          </cell>
          <cell r="L17">
            <v>427501.02328774205</v>
          </cell>
          <cell r="M17">
            <v>23748.392838543721</v>
          </cell>
          <cell r="N17">
            <v>0</v>
          </cell>
          <cell r="O17">
            <v>162853.95447042611</v>
          </cell>
          <cell r="P17">
            <v>180.40626971154583</v>
          </cell>
          <cell r="Q17">
            <v>0</v>
          </cell>
          <cell r="R17">
            <v>80591.759099274946</v>
          </cell>
          <cell r="S17">
            <v>298816.42612876365</v>
          </cell>
          <cell r="T17">
            <v>19756.468073315747</v>
          </cell>
          <cell r="U17">
            <v>35229.030116953203</v>
          </cell>
          <cell r="V17">
            <v>3.2653061224489799E-2</v>
          </cell>
          <cell r="W17">
            <v>355064.98971428571</v>
          </cell>
          <cell r="X17">
            <v>32725.05104036933</v>
          </cell>
          <cell r="Y17">
            <v>28055.117131455492</v>
          </cell>
          <cell r="Z17">
            <v>653901.48803735827</v>
          </cell>
          <cell r="AA17">
            <v>664.40835168766102</v>
          </cell>
          <cell r="AB17">
            <v>157384.05044781262</v>
          </cell>
        </row>
        <row r="18">
          <cell r="B18" t="str">
            <v>Political Science</v>
          </cell>
          <cell r="C18">
            <v>968561.5199999999</v>
          </cell>
          <cell r="D18">
            <v>2.5677884389257319E-2</v>
          </cell>
          <cell r="E18">
            <v>13784.065260776768</v>
          </cell>
          <cell r="F18">
            <v>11986.414349924744</v>
          </cell>
          <cell r="G18">
            <v>84861</v>
          </cell>
          <cell r="H18">
            <v>904.17550058290351</v>
          </cell>
          <cell r="I18">
            <v>-9559.9387553793676</v>
          </cell>
          <cell r="J18">
            <v>1070537.2363559052</v>
          </cell>
          <cell r="K18">
            <v>531283.08391318074</v>
          </cell>
          <cell r="L18">
            <v>539254.15244272444</v>
          </cell>
          <cell r="M18">
            <v>47156.674572557262</v>
          </cell>
          <cell r="N18">
            <v>0</v>
          </cell>
          <cell r="O18">
            <v>355631.98763587483</v>
          </cell>
          <cell r="P18">
            <v>99.521640522691627</v>
          </cell>
          <cell r="Q18">
            <v>0</v>
          </cell>
          <cell r="R18">
            <v>160029.32842286129</v>
          </cell>
          <cell r="S18">
            <v>593353.37172874529</v>
          </cell>
          <cell r="T18">
            <v>34325.732073597952</v>
          </cell>
          <cell r="U18">
            <v>69961.425430074887</v>
          </cell>
          <cell r="V18">
            <v>3.2653061224489799E-2</v>
          </cell>
          <cell r="W18">
            <v>355064.98971428571</v>
          </cell>
          <cell r="X18">
            <v>32725.05104036933</v>
          </cell>
          <cell r="Y18">
            <v>55708.444679077911</v>
          </cell>
          <cell r="Z18">
            <v>1293283.0925446034</v>
          </cell>
          <cell r="AA18">
            <v>1319.3014212302157</v>
          </cell>
          <cell r="AB18">
            <v>-341936.2042872851</v>
          </cell>
        </row>
        <row r="19">
          <cell r="B19" t="str">
            <v>Psychology</v>
          </cell>
          <cell r="C19">
            <v>2531444.2299999986</v>
          </cell>
          <cell r="D19">
            <v>7.6145877428154846E-2</v>
          </cell>
          <cell r="E19">
            <v>40875.631648528994</v>
          </cell>
          <cell r="F19">
            <v>35544.830098008097</v>
          </cell>
          <cell r="G19">
            <v>203526.51</v>
          </cell>
          <cell r="H19">
            <v>2423.6764332765683</v>
          </cell>
          <cell r="I19">
            <v>-28349.295200983608</v>
          </cell>
          <cell r="J19">
            <v>2785465.5829788283</v>
          </cell>
          <cell r="K19">
            <v>729866.30126210686</v>
          </cell>
          <cell r="L19">
            <v>2055599.2817167216</v>
          </cell>
          <cell r="M19">
            <v>139839.64985151126</v>
          </cell>
          <cell r="N19">
            <v>0</v>
          </cell>
          <cell r="O19">
            <v>1118919.1816820984</v>
          </cell>
          <cell r="P19">
            <v>339.28679133250938</v>
          </cell>
          <cell r="Q19">
            <v>0</v>
          </cell>
          <cell r="R19">
            <v>474555.20253433031</v>
          </cell>
          <cell r="S19">
            <v>1759545.7799530274</v>
          </cell>
          <cell r="T19">
            <v>92011.415735231945</v>
          </cell>
          <cell r="U19">
            <v>207481.20465878176</v>
          </cell>
          <cell r="V19">
            <v>3.2653061224489799E-2</v>
          </cell>
          <cell r="W19">
            <v>355064.98971428571</v>
          </cell>
          <cell r="X19">
            <v>32725.05104036933</v>
          </cell>
          <cell r="Y19">
            <v>165199.29507981174</v>
          </cell>
          <cell r="Z19">
            <v>3825416.772246683</v>
          </cell>
          <cell r="AA19">
            <v>3912.2913238839487</v>
          </cell>
          <cell r="AB19">
            <v>-1245640.91441198</v>
          </cell>
        </row>
        <row r="20">
          <cell r="B20" t="str">
            <v>Religious Studies</v>
          </cell>
          <cell r="C20">
            <v>2194309.4700000002</v>
          </cell>
          <cell r="D20">
            <v>3.1954047316683125E-3</v>
          </cell>
          <cell r="E20">
            <v>1715.315276298151</v>
          </cell>
          <cell r="F20">
            <v>1491.6121806946992</v>
          </cell>
          <cell r="G20">
            <v>165164.70000000001</v>
          </cell>
          <cell r="H20">
            <v>227.26828173148562</v>
          </cell>
          <cell r="I20">
            <v>-1189.656946433586</v>
          </cell>
          <cell r="J20">
            <v>2361718.7087922907</v>
          </cell>
          <cell r="K20">
            <v>725758.00310686056</v>
          </cell>
          <cell r="L20">
            <v>1635960.7056854302</v>
          </cell>
          <cell r="M20">
            <v>5868.2662003857758</v>
          </cell>
          <cell r="N20">
            <v>0</v>
          </cell>
          <cell r="O20">
            <v>15602.836886485562</v>
          </cell>
          <cell r="P20">
            <v>183.29500646829061</v>
          </cell>
          <cell r="Q20">
            <v>0</v>
          </cell>
          <cell r="R20">
            <v>19914.353748786514</v>
          </cell>
          <cell r="S20">
            <v>73838.021187080274</v>
          </cell>
          <cell r="T20">
            <v>8627.9158664581246</v>
          </cell>
          <cell r="U20">
            <v>8699.1193058233712</v>
          </cell>
          <cell r="V20">
            <v>3.2653061224489799E-2</v>
          </cell>
          <cell r="W20">
            <v>355064.98971428571</v>
          </cell>
          <cell r="X20">
            <v>32725.05104036933</v>
          </cell>
          <cell r="Y20">
            <v>6932.4647242309902</v>
          </cell>
          <cell r="Z20">
            <v>165458.85924185722</v>
          </cell>
          <cell r="AA20">
            <v>164.17637605921519</v>
          </cell>
          <cell r="AB20">
            <v>1832663.4772581488</v>
          </cell>
        </row>
        <row r="21">
          <cell r="B21" t="str">
            <v>Sociology</v>
          </cell>
          <cell r="C21">
            <v>1011179.9599999998</v>
          </cell>
          <cell r="D21">
            <v>1.8246437138422458E-2</v>
          </cell>
          <cell r="E21">
            <v>9794.8131738570573</v>
          </cell>
          <cell r="F21">
            <v>8517.4211642796654</v>
          </cell>
          <cell r="G21">
            <v>36591.21</v>
          </cell>
          <cell r="H21">
            <v>680.42792615084488</v>
          </cell>
          <cell r="I21">
            <v>-6793.1928854767866</v>
          </cell>
          <cell r="J21">
            <v>1059970.6393788105</v>
          </cell>
          <cell r="K21">
            <v>422310.27088852774</v>
          </cell>
          <cell r="L21">
            <v>637660.3684902828</v>
          </cell>
          <cell r="M21">
            <v>33509.041679663758</v>
          </cell>
          <cell r="N21">
            <v>0</v>
          </cell>
          <cell r="O21">
            <v>243237.41479402647</v>
          </cell>
          <cell r="P21">
            <v>108.18785079292601</v>
          </cell>
          <cell r="Q21">
            <v>0</v>
          </cell>
          <cell r="R21">
            <v>113715.17361427589</v>
          </cell>
          <cell r="S21">
            <v>421630.72447857144</v>
          </cell>
          <cell r="T21">
            <v>25831.474833581018</v>
          </cell>
          <cell r="U21">
            <v>49711.541815782541</v>
          </cell>
          <cell r="V21">
            <v>3.2653061224489799E-2</v>
          </cell>
          <cell r="W21">
            <v>355064.98971428571</v>
          </cell>
          <cell r="X21">
            <v>32725.05104036933</v>
          </cell>
          <cell r="Y21">
            <v>39585.840426220559</v>
          </cell>
          <cell r="Z21">
            <v>920468.61010706332</v>
          </cell>
          <cell r="AA21">
            <v>937.4818456297595</v>
          </cell>
          <cell r="AB21">
            <v>112780.0703693555</v>
          </cell>
        </row>
        <row r="22">
          <cell r="B22" t="str">
            <v>Teacher Education</v>
          </cell>
          <cell r="C22">
            <v>104781.09000000003</v>
          </cell>
          <cell r="D22">
            <v>4.5123700672593005E-3</v>
          </cell>
          <cell r="E22">
            <v>2422.2713423345554</v>
          </cell>
          <cell r="F22">
            <v>2106.3704667583838</v>
          </cell>
          <cell r="G22">
            <v>106749</v>
          </cell>
          <cell r="H22">
            <v>266.91975061817953</v>
          </cell>
          <cell r="I22">
            <v>-1679.966341099866</v>
          </cell>
          <cell r="J22">
            <v>214645.68521861127</v>
          </cell>
          <cell r="K22">
            <v>20342.662731179673</v>
          </cell>
          <cell r="L22">
            <v>194303.02248743159</v>
          </cell>
          <cell r="M22">
            <v>8286.8340548225988</v>
          </cell>
          <cell r="N22">
            <v>0</v>
          </cell>
          <cell r="O22">
            <v>35520.862453395384</v>
          </cell>
          <cell r="P22">
            <v>38.858168631050937</v>
          </cell>
          <cell r="Q22">
            <v>6638.1982415527827</v>
          </cell>
          <cell r="R22">
            <v>12604.485169425136</v>
          </cell>
          <cell r="S22">
            <v>104269.88272508576</v>
          </cell>
          <cell r="T22">
            <v>10133.227276081378</v>
          </cell>
          <cell r="U22">
            <v>6776.6620006690355</v>
          </cell>
          <cell r="V22">
            <v>3.2653061224489799E-2</v>
          </cell>
          <cell r="W22">
            <v>355064.98971428571</v>
          </cell>
          <cell r="X22">
            <v>32725.05104036933</v>
          </cell>
          <cell r="Y22">
            <v>9789.6350981550768</v>
          </cell>
          <cell r="Z22">
            <v>216994.06113003241</v>
          </cell>
          <cell r="AA22">
            <v>231.84060464663784</v>
          </cell>
          <cell r="AB22">
            <v>342395.42677448661</v>
          </cell>
        </row>
        <row r="23">
          <cell r="B23" t="str">
            <v>Communication</v>
          </cell>
          <cell r="C23">
            <v>2122297.12</v>
          </cell>
          <cell r="D23">
            <v>6.2493410469874389E-2</v>
          </cell>
          <cell r="E23">
            <v>33546.893319826704</v>
          </cell>
          <cell r="F23">
            <v>29171.870263004366</v>
          </cell>
          <cell r="G23">
            <v>150019.51999999999</v>
          </cell>
          <cell r="H23">
            <v>2012.6250910785993</v>
          </cell>
          <cell r="I23">
            <v>-23266.448576921193</v>
          </cell>
          <cell r="J23">
            <v>2313781.5800969885</v>
          </cell>
          <cell r="K23">
            <v>837132.21835991298</v>
          </cell>
          <cell r="L23">
            <v>1476649.3617370755</v>
          </cell>
          <cell r="M23">
            <v>0</v>
          </cell>
          <cell r="N23">
            <v>119107.28943535766</v>
          </cell>
          <cell r="O23">
            <v>898942.95324793551</v>
          </cell>
          <cell r="P23">
            <v>411.50521025112931</v>
          </cell>
          <cell r="Q23">
            <v>0</v>
          </cell>
          <cell r="R23">
            <v>389470.5014145234</v>
          </cell>
          <cell r="S23">
            <v>1444070.5180774794</v>
          </cell>
          <cell r="T23">
            <v>76406.438347894946</v>
          </cell>
          <cell r="U23">
            <v>170287.73076912962</v>
          </cell>
          <cell r="V23">
            <v>4.6117188208616766E-2</v>
          </cell>
          <cell r="W23">
            <v>501472.09305641882</v>
          </cell>
          <cell r="X23">
            <v>46218.862225187375</v>
          </cell>
          <cell r="Y23">
            <v>135580.1220689505</v>
          </cell>
          <cell r="Z23">
            <v>3144915.7987277592</v>
          </cell>
          <cell r="AA23">
            <v>3210.8426068356935</v>
          </cell>
          <cell r="AB23">
            <v>-1028003.3792584786</v>
          </cell>
        </row>
        <row r="24">
          <cell r="B24" t="str">
            <v>Design</v>
          </cell>
          <cell r="C24">
            <v>713135.82</v>
          </cell>
          <cell r="D24">
            <v>1.871972155590048E-2</v>
          </cell>
          <cell r="E24">
            <v>10048.875510088896</v>
          </cell>
          <cell r="F24">
            <v>8738.349923333808</v>
          </cell>
          <cell r="G24">
            <v>0</v>
          </cell>
          <cell r="H24">
            <v>0</v>
          </cell>
          <cell r="I24">
            <v>-6969.3978241849845</v>
          </cell>
          <cell r="J24">
            <v>724953.6476092377</v>
          </cell>
          <cell r="K24">
            <v>357209.7858365362</v>
          </cell>
          <cell r="L24">
            <v>367743.86177270149</v>
          </cell>
          <cell r="M24">
            <v>0</v>
          </cell>
          <cell r="N24">
            <v>35678.246342192615</v>
          </cell>
          <cell r="O24">
            <v>228124.23994077239</v>
          </cell>
          <cell r="P24">
            <v>137.07521836037392</v>
          </cell>
          <cell r="Q24">
            <v>0</v>
          </cell>
          <cell r="R24">
            <v>116664.76970770243</v>
          </cell>
          <cell r="S24">
            <v>432567.17471879243</v>
          </cell>
          <cell r="T24">
            <v>0</v>
          </cell>
          <cell r="U24">
            <v>51009.200496761725</v>
          </cell>
          <cell r="V24">
            <v>5.4875283446712018E-2</v>
          </cell>
          <cell r="W24">
            <v>596706.44104761898</v>
          </cell>
          <cell r="X24">
            <v>54996.266331731786</v>
          </cell>
          <cell r="Y24">
            <v>40612.636029349553</v>
          </cell>
          <cell r="Z24">
            <v>919176.97275631374</v>
          </cell>
          <cell r="AA24">
            <v>961.798677778365</v>
          </cell>
          <cell r="AB24">
            <v>86847.764771134651</v>
          </cell>
        </row>
        <row r="25">
          <cell r="B25" t="str">
            <v>Music</v>
          </cell>
          <cell r="C25">
            <v>2122496.9000000004</v>
          </cell>
          <cell r="D25">
            <v>9.7643572738817547E-2</v>
          </cell>
          <cell r="E25">
            <v>52415.742610413421</v>
          </cell>
          <cell r="F25">
            <v>45579.93578100748</v>
          </cell>
          <cell r="G25">
            <v>34852.239999999998</v>
          </cell>
          <cell r="H25">
            <v>3070.9335582060162</v>
          </cell>
          <cell r="I25">
            <v>-36352.939404542769</v>
          </cell>
          <cell r="J25">
            <v>2222062.8125450853</v>
          </cell>
          <cell r="K25">
            <v>2621260.2227616035</v>
          </cell>
          <cell r="L25">
            <v>-399197.41021651821</v>
          </cell>
          <cell r="M25">
            <v>0</v>
          </cell>
          <cell r="N25">
            <v>186100.6015235977</v>
          </cell>
          <cell r="O25">
            <v>1421783.0578434402</v>
          </cell>
          <cell r="P25">
            <v>1468.7828632197245</v>
          </cell>
          <cell r="Q25">
            <v>27170.299779378838</v>
          </cell>
          <cell r="R25">
            <v>608532.81887736241</v>
          </cell>
          <cell r="S25">
            <v>2256305.1626035497</v>
          </cell>
          <cell r="T25">
            <v>116583.60845526509</v>
          </cell>
          <cell r="U25">
            <v>243511.25865288262</v>
          </cell>
          <cell r="V25">
            <v>5.4875283446712018E-2</v>
          </cell>
          <cell r="W25">
            <v>596706.44104761898</v>
          </cell>
          <cell r="X25">
            <v>54996.266331731786</v>
          </cell>
          <cell r="Y25">
            <v>211838.77486665739</v>
          </cell>
          <cell r="Z25">
            <v>4916451.8569304273</v>
          </cell>
          <cell r="AA25">
            <v>5016.8192338389072</v>
          </cell>
          <cell r="AB25">
            <v>-4502087.231998831</v>
          </cell>
        </row>
        <row r="26">
          <cell r="B26" t="str">
            <v>Music Industry</v>
          </cell>
          <cell r="C26">
            <v>2925788.4699999993</v>
          </cell>
          <cell r="D26">
            <v>9.7126193499835381E-2</v>
          </cell>
          <cell r="E26">
            <v>52138.009870184833</v>
          </cell>
          <cell r="F26">
            <v>45338.42359719675</v>
          </cell>
          <cell r="G26">
            <v>61545.66</v>
          </cell>
          <cell r="H26">
            <v>3055.3561954291013</v>
          </cell>
          <cell r="I26">
            <v>-36160.317856638161</v>
          </cell>
          <cell r="J26">
            <v>3051705.6018061717</v>
          </cell>
          <cell r="K26">
            <v>1335419.4554784263</v>
          </cell>
          <cell r="L26">
            <v>1716286.1463277454</v>
          </cell>
          <cell r="M26">
            <v>0</v>
          </cell>
          <cell r="N26">
            <v>185114.51933826064</v>
          </cell>
          <cell r="O26">
            <v>1413958.1192278687</v>
          </cell>
          <cell r="P26">
            <v>636.82667727722333</v>
          </cell>
          <cell r="Q26">
            <v>0</v>
          </cell>
          <cell r="R26">
            <v>605308.41569448612</v>
          </cell>
          <cell r="S26">
            <v>2244349.7884279047</v>
          </cell>
          <cell r="T26">
            <v>115992.23611577025</v>
          </cell>
          <cell r="U26">
            <v>264658.28900958021</v>
          </cell>
          <cell r="V26">
            <v>5.4875283446712018E-2</v>
          </cell>
          <cell r="W26">
            <v>596706.44104761898</v>
          </cell>
          <cell r="X26">
            <v>54996.266331731786</v>
          </cell>
          <cell r="Y26">
            <v>210716.31507690149</v>
          </cell>
          <cell r="Z26">
            <v>4885014.4608228793</v>
          </cell>
          <cell r="AA26">
            <v>4990.2368583224206</v>
          </cell>
          <cell r="AB26">
            <v>-2356315.3215122917</v>
          </cell>
        </row>
        <row r="27">
          <cell r="B27" t="str">
            <v>Studio Art</v>
          </cell>
          <cell r="C27">
            <v>1020404.9199999996</v>
          </cell>
          <cell r="D27">
            <v>8.3721367762569967E-3</v>
          </cell>
          <cell r="E27">
            <v>4494.220705517143</v>
          </cell>
          <cell r="F27">
            <v>3908.106247119139</v>
          </cell>
          <cell r="G27">
            <v>31816.04</v>
          </cell>
          <cell r="H27">
            <v>383.13041724369106</v>
          </cell>
          <cell r="I27">
            <v>-3116.9668660927814</v>
          </cell>
          <cell r="J27">
            <v>1057889.4505037866</v>
          </cell>
          <cell r="K27">
            <v>255218.03966973792</v>
          </cell>
          <cell r="L27">
            <v>802671.41083404864</v>
          </cell>
          <cell r="M27">
            <v>0</v>
          </cell>
          <cell r="N27">
            <v>15956.602635452977</v>
          </cell>
          <cell r="O27">
            <v>71625.467629337887</v>
          </cell>
          <cell r="P27">
            <v>148.63016538735312</v>
          </cell>
          <cell r="Q27">
            <v>0</v>
          </cell>
          <cell r="R27">
            <v>52176.706050178473</v>
          </cell>
          <cell r="S27">
            <v>193459.69120589204</v>
          </cell>
          <cell r="T27">
            <v>14544.999331517389</v>
          </cell>
          <cell r="U27">
            <v>22813.160021164789</v>
          </cell>
          <cell r="V27">
            <v>5.4875283446712018E-2</v>
          </cell>
          <cell r="W27">
            <v>596706.44104761898</v>
          </cell>
          <cell r="X27">
            <v>54996.266331731786</v>
          </cell>
          <cell r="Y27">
            <v>18163.440234231704</v>
          </cell>
          <cell r="Z27">
            <v>425721.5233706627</v>
          </cell>
          <cell r="AA27">
            <v>430.15116744861541</v>
          </cell>
          <cell r="AB27">
            <v>992249.91991268517</v>
          </cell>
        </row>
        <row r="28">
          <cell r="B28" t="str">
            <v>Theatre</v>
          </cell>
          <cell r="C28">
            <v>733969.09999999986</v>
          </cell>
          <cell r="D28">
            <v>2.695075490334415E-2</v>
          </cell>
          <cell r="E28">
            <v>14467.35092281642</v>
          </cell>
          <cell r="F28">
            <v>12580.589211231834</v>
          </cell>
          <cell r="G28">
            <v>0</v>
          </cell>
          <cell r="H28">
            <v>0</v>
          </cell>
          <cell r="I28">
            <v>-10033.831540849233</v>
          </cell>
          <cell r="J28">
            <v>750983.20859319891</v>
          </cell>
          <cell r="K28">
            <v>442170.47100402019</v>
          </cell>
          <cell r="L28">
            <v>308812.73758917872</v>
          </cell>
          <cell r="M28">
            <v>0</v>
          </cell>
          <cell r="N28">
            <v>51365.917472553687</v>
          </cell>
          <cell r="O28">
            <v>352611.89973395877</v>
          </cell>
          <cell r="P28">
            <v>177.51753295480103</v>
          </cell>
          <cell r="Q28">
            <v>0</v>
          </cell>
          <cell r="R28">
            <v>167962.09307164192</v>
          </cell>
          <cell r="S28">
            <v>622766.30933132651</v>
          </cell>
          <cell r="T28">
            <v>0</v>
          </cell>
          <cell r="U28">
            <v>73437.869056895652</v>
          </cell>
          <cell r="V28">
            <v>5.4875283446712018E-2</v>
          </cell>
          <cell r="W28">
            <v>596706.44104761898</v>
          </cell>
          <cell r="X28">
            <v>54996.266331731786</v>
          </cell>
          <cell r="Y28">
            <v>58469.950866375089</v>
          </cell>
          <cell r="Z28">
            <v>1323317.8725310632</v>
          </cell>
          <cell r="AA28">
            <v>1384.7001064497563</v>
          </cell>
          <cell r="AB28">
            <v>-357944.04292144056</v>
          </cell>
        </row>
        <row r="29">
          <cell r="B29" t="str">
            <v>Counseling</v>
          </cell>
          <cell r="C29">
            <v>1072731.1199999999</v>
          </cell>
          <cell r="D29">
            <v>1.166455011523447E-2</v>
          </cell>
          <cell r="E29">
            <v>6261.6108706081568</v>
          </cell>
          <cell r="F29">
            <v>5445.0019622783529</v>
          </cell>
          <cell r="G29">
            <v>265039.59999999998</v>
          </cell>
          <cell r="H29">
            <v>482.25908946042603</v>
          </cell>
          <cell r="I29">
            <v>-4342.7403527584829</v>
          </cell>
          <cell r="J29">
            <v>1345616.8515695883</v>
          </cell>
          <cell r="K29">
            <v>552216.16646967991</v>
          </cell>
          <cell r="L29">
            <v>793400.68509990838</v>
          </cell>
          <cell r="M29">
            <v>0</v>
          </cell>
          <cell r="N29">
            <v>0</v>
          </cell>
          <cell r="O29">
            <v>176416.79787834434</v>
          </cell>
          <cell r="P29">
            <v>137.07521836037392</v>
          </cell>
          <cell r="Q29">
            <v>38285.422416397436</v>
          </cell>
          <cell r="R29">
            <v>72695.635395754274</v>
          </cell>
          <cell r="S29">
            <v>269539.34505090583</v>
          </cell>
          <cell r="T29">
            <v>18308.277855575529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25306.366169041932</v>
          </cell>
          <cell r="Z29">
            <v>575382.55381533783</v>
          </cell>
          <cell r="AA29">
            <v>599.31173891717219</v>
          </cell>
          <cell r="AB29">
            <v>243923.80919252965</v>
          </cell>
        </row>
        <row r="30">
          <cell r="B30" t="str">
            <v>LIM</v>
          </cell>
          <cell r="C30">
            <v>486592.47</v>
          </cell>
          <cell r="D30">
            <v>9.1717228728658111E-3</v>
          </cell>
          <cell r="E30">
            <v>4923.4440313249606</v>
          </cell>
          <cell r="F30">
            <v>4281.3523493720904</v>
          </cell>
          <cell r="G30">
            <v>0</v>
          </cell>
          <cell r="H30">
            <v>0</v>
          </cell>
          <cell r="I30">
            <v>-3414.6547128544516</v>
          </cell>
          <cell r="J30">
            <v>492382.61166784255</v>
          </cell>
          <cell r="K30">
            <v>451795.33773521002</v>
          </cell>
          <cell r="L30">
            <v>40587.273932632525</v>
          </cell>
          <cell r="M30">
            <v>0</v>
          </cell>
          <cell r="N30">
            <v>0</v>
          </cell>
          <cell r="O30">
            <v>138714.8209124078</v>
          </cell>
          <cell r="P30">
            <v>171.74005944131142</v>
          </cell>
          <cell r="Q30">
            <v>25780.909449751503</v>
          </cell>
          <cell r="R30">
            <v>57159.874605532583</v>
          </cell>
          <cell r="S30">
            <v>211936.17856825251</v>
          </cell>
          <cell r="T30">
            <v>0</v>
          </cell>
          <cell r="U30">
            <v>3588.5869696214272</v>
          </cell>
          <cell r="V30">
            <v>0</v>
          </cell>
          <cell r="W30">
            <v>0</v>
          </cell>
          <cell r="X30">
            <v>0</v>
          </cell>
          <cell r="Y30">
            <v>19898.150818399899</v>
          </cell>
          <cell r="Z30">
            <v>437352.11056500714</v>
          </cell>
          <cell r="AA30">
            <v>471.23302051955056</v>
          </cell>
          <cell r="AB30">
            <v>-376395.45279345516</v>
          </cell>
        </row>
        <row r="31">
          <cell r="B31" t="str">
            <v>Nursing</v>
          </cell>
          <cell r="C31">
            <v>3334965.0899999985</v>
          </cell>
          <cell r="D31">
            <v>3.3300409199943558E-2</v>
          </cell>
          <cell r="E31">
            <v>17875.889098349086</v>
          </cell>
          <cell r="F31">
            <v>15544.602376181743</v>
          </cell>
          <cell r="G31">
            <v>0</v>
          </cell>
          <cell r="H31">
            <v>0</v>
          </cell>
          <cell r="I31">
            <v>-12397.823265133084</v>
          </cell>
          <cell r="J31">
            <v>3355987.7582093962</v>
          </cell>
          <cell r="K31">
            <v>1956452.7225459644</v>
          </cell>
          <cell r="L31">
            <v>1399535.0356634317</v>
          </cell>
          <cell r="M31">
            <v>0</v>
          </cell>
          <cell r="N31">
            <v>0</v>
          </cell>
          <cell r="O31">
            <v>503641.50362043444</v>
          </cell>
          <cell r="P31">
            <v>365.2854221432126</v>
          </cell>
          <cell r="Q31">
            <v>95713.556040993615</v>
          </cell>
          <cell r="R31">
            <v>207534.31395239529</v>
          </cell>
          <cell r="S31">
            <v>769491.35603242449</v>
          </cell>
          <cell r="T31">
            <v>0</v>
          </cell>
          <cell r="U31">
            <v>11278.416190238775</v>
          </cell>
          <cell r="V31">
            <v>0</v>
          </cell>
          <cell r="W31">
            <v>0</v>
          </cell>
          <cell r="X31">
            <v>0</v>
          </cell>
          <cell r="Y31">
            <v>72245.593740651937</v>
          </cell>
          <cell r="Z31">
            <v>1588024.4312586295</v>
          </cell>
          <cell r="AA31">
            <v>1710.9383514248298</v>
          </cell>
          <cell r="AB31">
            <v>-114532.86350312103</v>
          </cell>
        </row>
        <row r="32">
          <cell r="B32" t="str">
            <v>Law</v>
          </cell>
          <cell r="C32">
            <v>14411827.640000001</v>
          </cell>
          <cell r="D32">
            <v>0.1178213630591223</v>
          </cell>
          <cell r="E32">
            <v>63247.319479328318</v>
          </cell>
          <cell r="F32">
            <v>54998.910949626072</v>
          </cell>
          <cell r="G32">
            <v>1055203.24</v>
          </cell>
          <cell r="H32">
            <v>3678.4507065057192</v>
          </cell>
          <cell r="I32">
            <v>-43865.179772822557</v>
          </cell>
          <cell r="J32">
            <v>15545090.381362639</v>
          </cell>
          <cell r="K32">
            <v>9928631.5381561164</v>
          </cell>
          <cell r="L32">
            <v>5616458.843206523</v>
          </cell>
          <cell r="M32">
            <v>0</v>
          </cell>
          <cell r="N32">
            <v>0</v>
          </cell>
          <cell r="O32">
            <v>1781951.9301824688</v>
          </cell>
          <cell r="P32">
            <v>865.03688106006211</v>
          </cell>
          <cell r="Q32">
            <v>0</v>
          </cell>
          <cell r="R32">
            <v>0</v>
          </cell>
          <cell r="S32">
            <v>2722564.7554537044</v>
          </cell>
          <cell r="T32">
            <v>139647.12969556419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255614.7066671371</v>
          </cell>
          <cell r="Z32">
            <v>4645028.8522127979</v>
          </cell>
          <cell r="AA32">
            <v>6053.5318789819166</v>
          </cell>
          <cell r="AB32">
            <v>1233098.2295398442</v>
          </cell>
        </row>
        <row r="33">
          <cell r="B33" t="str">
            <v>Digital Filmmaking</v>
          </cell>
          <cell r="C33">
            <v>686435.28999999992</v>
          </cell>
          <cell r="D33">
            <v>1.1868096514745307E-2</v>
          </cell>
          <cell r="E33">
            <v>6370.8759803002658</v>
          </cell>
          <cell r="F33">
            <v>5540.0172465201076</v>
          </cell>
          <cell r="G33">
            <v>0</v>
          </cell>
          <cell r="H33">
            <v>0</v>
          </cell>
          <cell r="I33">
            <v>-4418.5211719141171</v>
          </cell>
          <cell r="J33">
            <v>693927.66205490625</v>
          </cell>
          <cell r="K33">
            <v>260185</v>
          </cell>
          <cell r="L33">
            <v>433742.66205490625</v>
          </cell>
          <cell r="M33">
            <v>0</v>
          </cell>
          <cell r="N33">
            <v>22619.613748075986</v>
          </cell>
          <cell r="O33">
            <v>170717.86689477696</v>
          </cell>
          <cell r="P33">
            <v>0</v>
          </cell>
          <cell r="Q33">
            <v>0</v>
          </cell>
          <cell r="R33">
            <v>73964.174233410173</v>
          </cell>
          <cell r="S33">
            <v>274242.80662204401</v>
          </cell>
          <cell r="T33">
            <v>0</v>
          </cell>
          <cell r="U33">
            <v>32339.269194137418</v>
          </cell>
          <cell r="V33">
            <v>8.7580952380952384E-3</v>
          </cell>
          <cell r="W33">
            <v>95234.347991199989</v>
          </cell>
          <cell r="X33">
            <v>8777.4041065443926</v>
          </cell>
          <cell r="Y33">
            <v>25747.962258691703</v>
          </cell>
          <cell r="Z33">
            <v>582661.13479898893</v>
          </cell>
          <cell r="AA33">
            <v>609.76972876127661</v>
          </cell>
          <cell r="AB33">
            <v>-27326.392765429668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s"/>
      <sheetName val="Summer"/>
      <sheetName val="Key Ratios and IC"/>
      <sheetName val="Direct Costs Allocation"/>
      <sheetName val="Pivot All Costs"/>
      <sheetName val="F19 Indirect Allocations (2)"/>
    </sheetNames>
    <sheetDataSet>
      <sheetData sheetId="0">
        <row r="2">
          <cell r="A2" t="str">
            <v>Accounting</v>
          </cell>
          <cell r="B2" t="str">
            <v>BUS</v>
          </cell>
          <cell r="C2">
            <v>1.7920135459291657E-2</v>
          </cell>
          <cell r="D2">
            <v>1833787.97</v>
          </cell>
          <cell r="E2">
            <v>726119.96500000008</v>
          </cell>
          <cell r="F2">
            <v>1243.4047036827196</v>
          </cell>
          <cell r="G2">
            <v>101463.80697050937</v>
          </cell>
          <cell r="H2">
            <v>5747.9123450276966</v>
          </cell>
          <cell r="I2">
            <v>86850</v>
          </cell>
          <cell r="J2">
            <v>5260.5368526879929</v>
          </cell>
          <cell r="K2">
            <v>926685.6258719078</v>
          </cell>
          <cell r="L2">
            <v>385552.78845130088</v>
          </cell>
          <cell r="M2">
            <v>34200.012000000002</v>
          </cell>
          <cell r="N2">
            <v>20269.080636145736</v>
          </cell>
          <cell r="O2">
            <v>440021.88108744659</v>
          </cell>
          <cell r="P2">
            <v>486663.74478446122</v>
          </cell>
          <cell r="Q2">
            <v>879021.39519428019</v>
          </cell>
          <cell r="R2">
            <v>385371.00879124267</v>
          </cell>
          <cell r="S2">
            <v>-6986.6416185763082</v>
          </cell>
        </row>
        <row r="3">
          <cell r="A3" t="str">
            <v>Biology</v>
          </cell>
          <cell r="B3" t="str">
            <v>CAS</v>
          </cell>
          <cell r="C3">
            <v>5.8649052255303147E-2</v>
          </cell>
          <cell r="D3">
            <v>5435923.3600000013</v>
          </cell>
          <cell r="E3">
            <v>1544696.1499999997</v>
          </cell>
          <cell r="F3">
            <v>4661.4884158640225</v>
          </cell>
          <cell r="G3">
            <v>332070.93386952643</v>
          </cell>
          <cell r="H3">
            <v>18972.275892464608</v>
          </cell>
          <cell r="I3">
            <v>146265.74</v>
          </cell>
          <cell r="J3">
            <v>17216.694676505605</v>
          </cell>
          <cell r="K3">
            <v>2063883.2828543605</v>
          </cell>
          <cell r="L3">
            <v>1101529.9160076242</v>
          </cell>
          <cell r="M3">
            <v>16136.125625000001</v>
          </cell>
          <cell r="N3">
            <v>36331.370951581979</v>
          </cell>
          <cell r="O3">
            <v>1153997.4125842063</v>
          </cell>
          <cell r="P3">
            <v>909885.87027015421</v>
          </cell>
          <cell r="Q3">
            <v>2685469.6131536392</v>
          </cell>
          <cell r="R3">
            <v>571675.75572585827</v>
          </cell>
          <cell r="S3">
            <v>-1203907.9871576268</v>
          </cell>
        </row>
        <row r="4">
          <cell r="A4" t="str">
            <v>Chemistry</v>
          </cell>
          <cell r="B4" t="str">
            <v>CAS</v>
          </cell>
          <cell r="C4">
            <v>2.2385471050279854E-2</v>
          </cell>
          <cell r="D4">
            <v>2988402.85</v>
          </cell>
          <cell r="E4">
            <v>967985.24000000011</v>
          </cell>
          <cell r="F4">
            <v>2901.277641926346</v>
          </cell>
          <cell r="G4">
            <v>126746.53708668453</v>
          </cell>
          <cell r="H4">
            <v>11808.211230546029</v>
          </cell>
          <cell r="I4">
            <v>186750.02</v>
          </cell>
          <cell r="J4">
            <v>6571.3563210661205</v>
          </cell>
          <cell r="K4">
            <v>1302762.6422802231</v>
          </cell>
          <cell r="L4">
            <v>743762.12644635176</v>
          </cell>
          <cell r="M4">
            <v>16136.125625000001</v>
          </cell>
          <cell r="N4">
            <v>54305.83868552254</v>
          </cell>
          <cell r="O4">
            <v>814204.0907568743</v>
          </cell>
          <cell r="P4">
            <v>488558.55152334878</v>
          </cell>
          <cell r="Q4">
            <v>1050809.7840575103</v>
          </cell>
          <cell r="R4">
            <v>434324.79394513305</v>
          </cell>
          <cell r="S4">
            <v>-127926.43858902849</v>
          </cell>
        </row>
        <row r="5">
          <cell r="A5" t="str">
            <v>Environment</v>
          </cell>
          <cell r="B5" t="str">
            <v>CAS</v>
          </cell>
          <cell r="C5">
            <v>1.3166713701142942E-2</v>
          </cell>
          <cell r="D5">
            <v>720461.07000000007</v>
          </cell>
          <cell r="E5">
            <v>230365.43</v>
          </cell>
          <cell r="F5">
            <v>593.55944702549573</v>
          </cell>
          <cell r="G5">
            <v>74549.932975871343</v>
          </cell>
          <cell r="H5">
            <v>2415.7892464609158</v>
          </cell>
          <cell r="I5">
            <v>0</v>
          </cell>
          <cell r="J5">
            <v>3865.1483863499889</v>
          </cell>
          <cell r="K5">
            <v>311789.86005570774</v>
          </cell>
          <cell r="L5">
            <v>19028.700028418039</v>
          </cell>
          <cell r="M5">
            <v>16136.125625000001</v>
          </cell>
          <cell r="N5">
            <v>0</v>
          </cell>
          <cell r="O5">
            <v>35164.82565341804</v>
          </cell>
          <cell r="P5">
            <v>276625.03440228972</v>
          </cell>
          <cell r="Q5">
            <v>623547.7994202791</v>
          </cell>
          <cell r="R5">
            <v>399408.07733161538</v>
          </cell>
          <cell r="S5">
            <v>52485.312313625996</v>
          </cell>
        </row>
        <row r="6">
          <cell r="A6" t="str">
            <v>Law</v>
          </cell>
          <cell r="B6" t="str">
            <v>LAW</v>
          </cell>
          <cell r="C6">
            <v>0.1178213630591223</v>
          </cell>
          <cell r="D6">
            <v>21413268.109999996</v>
          </cell>
          <cell r="E6">
            <v>13733770.579999998</v>
          </cell>
          <cell r="F6">
            <v>4057.6951852691222</v>
          </cell>
          <cell r="G6">
            <v>667104.55764075043</v>
          </cell>
          <cell r="H6">
            <v>51002.309177437783</v>
          </cell>
          <cell r="I6">
            <v>732025.67999999993</v>
          </cell>
          <cell r="J6">
            <v>34586.994267673021</v>
          </cell>
          <cell r="K6">
            <v>15222547.816271126</v>
          </cell>
          <cell r="L6">
            <v>6751172.7398926476</v>
          </cell>
          <cell r="M6">
            <v>0</v>
          </cell>
          <cell r="N6">
            <v>102492.70963183127</v>
          </cell>
          <cell r="O6">
            <v>6853665.449524479</v>
          </cell>
          <cell r="P6">
            <v>8368882.3667466473</v>
          </cell>
          <cell r="Q6">
            <v>7310278.3346641511</v>
          </cell>
          <cell r="R6">
            <v>446257.01590235613</v>
          </cell>
          <cell r="S6">
            <v>1504861.0479848525</v>
          </cell>
        </row>
        <row r="7">
          <cell r="A7" t="str">
            <v>Computer Science</v>
          </cell>
          <cell r="B7" t="str">
            <v>CAS</v>
          </cell>
          <cell r="C7">
            <v>1.9845609331640091E-2</v>
          </cell>
          <cell r="D7">
            <v>1439226.7799999998</v>
          </cell>
          <cell r="E7">
            <v>437967.34499999997</v>
          </cell>
          <cell r="F7">
            <v>1330.391864022663</v>
          </cell>
          <cell r="G7">
            <v>112365.84003574619</v>
          </cell>
          <cell r="H7">
            <v>6310.2081179108409</v>
          </cell>
          <cell r="I7">
            <v>45366</v>
          </cell>
          <cell r="J7">
            <v>5825.7684206851445</v>
          </cell>
          <cell r="K7">
            <v>609165.55343836488</v>
          </cell>
          <cell r="L7">
            <v>0</v>
          </cell>
          <cell r="M7">
            <v>148488.54</v>
          </cell>
          <cell r="N7">
            <v>12237.935478427613</v>
          </cell>
          <cell r="O7">
            <v>160726.47547842763</v>
          </cell>
          <cell r="P7">
            <v>448439.07795993728</v>
          </cell>
          <cell r="Q7">
            <v>927297.30818349309</v>
          </cell>
          <cell r="R7">
            <v>424704.88222508226</v>
          </cell>
          <cell r="S7">
            <v>-54153.34799847356</v>
          </cell>
        </row>
        <row r="8">
          <cell r="A8" t="str">
            <v>Counseling</v>
          </cell>
          <cell r="B8" t="str">
            <v>CNH</v>
          </cell>
          <cell r="C8">
            <v>1.166455011523447E-2</v>
          </cell>
          <cell r="D8">
            <v>1098168.1299999999</v>
          </cell>
          <cell r="E8">
            <v>949163.08000000007</v>
          </cell>
          <cell r="F8">
            <v>1023.37835694051</v>
          </cell>
          <cell r="G8">
            <v>66044.682752457578</v>
          </cell>
          <cell r="H8">
            <v>5414.7000351710185</v>
          </cell>
          <cell r="I8">
            <v>196326.61999999997</v>
          </cell>
          <cell r="J8">
            <v>3424.1814684163328</v>
          </cell>
          <cell r="K8">
            <v>1221396.6426129853</v>
          </cell>
          <cell r="L8">
            <v>489769.469763931</v>
          </cell>
          <cell r="M8">
            <v>16136.125625000001</v>
          </cell>
          <cell r="N8">
            <v>36713.806435282844</v>
          </cell>
          <cell r="O8">
            <v>542619.4018242138</v>
          </cell>
          <cell r="P8">
            <v>678777.24078877154</v>
          </cell>
          <cell r="Q8">
            <v>509998.27774089435</v>
          </cell>
          <cell r="R8">
            <v>44180.335306899957</v>
          </cell>
          <cell r="S8">
            <v>212959.29835477716</v>
          </cell>
        </row>
        <row r="9">
          <cell r="A9" t="str">
            <v>Criminal Justice</v>
          </cell>
          <cell r="B9" t="str">
            <v>CAS</v>
          </cell>
          <cell r="C9">
            <v>3.8612365363811671E-2</v>
          </cell>
          <cell r="D9">
            <v>4241311.84</v>
          </cell>
          <cell r="E9">
            <v>1486321.8800000001</v>
          </cell>
          <cell r="F9">
            <v>2691.4850787535411</v>
          </cell>
          <cell r="G9">
            <v>218623.21268990167</v>
          </cell>
          <cell r="H9">
            <v>16223.274336147015</v>
          </cell>
          <cell r="I9">
            <v>115472.34</v>
          </cell>
          <cell r="J9">
            <v>11334.834573500129</v>
          </cell>
          <cell r="K9">
            <v>1850667.0266783026</v>
          </cell>
          <cell r="L9">
            <v>502797.77209982974</v>
          </cell>
          <cell r="M9">
            <v>16136.125625000001</v>
          </cell>
          <cell r="N9">
            <v>36331.370951581979</v>
          </cell>
          <cell r="O9">
            <v>555265.26867641171</v>
          </cell>
          <cell r="P9">
            <v>1295401.758001891</v>
          </cell>
          <cell r="Q9">
            <v>1779623.4681644526</v>
          </cell>
          <cell r="R9">
            <v>495785.34104545758</v>
          </cell>
          <cell r="S9">
            <v>11563.630882895959</v>
          </cell>
        </row>
        <row r="10">
          <cell r="A10" t="str">
            <v>Design</v>
          </cell>
          <cell r="B10" t="str">
            <v>CMM</v>
          </cell>
          <cell r="C10">
            <v>1.871972155590048E-2</v>
          </cell>
          <cell r="D10">
            <v>2852351.05</v>
          </cell>
          <cell r="E10">
            <v>1122838.7949999999</v>
          </cell>
          <cell r="F10">
            <v>2108.1594152974503</v>
          </cell>
          <cell r="G10">
            <v>105991.06344950853</v>
          </cell>
          <cell r="H10">
            <v>8580.2169788094616</v>
          </cell>
          <cell r="I10">
            <v>0</v>
          </cell>
          <cell r="J10">
            <v>5495.2589694745984</v>
          </cell>
          <cell r="K10">
            <v>1245013.49381309</v>
          </cell>
          <cell r="L10">
            <v>395370.92963227344</v>
          </cell>
          <cell r="M10">
            <v>0</v>
          </cell>
          <cell r="N10">
            <v>0</v>
          </cell>
          <cell r="O10">
            <v>395370.92963227344</v>
          </cell>
          <cell r="P10">
            <v>849642.56418081652</v>
          </cell>
          <cell r="Q10">
            <v>932166.2397456012</v>
          </cell>
          <cell r="R10">
            <v>680842.89984706847</v>
          </cell>
          <cell r="S10">
            <v>598319.2242822838</v>
          </cell>
        </row>
        <row r="11">
          <cell r="A11" t="str">
            <v>Economics</v>
          </cell>
          <cell r="B11" t="str">
            <v>BUS</v>
          </cell>
          <cell r="C11">
            <v>1.1241239828794507E-2</v>
          </cell>
          <cell r="D11">
            <v>2127270.71</v>
          </cell>
          <cell r="E11">
            <v>821325.09500000009</v>
          </cell>
          <cell r="F11">
            <v>1468.5479422096319</v>
          </cell>
          <cell r="G11">
            <v>63647.8999106345</v>
          </cell>
          <cell r="H11">
            <v>6664.2461971335615</v>
          </cell>
          <cell r="I11">
            <v>0</v>
          </cell>
          <cell r="J11">
            <v>3299.9168183528359</v>
          </cell>
          <cell r="K11">
            <v>896405.70586833067</v>
          </cell>
          <cell r="L11">
            <v>241855.94866105224</v>
          </cell>
          <cell r="M11">
            <v>34200.012000000002</v>
          </cell>
          <cell r="N11">
            <v>0</v>
          </cell>
          <cell r="O11">
            <v>276055.96066105226</v>
          </cell>
          <cell r="P11">
            <v>620349.74520727841</v>
          </cell>
          <cell r="Q11">
            <v>569401.24086945748</v>
          </cell>
          <cell r="R11">
            <v>360074.20389777579</v>
          </cell>
          <cell r="S11">
            <v>411022.70823559671</v>
          </cell>
        </row>
        <row r="12">
          <cell r="A12" t="str">
            <v>English</v>
          </cell>
          <cell r="B12" t="str">
            <v>CAS</v>
          </cell>
          <cell r="C12">
            <v>2.9534711443488071E-2</v>
          </cell>
          <cell r="D12">
            <v>7158697.2000000002</v>
          </cell>
          <cell r="E12">
            <v>2594206.48</v>
          </cell>
          <cell r="F12">
            <v>5183.4113779036825</v>
          </cell>
          <cell r="G12">
            <v>167225.53619302946</v>
          </cell>
          <cell r="H12">
            <v>22637.611300888067</v>
          </cell>
          <cell r="I12">
            <v>202970.27</v>
          </cell>
          <cell r="J12">
            <v>8670.0481888051618</v>
          </cell>
          <cell r="K12">
            <v>3000893.3570606261</v>
          </cell>
          <cell r="L12">
            <v>1132515.0799078888</v>
          </cell>
          <cell r="M12">
            <v>16136.125625000001</v>
          </cell>
          <cell r="N12">
            <v>53540.967718120817</v>
          </cell>
          <cell r="O12">
            <v>1202192.1732510098</v>
          </cell>
          <cell r="P12">
            <v>1798701.1838096164</v>
          </cell>
          <cell r="Q12">
            <v>1389218.5714205464</v>
          </cell>
          <cell r="R12">
            <v>461403.0639719427</v>
          </cell>
          <cell r="S12">
            <v>870885.67636101274</v>
          </cell>
        </row>
        <row r="13">
          <cell r="A13" t="str">
            <v>Finance</v>
          </cell>
          <cell r="B13" t="str">
            <v>BUS</v>
          </cell>
          <cell r="C13">
            <v>2.2623583086402336E-2</v>
          </cell>
          <cell r="D13">
            <v>1714472.85</v>
          </cell>
          <cell r="E13">
            <v>723182.22</v>
          </cell>
          <cell r="F13">
            <v>716.36484985835693</v>
          </cell>
          <cell r="G13">
            <v>128094.72743521002</v>
          </cell>
          <cell r="H13">
            <v>3915.2446408159667</v>
          </cell>
          <cell r="I13">
            <v>132969.9</v>
          </cell>
          <cell r="J13">
            <v>6641.2551867268376</v>
          </cell>
          <cell r="K13">
            <v>995519.71211261116</v>
          </cell>
          <cell r="L13">
            <v>486747.7460500676</v>
          </cell>
          <cell r="M13">
            <v>34200.012000000002</v>
          </cell>
          <cell r="N13">
            <v>29829.967728667314</v>
          </cell>
          <cell r="O13">
            <v>550777.72577873489</v>
          </cell>
          <cell r="P13">
            <v>444741.98633387627</v>
          </cell>
          <cell r="Q13">
            <v>1094698.4782437196</v>
          </cell>
          <cell r="R13">
            <v>403185.66012467007</v>
          </cell>
          <cell r="S13">
            <v>-246770.83178517321</v>
          </cell>
        </row>
        <row r="14">
          <cell r="A14" t="str">
            <v>History</v>
          </cell>
          <cell r="B14" t="str">
            <v>CAS</v>
          </cell>
          <cell r="C14">
            <v>1.834050609096468E-2</v>
          </cell>
          <cell r="D14">
            <v>6685073.790000001</v>
          </cell>
          <cell r="E14">
            <v>2346071.2299999995</v>
          </cell>
          <cell r="F14">
            <v>4743.3586844192632</v>
          </cell>
          <cell r="G14">
            <v>103843.94548704202</v>
          </cell>
          <cell r="H14">
            <v>22158.618605469092</v>
          </cell>
          <cell r="I14">
            <v>108427.56999999999</v>
          </cell>
          <cell r="J14">
            <v>5383.9385537927164</v>
          </cell>
          <cell r="K14">
            <v>2590628.6613307223</v>
          </cell>
          <cell r="L14">
            <v>887856.43738481856</v>
          </cell>
          <cell r="M14">
            <v>16136.125625000001</v>
          </cell>
          <cell r="N14">
            <v>23710.999989453503</v>
          </cell>
          <cell r="O14">
            <v>927703.56299927202</v>
          </cell>
          <cell r="P14">
            <v>1662925.0983314503</v>
          </cell>
          <cell r="Q14">
            <v>892165.71491518349</v>
          </cell>
          <cell r="R14">
            <v>419004.1937983855</v>
          </cell>
          <cell r="S14">
            <v>1189763.5772146522</v>
          </cell>
        </row>
        <row r="15">
          <cell r="A15" t="str">
            <v>Languages</v>
          </cell>
          <cell r="B15" t="str">
            <v>CAS</v>
          </cell>
          <cell r="C15">
            <v>5.0767837825125822E-3</v>
          </cell>
          <cell r="D15">
            <v>3414903.63</v>
          </cell>
          <cell r="E15">
            <v>1205854.7000000002</v>
          </cell>
          <cell r="F15">
            <v>2532.8614334277622</v>
          </cell>
          <cell r="G15">
            <v>28744.749776586239</v>
          </cell>
          <cell r="H15">
            <v>10912.703147806207</v>
          </cell>
          <cell r="I15">
            <v>21452</v>
          </cell>
          <cell r="J15">
            <v>1490.3128518031767</v>
          </cell>
          <cell r="K15">
            <v>1270987.3272096235</v>
          </cell>
          <cell r="L15">
            <v>600539.90560571186</v>
          </cell>
          <cell r="M15">
            <v>16136.125625000001</v>
          </cell>
          <cell r="N15">
            <v>4206.7903207094923</v>
          </cell>
          <cell r="O15">
            <v>620882.82155142131</v>
          </cell>
          <cell r="P15">
            <v>650104.50565820222</v>
          </cell>
          <cell r="Q15">
            <v>281948.93871410046</v>
          </cell>
          <cell r="R15">
            <v>368766.87703812023</v>
          </cell>
          <cell r="S15">
            <v>736922.443982222</v>
          </cell>
        </row>
        <row r="16">
          <cell r="A16" t="str">
            <v>LIM</v>
          </cell>
          <cell r="B16" t="str">
            <v>CNH</v>
          </cell>
          <cell r="C16">
            <v>9.1717228728658111E-3</v>
          </cell>
          <cell r="D16">
            <v>774330</v>
          </cell>
          <cell r="E16">
            <v>310097.63999999996</v>
          </cell>
          <cell r="F16">
            <v>0</v>
          </cell>
          <cell r="G16">
            <v>51930.294906166222</v>
          </cell>
          <cell r="H16">
            <v>7372.3223555790028</v>
          </cell>
          <cell r="I16">
            <v>0</v>
          </cell>
          <cell r="J16">
            <v>2692.4007513757447</v>
          </cell>
          <cell r="K16">
            <v>372092.65801312093</v>
          </cell>
          <cell r="L16">
            <v>455874.25279219379</v>
          </cell>
          <cell r="M16">
            <v>0</v>
          </cell>
          <cell r="N16">
            <v>0</v>
          </cell>
          <cell r="O16">
            <v>455874.25279219379</v>
          </cell>
          <cell r="P16">
            <v>-83781.594779072853</v>
          </cell>
          <cell r="Q16">
            <v>406909.65926656983</v>
          </cell>
          <cell r="R16">
            <v>34738.570100183424</v>
          </cell>
          <cell r="S16">
            <v>-455952.68394545926</v>
          </cell>
        </row>
        <row r="17">
          <cell r="A17" t="str">
            <v>Management</v>
          </cell>
          <cell r="B17" t="str">
            <v>BUS</v>
          </cell>
          <cell r="C17">
            <v>5.8887164291425612E-2</v>
          </cell>
          <cell r="D17">
            <v>5651049.5700000012</v>
          </cell>
          <cell r="E17">
            <v>2341175.8849999998</v>
          </cell>
          <cell r="F17">
            <v>138.15607818696884</v>
          </cell>
          <cell r="G17">
            <v>333419.12421805179</v>
          </cell>
          <cell r="H17">
            <v>33779.397911720742</v>
          </cell>
          <cell r="I17">
            <v>365678.87</v>
          </cell>
          <cell r="J17">
            <v>17286.59354216632</v>
          </cell>
          <cell r="K17">
            <v>3091478.0267501259</v>
          </cell>
          <cell r="L17">
            <v>1266960.8691365579</v>
          </cell>
          <cell r="M17">
            <v>148488.54</v>
          </cell>
          <cell r="N17">
            <v>85283.112865292438</v>
          </cell>
          <cell r="O17">
            <v>1500732.5220018504</v>
          </cell>
          <cell r="P17">
            <v>1590745.5047482755</v>
          </cell>
          <cell r="Q17">
            <v>2847820.8262574887</v>
          </cell>
          <cell r="R17">
            <v>540536.6219053953</v>
          </cell>
          <cell r="S17">
            <v>-716538.69960381789</v>
          </cell>
        </row>
        <row r="18">
          <cell r="A18" t="str">
            <v>Marketing</v>
          </cell>
          <cell r="B18" t="str">
            <v>BUS</v>
          </cell>
          <cell r="C18">
            <v>2.7279996237241897E-2</v>
          </cell>
          <cell r="D18">
            <v>2485482.21</v>
          </cell>
          <cell r="E18">
            <v>1061107.9500000002</v>
          </cell>
          <cell r="F18">
            <v>2594.2641348441925</v>
          </cell>
          <cell r="G18">
            <v>154459.33869526364</v>
          </cell>
          <cell r="H18">
            <v>8267.8304383188242</v>
          </cell>
          <cell r="I18">
            <v>141958.49</v>
          </cell>
          <cell r="J18">
            <v>8008.1663374252921</v>
          </cell>
          <cell r="K18">
            <v>1376396.0396058524</v>
          </cell>
          <cell r="L18">
            <v>586930.7540728465</v>
          </cell>
          <cell r="M18">
            <v>16136.125625000001</v>
          </cell>
          <cell r="N18">
            <v>27535.354826462135</v>
          </cell>
          <cell r="O18">
            <v>630602.23452430859</v>
          </cell>
          <cell r="P18">
            <v>745793.80508154386</v>
          </cell>
          <cell r="Q18">
            <v>1320503.5876016777</v>
          </cell>
          <cell r="R18">
            <v>420822.16494476318</v>
          </cell>
          <cell r="S18">
            <v>-153887.61757537071</v>
          </cell>
        </row>
        <row r="19">
          <cell r="A19" t="str">
            <v>Math</v>
          </cell>
          <cell r="B19" t="str">
            <v>CAS</v>
          </cell>
          <cell r="C19">
            <v>5.6411974977658621E-3</v>
          </cell>
          <cell r="D19">
            <v>4510227.43</v>
          </cell>
          <cell r="E19">
            <v>1640897.03</v>
          </cell>
          <cell r="F19">
            <v>7506.4802481586412</v>
          </cell>
          <cell r="G19">
            <v>31940.46023235031</v>
          </cell>
          <cell r="H19">
            <v>10850.22583970808</v>
          </cell>
          <cell r="I19">
            <v>119108.57</v>
          </cell>
          <cell r="J19">
            <v>1655.9990518878378</v>
          </cell>
          <cell r="K19">
            <v>1811958.7653721047</v>
          </cell>
          <cell r="L19">
            <v>748896.68761691358</v>
          </cell>
          <cell r="M19">
            <v>34200.012000000002</v>
          </cell>
          <cell r="N19">
            <v>26005.612891658682</v>
          </cell>
          <cell r="O19">
            <v>809102.31250857224</v>
          </cell>
          <cell r="P19">
            <v>1002856.4528635325</v>
          </cell>
          <cell r="Q19">
            <v>306837.85998455971</v>
          </cell>
          <cell r="R19">
            <v>370904.63519813155</v>
          </cell>
          <cell r="S19">
            <v>1066923.2280771043</v>
          </cell>
        </row>
        <row r="20">
          <cell r="A20" t="str">
            <v>Music Industry</v>
          </cell>
          <cell r="B20" t="str">
            <v>CMM</v>
          </cell>
          <cell r="C20">
            <v>9.7126193499835381E-2</v>
          </cell>
          <cell r="D20">
            <v>7168183.7900000019</v>
          </cell>
          <cell r="E20">
            <v>2849459.79</v>
          </cell>
          <cell r="F20">
            <v>1847.1979342776206</v>
          </cell>
          <cell r="G20">
            <v>549928.50759606797</v>
          </cell>
          <cell r="H20">
            <v>34508.299839532221</v>
          </cell>
          <cell r="I20">
            <v>0</v>
          </cell>
          <cell r="J20">
            <v>28511.833597902118</v>
          </cell>
          <cell r="K20">
            <v>3464255.6289677802</v>
          </cell>
          <cell r="L20">
            <v>1204888.756403978</v>
          </cell>
          <cell r="M20">
            <v>34200.012000000002</v>
          </cell>
          <cell r="N20">
            <v>0</v>
          </cell>
          <cell r="O20">
            <v>1239088.7684039781</v>
          </cell>
          <cell r="P20">
            <v>2225166.8605638021</v>
          </cell>
          <cell r="Q20">
            <v>4568590.9405820593</v>
          </cell>
          <cell r="R20">
            <v>1072146.255993292</v>
          </cell>
          <cell r="S20">
            <v>-1271277.8240249653</v>
          </cell>
        </row>
        <row r="21">
          <cell r="A21" t="str">
            <v>Music</v>
          </cell>
          <cell r="B21" t="str">
            <v>CMM</v>
          </cell>
          <cell r="C21">
            <v>9.7643572738817547E-2</v>
          </cell>
          <cell r="D21">
            <v>7136629.450000002</v>
          </cell>
          <cell r="E21">
            <v>2315631.4399999995</v>
          </cell>
          <cell r="F21">
            <v>8478.6896872521247</v>
          </cell>
          <cell r="G21">
            <v>552857.90884718497</v>
          </cell>
          <cell r="H21">
            <v>43234.297203903981</v>
          </cell>
          <cell r="I21">
            <v>109334.11</v>
          </cell>
          <cell r="J21">
            <v>28663.712614646389</v>
          </cell>
          <cell r="K21">
            <v>3058200.1583529864</v>
          </cell>
          <cell r="L21">
            <v>2673646.1725189015</v>
          </cell>
          <cell r="M21">
            <v>0</v>
          </cell>
          <cell r="N21">
            <v>30212.403212368175</v>
          </cell>
          <cell r="O21">
            <v>2703858.5757312695</v>
          </cell>
          <cell r="P21">
            <v>354341.58262171689</v>
          </cell>
          <cell r="Q21">
            <v>4611645.995109438</v>
          </cell>
          <cell r="R21">
            <v>1074728.3417267101</v>
          </cell>
          <cell r="S21">
            <v>-3182576.070761011</v>
          </cell>
        </row>
        <row r="22">
          <cell r="A22" t="str">
            <v>Philosophy</v>
          </cell>
          <cell r="B22" t="str">
            <v>CAS</v>
          </cell>
          <cell r="C22">
            <v>1.4954023799444991E-2</v>
          </cell>
          <cell r="D22">
            <v>6763131.6399999997</v>
          </cell>
          <cell r="E22">
            <v>2357182.2499999995</v>
          </cell>
          <cell r="F22">
            <v>10070.043032294618</v>
          </cell>
          <cell r="G22">
            <v>84669.682752457535</v>
          </cell>
          <cell r="H22">
            <v>21533.845524487821</v>
          </cell>
          <cell r="I22">
            <v>153434.70000000001</v>
          </cell>
          <cell r="J22">
            <v>4389.8213532847476</v>
          </cell>
          <cell r="K22">
            <v>2631280.3426625244</v>
          </cell>
          <cell r="L22">
            <v>930825.20710306522</v>
          </cell>
          <cell r="M22">
            <v>0</v>
          </cell>
          <cell r="N22">
            <v>41303.032239693195</v>
          </cell>
          <cell r="O22">
            <v>972128.23934275843</v>
          </cell>
          <cell r="P22">
            <v>1659152.103319766</v>
          </cell>
          <cell r="Q22">
            <v>740840.86531933397</v>
          </cell>
          <cell r="R22">
            <v>406177.64483831776</v>
          </cell>
          <cell r="S22">
            <v>1324488.8828387498</v>
          </cell>
        </row>
        <row r="23">
          <cell r="A23" t="str">
            <v>Physics</v>
          </cell>
          <cell r="B23" t="str">
            <v>CAS</v>
          </cell>
          <cell r="C23">
            <v>1.2931541319787401E-2</v>
          </cell>
          <cell r="D23">
            <v>2435265.14</v>
          </cell>
          <cell r="E23">
            <v>749154.38500000001</v>
          </cell>
          <cell r="F23">
            <v>501.45539490084985</v>
          </cell>
          <cell r="G23">
            <v>73218.386952636269</v>
          </cell>
          <cell r="H23">
            <v>8413.6108238811212</v>
          </cell>
          <cell r="I23">
            <v>82456</v>
          </cell>
          <cell r="J23">
            <v>3796.1124696480442</v>
          </cell>
          <cell r="K23">
            <v>917539.9506410663</v>
          </cell>
          <cell r="L23">
            <v>408909.37743971258</v>
          </cell>
          <cell r="M23">
            <v>148488.54</v>
          </cell>
          <cell r="N23">
            <v>37861.112886385425</v>
          </cell>
          <cell r="O23">
            <v>595259.03032609797</v>
          </cell>
          <cell r="P23">
            <v>322280.92031496833</v>
          </cell>
          <cell r="Q23">
            <v>625073.49005310319</v>
          </cell>
          <cell r="R23">
            <v>398517.34476494399</v>
          </cell>
          <cell r="S23">
            <v>95724.775026809133</v>
          </cell>
        </row>
        <row r="24">
          <cell r="A24" t="str">
            <v>Political Science</v>
          </cell>
          <cell r="B24" t="str">
            <v>CAS</v>
          </cell>
          <cell r="C24">
            <v>2.5677884389257319E-2</v>
          </cell>
          <cell r="D24">
            <v>2598678.09</v>
          </cell>
          <cell r="E24">
            <v>848235.9099999998</v>
          </cell>
          <cell r="F24">
            <v>5075.9566504249287</v>
          </cell>
          <cell r="G24">
            <v>145388.18141197495</v>
          </cell>
          <cell r="H24">
            <v>9350.7704453530278</v>
          </cell>
          <cell r="I24">
            <v>73403.08</v>
          </cell>
          <cell r="J24">
            <v>7537.8591548933091</v>
          </cell>
          <cell r="K24">
            <v>1088991.757662646</v>
          </cell>
          <cell r="L24">
            <v>545092.43162443233</v>
          </cell>
          <cell r="M24">
            <v>16136.125625000001</v>
          </cell>
          <cell r="N24">
            <v>17974.467733940557</v>
          </cell>
          <cell r="O24">
            <v>579203.02498337289</v>
          </cell>
          <cell r="P24">
            <v>509788.73267927312</v>
          </cell>
          <cell r="Q24">
            <v>1191825.827754023</v>
          </cell>
          <cell r="R24">
            <v>446795.04987853224</v>
          </cell>
          <cell r="S24">
            <v>-235242.04519621766</v>
          </cell>
        </row>
        <row r="25">
          <cell r="A25" t="str">
            <v>Psychology</v>
          </cell>
          <cell r="B25" t="str">
            <v>CAS</v>
          </cell>
          <cell r="C25">
            <v>7.6145877428154846E-2</v>
          </cell>
          <cell r="D25">
            <v>6274255.0999999996</v>
          </cell>
          <cell r="E25">
            <v>2248479.7699999996</v>
          </cell>
          <cell r="F25">
            <v>2067.22428101983</v>
          </cell>
          <cell r="G25">
            <v>431137.95799821272</v>
          </cell>
          <cell r="H25">
            <v>20617.511672381956</v>
          </cell>
          <cell r="I25">
            <v>127375.03</v>
          </cell>
          <cell r="J25">
            <v>22352.966879130105</v>
          </cell>
          <cell r="K25">
            <v>2852030.4608307439</v>
          </cell>
          <cell r="L25">
            <v>747441.94242618652</v>
          </cell>
          <cell r="M25">
            <v>16136.125625000001</v>
          </cell>
          <cell r="N25">
            <v>33654.322565675939</v>
          </cell>
          <cell r="O25">
            <v>797232.39061686245</v>
          </cell>
          <cell r="P25">
            <v>2054798.0702138813</v>
          </cell>
          <cell r="Q25">
            <v>3450882.6485777195</v>
          </cell>
          <cell r="R25">
            <v>637946.25868620817</v>
          </cell>
          <cell r="S25">
            <v>-758138.31967762997</v>
          </cell>
        </row>
        <row r="26">
          <cell r="A26" t="str">
            <v>Religious Studies</v>
          </cell>
          <cell r="B26" t="str">
            <v>CAS</v>
          </cell>
          <cell r="C26">
            <v>3.1954047316683125E-3</v>
          </cell>
          <cell r="D26">
            <v>5828791.4100000011</v>
          </cell>
          <cell r="E26">
            <v>1956923.4749999999</v>
          </cell>
          <cell r="F26">
            <v>1842.0810424929177</v>
          </cell>
          <cell r="G26">
            <v>18092.381590705987</v>
          </cell>
          <cell r="H26">
            <v>23012.475149476828</v>
          </cell>
          <cell r="I26">
            <v>111023.5</v>
          </cell>
          <cell r="J26">
            <v>938.02551818763914</v>
          </cell>
          <cell r="K26">
            <v>2111831.9383008634</v>
          </cell>
          <cell r="L26">
            <v>754040.12749227416</v>
          </cell>
          <cell r="M26">
            <v>16136.125625000001</v>
          </cell>
          <cell r="N26">
            <v>27917.790310162996</v>
          </cell>
          <cell r="O26">
            <v>798094.04342743719</v>
          </cell>
          <cell r="P26">
            <v>1313737.8948734263</v>
          </cell>
          <cell r="Q26">
            <v>222674.30211750243</v>
          </cell>
          <cell r="R26">
            <v>361641.01650474931</v>
          </cell>
          <cell r="S26">
            <v>1452704.6092606732</v>
          </cell>
        </row>
        <row r="27">
          <cell r="A27" t="str">
            <v>Communication</v>
          </cell>
          <cell r="B27" t="str">
            <v>CMM</v>
          </cell>
          <cell r="C27">
            <v>6.2489999999999997E-2</v>
          </cell>
          <cell r="D27">
            <v>4714979.2799999993</v>
          </cell>
          <cell r="E27">
            <v>1771987.3149999999</v>
          </cell>
          <cell r="F27">
            <v>4594.9688226628896</v>
          </cell>
          <cell r="G27">
            <v>353818.38</v>
          </cell>
          <cell r="H27">
            <v>17493.6462674756</v>
          </cell>
          <cell r="I27">
            <v>44538.42</v>
          </cell>
          <cell r="J27">
            <v>18344.222267249905</v>
          </cell>
          <cell r="K27">
            <v>2210776.9523573886</v>
          </cell>
          <cell r="L27">
            <v>949894.72384034097</v>
          </cell>
          <cell r="M27">
            <v>16136.125625000001</v>
          </cell>
          <cell r="N27">
            <v>15679.85483173538</v>
          </cell>
          <cell r="O27">
            <v>981710.70429707633</v>
          </cell>
          <cell r="P27">
            <v>1229066.2480603121</v>
          </cell>
          <cell r="Q27">
            <v>2803111.0268879407</v>
          </cell>
          <cell r="R27">
            <v>697069.22895202856</v>
          </cell>
          <cell r="S27">
            <v>-876975.54987560003</v>
          </cell>
        </row>
        <row r="28">
          <cell r="A28" t="str">
            <v>Nursing</v>
          </cell>
          <cell r="B28" t="str">
            <v>CNH</v>
          </cell>
          <cell r="C28">
            <v>3.3300409199943558E-2</v>
          </cell>
          <cell r="D28">
            <v>3602593.84</v>
          </cell>
          <cell r="E28">
            <v>3304694.7149999999</v>
          </cell>
          <cell r="F28">
            <v>4405.6438266288951</v>
          </cell>
          <cell r="G28">
            <v>188546.91689008044</v>
          </cell>
          <cell r="H28">
            <v>16806.395878396197</v>
          </cell>
          <cell r="I28">
            <v>0</v>
          </cell>
          <cell r="J28">
            <v>9775.4858049950108</v>
          </cell>
          <cell r="K28">
            <v>3524229.1574001005</v>
          </cell>
          <cell r="L28">
            <v>1955265.5768801342</v>
          </cell>
          <cell r="M28">
            <v>16136.125625000001</v>
          </cell>
          <cell r="N28">
            <v>0</v>
          </cell>
          <cell r="O28">
            <v>1971401.7025051343</v>
          </cell>
          <cell r="P28">
            <v>1552827.4548949662</v>
          </cell>
          <cell r="Q28">
            <v>1457699.9799137402</v>
          </cell>
          <cell r="R28">
            <v>126127.73144066596</v>
          </cell>
          <cell r="S28">
            <v>221255.20642189198</v>
          </cell>
        </row>
        <row r="29">
          <cell r="A29" t="str">
            <v>Sociology</v>
          </cell>
          <cell r="B29" t="str">
            <v>CAS</v>
          </cell>
          <cell r="C29">
            <v>1.8246437138422458E-2</v>
          </cell>
          <cell r="D29">
            <v>2586024.8300000005</v>
          </cell>
          <cell r="E29">
            <v>918045.91000000015</v>
          </cell>
          <cell r="F29">
            <v>2031.4060385269122</v>
          </cell>
          <cell r="G29">
            <v>103311.32707774796</v>
          </cell>
          <cell r="H29">
            <v>9017.5581354963506</v>
          </cell>
          <cell r="I29">
            <v>51594.83</v>
          </cell>
          <cell r="J29">
            <v>5356.3241871119371</v>
          </cell>
          <cell r="K29">
            <v>1089357.3554388834</v>
          </cell>
          <cell r="L29">
            <v>455390.15992225293</v>
          </cell>
          <cell r="M29">
            <v>16136.125625000001</v>
          </cell>
          <cell r="N29">
            <v>13002.806445829341</v>
          </cell>
          <cell r="O29">
            <v>484529.09199308226</v>
          </cell>
          <cell r="P29">
            <v>604828.2634458011</v>
          </cell>
          <cell r="Q29">
            <v>861819.23166158656</v>
          </cell>
          <cell r="R29">
            <v>418647.90077171696</v>
          </cell>
          <cell r="S29">
            <v>161656.9325559315</v>
          </cell>
        </row>
        <row r="30">
          <cell r="A30" t="str">
            <v>Studio Art</v>
          </cell>
          <cell r="B30" t="str">
            <v>CMM</v>
          </cell>
          <cell r="C30">
            <v>8.3721367762569967E-3</v>
          </cell>
          <cell r="D30">
            <v>1705718.3800000001</v>
          </cell>
          <cell r="E30">
            <v>629414.3550000001</v>
          </cell>
          <cell r="F30">
            <v>1325.2749722379604</v>
          </cell>
          <cell r="G30">
            <v>47403.038427167114</v>
          </cell>
          <cell r="H30">
            <v>5393.8742658049769</v>
          </cell>
          <cell r="I30">
            <v>20760</v>
          </cell>
          <cell r="J30">
            <v>2457.6786345891414</v>
          </cell>
          <cell r="K30">
            <v>706754.22129979939</v>
          </cell>
          <cell r="L30">
            <v>295447.97127140401</v>
          </cell>
          <cell r="M30">
            <v>0</v>
          </cell>
          <cell r="N30">
            <v>3824.3548370086301</v>
          </cell>
          <cell r="O30">
            <v>299272.32610841264</v>
          </cell>
          <cell r="P30">
            <v>407481.89519138675</v>
          </cell>
          <cell r="Q30">
            <v>452723.24818188674</v>
          </cell>
          <cell r="R30">
            <v>629201.18517870072</v>
          </cell>
          <cell r="S30">
            <v>583959.83218820067</v>
          </cell>
        </row>
        <row r="31">
          <cell r="A31" t="str">
            <v>Teacher Education</v>
          </cell>
          <cell r="B31" t="str">
            <v>CAS</v>
          </cell>
          <cell r="C31">
            <v>4.5123700672593005E-3</v>
          </cell>
          <cell r="D31">
            <v>361477.98</v>
          </cell>
          <cell r="E31">
            <v>70468.634999999995</v>
          </cell>
          <cell r="F31">
            <v>240.49391388101981</v>
          </cell>
          <cell r="G31">
            <v>25549.039320822158</v>
          </cell>
          <cell r="H31">
            <v>1770.1903961136022</v>
          </cell>
          <cell r="I31">
            <v>88344</v>
          </cell>
          <cell r="J31">
            <v>1324.6266517185152</v>
          </cell>
          <cell r="K31">
            <v>187696.98528253526</v>
          </cell>
          <cell r="L31">
            <v>14205.159602050915</v>
          </cell>
          <cell r="M31">
            <v>16136.125625000001</v>
          </cell>
          <cell r="N31">
            <v>27535.354826462135</v>
          </cell>
          <cell r="O31">
            <v>57876.640053513052</v>
          </cell>
          <cell r="P31">
            <v>129820.3452290222</v>
          </cell>
          <cell r="Q31">
            <v>225801.37041542341</v>
          </cell>
          <cell r="R31">
            <v>366629.11887810897</v>
          </cell>
          <cell r="S31">
            <v>270648.09369170776</v>
          </cell>
        </row>
        <row r="32">
          <cell r="A32" t="str">
            <v>Theatre</v>
          </cell>
          <cell r="B32" t="str">
            <v>CMM</v>
          </cell>
          <cell r="C32">
            <v>2.695075490334415E-2</v>
          </cell>
          <cell r="D32">
            <v>2238586.52</v>
          </cell>
          <cell r="E32">
            <v>771948.9800000001</v>
          </cell>
          <cell r="F32">
            <v>2338.4195456090652</v>
          </cell>
          <cell r="G32">
            <v>152595.17426273457</v>
          </cell>
          <cell r="H32">
            <v>9517.3766002813663</v>
          </cell>
          <cell r="I32">
            <v>0</v>
          </cell>
          <cell r="J32">
            <v>7911.5160540425723</v>
          </cell>
          <cell r="K32">
            <v>944311.46646266768</v>
          </cell>
          <cell r="L32">
            <v>426638.02128136525</v>
          </cell>
          <cell r="M32">
            <v>0</v>
          </cell>
          <cell r="N32">
            <v>0</v>
          </cell>
          <cell r="O32">
            <v>426638.02128136525</v>
          </cell>
          <cell r="P32">
            <v>517673.44518130244</v>
          </cell>
          <cell r="Q32">
            <v>1310359.1915296193</v>
          </cell>
          <cell r="R32">
            <v>721921.53651508829</v>
          </cell>
          <cell r="S32">
            <v>-70764.209833228495</v>
          </cell>
        </row>
        <row r="33">
          <cell r="A33" t="str">
            <v>Digital Filmmaking</v>
          </cell>
          <cell r="B33" t="str">
            <v>CMM</v>
          </cell>
          <cell r="C33">
            <v>1.1871506984619648E-2</v>
          </cell>
          <cell r="D33">
            <v>1804217.78</v>
          </cell>
          <cell r="E33">
            <v>634770.02</v>
          </cell>
          <cell r="F33">
            <v>0</v>
          </cell>
          <cell r="G33">
            <v>67216.472546916455</v>
          </cell>
          <cell r="H33">
            <v>0</v>
          </cell>
          <cell r="I33">
            <v>0</v>
          </cell>
          <cell r="J33">
            <v>3484.9345939041855</v>
          </cell>
          <cell r="K33">
            <v>705471.42714082066</v>
          </cell>
          <cell r="L33">
            <v>241435</v>
          </cell>
          <cell r="M33">
            <v>0</v>
          </cell>
          <cell r="N33">
            <v>0</v>
          </cell>
          <cell r="O33">
            <v>241435</v>
          </cell>
          <cell r="P33">
            <v>464036.42714082066</v>
          </cell>
          <cell r="Q33">
            <v>552598.47806169826</v>
          </cell>
          <cell r="R33">
            <v>153434.43332668694</v>
          </cell>
          <cell r="S33">
            <v>64872.382405809331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B0A1-0614-F545-8AA8-51ECFA971469}">
  <dimension ref="A1:J32"/>
  <sheetViews>
    <sheetView tabSelected="1" workbookViewId="0">
      <selection activeCell="A8" sqref="A8:XFD8"/>
    </sheetView>
  </sheetViews>
  <sheetFormatPr baseColWidth="10" defaultRowHeight="16" x14ac:dyDescent="0.2"/>
  <cols>
    <col min="1" max="1" width="12.6640625" bestFit="1" customWidth="1"/>
    <col min="2" max="2" width="9.33203125" bestFit="1" customWidth="1"/>
    <col min="3" max="3" width="18.33203125" bestFit="1" customWidth="1"/>
    <col min="4" max="4" width="6.5" bestFit="1" customWidth="1"/>
    <col min="5" max="5" width="16.5" bestFit="1" customWidth="1"/>
    <col min="6" max="6" width="15.5" bestFit="1" customWidth="1"/>
    <col min="7" max="7" width="13" bestFit="1" customWidth="1"/>
    <col min="8" max="8" width="17" bestFit="1" customWidth="1"/>
    <col min="9" max="9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">
      <c r="A2" s="5" t="s">
        <v>9</v>
      </c>
      <c r="B2" s="5" t="s">
        <v>10</v>
      </c>
      <c r="C2" s="5" t="s">
        <v>34</v>
      </c>
      <c r="D2" s="5" t="s">
        <v>23</v>
      </c>
      <c r="E2" s="2">
        <f>VLOOKUP(C2,[3]Departments!$A$2:$K$33,11,)</f>
        <v>3058200.1583529864</v>
      </c>
      <c r="F2" s="2">
        <f>VLOOKUP(C2,[3]Departments!$A$2:$O$33,15,)</f>
        <v>2703858.5757312695</v>
      </c>
      <c r="G2" s="2">
        <f>VLOOKUP(C2,[3]Departments!$A$2:$P$33,16,)</f>
        <v>354341.58262171689</v>
      </c>
      <c r="H2" s="2">
        <f>VLOOKUP(C2,[3]Departments!$A$2:$Q$33,17,)</f>
        <v>4611645.995109438</v>
      </c>
      <c r="I2" s="2">
        <f>VLOOKUP(C2,[3]Departments!$A$2:$S$33,19,)</f>
        <v>-3182576.070761011</v>
      </c>
      <c r="J2">
        <f>G2/E2</f>
        <v>0.11586605332351753</v>
      </c>
    </row>
    <row r="3" spans="1:10" x14ac:dyDescent="0.2">
      <c r="A3" s="5" t="s">
        <v>9</v>
      </c>
      <c r="B3" s="5" t="s">
        <v>10</v>
      </c>
      <c r="C3" s="5" t="s">
        <v>33</v>
      </c>
      <c r="D3" s="5" t="s">
        <v>23</v>
      </c>
      <c r="E3" s="2">
        <f>VLOOKUP(C3,[3]Departments!$A$2:$K$33,11,)</f>
        <v>3464255.6289677802</v>
      </c>
      <c r="F3" s="2">
        <f>VLOOKUP(C3,[3]Departments!$A$2:$O$33,15,)</f>
        <v>1239088.7684039781</v>
      </c>
      <c r="G3" s="2">
        <f>VLOOKUP(C3,[3]Departments!$A$2:$P$33,16,)</f>
        <v>2225166.8605638021</v>
      </c>
      <c r="H3" s="2">
        <f>VLOOKUP(C3,[3]Departments!$A$2:$Q$33,17,)</f>
        <v>4568590.9405820593</v>
      </c>
      <c r="I3" s="2">
        <f>VLOOKUP(C3,[3]Departments!$A$2:$S$33,19,)</f>
        <v>-1271277.8240249653</v>
      </c>
      <c r="J3">
        <f>G3/E3</f>
        <v>0.64232178536628937</v>
      </c>
    </row>
    <row r="4" spans="1:10" x14ac:dyDescent="0.2">
      <c r="A4" s="5" t="s">
        <v>9</v>
      </c>
      <c r="B4" s="5" t="s">
        <v>10</v>
      </c>
      <c r="C4" s="5" t="s">
        <v>13</v>
      </c>
      <c r="D4" s="5" t="s">
        <v>14</v>
      </c>
      <c r="E4" s="2">
        <f>VLOOKUP(C4,[3]Departments!$A$2:$K$33,11,)</f>
        <v>2063883.2828543605</v>
      </c>
      <c r="F4" s="2">
        <f>VLOOKUP(C4,[3]Departments!$A$2:$O$33,15,)</f>
        <v>1153997.4125842063</v>
      </c>
      <c r="G4" s="2">
        <f>VLOOKUP(C4,[3]Departments!$A$2:$P$33,16,)</f>
        <v>909885.87027015421</v>
      </c>
      <c r="H4" s="2">
        <f>VLOOKUP(C4,[3]Departments!$A$2:$Q$33,17,)</f>
        <v>2685469.6131536392</v>
      </c>
      <c r="I4" s="2">
        <f>VLOOKUP(C4,[3]Departments!$A$2:$S$33,19,)</f>
        <v>-1203907.9871576268</v>
      </c>
      <c r="J4">
        <f>G4/E4</f>
        <v>0.44086110771330911</v>
      </c>
    </row>
    <row r="5" spans="1:10" x14ac:dyDescent="0.2">
      <c r="A5" s="5" t="s">
        <v>9</v>
      </c>
      <c r="B5" s="5" t="s">
        <v>10</v>
      </c>
      <c r="C5" s="5" t="s">
        <v>40</v>
      </c>
      <c r="D5" s="5" t="s">
        <v>23</v>
      </c>
      <c r="E5" s="2">
        <f>VLOOKUP(C5,[3]Departments!$A$2:$K$33,11,)</f>
        <v>2210776.9523573886</v>
      </c>
      <c r="F5" s="2">
        <f>VLOOKUP(C5,[3]Departments!$A$2:$O$33,15,)</f>
        <v>981710.70429707633</v>
      </c>
      <c r="G5" s="2">
        <f>VLOOKUP(C5,[3]Departments!$A$2:$P$33,16,)</f>
        <v>1229066.2480603121</v>
      </c>
      <c r="H5" s="2">
        <f>VLOOKUP(C5,[3]Departments!$A$2:$Q$33,17,)</f>
        <v>2803111.0268879407</v>
      </c>
      <c r="I5" s="2">
        <f>VLOOKUP(C5,[3]Departments!$A$2:$S$33,19,)</f>
        <v>-876975.54987560003</v>
      </c>
      <c r="J5">
        <f>G5/E5</f>
        <v>0.55594312522108491</v>
      </c>
    </row>
    <row r="6" spans="1:10" x14ac:dyDescent="0.2">
      <c r="A6" s="5" t="s">
        <v>9</v>
      </c>
      <c r="B6" s="5" t="s">
        <v>10</v>
      </c>
      <c r="C6" s="5" t="s">
        <v>38</v>
      </c>
      <c r="D6" s="5" t="s">
        <v>14</v>
      </c>
      <c r="E6" s="2">
        <f>VLOOKUP(C6,[3]Departments!$A$2:$K$33,11,)</f>
        <v>2852030.4608307439</v>
      </c>
      <c r="F6" s="2">
        <f>VLOOKUP(C6,[3]Departments!$A$2:$O$33,15,)</f>
        <v>797232.39061686245</v>
      </c>
      <c r="G6" s="2">
        <f>VLOOKUP(C6,[3]Departments!$A$2:$P$33,16,)</f>
        <v>2054798.0702138813</v>
      </c>
      <c r="H6" s="2">
        <f>VLOOKUP(C6,[3]Departments!$A$2:$Q$33,17,)</f>
        <v>3450882.6485777195</v>
      </c>
      <c r="I6" s="2">
        <f>VLOOKUP(C6,[3]Departments!$A$2:$S$33,19,)</f>
        <v>-758138.31967762997</v>
      </c>
      <c r="J6">
        <f>G6/E6</f>
        <v>0.7204684867269463</v>
      </c>
    </row>
    <row r="7" spans="1:10" x14ac:dyDescent="0.2">
      <c r="A7" s="5" t="s">
        <v>9</v>
      </c>
      <c r="B7" s="5" t="s">
        <v>10</v>
      </c>
      <c r="C7" s="5" t="s">
        <v>30</v>
      </c>
      <c r="D7" s="5" t="s">
        <v>12</v>
      </c>
      <c r="E7" s="2">
        <f>VLOOKUP(C7,[3]Departments!$A$2:$K$33,11,)</f>
        <v>3091478.0267501259</v>
      </c>
      <c r="F7" s="2">
        <f>VLOOKUP(C7,[3]Departments!$A$2:$O$33,15,)</f>
        <v>1500732.5220018504</v>
      </c>
      <c r="G7" s="2">
        <f>VLOOKUP(C7,[3]Departments!$A$2:$P$33,16,)</f>
        <v>1590745.5047482755</v>
      </c>
      <c r="H7" s="2">
        <f>VLOOKUP(C7,[3]Departments!$A$2:$Q$33,17,)</f>
        <v>2847820.8262574887</v>
      </c>
      <c r="I7" s="2">
        <f>VLOOKUP(C7,[3]Departments!$A$2:$S$33,19,)</f>
        <v>-716538.69960381789</v>
      </c>
      <c r="J7">
        <f>G7/E7</f>
        <v>0.51455824398031547</v>
      </c>
    </row>
    <row r="8" spans="1:10" x14ac:dyDescent="0.2">
      <c r="A8" s="5" t="s">
        <v>9</v>
      </c>
      <c r="B8" s="5" t="s">
        <v>10</v>
      </c>
      <c r="C8" s="5" t="s">
        <v>29</v>
      </c>
      <c r="D8" s="5" t="s">
        <v>20</v>
      </c>
      <c r="E8" s="2">
        <f>VLOOKUP(C8,[3]Departments!$A$2:$K$33,11,)</f>
        <v>372092.65801312093</v>
      </c>
      <c r="F8" s="2">
        <f>VLOOKUP(C8,[3]Departments!$A$2:$O$33,15,)</f>
        <v>455874.25279219379</v>
      </c>
      <c r="G8" s="2">
        <f>VLOOKUP(C8,[3]Departments!$A$2:$P$33,16,)</f>
        <v>-83781.594779072853</v>
      </c>
      <c r="H8" s="2">
        <f>VLOOKUP(C8,[3]Departments!$A$2:$Q$33,17,)</f>
        <v>406909.65926656983</v>
      </c>
      <c r="I8" s="2">
        <f>VLOOKUP(C8,[3]Departments!$A$2:$S$33,19,)</f>
        <v>-455952.68394545926</v>
      </c>
      <c r="J8">
        <f>G8/E8</f>
        <v>-0.22516325698670062</v>
      </c>
    </row>
    <row r="9" spans="1:10" x14ac:dyDescent="0.2">
      <c r="A9" s="5" t="s">
        <v>9</v>
      </c>
      <c r="B9" s="5" t="s">
        <v>10</v>
      </c>
      <c r="C9" s="5" t="s">
        <v>26</v>
      </c>
      <c r="D9" s="5" t="s">
        <v>12</v>
      </c>
      <c r="E9" s="2">
        <f>VLOOKUP(C9,[3]Departments!$A$2:$K$33,11,)</f>
        <v>995519.71211261116</v>
      </c>
      <c r="F9" s="2">
        <f>VLOOKUP(C9,[3]Departments!$A$2:$O$33,15,)</f>
        <v>550777.72577873489</v>
      </c>
      <c r="G9" s="2">
        <f>VLOOKUP(C9,[3]Departments!$A$2:$P$33,16,)</f>
        <v>444741.98633387627</v>
      </c>
      <c r="H9" s="2">
        <f>VLOOKUP(C9,[3]Departments!$A$2:$Q$33,17,)</f>
        <v>1094698.4782437196</v>
      </c>
      <c r="I9" s="2">
        <f>VLOOKUP(C9,[3]Departments!$A$2:$S$33,19,)</f>
        <v>-246770.83178517321</v>
      </c>
      <c r="J9">
        <f>G9/E9</f>
        <v>0.44674352594192324</v>
      </c>
    </row>
    <row r="10" spans="1:10" x14ac:dyDescent="0.2">
      <c r="A10" s="5" t="s">
        <v>9</v>
      </c>
      <c r="B10" s="5" t="s">
        <v>10</v>
      </c>
      <c r="C10" s="5" t="s">
        <v>37</v>
      </c>
      <c r="D10" s="5" t="s">
        <v>14</v>
      </c>
      <c r="E10" s="2">
        <f>VLOOKUP(C10,[3]Departments!$A$2:$K$33,11,)</f>
        <v>1088991.757662646</v>
      </c>
      <c r="F10" s="2">
        <f>VLOOKUP(C10,[3]Departments!$A$2:$O$33,15,)</f>
        <v>579203.02498337289</v>
      </c>
      <c r="G10" s="2">
        <f>VLOOKUP(C10,[3]Departments!$A$2:$P$33,16,)</f>
        <v>509788.73267927312</v>
      </c>
      <c r="H10" s="2">
        <f>VLOOKUP(C10,[3]Departments!$A$2:$Q$33,17,)</f>
        <v>1191825.827754023</v>
      </c>
      <c r="I10" s="2">
        <f>VLOOKUP(C10,[3]Departments!$A$2:$S$33,19,)</f>
        <v>-235242.04519621766</v>
      </c>
      <c r="J10">
        <f>G10/E10</f>
        <v>0.46812910115449957</v>
      </c>
    </row>
    <row r="11" spans="1:10" x14ac:dyDescent="0.2">
      <c r="A11" s="5" t="s">
        <v>9</v>
      </c>
      <c r="B11" s="5" t="s">
        <v>10</v>
      </c>
      <c r="C11" s="5" t="s">
        <v>31</v>
      </c>
      <c r="D11" s="5" t="s">
        <v>12</v>
      </c>
      <c r="E11" s="2">
        <f>VLOOKUP(C11,[3]Departments!$A$2:$K$33,11,)</f>
        <v>1376396.0396058524</v>
      </c>
      <c r="F11" s="2">
        <f>VLOOKUP(C11,[3]Departments!$A$2:$O$33,15,)</f>
        <v>630602.23452430859</v>
      </c>
      <c r="G11" s="2">
        <f>VLOOKUP(C11,[3]Departments!$A$2:$P$33,16,)</f>
        <v>745793.80508154386</v>
      </c>
      <c r="H11" s="2">
        <f>VLOOKUP(C11,[3]Departments!$A$2:$Q$33,17,)</f>
        <v>1320503.5876016777</v>
      </c>
      <c r="I11" s="2">
        <f>VLOOKUP(C11,[3]Departments!$A$2:$S$33,19,)</f>
        <v>-153887.61757537071</v>
      </c>
      <c r="J11">
        <f>G11/E11</f>
        <v>0.54184535818274437</v>
      </c>
    </row>
    <row r="12" spans="1:10" x14ac:dyDescent="0.2">
      <c r="A12" s="5" t="s">
        <v>9</v>
      </c>
      <c r="B12" s="5" t="s">
        <v>10</v>
      </c>
      <c r="C12" s="5" t="s">
        <v>15</v>
      </c>
      <c r="D12" s="5" t="s">
        <v>14</v>
      </c>
      <c r="E12" s="2">
        <f>VLOOKUP(C12,[3]Departments!$A$2:$K$33,11,)</f>
        <v>1302762.6422802231</v>
      </c>
      <c r="F12" s="2">
        <f>VLOOKUP(C12,[3]Departments!$A$2:$O$33,15,)</f>
        <v>814204.0907568743</v>
      </c>
      <c r="G12" s="2">
        <f>VLOOKUP(C12,[3]Departments!$A$2:$P$33,16,)</f>
        <v>488558.55152334878</v>
      </c>
      <c r="H12" s="2">
        <f>VLOOKUP(C12,[3]Departments!$A$2:$Q$33,17,)</f>
        <v>1050809.7840575103</v>
      </c>
      <c r="I12" s="2">
        <f>VLOOKUP(C12,[3]Departments!$A$2:$S$33,19,)</f>
        <v>-127926.43858902849</v>
      </c>
      <c r="J12">
        <f>G12/E12</f>
        <v>0.37501731755849682</v>
      </c>
    </row>
    <row r="13" spans="1:10" x14ac:dyDescent="0.2">
      <c r="A13" s="5" t="s">
        <v>9</v>
      </c>
      <c r="B13" s="5" t="s">
        <v>10</v>
      </c>
      <c r="C13" s="5" t="s">
        <v>45</v>
      </c>
      <c r="D13" s="5" t="s">
        <v>23</v>
      </c>
      <c r="E13" s="2">
        <f>VLOOKUP(C13,[3]Departments!$A$2:$K$33,11,)</f>
        <v>944311.46646266768</v>
      </c>
      <c r="F13" s="2">
        <f>VLOOKUP(C13,[3]Departments!$A$2:$O$33,15,)</f>
        <v>426638.02128136525</v>
      </c>
      <c r="G13" s="2">
        <f>VLOOKUP(C13,[3]Departments!$A$2:$P$33,16,)</f>
        <v>517673.44518130244</v>
      </c>
      <c r="H13" s="2">
        <f>VLOOKUP(C13,[3]Departments!$A$2:$Q$33,17,)</f>
        <v>1310359.1915296193</v>
      </c>
      <c r="I13" s="2">
        <f>VLOOKUP(C13,[3]Departments!$A$2:$S$33,19,)</f>
        <v>-70764.209833228495</v>
      </c>
      <c r="J13">
        <f>G13/E13</f>
        <v>0.54820201127121237</v>
      </c>
    </row>
    <row r="14" spans="1:10" x14ac:dyDescent="0.2">
      <c r="A14" s="5" t="s">
        <v>9</v>
      </c>
      <c r="B14" s="5" t="s">
        <v>10</v>
      </c>
      <c r="C14" s="5" t="s">
        <v>18</v>
      </c>
      <c r="D14" s="5" t="s">
        <v>14</v>
      </c>
      <c r="E14" s="2">
        <f>VLOOKUP(C14,[3]Departments!$A$2:$K$33,11,)</f>
        <v>609165.55343836488</v>
      </c>
      <c r="F14" s="2">
        <f>VLOOKUP(C14,[3]Departments!$A$2:$O$33,15,)</f>
        <v>160726.47547842763</v>
      </c>
      <c r="G14" s="2">
        <f>VLOOKUP(C14,[3]Departments!$A$2:$P$33,16,)</f>
        <v>448439.07795993728</v>
      </c>
      <c r="H14" s="2">
        <f>VLOOKUP(C14,[3]Departments!$A$2:$Q$33,17,)</f>
        <v>927297.30818349309</v>
      </c>
      <c r="I14" s="2">
        <f>VLOOKUP(C14,[3]Departments!$A$2:$S$33,19,)</f>
        <v>-54153.34799847356</v>
      </c>
      <c r="J14">
        <f>G14/E14</f>
        <v>0.73615304645637714</v>
      </c>
    </row>
    <row r="15" spans="1:10" x14ac:dyDescent="0.2">
      <c r="A15" s="5" t="s">
        <v>9</v>
      </c>
      <c r="B15" s="5" t="s">
        <v>10</v>
      </c>
      <c r="C15" s="5" t="s">
        <v>11</v>
      </c>
      <c r="D15" s="5" t="s">
        <v>12</v>
      </c>
      <c r="E15" s="2">
        <f>VLOOKUP(C15,[3]Departments!$A$2:$K$33,11,)</f>
        <v>926685.6258719078</v>
      </c>
      <c r="F15" s="2">
        <f>VLOOKUP(C15,[3]Departments!$A$2:$O$33,15,)</f>
        <v>440021.88108744659</v>
      </c>
      <c r="G15" s="2">
        <f>VLOOKUP(C15,[3]Departments!$A$2:$P$33,16,)</f>
        <v>486663.74478446122</v>
      </c>
      <c r="H15" s="2">
        <f>VLOOKUP(C15,[3]Departments!$A$2:$Q$33,17,)</f>
        <v>879021.39519428019</v>
      </c>
      <c r="I15" s="2">
        <f>VLOOKUP(C15,[3]Departments!$A$2:$S$33,19,)</f>
        <v>-6986.6416185763082</v>
      </c>
      <c r="J15">
        <f>G15/E15</f>
        <v>0.52516595833302682</v>
      </c>
    </row>
    <row r="16" spans="1:10" x14ac:dyDescent="0.2">
      <c r="A16" s="5" t="s">
        <v>9</v>
      </c>
      <c r="B16" s="5" t="s">
        <v>10</v>
      </c>
      <c r="C16" s="5" t="s">
        <v>21</v>
      </c>
      <c r="D16" s="5" t="s">
        <v>14</v>
      </c>
      <c r="E16" s="2">
        <f>VLOOKUP(C16,[3]Departments!$A$2:$K$33,11,)</f>
        <v>1850667.0266783026</v>
      </c>
      <c r="F16" s="2">
        <f>VLOOKUP(C16,[3]Departments!$A$2:$O$33,15,)</f>
        <v>555265.26867641171</v>
      </c>
      <c r="G16" s="2">
        <f>VLOOKUP(C16,[3]Departments!$A$2:$P$33,16,)</f>
        <v>1295401.758001891</v>
      </c>
      <c r="H16" s="2">
        <f>VLOOKUP(C16,[3]Departments!$A$2:$Q$33,17,)</f>
        <v>1779623.4681644526</v>
      </c>
      <c r="I16" s="2">
        <f>VLOOKUP(C16,[3]Departments!$A$2:$S$33,19,)</f>
        <v>11563.630882895959</v>
      </c>
      <c r="J16">
        <f>G16/E16</f>
        <v>0.69996479070952178</v>
      </c>
    </row>
    <row r="17" spans="1:10" x14ac:dyDescent="0.2">
      <c r="A17" s="5" t="s">
        <v>9</v>
      </c>
      <c r="B17" s="5" t="s">
        <v>10</v>
      </c>
      <c r="C17" s="5" t="s">
        <v>51</v>
      </c>
      <c r="D17" s="5" t="s">
        <v>23</v>
      </c>
      <c r="E17" s="2">
        <f>VLOOKUP(C17,[3]Departments!$A$2:$K$33,11,)</f>
        <v>705471.42714082066</v>
      </c>
      <c r="F17" s="2">
        <f>VLOOKUP(C17,[3]Departments!$A$2:$O$33,15,)</f>
        <v>241435</v>
      </c>
      <c r="G17" s="2">
        <f>VLOOKUP(C17,[3]Departments!$A$2:$P$33,16,)</f>
        <v>464036.42714082066</v>
      </c>
      <c r="H17" s="2">
        <f>VLOOKUP(C17,[3]Departments!$A$2:$Q$33,17,)</f>
        <v>552598.47806169826</v>
      </c>
      <c r="I17" s="2">
        <f>VLOOKUP(C17,[3]Departments!$A$2:$S$33,19,)</f>
        <v>64872.382405809331</v>
      </c>
      <c r="J17">
        <f>G17/E17</f>
        <v>0.65776785464082776</v>
      </c>
    </row>
    <row r="18" spans="1:10" x14ac:dyDescent="0.2">
      <c r="A18" s="5" t="s">
        <v>9</v>
      </c>
      <c r="B18" s="5" t="s">
        <v>10</v>
      </c>
      <c r="C18" s="5" t="s">
        <v>36</v>
      </c>
      <c r="D18" s="5" t="s">
        <v>14</v>
      </c>
      <c r="E18" s="2">
        <f>VLOOKUP(C18,[3]Departments!$A$2:$K$33,11,)</f>
        <v>917539.9506410663</v>
      </c>
      <c r="F18" s="2">
        <f>VLOOKUP(C18,[3]Departments!$A$2:$O$33,15,)</f>
        <v>595259.03032609797</v>
      </c>
      <c r="G18" s="2">
        <f>VLOOKUP(C18,[3]Departments!$A$2:$P$33,16,)</f>
        <v>322280.92031496833</v>
      </c>
      <c r="H18" s="2">
        <f>VLOOKUP(C18,[3]Departments!$A$2:$Q$33,17,)</f>
        <v>625073.49005310319</v>
      </c>
      <c r="I18" s="2">
        <f>VLOOKUP(C18,[3]Departments!$A$2:$S$33,19,)</f>
        <v>95724.775026809133</v>
      </c>
      <c r="J18">
        <f>G18/E18</f>
        <v>0.35124456443536578</v>
      </c>
    </row>
    <row r="19" spans="1:10" x14ac:dyDescent="0.2">
      <c r="A19" s="5" t="s">
        <v>9</v>
      </c>
      <c r="B19" s="5" t="s">
        <v>10</v>
      </c>
      <c r="C19" s="5" t="s">
        <v>42</v>
      </c>
      <c r="D19" s="5" t="s">
        <v>14</v>
      </c>
      <c r="E19" s="2">
        <f>VLOOKUP(C19,[3]Departments!$A$2:$K$33,11,)</f>
        <v>1089357.3554388834</v>
      </c>
      <c r="F19" s="2">
        <f>VLOOKUP(C19,[3]Departments!$A$2:$O$33,15,)</f>
        <v>484529.09199308226</v>
      </c>
      <c r="G19" s="2">
        <f>VLOOKUP(C19,[3]Departments!$A$2:$P$33,16,)</f>
        <v>604828.2634458011</v>
      </c>
      <c r="H19" s="2">
        <f>VLOOKUP(C19,[3]Departments!$A$2:$Q$33,17,)</f>
        <v>861819.23166158656</v>
      </c>
      <c r="I19" s="2">
        <f>VLOOKUP(C19,[3]Departments!$A$2:$S$33,19,)</f>
        <v>161656.9325559315</v>
      </c>
      <c r="J19">
        <f>G19/E19</f>
        <v>0.55521566033960101</v>
      </c>
    </row>
    <row r="20" spans="1:10" x14ac:dyDescent="0.2">
      <c r="A20" s="5" t="s">
        <v>9</v>
      </c>
      <c r="B20" s="5" t="s">
        <v>10</v>
      </c>
      <c r="C20" s="5" t="s">
        <v>19</v>
      </c>
      <c r="D20" s="5" t="s">
        <v>20</v>
      </c>
      <c r="E20" s="2">
        <f>VLOOKUP(C20,[3]Departments!$A$2:$K$33,11,)</f>
        <v>1221396.6426129853</v>
      </c>
      <c r="F20" s="2">
        <f>VLOOKUP(C20,[3]Departments!$A$2:$O$33,15,)</f>
        <v>542619.4018242138</v>
      </c>
      <c r="G20" s="2">
        <f>VLOOKUP(C20,[3]Departments!$A$2:$P$33,16,)</f>
        <v>678777.24078877154</v>
      </c>
      <c r="H20" s="2">
        <f>VLOOKUP(C20,[3]Departments!$A$2:$Q$33,17,)</f>
        <v>509998.27774089435</v>
      </c>
      <c r="I20" s="2">
        <f>VLOOKUP(C20,[3]Departments!$A$2:$S$33,19,)</f>
        <v>212959.29835477716</v>
      </c>
      <c r="J20">
        <f>G20/E20</f>
        <v>0.5557385840988025</v>
      </c>
    </row>
    <row r="21" spans="1:10" x14ac:dyDescent="0.2">
      <c r="A21" s="5" t="s">
        <v>9</v>
      </c>
      <c r="B21" s="5" t="s">
        <v>10</v>
      </c>
      <c r="C21" s="5" t="s">
        <v>41</v>
      </c>
      <c r="D21" s="5" t="s">
        <v>20</v>
      </c>
      <c r="E21" s="2">
        <f>VLOOKUP(C21,[3]Departments!$A$2:$K$33,11,)</f>
        <v>3524229.1574001005</v>
      </c>
      <c r="F21" s="2">
        <f>VLOOKUP(C21,[3]Departments!$A$2:$O$33,15,)</f>
        <v>1971401.7025051343</v>
      </c>
      <c r="G21" s="2">
        <f>VLOOKUP(C21,[3]Departments!$A$2:$P$33,16,)</f>
        <v>1552827.4548949662</v>
      </c>
      <c r="H21" s="2">
        <f>VLOOKUP(C21,[3]Departments!$A$2:$Q$33,17,)</f>
        <v>1457699.9799137402</v>
      </c>
      <c r="I21" s="2">
        <f>VLOOKUP(C21,[3]Departments!$A$2:$S$33,19,)</f>
        <v>221255.20642189198</v>
      </c>
      <c r="J21">
        <f>G21/E21</f>
        <v>0.44061478001065074</v>
      </c>
    </row>
    <row r="22" spans="1:10" x14ac:dyDescent="0.2">
      <c r="A22" s="5" t="s">
        <v>9</v>
      </c>
      <c r="B22" s="5" t="s">
        <v>10</v>
      </c>
      <c r="C22" s="5" t="s">
        <v>44</v>
      </c>
      <c r="D22" s="5" t="s">
        <v>14</v>
      </c>
      <c r="E22" s="2">
        <f>VLOOKUP(C22,[3]Departments!$A$2:$K$33,11,)</f>
        <v>187696.98528253526</v>
      </c>
      <c r="F22" s="2">
        <f>VLOOKUP(C22,[3]Departments!$A$2:$O$33,15,)</f>
        <v>57876.640053513052</v>
      </c>
      <c r="G22" s="2">
        <f>VLOOKUP(C22,[3]Departments!$A$2:$P$33,16,)</f>
        <v>129820.3452290222</v>
      </c>
      <c r="H22" s="2">
        <f>VLOOKUP(C22,[3]Departments!$A$2:$Q$33,17,)</f>
        <v>225801.37041542341</v>
      </c>
      <c r="I22" s="2">
        <f>VLOOKUP(C22,[3]Departments!$A$2:$S$33,19,)</f>
        <v>270648.09369170776</v>
      </c>
      <c r="J22">
        <f>G22/E22</f>
        <v>0.69164853678180871</v>
      </c>
    </row>
    <row r="23" spans="1:10" x14ac:dyDescent="0.2">
      <c r="A23" s="5" t="s">
        <v>9</v>
      </c>
      <c r="B23" s="5" t="s">
        <v>10</v>
      </c>
      <c r="C23" s="5" t="s">
        <v>24</v>
      </c>
      <c r="D23" s="5" t="s">
        <v>12</v>
      </c>
      <c r="E23" s="2">
        <f>VLOOKUP(C23,[3]Departments!$A$2:$K$33,11,)</f>
        <v>896405.70586833067</v>
      </c>
      <c r="F23" s="2">
        <f>VLOOKUP(C23,[3]Departments!$A$2:$O$33,15,)</f>
        <v>276055.96066105226</v>
      </c>
      <c r="G23" s="2">
        <f>VLOOKUP(C23,[3]Departments!$A$2:$P$33,16,)</f>
        <v>620349.74520727841</v>
      </c>
      <c r="H23" s="2">
        <f>VLOOKUP(C23,[3]Departments!$A$2:$Q$33,17,)</f>
        <v>569401.24086945748</v>
      </c>
      <c r="I23" s="2">
        <f>VLOOKUP(C23,[3]Departments!$A$2:$S$33,19,)</f>
        <v>411022.70823559671</v>
      </c>
      <c r="J23">
        <f>G23/E23</f>
        <v>0.69204127232362689</v>
      </c>
    </row>
    <row r="24" spans="1:10" x14ac:dyDescent="0.2">
      <c r="A24" s="5" t="s">
        <v>9</v>
      </c>
      <c r="B24" s="5" t="s">
        <v>10</v>
      </c>
      <c r="C24" s="5" t="s">
        <v>43</v>
      </c>
      <c r="D24" s="5" t="s">
        <v>23</v>
      </c>
      <c r="E24" s="2">
        <f>VLOOKUP(C24,[3]Departments!$A$2:$K$33,11,)</f>
        <v>706754.22129979939</v>
      </c>
      <c r="F24" s="2">
        <f>VLOOKUP(C24,[3]Departments!$A$2:$O$33,15,)</f>
        <v>299272.32610841264</v>
      </c>
      <c r="G24" s="2">
        <f>VLOOKUP(C24,[3]Departments!$A$2:$P$33,16,)</f>
        <v>407481.89519138675</v>
      </c>
      <c r="H24" s="2">
        <f>VLOOKUP(C24,[3]Departments!$A$2:$Q$33,17,)</f>
        <v>452723.24818188674</v>
      </c>
      <c r="I24" s="2">
        <f>VLOOKUP(C24,[3]Departments!$A$2:$S$33,19,)</f>
        <v>583959.83218820067</v>
      </c>
      <c r="J24">
        <f>G24/E24</f>
        <v>0.57655388947232933</v>
      </c>
    </row>
    <row r="25" spans="1:10" x14ac:dyDescent="0.2">
      <c r="A25" s="5" t="s">
        <v>9</v>
      </c>
      <c r="B25" s="5" t="s">
        <v>10</v>
      </c>
      <c r="C25" s="5" t="s">
        <v>22</v>
      </c>
      <c r="D25" s="5" t="s">
        <v>23</v>
      </c>
      <c r="E25" s="2">
        <f>VLOOKUP(C25,[3]Departments!$A$2:$K$33,11,)</f>
        <v>1245013.49381309</v>
      </c>
      <c r="F25" s="2">
        <f>VLOOKUP(C25,[3]Departments!$A$2:$O$33,15,)</f>
        <v>395370.92963227344</v>
      </c>
      <c r="G25" s="2">
        <f>VLOOKUP(C25,[3]Departments!$A$2:$P$33,16,)</f>
        <v>849642.56418081652</v>
      </c>
      <c r="H25" s="2">
        <f>VLOOKUP(C25,[3]Departments!$A$2:$Q$33,17,)</f>
        <v>932166.2397456012</v>
      </c>
      <c r="I25" s="2">
        <f>VLOOKUP(C25,[3]Departments!$A$2:$S$33,19,)</f>
        <v>598319.2242822838</v>
      </c>
      <c r="J25">
        <f>G25/E25</f>
        <v>0.68243643012946387</v>
      </c>
    </row>
    <row r="26" spans="1:10" x14ac:dyDescent="0.2">
      <c r="A26" s="5" t="s">
        <v>9</v>
      </c>
      <c r="B26" s="5" t="s">
        <v>10</v>
      </c>
      <c r="C26" s="5" t="s">
        <v>28</v>
      </c>
      <c r="D26" s="5" t="s">
        <v>14</v>
      </c>
      <c r="E26" s="2">
        <f>VLOOKUP(C26,[3]Departments!$A$2:$K$33,11,)</f>
        <v>1270987.3272096235</v>
      </c>
      <c r="F26" s="2">
        <f>VLOOKUP(C26,[3]Departments!$A$2:$O$33,15,)</f>
        <v>620882.82155142131</v>
      </c>
      <c r="G26" s="2">
        <f>VLOOKUP(C26,[3]Departments!$A$2:$P$33,16,)</f>
        <v>650104.50565820222</v>
      </c>
      <c r="H26" s="2">
        <f>VLOOKUP(C26,[3]Departments!$A$2:$Q$33,17,)</f>
        <v>281948.93871410046</v>
      </c>
      <c r="I26" s="2">
        <f>VLOOKUP(C26,[3]Departments!$A$2:$S$33,19,)</f>
        <v>736922.443982222</v>
      </c>
      <c r="J26">
        <f>G26/E26</f>
        <v>0.51149566304918848</v>
      </c>
    </row>
    <row r="27" spans="1:10" x14ac:dyDescent="0.2">
      <c r="A27" s="5" t="s">
        <v>9</v>
      </c>
      <c r="B27" s="5" t="s">
        <v>10</v>
      </c>
      <c r="C27" s="5" t="s">
        <v>25</v>
      </c>
      <c r="D27" s="5" t="s">
        <v>14</v>
      </c>
      <c r="E27" s="2">
        <f>VLOOKUP(C27,[3]Departments!$A$2:$K$33,11,)</f>
        <v>3000893.3570606261</v>
      </c>
      <c r="F27" s="2">
        <f>VLOOKUP(C27,[3]Departments!$A$2:$O$33,15,)</f>
        <v>1202192.1732510098</v>
      </c>
      <c r="G27" s="2">
        <f>VLOOKUP(C27,[3]Departments!$A$2:$P$33,16,)</f>
        <v>1798701.1838096164</v>
      </c>
      <c r="H27" s="2">
        <f>VLOOKUP(C27,[3]Departments!$A$2:$Q$33,17,)</f>
        <v>1389218.5714205464</v>
      </c>
      <c r="I27" s="2">
        <f>VLOOKUP(C27,[3]Departments!$A$2:$S$33,19,)</f>
        <v>870885.67636101274</v>
      </c>
      <c r="J27">
        <f>G27/E27</f>
        <v>0.59938857193227402</v>
      </c>
    </row>
    <row r="28" spans="1:10" x14ac:dyDescent="0.2">
      <c r="A28" s="5" t="s">
        <v>9</v>
      </c>
      <c r="B28" s="5" t="s">
        <v>10</v>
      </c>
      <c r="C28" s="5" t="s">
        <v>32</v>
      </c>
      <c r="D28" s="5" t="s">
        <v>14</v>
      </c>
      <c r="E28" s="2">
        <f>VLOOKUP(C28,[3]Departments!$A$2:$K$33,11,)</f>
        <v>1811958.7653721047</v>
      </c>
      <c r="F28" s="2">
        <f>VLOOKUP(C28,[3]Departments!$A$2:$O$33,15,)</f>
        <v>809102.31250857224</v>
      </c>
      <c r="G28" s="2">
        <f>VLOOKUP(C28,[3]Departments!$A$2:$P$33,16,)</f>
        <v>1002856.4528635325</v>
      </c>
      <c r="H28" s="2">
        <f>VLOOKUP(C28,[3]Departments!$A$2:$Q$33,17,)</f>
        <v>306837.85998455971</v>
      </c>
      <c r="I28" s="2">
        <f>VLOOKUP(C28,[3]Departments!$A$2:$S$33,19,)</f>
        <v>1066923.2280771043</v>
      </c>
      <c r="J28">
        <f>G28/E28</f>
        <v>0.55346538344518303</v>
      </c>
    </row>
    <row r="29" spans="1:10" x14ac:dyDescent="0.2">
      <c r="A29" s="5" t="s">
        <v>9</v>
      </c>
      <c r="B29" s="5" t="s">
        <v>10</v>
      </c>
      <c r="C29" s="5" t="s">
        <v>27</v>
      </c>
      <c r="D29" s="5" t="s">
        <v>14</v>
      </c>
      <c r="E29" s="2">
        <f>VLOOKUP(C29,[3]Departments!$A$2:$K$33,11,)</f>
        <v>2590628.6613307223</v>
      </c>
      <c r="F29" s="2">
        <f>VLOOKUP(C29,[3]Departments!$A$2:$O$33,15,)</f>
        <v>927703.56299927202</v>
      </c>
      <c r="G29" s="2">
        <f>VLOOKUP(C29,[3]Departments!$A$2:$P$33,16,)</f>
        <v>1662925.0983314503</v>
      </c>
      <c r="H29" s="2">
        <f>VLOOKUP(C29,[3]Departments!$A$2:$Q$33,17,)</f>
        <v>892165.71491518349</v>
      </c>
      <c r="I29" s="2">
        <f>VLOOKUP(C29,[3]Departments!$A$2:$S$33,19,)</f>
        <v>1189763.5772146522</v>
      </c>
      <c r="J29">
        <f>G29/E29</f>
        <v>0.64190021640432993</v>
      </c>
    </row>
    <row r="30" spans="1:10" x14ac:dyDescent="0.2">
      <c r="A30" s="5" t="s">
        <v>9</v>
      </c>
      <c r="B30" s="5" t="s">
        <v>10</v>
      </c>
      <c r="C30" s="5" t="s">
        <v>35</v>
      </c>
      <c r="D30" s="5" t="s">
        <v>14</v>
      </c>
      <c r="E30" s="2">
        <f>VLOOKUP(C30,[3]Departments!$A$2:$K$33,11,)</f>
        <v>2631280.3426625244</v>
      </c>
      <c r="F30" s="2">
        <f>VLOOKUP(C30,[3]Departments!$A$2:$O$33,15,)</f>
        <v>972128.23934275843</v>
      </c>
      <c r="G30" s="2">
        <f>VLOOKUP(C30,[3]Departments!$A$2:$P$33,16,)</f>
        <v>1659152.103319766</v>
      </c>
      <c r="H30" s="2">
        <f>VLOOKUP(C30,[3]Departments!$A$2:$Q$33,17,)</f>
        <v>740840.86531933397</v>
      </c>
      <c r="I30" s="2">
        <f>VLOOKUP(C30,[3]Departments!$A$2:$S$33,19,)</f>
        <v>1324488.8828387498</v>
      </c>
      <c r="J30">
        <f>G30/E30</f>
        <v>0.63054934756245429</v>
      </c>
    </row>
    <row r="31" spans="1:10" x14ac:dyDescent="0.2">
      <c r="A31" s="5" t="s">
        <v>9</v>
      </c>
      <c r="B31" s="5" t="s">
        <v>10</v>
      </c>
      <c r="C31" s="5" t="s">
        <v>39</v>
      </c>
      <c r="D31" s="5" t="s">
        <v>14</v>
      </c>
      <c r="E31" s="2">
        <f>VLOOKUP(C31,[3]Departments!$A$2:$K$33,11,)</f>
        <v>2111831.9383008634</v>
      </c>
      <c r="F31" s="2">
        <f>VLOOKUP(C31,[3]Departments!$A$2:$O$33,15,)</f>
        <v>798094.04342743719</v>
      </c>
      <c r="G31" s="2">
        <f>VLOOKUP(C31,[3]Departments!$A$2:$P$33,16,)</f>
        <v>1313737.8948734263</v>
      </c>
      <c r="H31" s="2">
        <f>VLOOKUP(C31,[3]Departments!$A$2:$Q$33,17,)</f>
        <v>222674.30211750243</v>
      </c>
      <c r="I31" s="2">
        <f>VLOOKUP(C31,[3]Departments!$A$2:$S$33,19,)</f>
        <v>1452704.6092606732</v>
      </c>
      <c r="J31">
        <f>G31/E31</f>
        <v>0.62208449026982371</v>
      </c>
    </row>
    <row r="32" spans="1:10" x14ac:dyDescent="0.2">
      <c r="A32" s="5" t="s">
        <v>9</v>
      </c>
      <c r="B32" s="5" t="s">
        <v>10</v>
      </c>
      <c r="C32" s="5" t="s">
        <v>16</v>
      </c>
      <c r="D32" s="5" t="s">
        <v>17</v>
      </c>
      <c r="E32" s="2">
        <f>VLOOKUP(C32,[3]Departments!$A$2:$K$33,11,)</f>
        <v>15222547.816271126</v>
      </c>
      <c r="F32" s="2">
        <f>VLOOKUP(C32,[3]Departments!$A$2:$O$33,15,)</f>
        <v>6853665.449524479</v>
      </c>
      <c r="G32" s="2">
        <f>VLOOKUP(C32,[3]Departments!$A$2:$P$33,16,)</f>
        <v>8368882.3667466473</v>
      </c>
      <c r="H32" s="2">
        <f>VLOOKUP(C32,[3]Departments!$A$2:$Q$33,17,)</f>
        <v>7310278.3346641511</v>
      </c>
      <c r="I32" s="2">
        <f>VLOOKUP(C32,[3]Departments!$A$2:$S$33,19,)</f>
        <v>1504861.0479848525</v>
      </c>
      <c r="J32">
        <f>G32/E32</f>
        <v>0.54976883421586553</v>
      </c>
    </row>
  </sheetData>
  <sortState xmlns:xlrd2="http://schemas.microsoft.com/office/spreadsheetml/2017/richdata2" ref="A2:J33">
    <sortCondition ref="I1:I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460A-A38F-E94B-957C-7CAFCC972286}">
  <dimension ref="A1:J32"/>
  <sheetViews>
    <sheetView topLeftCell="G1" zoomScale="107" workbookViewId="0">
      <selection activeCell="T36" sqref="T36"/>
    </sheetView>
  </sheetViews>
  <sheetFormatPr baseColWidth="10" defaultRowHeight="16" x14ac:dyDescent="0.2"/>
  <cols>
    <col min="5" max="5" width="17.1640625" bestFit="1" customWidth="1"/>
    <col min="6" max="6" width="16.1640625" bestFit="1" customWidth="1"/>
    <col min="7" max="7" width="13.5" bestFit="1" customWidth="1"/>
    <col min="8" max="8" width="17.6640625" bestFit="1" customWidth="1"/>
    <col min="9" max="9" width="1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">
      <c r="A2" s="4" t="s">
        <v>46</v>
      </c>
      <c r="B2" s="4" t="s">
        <v>10</v>
      </c>
      <c r="C2" s="4" t="s">
        <v>34</v>
      </c>
      <c r="D2" s="4" t="s">
        <v>23</v>
      </c>
      <c r="E2" s="2">
        <f>VLOOKUP(C2,'[2]Profitability FY20'!$B$2:$J$33,9,)</f>
        <v>2222062.8125450853</v>
      </c>
      <c r="F2" s="2">
        <f>VLOOKUP(C2,'[2]Profitability FY20'!$B$2:$K$33,10,)</f>
        <v>2621260.2227616035</v>
      </c>
      <c r="G2" s="2">
        <f>VLOOKUP(C2,'[2]Profitability FY20'!$B$2:$L$33,11,)</f>
        <v>-399197.41021651821</v>
      </c>
      <c r="H2" s="2">
        <f>VLOOKUP(C2,'[2]Profitability FY20'!$B$2:$AB$33,25,)</f>
        <v>4916451.8569304273</v>
      </c>
      <c r="I2" s="2">
        <f>VLOOKUP(C2,'[2]Profitability FY20'!$B$2:$AB$33,27,)</f>
        <v>-4502087.231998831</v>
      </c>
      <c r="J2">
        <f>G2/E2</f>
        <v>-0.1796517217977692</v>
      </c>
    </row>
    <row r="3" spans="1:10" x14ac:dyDescent="0.2">
      <c r="A3" s="4" t="s">
        <v>46</v>
      </c>
      <c r="B3" s="4" t="s">
        <v>10</v>
      </c>
      <c r="C3" s="4" t="s">
        <v>33</v>
      </c>
      <c r="D3" s="4" t="s">
        <v>23</v>
      </c>
      <c r="E3" s="2">
        <f>VLOOKUP(C3,'[2]Profitability FY20'!$B$2:$J$33,9,)</f>
        <v>3051705.6018061717</v>
      </c>
      <c r="F3" s="2">
        <f>VLOOKUP(C3,'[2]Profitability FY20'!$B$2:$K$33,10,)</f>
        <v>1335419.4554784263</v>
      </c>
      <c r="G3" s="2">
        <f>VLOOKUP(C3,'[2]Profitability FY20'!$B$2:$L$33,11,)</f>
        <v>1716286.1463277454</v>
      </c>
      <c r="H3" s="2">
        <f>VLOOKUP(C3,'[2]Profitability FY20'!$B$2:$AB$33,25,)</f>
        <v>4885014.4608228793</v>
      </c>
      <c r="I3" s="2">
        <f>VLOOKUP(C3,'[2]Profitability FY20'!$B$2:$AB$33,27,)</f>
        <v>-2356315.3215122917</v>
      </c>
      <c r="J3">
        <f>G3/E3</f>
        <v>0.56240226623169365</v>
      </c>
    </row>
    <row r="4" spans="1:10" x14ac:dyDescent="0.2">
      <c r="A4" s="4" t="s">
        <v>46</v>
      </c>
      <c r="B4" s="4" t="s">
        <v>10</v>
      </c>
      <c r="C4" s="4" t="s">
        <v>13</v>
      </c>
      <c r="D4" s="4" t="s">
        <v>14</v>
      </c>
      <c r="E4" s="2">
        <f>VLOOKUP(C4,'[2]Profitability FY20'!$B$2:$J$33,9,)</f>
        <v>2162334.9161720001</v>
      </c>
      <c r="F4" s="2">
        <f>VLOOKUP(C4,'[2]Profitability FY20'!$B$2:$K$33,10,)</f>
        <v>1124914.0060692674</v>
      </c>
      <c r="G4" s="2">
        <f>VLOOKUP(C4,'[2]Profitability FY20'!$B$2:$L$33,11,)</f>
        <v>1037420.9101027327</v>
      </c>
      <c r="H4" s="2">
        <f>VLOOKUP(C4,'[2]Profitability FY20'!$B$2:$AB$33,25,)</f>
        <v>2963134.5183463893</v>
      </c>
      <c r="I4" s="2">
        <f>VLOOKUP(C4,'[2]Profitability FY20'!$B$2:$AB$33,27,)</f>
        <v>-1440395.5489876135</v>
      </c>
      <c r="J4">
        <f>G4/E4</f>
        <v>0.4797688380018798</v>
      </c>
    </row>
    <row r="5" spans="1:10" x14ac:dyDescent="0.2">
      <c r="A5" s="4" t="s">
        <v>46</v>
      </c>
      <c r="B5" s="4" t="s">
        <v>10</v>
      </c>
      <c r="C5" s="4" t="s">
        <v>38</v>
      </c>
      <c r="D5" s="4" t="s">
        <v>14</v>
      </c>
      <c r="E5" s="2">
        <f>VLOOKUP(C5,'[2]Profitability FY20'!$B$2:$J$33,9,)</f>
        <v>2785465.5829788283</v>
      </c>
      <c r="F5" s="2">
        <f>VLOOKUP(C5,'[2]Profitability FY20'!$B$2:$K$33,10,)</f>
        <v>729866.30126210686</v>
      </c>
      <c r="G5" s="2">
        <f>VLOOKUP(C5,'[2]Profitability FY20'!$B$2:$L$33,11,)</f>
        <v>2055599.2817167216</v>
      </c>
      <c r="H5" s="2">
        <f>VLOOKUP(C5,'[2]Profitability FY20'!$B$2:$AB$33,25,)</f>
        <v>3825416.772246683</v>
      </c>
      <c r="I5" s="2">
        <f>VLOOKUP(C5,'[2]Profitability FY20'!$B$2:$AB$33,27,)</f>
        <v>-1245640.91441198</v>
      </c>
      <c r="J5">
        <f>G5/E5</f>
        <v>0.73797331917432119</v>
      </c>
    </row>
    <row r="6" spans="1:10" x14ac:dyDescent="0.2">
      <c r="A6" s="4" t="s">
        <v>46</v>
      </c>
      <c r="B6" s="4" t="s">
        <v>10</v>
      </c>
      <c r="C6" s="4" t="s">
        <v>30</v>
      </c>
      <c r="D6" s="4" t="s">
        <v>47</v>
      </c>
      <c r="E6" s="2">
        <f>VLOOKUP(C6,'[2]Profitability FY20'!$B$2:$J$33,9,)</f>
        <v>2991810.161284795</v>
      </c>
      <c r="F6" s="2">
        <f>VLOOKUP(C6,'[2]Profitability FY20'!$B$2:$K$33,10,)</f>
        <v>1668744.651389583</v>
      </c>
      <c r="G6" s="2">
        <f>VLOOKUP(C6,'[2]Profitability FY20'!$B$2:$L$33,11,)</f>
        <v>1323065.509895212</v>
      </c>
      <c r="H6" s="2">
        <f>VLOOKUP(C6,'[2]Profitability FY20'!$B$2:$AB$33,25,)</f>
        <v>2857284.2825879795</v>
      </c>
      <c r="I6" s="2">
        <f>VLOOKUP(C6,'[2]Profitability FY20'!$B$2:$AB$33,27,)</f>
        <v>-1080919.5169518958</v>
      </c>
      <c r="J6">
        <f>G6/E6</f>
        <v>0.4422290982951399</v>
      </c>
    </row>
    <row r="7" spans="1:10" x14ac:dyDescent="0.2">
      <c r="A7" s="4" t="s">
        <v>46</v>
      </c>
      <c r="B7" s="4" t="s">
        <v>10</v>
      </c>
      <c r="C7" s="4" t="s">
        <v>40</v>
      </c>
      <c r="D7" s="4" t="s">
        <v>23</v>
      </c>
      <c r="E7" s="2">
        <f>VLOOKUP(C7,'[2]Profitability FY20'!$B$2:$J$33,9,)</f>
        <v>2313781.5800969885</v>
      </c>
      <c r="F7" s="2">
        <f>VLOOKUP(C7,'[2]Profitability FY20'!$B$2:$K$33,10,)</f>
        <v>837132.21835991298</v>
      </c>
      <c r="G7" s="2">
        <f>VLOOKUP(C7,'[2]Profitability FY20'!$B$2:$L$33,11,)</f>
        <v>1476649.3617370755</v>
      </c>
      <c r="H7" s="2">
        <f>VLOOKUP(C7,'[2]Profitability FY20'!$B$2:$AB$33,25,)</f>
        <v>3144915.7987277592</v>
      </c>
      <c r="I7" s="2">
        <f>VLOOKUP(C7,'[2]Profitability FY20'!$B$2:$AB$33,27,)</f>
        <v>-1028003.3792584786</v>
      </c>
      <c r="J7">
        <f>G7/E7</f>
        <v>0.63819738839617601</v>
      </c>
    </row>
    <row r="8" spans="1:10" x14ac:dyDescent="0.2">
      <c r="A8" s="4" t="s">
        <v>46</v>
      </c>
      <c r="B8" s="4" t="s">
        <v>10</v>
      </c>
      <c r="C8" s="4" t="s">
        <v>26</v>
      </c>
      <c r="D8" s="4" t="s">
        <v>47</v>
      </c>
      <c r="E8" s="2">
        <f>VLOOKUP(C8,'[2]Profitability FY20'!$B$2:$J$33,9,)</f>
        <v>658234.68540289835</v>
      </c>
      <c r="F8" s="2">
        <f>VLOOKUP(C8,'[2]Profitability FY20'!$B$2:$K$33,10,)</f>
        <v>641107.17038210051</v>
      </c>
      <c r="G8" s="2">
        <f>VLOOKUP(C8,'[2]Profitability FY20'!$B$2:$L$33,11,)</f>
        <v>17127.515020797844</v>
      </c>
      <c r="H8" s="2">
        <f>VLOOKUP(C8,'[2]Profitability FY20'!$B$2:$AB$33,25,)</f>
        <v>1098414.4196806662</v>
      </c>
      <c r="I8" s="2">
        <f>VLOOKUP(C8,'[2]Profitability FY20'!$B$2:$AB$33,27,)</f>
        <v>-708525.05886672437</v>
      </c>
      <c r="J8">
        <f>G8/E8</f>
        <v>2.6020377534973375E-2</v>
      </c>
    </row>
    <row r="9" spans="1:10" x14ac:dyDescent="0.2">
      <c r="A9" s="4" t="s">
        <v>46</v>
      </c>
      <c r="B9" s="4" t="s">
        <v>10</v>
      </c>
      <c r="C9" s="4" t="s">
        <v>29</v>
      </c>
      <c r="D9" s="4" t="s">
        <v>20</v>
      </c>
      <c r="E9" s="2">
        <f>VLOOKUP(C9,'[2]Profitability FY20'!$B$2:$J$33,9,)</f>
        <v>492382.61166784255</v>
      </c>
      <c r="F9" s="2">
        <f>VLOOKUP(C9,'[2]Profitability FY20'!$B$2:$K$33,10,)</f>
        <v>451795.33773521002</v>
      </c>
      <c r="G9" s="2">
        <f>VLOOKUP(C9,'[2]Profitability FY20'!$B$2:$L$33,11,)</f>
        <v>40587.273932632525</v>
      </c>
      <c r="H9" s="2">
        <f>VLOOKUP(C9,'[2]Profitability FY20'!$B$2:$AB$33,25,)</f>
        <v>437352.11056500714</v>
      </c>
      <c r="I9" s="2">
        <f>VLOOKUP(C9,'[2]Profitability FY20'!$B$2:$AB$33,27,)</f>
        <v>-376395.45279345516</v>
      </c>
      <c r="J9">
        <f>G9/E9</f>
        <v>8.2430355928191021E-2</v>
      </c>
    </row>
    <row r="10" spans="1:10" x14ac:dyDescent="0.2">
      <c r="A10" s="4" t="s">
        <v>46</v>
      </c>
      <c r="B10" s="4" t="s">
        <v>10</v>
      </c>
      <c r="C10" s="4" t="s">
        <v>31</v>
      </c>
      <c r="D10" s="4" t="s">
        <v>47</v>
      </c>
      <c r="E10" s="2">
        <f>VLOOKUP(C10,'[2]Profitability FY20'!$B$2:$J$33,9,)</f>
        <v>1338060.1620531033</v>
      </c>
      <c r="F10" s="2">
        <f>VLOOKUP(C10,'[2]Profitability FY20'!$B$2:$K$33,10,)</f>
        <v>773060.62125076551</v>
      </c>
      <c r="G10" s="2">
        <f>VLOOKUP(C10,'[2]Profitability FY20'!$B$2:$L$33,11,)</f>
        <v>564999.54080233781</v>
      </c>
      <c r="H10" s="2">
        <f>VLOOKUP(C10,'[2]Profitability FY20'!$B$2:$AB$33,25,)</f>
        <v>1323499.208821299</v>
      </c>
      <c r="I10" s="2">
        <f>VLOOKUP(C10,'[2]Profitability FY20'!$B$2:$AB$33,27,)</f>
        <v>-375396.44273836561</v>
      </c>
      <c r="J10">
        <f>G10/E10</f>
        <v>0.42225271839452222</v>
      </c>
    </row>
    <row r="11" spans="1:10" x14ac:dyDescent="0.2">
      <c r="A11" s="4" t="s">
        <v>46</v>
      </c>
      <c r="B11" s="4" t="s">
        <v>10</v>
      </c>
      <c r="C11" s="4" t="s">
        <v>45</v>
      </c>
      <c r="D11" s="4" t="s">
        <v>23</v>
      </c>
      <c r="E11" s="2">
        <f>VLOOKUP(C11,'[2]Profitability FY20'!$B$2:$J$33,9,)</f>
        <v>750983.20859319891</v>
      </c>
      <c r="F11" s="2">
        <f>VLOOKUP(C11,'[2]Profitability FY20'!$B$2:$K$33,10,)</f>
        <v>442170.47100402019</v>
      </c>
      <c r="G11" s="2">
        <f>VLOOKUP(C11,'[2]Profitability FY20'!$B$2:$L$33,11,)</f>
        <v>308812.73758917872</v>
      </c>
      <c r="H11" s="2">
        <f>VLOOKUP(C11,'[2]Profitability FY20'!$B$2:$AB$33,25,)</f>
        <v>1323317.8725310632</v>
      </c>
      <c r="I11" s="2">
        <f>VLOOKUP(C11,'[2]Profitability FY20'!$B$2:$AB$33,27,)</f>
        <v>-357944.04292144056</v>
      </c>
      <c r="J11">
        <f>G11/E11</f>
        <v>0.41121124155048838</v>
      </c>
    </row>
    <row r="12" spans="1:10" x14ac:dyDescent="0.2">
      <c r="A12" s="4" t="s">
        <v>46</v>
      </c>
      <c r="B12" s="4" t="s">
        <v>10</v>
      </c>
      <c r="C12" s="4" t="s">
        <v>37</v>
      </c>
      <c r="D12" s="4" t="s">
        <v>14</v>
      </c>
      <c r="E12" s="2">
        <f>VLOOKUP(C12,'[2]Profitability FY20'!$B$2:$J$33,9,)</f>
        <v>1070537.2363559052</v>
      </c>
      <c r="F12" s="2">
        <f>VLOOKUP(C12,'[2]Profitability FY20'!$B$2:$K$33,10,)</f>
        <v>531283.08391318074</v>
      </c>
      <c r="G12" s="2">
        <f>VLOOKUP(C12,'[2]Profitability FY20'!$B$2:$L$33,11,)</f>
        <v>539254.15244272444</v>
      </c>
      <c r="H12" s="2">
        <f>VLOOKUP(C12,'[2]Profitability FY20'!$B$2:$AB$33,25,)</f>
        <v>1293283.0925446034</v>
      </c>
      <c r="I12" s="2">
        <f>VLOOKUP(C12,'[2]Profitability FY20'!$B$2:$AB$33,27,)</f>
        <v>-341936.2042872851</v>
      </c>
      <c r="J12">
        <f>G12/E12</f>
        <v>0.50372292913260874</v>
      </c>
    </row>
    <row r="13" spans="1:10" x14ac:dyDescent="0.2">
      <c r="A13" s="4" t="s">
        <v>46</v>
      </c>
      <c r="B13" s="4" t="s">
        <v>10</v>
      </c>
      <c r="C13" s="4" t="s">
        <v>15</v>
      </c>
      <c r="D13" s="4" t="s">
        <v>14</v>
      </c>
      <c r="E13" s="2">
        <f>VLOOKUP(C13,'[2]Profitability FY20'!$B$2:$J$33,9,)</f>
        <v>1190120.8652901035</v>
      </c>
      <c r="F13" s="2">
        <f>VLOOKUP(C13,'[2]Profitability FY20'!$B$2:$K$33,10,)</f>
        <v>778976.08626005449</v>
      </c>
      <c r="G13" s="2">
        <f>VLOOKUP(C13,'[2]Profitability FY20'!$B$2:$L$33,11,)</f>
        <v>411144.77903004899</v>
      </c>
      <c r="H13" s="2">
        <f>VLOOKUP(C13,'[2]Profitability FY20'!$B$2:$AB$33,25,)</f>
        <v>1128209.3856390216</v>
      </c>
      <c r="I13" s="2">
        <f>VLOOKUP(C13,'[2]Profitability FY20'!$B$2:$AB$33,27,)</f>
        <v>-312283.95730065752</v>
      </c>
      <c r="J13">
        <f>G13/E13</f>
        <v>0.34546472633250447</v>
      </c>
    </row>
    <row r="14" spans="1:10" x14ac:dyDescent="0.2">
      <c r="A14" s="4" t="s">
        <v>46</v>
      </c>
      <c r="B14" s="4" t="s">
        <v>10</v>
      </c>
      <c r="C14" s="4" t="s">
        <v>18</v>
      </c>
      <c r="D14" s="4" t="s">
        <v>14</v>
      </c>
      <c r="E14" s="2">
        <f>VLOOKUP(C14,'[2]Profitability FY20'!$B$2:$J$33,9,)</f>
        <v>581309.17075362871</v>
      </c>
      <c r="F14" s="2">
        <f>VLOOKUP(C14,'[2]Profitability FY20'!$B$2:$K$33,10,)</f>
        <v>155667</v>
      </c>
      <c r="G14" s="2">
        <f>VLOOKUP(C14,'[2]Profitability FY20'!$B$2:$L$33,11,)</f>
        <v>425642.17075362871</v>
      </c>
      <c r="H14" s="2">
        <f>VLOOKUP(C14,'[2]Profitability FY20'!$B$2:$AB$33,25,)</f>
        <v>1000719.4861658363</v>
      </c>
      <c r="I14" s="2">
        <f>VLOOKUP(C14,'[2]Profitability FY20'!$B$2:$AB$33,27,)</f>
        <v>-175937.41855159332</v>
      </c>
      <c r="J14">
        <f>G14/E14</f>
        <v>0.73221306693271659</v>
      </c>
    </row>
    <row r="15" spans="1:10" x14ac:dyDescent="0.2">
      <c r="A15" s="4" t="s">
        <v>46</v>
      </c>
      <c r="B15" s="4" t="s">
        <v>10</v>
      </c>
      <c r="C15" s="4" t="s">
        <v>11</v>
      </c>
      <c r="D15" s="4" t="s">
        <v>47</v>
      </c>
      <c r="E15" s="2">
        <f>VLOOKUP(C15,'[2]Profitability FY20'!$B$2:$J$33,9,)</f>
        <v>843318.2995946107</v>
      </c>
      <c r="F15" s="2">
        <f>VLOOKUP(C15,'[2]Profitability FY20'!$B$2:$K$33,10,)</f>
        <v>507820.85637334769</v>
      </c>
      <c r="G15" s="2">
        <f>VLOOKUP(C15,'[2]Profitability FY20'!$B$2:$L$33,11,)</f>
        <v>335497.44322126301</v>
      </c>
      <c r="H15" s="2">
        <f>VLOOKUP(C15,'[2]Profitability FY20'!$B$2:$AB$33,25,)</f>
        <v>871099.69883344159</v>
      </c>
      <c r="I15" s="2">
        <f>VLOOKUP(C15,'[2]Profitability FY20'!$B$2:$AB$33,27,)</f>
        <v>-173286.2476851471</v>
      </c>
      <c r="J15">
        <f>G15/E15</f>
        <v>0.39783014714911213</v>
      </c>
    </row>
    <row r="16" spans="1:10" x14ac:dyDescent="0.2">
      <c r="A16" s="4" t="s">
        <v>46</v>
      </c>
      <c r="B16" s="4" t="s">
        <v>10</v>
      </c>
      <c r="C16" s="4" t="s">
        <v>41</v>
      </c>
      <c r="D16" s="4" t="s">
        <v>20</v>
      </c>
      <c r="E16" s="2">
        <f>VLOOKUP(C16,'[2]Profitability FY20'!$B$2:$J$33,9,)</f>
        <v>3355987.7582093962</v>
      </c>
      <c r="F16" s="2">
        <f>VLOOKUP(C16,'[2]Profitability FY20'!$B$2:$K$33,10,)</f>
        <v>1956452.7225459644</v>
      </c>
      <c r="G16" s="2">
        <f>VLOOKUP(C16,'[2]Profitability FY20'!$B$2:$L$33,11,)</f>
        <v>1399535.0356634317</v>
      </c>
      <c r="H16" s="2">
        <f>VLOOKUP(C16,'[2]Profitability FY20'!$B$2:$AB$33,25,)</f>
        <v>1588024.4312586295</v>
      </c>
      <c r="I16" s="2">
        <f>VLOOKUP(C16,'[2]Profitability FY20'!$B$2:$AB$33,27,)</f>
        <v>-114532.86350312103</v>
      </c>
      <c r="J16">
        <f>G16/E16</f>
        <v>0.41702626365066381</v>
      </c>
    </row>
    <row r="17" spans="1:10" x14ac:dyDescent="0.2">
      <c r="A17" s="4" t="s">
        <v>46</v>
      </c>
      <c r="B17" s="4" t="s">
        <v>10</v>
      </c>
      <c r="C17" s="4" t="s">
        <v>51</v>
      </c>
      <c r="D17" s="4" t="s">
        <v>23</v>
      </c>
      <c r="E17" s="2">
        <f>VLOOKUP(C17,'[2]Profitability FY20'!$B$2:$J$33,9,)</f>
        <v>693927.66205490625</v>
      </c>
      <c r="F17" s="2">
        <f>VLOOKUP(C17,'[2]Profitability FY20'!$B$2:$K$33,10,)</f>
        <v>260185</v>
      </c>
      <c r="G17" s="2">
        <f>VLOOKUP(C17,'[2]Profitability FY20'!$B$2:$L$33,11,)</f>
        <v>433742.66205490625</v>
      </c>
      <c r="H17" s="2">
        <f>VLOOKUP(C17,'[2]Profitability FY20'!$B$2:$AB$33,25,)</f>
        <v>582661.13479898893</v>
      </c>
      <c r="I17" s="2">
        <f>VLOOKUP(C17,'[2]Profitability FY20'!$B$2:$AB$33,27,)</f>
        <v>-27326.392765429668</v>
      </c>
      <c r="J17">
        <f>G17/E17</f>
        <v>0.6250545781248692</v>
      </c>
    </row>
    <row r="18" spans="1:10" x14ac:dyDescent="0.2">
      <c r="A18" s="4" t="s">
        <v>46</v>
      </c>
      <c r="B18" s="4" t="s">
        <v>10</v>
      </c>
      <c r="C18" s="4" t="s">
        <v>22</v>
      </c>
      <c r="D18" s="4" t="s">
        <v>23</v>
      </c>
      <c r="E18" s="2">
        <f>VLOOKUP(C18,'[2]Profitability FY20'!$B$2:$J$33,9,)</f>
        <v>724953.6476092377</v>
      </c>
      <c r="F18" s="2">
        <f>VLOOKUP(C18,'[2]Profitability FY20'!$B$2:$K$33,10,)</f>
        <v>357209.7858365362</v>
      </c>
      <c r="G18" s="2">
        <f>VLOOKUP(C18,'[2]Profitability FY20'!$B$2:$L$33,11,)</f>
        <v>367743.86177270149</v>
      </c>
      <c r="H18" s="2">
        <f>VLOOKUP(C18,'[2]Profitability FY20'!$B$2:$AB$33,25,)</f>
        <v>919176.97275631374</v>
      </c>
      <c r="I18" s="2">
        <f>VLOOKUP(C18,'[2]Profitability FY20'!$B$2:$AB$33,27,)</f>
        <v>86847.764771134651</v>
      </c>
      <c r="J18">
        <f>G18/E18</f>
        <v>0.50726534446092153</v>
      </c>
    </row>
    <row r="19" spans="1:10" x14ac:dyDescent="0.2">
      <c r="A19" s="4" t="s">
        <v>46</v>
      </c>
      <c r="B19" s="4" t="s">
        <v>10</v>
      </c>
      <c r="C19" s="4" t="s">
        <v>42</v>
      </c>
      <c r="D19" s="4" t="s">
        <v>14</v>
      </c>
      <c r="E19" s="2">
        <f>VLOOKUP(C19,'[2]Profitability FY20'!$B$2:$J$33,9,)</f>
        <v>1059970.6393788105</v>
      </c>
      <c r="F19" s="2">
        <f>VLOOKUP(C19,'[2]Profitability FY20'!$B$2:$K$33,10,)</f>
        <v>422310.27088852774</v>
      </c>
      <c r="G19" s="2">
        <f>VLOOKUP(C19,'[2]Profitability FY20'!$B$2:$L$33,11,)</f>
        <v>637660.3684902828</v>
      </c>
      <c r="H19" s="2">
        <f>VLOOKUP(C19,'[2]Profitability FY20'!$B$2:$AB$33,25,)</f>
        <v>920468.61010706332</v>
      </c>
      <c r="I19" s="2">
        <f>VLOOKUP(C19,'[2]Profitability FY20'!$B$2:$AB$33,27,)</f>
        <v>112780.0703693555</v>
      </c>
      <c r="J19">
        <f>G19/E19</f>
        <v>0.60158304843611499</v>
      </c>
    </row>
    <row r="20" spans="1:10" x14ac:dyDescent="0.2">
      <c r="A20" s="4" t="s">
        <v>46</v>
      </c>
      <c r="B20" s="4" t="s">
        <v>10</v>
      </c>
      <c r="C20" s="4" t="s">
        <v>36</v>
      </c>
      <c r="D20" s="4" t="s">
        <v>14</v>
      </c>
      <c r="E20" s="2">
        <f>VLOOKUP(C20,'[2]Profitability FY20'!$B$2:$J$33,9,)</f>
        <v>836241.40951544559</v>
      </c>
      <c r="F20" s="2">
        <f>VLOOKUP(C20,'[2]Profitability FY20'!$B$2:$K$33,10,)</f>
        <v>408740.38622770354</v>
      </c>
      <c r="G20" s="2">
        <f>VLOOKUP(C20,'[2]Profitability FY20'!$B$2:$L$33,11,)</f>
        <v>427501.02328774205</v>
      </c>
      <c r="H20" s="2">
        <f>VLOOKUP(C20,'[2]Profitability FY20'!$B$2:$AB$33,25,)</f>
        <v>653901.48803735827</v>
      </c>
      <c r="I20" s="2">
        <f>VLOOKUP(C20,'[2]Profitability FY20'!$B$2:$AB$33,27,)</f>
        <v>157384.05044781262</v>
      </c>
      <c r="J20">
        <f>G20/E20</f>
        <v>0.5112172375384455</v>
      </c>
    </row>
    <row r="21" spans="1:10" x14ac:dyDescent="0.2">
      <c r="A21" s="4" t="s">
        <v>46</v>
      </c>
      <c r="B21" s="4" t="s">
        <v>10</v>
      </c>
      <c r="C21" s="4" t="s">
        <v>19</v>
      </c>
      <c r="D21" s="4" t="s">
        <v>20</v>
      </c>
      <c r="E21" s="2">
        <f>VLOOKUP(C21,'[2]Profitability FY20'!$B$2:$J$33,9,)</f>
        <v>1345616.8515695883</v>
      </c>
      <c r="F21" s="2">
        <f>VLOOKUP(C21,'[2]Profitability FY20'!$B$2:$K$33,10,)</f>
        <v>552216.16646967991</v>
      </c>
      <c r="G21" s="2">
        <f>VLOOKUP(C21,'[2]Profitability FY20'!$B$2:$L$33,11,)</f>
        <v>793400.68509990838</v>
      </c>
      <c r="H21" s="2">
        <f>VLOOKUP(C21,'[2]Profitability FY20'!$B$2:$AB$33,25,)</f>
        <v>575382.55381533783</v>
      </c>
      <c r="I21" s="2">
        <f>VLOOKUP(C21,'[2]Profitability FY20'!$B$2:$AB$33,27,)</f>
        <v>243923.80919252965</v>
      </c>
      <c r="J21">
        <f>G21/E21</f>
        <v>0.58961857097319348</v>
      </c>
    </row>
    <row r="22" spans="1:10" x14ac:dyDescent="0.2">
      <c r="A22" s="4" t="s">
        <v>46</v>
      </c>
      <c r="B22" s="4" t="s">
        <v>10</v>
      </c>
      <c r="C22" s="4" t="s">
        <v>44</v>
      </c>
      <c r="D22" s="4" t="s">
        <v>14</v>
      </c>
      <c r="E22" s="2">
        <f>VLOOKUP(C22,'[2]Profitability FY20'!$B$2:$J$33,9,)</f>
        <v>214645.68521861127</v>
      </c>
      <c r="F22" s="2">
        <f>VLOOKUP(C22,'[2]Profitability FY20'!$B$2:$K$33,10,)</f>
        <v>20342.662731179673</v>
      </c>
      <c r="G22" s="2">
        <f>VLOOKUP(C22,'[2]Profitability FY20'!$B$2:$L$33,11,)</f>
        <v>194303.02248743159</v>
      </c>
      <c r="H22" s="2">
        <f>VLOOKUP(C22,'[2]Profitability FY20'!$B$2:$AB$33,25,)</f>
        <v>216994.06113003241</v>
      </c>
      <c r="I22" s="2">
        <f>VLOOKUP(C22,'[2]Profitability FY20'!$B$2:$AB$33,27,)</f>
        <v>342395.42677448661</v>
      </c>
      <c r="J22">
        <f>G22/E22</f>
        <v>0.90522678007498181</v>
      </c>
    </row>
    <row r="23" spans="1:10" x14ac:dyDescent="0.2">
      <c r="A23" s="4" t="s">
        <v>46</v>
      </c>
      <c r="B23" s="4" t="s">
        <v>10</v>
      </c>
      <c r="C23" s="4" t="s">
        <v>24</v>
      </c>
      <c r="D23" s="4" t="s">
        <v>47</v>
      </c>
      <c r="E23" s="2">
        <f>VLOOKUP(C23,'[2]Profitability FY20'!$B$2:$J$33,9,)</f>
        <v>1158274.3491468425</v>
      </c>
      <c r="F23" s="2">
        <f>VLOOKUP(C23,'[2]Profitability FY20'!$B$2:$K$33,10,)</f>
        <v>318554.29048091889</v>
      </c>
      <c r="G23" s="2">
        <f>VLOOKUP(C23,'[2]Profitability FY20'!$B$2:$L$33,11,)</f>
        <v>839720.05866592354</v>
      </c>
      <c r="H23" s="2">
        <f>VLOOKUP(C23,'[2]Profitability FY20'!$B$2:$AB$33,25,)</f>
        <v>548307.94215263217</v>
      </c>
      <c r="I23" s="2">
        <f>VLOOKUP(C23,'[2]Profitability FY20'!$B$2:$AB$33,27,)</f>
        <v>638895.03467044316</v>
      </c>
      <c r="J23">
        <f>G23/E23</f>
        <v>0.72497509703503449</v>
      </c>
    </row>
    <row r="24" spans="1:10" x14ac:dyDescent="0.2">
      <c r="A24" s="4" t="s">
        <v>46</v>
      </c>
      <c r="B24" s="4" t="s">
        <v>10</v>
      </c>
      <c r="C24" s="4" t="s">
        <v>21</v>
      </c>
      <c r="D24" s="4" t="s">
        <v>14</v>
      </c>
      <c r="E24" s="2">
        <f>VLOOKUP(C24,'[2]Profitability FY20'!$B$2:$J$33,9,)</f>
        <v>2710122.7548286957</v>
      </c>
      <c r="F24" s="2">
        <f>VLOOKUP(C24,'[2]Profitability FY20'!$B$2:$K$33,10,)</f>
        <v>488140.28809195064</v>
      </c>
      <c r="G24" s="2">
        <f>VLOOKUP(C24,'[2]Profitability FY20'!$B$2:$L$33,11,)</f>
        <v>2221982.4667367451</v>
      </c>
      <c r="H24" s="2">
        <f>VLOOKUP(C24,'[2]Profitability FY20'!$B$2:$AB$33,25,)</f>
        <v>1944550.2540648154</v>
      </c>
      <c r="I24" s="2">
        <f>VLOOKUP(C24,'[2]Profitability FY20'!$B$2:$AB$33,27,)</f>
        <v>718251.00261833298</v>
      </c>
      <c r="J24">
        <f>G24/E24</f>
        <v>0.81988259121391516</v>
      </c>
    </row>
    <row r="25" spans="1:10" x14ac:dyDescent="0.2">
      <c r="A25" s="4" t="s">
        <v>46</v>
      </c>
      <c r="B25" s="4" t="s">
        <v>10</v>
      </c>
      <c r="C25" s="4" t="s">
        <v>28</v>
      </c>
      <c r="D25" s="4" t="s">
        <v>14</v>
      </c>
      <c r="E25" s="2">
        <f>VLOOKUP(C25,'[2]Profitability FY20'!$B$2:$J$33,9,)</f>
        <v>1356957.585115606</v>
      </c>
      <c r="F25" s="2">
        <f>VLOOKUP(C25,'[2]Profitability FY20'!$B$2:$K$33,10,)</f>
        <v>600721.79054636124</v>
      </c>
      <c r="G25" s="2">
        <f>VLOOKUP(C25,'[2]Profitability FY20'!$B$2:$L$33,11,)</f>
        <v>756235.79456924472</v>
      </c>
      <c r="H25" s="2">
        <f>VLOOKUP(C25,'[2]Profitability FY20'!$B$2:$AB$33,25,)</f>
        <v>259864.68765176472</v>
      </c>
      <c r="I25" s="2">
        <f>VLOOKUP(C25,'[2]Profitability FY20'!$B$2:$AB$33,27,)</f>
        <v>862711.07287850091</v>
      </c>
      <c r="J25">
        <f>G25/E25</f>
        <v>0.55730245577632942</v>
      </c>
    </row>
    <row r="26" spans="1:10" x14ac:dyDescent="0.2">
      <c r="A26" s="4" t="s">
        <v>46</v>
      </c>
      <c r="B26" s="4" t="s">
        <v>10</v>
      </c>
      <c r="C26" s="4" t="s">
        <v>25</v>
      </c>
      <c r="D26" s="4" t="s">
        <v>14</v>
      </c>
      <c r="E26" s="2">
        <f>VLOOKUP(C26,'[2]Profitability FY20'!$B$2:$J$33,9,)</f>
        <v>3173435.8473187005</v>
      </c>
      <c r="F26" s="2">
        <f>VLOOKUP(C26,'[2]Profitability FY20'!$B$2:$K$33,10,)</f>
        <v>1156753.4462116261</v>
      </c>
      <c r="G26" s="2">
        <f>VLOOKUP(C26,'[2]Profitability FY20'!$B$2:$L$33,11,)</f>
        <v>2016682.4011070745</v>
      </c>
      <c r="H26" s="2">
        <f>VLOOKUP(C26,'[2]Profitability FY20'!$B$2:$AB$33,25,)</f>
        <v>1487085.5709821829</v>
      </c>
      <c r="I26" s="2">
        <f>VLOOKUP(C26,'[2]Profitability FY20'!$B$2:$AB$33,27,)</f>
        <v>950255.15298969764</v>
      </c>
      <c r="J26">
        <f>G26/E26</f>
        <v>0.63548863066225514</v>
      </c>
    </row>
    <row r="27" spans="1:10" x14ac:dyDescent="0.2">
      <c r="A27" s="4" t="s">
        <v>46</v>
      </c>
      <c r="B27" s="4" t="s">
        <v>10</v>
      </c>
      <c r="C27" s="4" t="s">
        <v>43</v>
      </c>
      <c r="D27" s="4" t="s">
        <v>23</v>
      </c>
      <c r="E27" s="2">
        <f>VLOOKUP(C27,'[2]Profitability FY20'!$B$2:$J$33,9,)</f>
        <v>1057889.4505037866</v>
      </c>
      <c r="F27" s="2">
        <f>VLOOKUP(C27,'[2]Profitability FY20'!$B$2:$K$33,10,)</f>
        <v>255218.03966973792</v>
      </c>
      <c r="G27" s="2">
        <f>VLOOKUP(C27,'[2]Profitability FY20'!$B$2:$L$33,11,)</f>
        <v>802671.41083404864</v>
      </c>
      <c r="H27" s="2">
        <f>VLOOKUP(C27,'[2]Profitability FY20'!$B$2:$AB$33,25,)</f>
        <v>425721.5233706627</v>
      </c>
      <c r="I27" s="2">
        <f>VLOOKUP(C27,'[2]Profitability FY20'!$B$2:$AB$33,27,)</f>
        <v>992249.91991268517</v>
      </c>
      <c r="J27">
        <f>G27/E27</f>
        <v>0.75874791118467211</v>
      </c>
    </row>
    <row r="28" spans="1:10" x14ac:dyDescent="0.2">
      <c r="A28" s="4" t="s">
        <v>46</v>
      </c>
      <c r="B28" s="4" t="s">
        <v>10</v>
      </c>
      <c r="C28" s="4" t="s">
        <v>16</v>
      </c>
      <c r="D28" s="4" t="s">
        <v>16</v>
      </c>
      <c r="E28" s="2">
        <f>VLOOKUP(C28,'[2]Profitability FY20'!$B$2:$J$33,9,)</f>
        <v>15545090.381362639</v>
      </c>
      <c r="F28" s="2">
        <f>VLOOKUP(C28,'[2]Profitability FY20'!$B$2:$K$33,10,)</f>
        <v>9928631.5381561164</v>
      </c>
      <c r="G28" s="2">
        <f>VLOOKUP(C28,'[2]Profitability FY20'!$B$2:$L$33,11,)</f>
        <v>5616458.843206523</v>
      </c>
      <c r="H28" s="2">
        <f>VLOOKUP(C28,'[2]Profitability FY20'!$B$2:$AB$33,25,)</f>
        <v>4645028.8522127979</v>
      </c>
      <c r="I28" s="2">
        <f>VLOOKUP(C28,'[2]Profitability FY20'!$B$2:$AB$33,27,)</f>
        <v>1233098.2295398442</v>
      </c>
      <c r="J28">
        <f>G28/E28</f>
        <v>0.36130113787824758</v>
      </c>
    </row>
    <row r="29" spans="1:10" x14ac:dyDescent="0.2">
      <c r="A29" s="4" t="s">
        <v>46</v>
      </c>
      <c r="B29" s="4" t="s">
        <v>10</v>
      </c>
      <c r="C29" s="4" t="s">
        <v>32</v>
      </c>
      <c r="D29" s="4" t="s">
        <v>14</v>
      </c>
      <c r="E29" s="2">
        <f>VLOOKUP(C29,'[2]Profitability FY20'!$B$2:$J$33,9,)</f>
        <v>2038440.8350125998</v>
      </c>
      <c r="F29" s="2">
        <f>VLOOKUP(C29,'[2]Profitability FY20'!$B$2:$K$33,10,)</f>
        <v>572229.08196566184</v>
      </c>
      <c r="G29" s="2">
        <f>VLOOKUP(C29,'[2]Profitability FY20'!$B$2:$L$33,11,)</f>
        <v>1466211.753046938</v>
      </c>
      <c r="H29" s="2">
        <f>VLOOKUP(C29,'[2]Profitability FY20'!$B$2:$AB$33,25,)</f>
        <v>288145.70498646679</v>
      </c>
      <c r="I29" s="2">
        <f>VLOOKUP(C29,'[2]Profitability FY20'!$B$2:$AB$33,27,)</f>
        <v>1545659.5145654257</v>
      </c>
      <c r="J29">
        <f>G29/E29</f>
        <v>0.71928099548588331</v>
      </c>
    </row>
    <row r="30" spans="1:10" x14ac:dyDescent="0.2">
      <c r="A30" s="4" t="s">
        <v>46</v>
      </c>
      <c r="B30" s="4" t="s">
        <v>10</v>
      </c>
      <c r="C30" s="4" t="s">
        <v>27</v>
      </c>
      <c r="D30" s="4" t="s">
        <v>14</v>
      </c>
      <c r="E30" s="2">
        <f>VLOOKUP(C30,'[2]Profitability FY20'!$B$2:$J$33,9,)</f>
        <v>3095330.4476949763</v>
      </c>
      <c r="F30" s="2">
        <f>VLOOKUP(C30,'[2]Profitability FY20'!$B$2:$K$33,10,)</f>
        <v>847956.28577438288</v>
      </c>
      <c r="G30" s="2">
        <f>VLOOKUP(C30,'[2]Profitability FY20'!$B$2:$L$33,11,)</f>
        <v>2247374.1619205936</v>
      </c>
      <c r="H30" s="2">
        <f>VLOOKUP(C30,'[2]Profitability FY20'!$B$2:$AB$33,25,)</f>
        <v>925358.32593834226</v>
      </c>
      <c r="I30" s="2">
        <f>VLOOKUP(C30,'[2]Profitability FY20'!$B$2:$AB$33,27,)</f>
        <v>1717813.0647257096</v>
      </c>
      <c r="J30">
        <f>G30/E30</f>
        <v>0.72605306602859254</v>
      </c>
    </row>
    <row r="31" spans="1:10" x14ac:dyDescent="0.2">
      <c r="A31" s="4" t="s">
        <v>46</v>
      </c>
      <c r="B31" s="4" t="s">
        <v>10</v>
      </c>
      <c r="C31" s="4" t="s">
        <v>39</v>
      </c>
      <c r="D31" s="4" t="s">
        <v>14</v>
      </c>
      <c r="E31" s="2">
        <f>VLOOKUP(C31,'[2]Profitability FY20'!$B$2:$J$33,9,)</f>
        <v>2361718.7087922907</v>
      </c>
      <c r="F31" s="2">
        <f>VLOOKUP(C31,'[2]Profitability FY20'!$B$2:$K$33,10,)</f>
        <v>725758.00310686056</v>
      </c>
      <c r="G31" s="2">
        <f>VLOOKUP(C31,'[2]Profitability FY20'!$B$2:$L$33,11,)</f>
        <v>1635960.7056854302</v>
      </c>
      <c r="H31" s="2">
        <f>VLOOKUP(C31,'[2]Profitability FY20'!$B$2:$AB$33,25,)</f>
        <v>165458.85924185722</v>
      </c>
      <c r="I31" s="2">
        <f>VLOOKUP(C31,'[2]Profitability FY20'!$B$2:$AB$33,27,)</f>
        <v>1832663.4772581488</v>
      </c>
      <c r="J31">
        <f>G31/E31</f>
        <v>0.69269921925715261</v>
      </c>
    </row>
    <row r="32" spans="1:10" x14ac:dyDescent="0.2">
      <c r="A32" s="4" t="s">
        <v>46</v>
      </c>
      <c r="B32" s="4" t="s">
        <v>10</v>
      </c>
      <c r="C32" s="4" t="s">
        <v>35</v>
      </c>
      <c r="D32" s="4" t="s">
        <v>14</v>
      </c>
      <c r="E32" s="2">
        <f>VLOOKUP(C32,'[2]Profitability FY20'!$B$2:$J$33,9,)</f>
        <v>3254085.9783130093</v>
      </c>
      <c r="F32" s="2">
        <f>VLOOKUP(C32,'[2]Profitability FY20'!$B$2:$K$33,10,)</f>
        <v>910742.55881289113</v>
      </c>
      <c r="G32" s="2">
        <f>VLOOKUP(C32,'[2]Profitability FY20'!$B$2:$L$33,11,)</f>
        <v>2343343.4195001181</v>
      </c>
      <c r="H32" s="2">
        <f>VLOOKUP(C32,'[2]Profitability FY20'!$B$2:$AB$33,25,)</f>
        <v>755478.67656742723</v>
      </c>
      <c r="I32" s="2">
        <f>VLOOKUP(C32,'[2]Profitability FY20'!$B$2:$AB$33,27,)</f>
        <v>1976140.9684125483</v>
      </c>
      <c r="J32">
        <f>G32/E32</f>
        <v>0.72012338798588216</v>
      </c>
    </row>
  </sheetData>
  <sortState xmlns:xlrd2="http://schemas.microsoft.com/office/spreadsheetml/2017/richdata2" ref="A2:J32">
    <sortCondition ref="I1:I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A5A3-E3B4-184B-A408-EA57659CC88E}">
  <dimension ref="A1:J32"/>
  <sheetViews>
    <sheetView zoomScale="107" zoomScaleNormal="100" workbookViewId="0">
      <selection activeCell="A13" sqref="A13:XFD13"/>
    </sheetView>
  </sheetViews>
  <sheetFormatPr baseColWidth="10" defaultRowHeight="16" x14ac:dyDescent="0.2"/>
  <cols>
    <col min="3" max="3" width="17" bestFit="1" customWidth="1"/>
    <col min="4" max="4" width="6.5" bestFit="1" customWidth="1"/>
    <col min="5" max="5" width="16.5" bestFit="1" customWidth="1"/>
    <col min="6" max="6" width="15.5" bestFit="1" customWidth="1"/>
    <col min="7" max="7" width="13.33203125" bestFit="1" customWidth="1"/>
    <col min="8" max="8" width="17" bestFit="1" customWidth="1"/>
    <col min="9" max="9" width="14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">
      <c r="A2" t="s">
        <v>48</v>
      </c>
      <c r="B2" t="s">
        <v>10</v>
      </c>
      <c r="C2" s="1" t="s">
        <v>34</v>
      </c>
      <c r="D2" s="1" t="s">
        <v>23</v>
      </c>
      <c r="E2" s="2">
        <f>VLOOKUP(C2,'[1]Profitability FY21'!$A$2:$F$34,6,)</f>
        <v>2472704.0678234976</v>
      </c>
      <c r="F2" s="2">
        <f>VLOOKUP(C2,'[1]Profitability FY21'!$A$2:$J$34,10,)</f>
        <v>2858429.1487991423</v>
      </c>
      <c r="G2" s="2">
        <f>VLOOKUP(C2,'[1]Profitability FY21'!$A$2:$K$34,11,)</f>
        <v>-385725.08097564476</v>
      </c>
      <c r="H2" s="2">
        <f>VLOOKUP(C2,'[1]Profitability FY21'!$A$2:$AA$34,22,)</f>
        <v>6316175.5155562004</v>
      </c>
      <c r="I2" s="2">
        <f>VLOOKUP(C2,'[1]Profitability FY21'!$A$2:$AA$34,27,)</f>
        <v>-5560026.1272676196</v>
      </c>
      <c r="J2">
        <f>G2/E2</f>
        <v>-0.1559932245815264</v>
      </c>
    </row>
    <row r="3" spans="1:10" x14ac:dyDescent="0.2">
      <c r="A3" t="s">
        <v>48</v>
      </c>
      <c r="B3" t="s">
        <v>10</v>
      </c>
      <c r="C3" s="1" t="s">
        <v>33</v>
      </c>
      <c r="D3" s="1" t="s">
        <v>23</v>
      </c>
      <c r="E3" s="2">
        <f>VLOOKUP(C3,'[1]Profitability FY21'!$A$2:$F$34,6,)</f>
        <v>2433434.7006020853</v>
      </c>
      <c r="F3" s="2">
        <f>VLOOKUP(C3,'[1]Profitability FY21'!$A$2:$J$34,10,)</f>
        <v>1297119.0554784262</v>
      </c>
      <c r="G3" s="2">
        <f>VLOOKUP(C3,'[1]Profitability FY21'!$A$2:$K$34,11,)</f>
        <v>1136315.6451236592</v>
      </c>
      <c r="H3" s="2">
        <f>VLOOKUP(C3,'[1]Profitability FY21'!$A$2:$AA$34,22,)</f>
        <v>5559769.2540802136</v>
      </c>
      <c r="I3" s="2">
        <f>VLOOKUP(C3,'[1]Profitability FY21'!$A$2:$AA$34,27,)</f>
        <v>-3285456.4778928282</v>
      </c>
      <c r="J3">
        <f>G3/E3</f>
        <v>0.4669595797423739</v>
      </c>
    </row>
    <row r="4" spans="1:10" x14ac:dyDescent="0.2">
      <c r="A4" t="s">
        <v>48</v>
      </c>
      <c r="B4" t="s">
        <v>10</v>
      </c>
      <c r="C4" s="1" t="s">
        <v>13</v>
      </c>
      <c r="D4" s="1" t="s">
        <v>14</v>
      </c>
      <c r="E4" s="2">
        <f>VLOOKUP(C4,'[1]Profitability FY21'!$A$2:$F$34,6,)</f>
        <v>2213654.2172676567</v>
      </c>
      <c r="F4" s="2">
        <f>VLOOKUP(C4,'[1]Profitability FY21'!$A$2:$J$34,10,)</f>
        <v>1169273.4551849796</v>
      </c>
      <c r="G4" s="2">
        <f>VLOOKUP(C4,'[1]Profitability FY21'!$A$2:$K$34,11,)</f>
        <v>1044380.7620826771</v>
      </c>
      <c r="H4" s="2">
        <f>VLOOKUP(C4,'[1]Profitability FY21'!$A$2:$AA$34,22,)</f>
        <v>3517557.7194475704</v>
      </c>
      <c r="I4" s="2">
        <f>VLOOKUP(C4,'[1]Profitability FY21'!$A$2:$AA$34,27,)</f>
        <v>-1789614.4548548758</v>
      </c>
      <c r="J4">
        <f>G4/E4</f>
        <v>0.47179037897426018</v>
      </c>
    </row>
    <row r="5" spans="1:10" x14ac:dyDescent="0.2">
      <c r="A5" t="s">
        <v>48</v>
      </c>
      <c r="B5" t="s">
        <v>10</v>
      </c>
      <c r="C5" s="1" t="s">
        <v>38</v>
      </c>
      <c r="D5" s="1" t="s">
        <v>14</v>
      </c>
      <c r="E5" s="2">
        <f>VLOOKUP(C5,'[1]Profitability FY21'!$A$2:$F$34,6,)</f>
        <v>2734752.5122563527</v>
      </c>
      <c r="F5" s="2">
        <f>VLOOKUP(C5,'[1]Profitability FY21'!$A$2:$J$34,10,)</f>
        <v>759005.90886647021</v>
      </c>
      <c r="G5" s="2">
        <f>VLOOKUP(C5,'[1]Profitability FY21'!$A$2:$K$34,11,)</f>
        <v>1975746.6033898825</v>
      </c>
      <c r="H5" s="2">
        <f>VLOOKUP(C5,'[1]Profitability FY21'!$A$2:$AA$34,22,)</f>
        <v>4375004.2192117851</v>
      </c>
      <c r="I5" s="2">
        <f>VLOOKUP(C5,'[1]Profitability FY21'!$A$2:$AA$34,27,)</f>
        <v>-1584570.5850768015</v>
      </c>
      <c r="J5">
        <f>G5/E5</f>
        <v>0.72245901394556544</v>
      </c>
    </row>
    <row r="6" spans="1:10" x14ac:dyDescent="0.2">
      <c r="A6" t="s">
        <v>48</v>
      </c>
      <c r="B6" t="s">
        <v>10</v>
      </c>
      <c r="C6" s="1" t="s">
        <v>40</v>
      </c>
      <c r="D6" s="1" t="s">
        <v>23</v>
      </c>
      <c r="E6" s="2">
        <f>VLOOKUP(C6,'[1]Profitability FY21'!$A$2:$F$34,6,)</f>
        <v>2054120.9541544372</v>
      </c>
      <c r="F6" s="2">
        <f>VLOOKUP(C6,'[1]Profitability FY21'!$A$2:$J$34,10,)</f>
        <v>894006.18107916648</v>
      </c>
      <c r="G6" s="2">
        <f>VLOOKUP(C6,'[1]Profitability FY21'!$A$2:$K$34,11,)</f>
        <v>1160114.7730752707</v>
      </c>
      <c r="H6" s="2">
        <f>VLOOKUP(C6,'[1]Profitability FY21'!$A$2:$AA$34,22,)</f>
        <v>3476800.3742175796</v>
      </c>
      <c r="I6" s="2">
        <f>VLOOKUP(C6,'[1]Profitability FY21'!$A$2:$AA$34,27,)</f>
        <v>-1503687.4732391539</v>
      </c>
      <c r="J6">
        <f>G6/E6</f>
        <v>0.56477432389215021</v>
      </c>
    </row>
    <row r="7" spans="1:10" x14ac:dyDescent="0.2">
      <c r="A7" t="s">
        <v>48</v>
      </c>
      <c r="B7" t="s">
        <v>10</v>
      </c>
      <c r="C7" s="1" t="s">
        <v>41</v>
      </c>
      <c r="D7" s="1" t="s">
        <v>20</v>
      </c>
      <c r="E7" s="2">
        <f>VLOOKUP(C7,'[1]Profitability FY21'!$A$2:$F$34,6,)</f>
        <v>2887344.5055294209</v>
      </c>
      <c r="F7" s="2">
        <f>VLOOKUP(C7,'[1]Profitability FY21'!$A$2:$J$34,10,)</f>
        <v>2257117.6850459646</v>
      </c>
      <c r="G7" s="2">
        <f>VLOOKUP(C7,'[1]Profitability FY21'!$A$2:$K$34,11,)</f>
        <v>630226.82048345637</v>
      </c>
      <c r="H7" s="2">
        <f>VLOOKUP(C7,'[1]Profitability FY21'!$A$2:$AA$34,22,)</f>
        <v>1806046.0950456294</v>
      </c>
      <c r="I7" s="2">
        <f>VLOOKUP(C7,'[1]Profitability FY21'!$A$2:$AA$34,27,)</f>
        <v>-926259.68856636866</v>
      </c>
      <c r="J7">
        <f>G7/E7</f>
        <v>0.21827212488033135</v>
      </c>
    </row>
    <row r="8" spans="1:10" x14ac:dyDescent="0.2">
      <c r="A8" t="s">
        <v>48</v>
      </c>
      <c r="B8" t="s">
        <v>10</v>
      </c>
      <c r="C8" s="1" t="s">
        <v>30</v>
      </c>
      <c r="D8" s="1" t="s">
        <v>47</v>
      </c>
      <c r="E8" s="2">
        <f>VLOOKUP(C8,'[1]Profitability FY21'!$A$2:$F$34,6,)</f>
        <v>3295389.5733478903</v>
      </c>
      <c r="F8" s="2">
        <f>VLOOKUP(C8,'[1]Profitability FY21'!$A$2:$J$34,10,)</f>
        <v>1756280.7383776498</v>
      </c>
      <c r="G8" s="2">
        <f>VLOOKUP(C8,'[1]Profitability FY21'!$A$2:$K$34,11,)</f>
        <v>1539108.8349702405</v>
      </c>
      <c r="H8" s="2">
        <f>VLOOKUP(C8,'[1]Profitability FY21'!$A$2:$AA$34,22,)</f>
        <v>3105998.1019934951</v>
      </c>
      <c r="I8" s="2">
        <f>VLOOKUP(C8,'[1]Profitability FY21'!$A$2:$AA$34,27,)</f>
        <v>-903912.21710465068</v>
      </c>
      <c r="J8">
        <f>G8/E8</f>
        <v>0.46704913052407676</v>
      </c>
    </row>
    <row r="9" spans="1:10" x14ac:dyDescent="0.2">
      <c r="A9" t="s">
        <v>48</v>
      </c>
      <c r="B9" t="s">
        <v>10</v>
      </c>
      <c r="C9" s="1" t="s">
        <v>26</v>
      </c>
      <c r="D9" s="1" t="s">
        <v>47</v>
      </c>
      <c r="E9" s="2">
        <f>VLOOKUP(C9,'[1]Profitability FY21'!$A$2:$F$34,6,)</f>
        <v>725473.34571145545</v>
      </c>
      <c r="F9" s="2">
        <f>VLOOKUP(C9,'[1]Profitability FY21'!$A$2:$J$34,10,)</f>
        <v>674737.24853007169</v>
      </c>
      <c r="G9" s="2">
        <f>VLOOKUP(C9,'[1]Profitability FY21'!$A$2:$K$34,11,)</f>
        <v>50736.097181383753</v>
      </c>
      <c r="H9" s="2">
        <f>VLOOKUP(C9,'[1]Profitability FY21'!$A$2:$AA$34,22,)</f>
        <v>1128666.0933588576</v>
      </c>
      <c r="I9" s="2">
        <f>VLOOKUP(C9,'[1]Profitability FY21'!$A$2:$AA$34,27,)</f>
        <v>-686719.10558480932</v>
      </c>
      <c r="J9">
        <f>G9/E9</f>
        <v>6.9935163684929039E-2</v>
      </c>
    </row>
    <row r="10" spans="1:10" x14ac:dyDescent="0.2">
      <c r="A10" t="s">
        <v>48</v>
      </c>
      <c r="B10" t="s">
        <v>10</v>
      </c>
      <c r="C10" s="1" t="s">
        <v>45</v>
      </c>
      <c r="D10" s="1" t="s">
        <v>23</v>
      </c>
      <c r="E10" s="2">
        <f>VLOOKUP(C10,'[1]Profitability FY21'!$A$2:$F$34,6,)</f>
        <v>740130.03202204895</v>
      </c>
      <c r="F10" s="2">
        <f>VLOOKUP(C10,'[1]Profitability FY21'!$A$2:$J$34,10,)</f>
        <v>453621.47100402019</v>
      </c>
      <c r="G10" s="2">
        <f>VLOOKUP(C10,'[1]Profitability FY21'!$A$2:$K$34,11,)</f>
        <v>286508.56101802876</v>
      </c>
      <c r="H10" s="2">
        <f>VLOOKUP(C10,'[1]Profitability FY21'!$A$2:$AA$34,22,)</f>
        <v>1529074.9175157493</v>
      </c>
      <c r="I10" s="2">
        <f>VLOOKUP(C10,'[1]Profitability FY21'!$A$2:$AA$34,27,)</f>
        <v>-630477.27953814669</v>
      </c>
      <c r="J10">
        <f>G10/E10</f>
        <v>0.38710570929716509</v>
      </c>
    </row>
    <row r="11" spans="1:10" x14ac:dyDescent="0.2">
      <c r="A11" t="s">
        <v>48</v>
      </c>
      <c r="B11" t="s">
        <v>10</v>
      </c>
      <c r="C11" s="1" t="s">
        <v>29</v>
      </c>
      <c r="D11" s="1" t="s">
        <v>20</v>
      </c>
      <c r="E11" s="2">
        <f>VLOOKUP(C11,'[1]Profitability FY21'!$A$2:$F$34,6,)</f>
        <v>520734.24918539717</v>
      </c>
      <c r="F11" s="2">
        <f>VLOOKUP(C11,'[1]Profitability FY21'!$A$2:$J$34,10,)</f>
        <v>490375.13288876816</v>
      </c>
      <c r="G11" s="2">
        <f>VLOOKUP(C11,'[1]Profitability FY21'!$A$2:$K$34,11,)</f>
        <v>30359.116296629014</v>
      </c>
      <c r="H11" s="2">
        <f>VLOOKUP(C11,'[1]Profitability FY21'!$A$2:$AA$34,22,)</f>
        <v>554956.28471508762</v>
      </c>
      <c r="I11" s="2">
        <f>VLOOKUP(C11,'[1]Profitability FY21'!$A$2:$AA$34,27,)</f>
        <v>-455862.53668232611</v>
      </c>
      <c r="J11">
        <f>G11/E11</f>
        <v>5.8300594485806996E-2</v>
      </c>
    </row>
    <row r="12" spans="1:10" x14ac:dyDescent="0.2">
      <c r="A12" t="s">
        <v>48</v>
      </c>
      <c r="B12" t="s">
        <v>10</v>
      </c>
      <c r="C12" s="1" t="s">
        <v>18</v>
      </c>
      <c r="D12" s="1" t="s">
        <v>14</v>
      </c>
      <c r="E12" s="2">
        <f>VLOOKUP(C12,'[1]Profitability FY21'!$A$2:$F$34,6,)</f>
        <v>578323.52207305469</v>
      </c>
      <c r="F12" s="2">
        <f>VLOOKUP(C12,'[1]Profitability FY21'!$A$2:$J$34,10,)</f>
        <v>151451.42033662353</v>
      </c>
      <c r="G12" s="2">
        <f>VLOOKUP(C12,'[1]Profitability FY21'!$A$2:$K$34,11,)</f>
        <v>426872.10173643113</v>
      </c>
      <c r="H12" s="2">
        <f>VLOOKUP(C12,'[1]Profitability FY21'!$A$2:$AA$34,22,)</f>
        <v>1213323.4995550225</v>
      </c>
      <c r="I12" s="2">
        <f>VLOOKUP(C12,'[1]Profitability FY21'!$A$2:$AA$34,27,)</f>
        <v>-393689.26034605782</v>
      </c>
      <c r="J12">
        <f>G12/E12</f>
        <v>0.73811990251800275</v>
      </c>
    </row>
    <row r="13" spans="1:10" x14ac:dyDescent="0.2">
      <c r="A13" t="s">
        <v>48</v>
      </c>
      <c r="B13" t="s">
        <v>10</v>
      </c>
      <c r="C13" s="1" t="s">
        <v>37</v>
      </c>
      <c r="D13" s="1" t="s">
        <v>14</v>
      </c>
      <c r="E13" s="2">
        <f>VLOOKUP(C13,'[1]Profitability FY21'!$A$2:$F$34,6,)</f>
        <v>1223983.5136661432</v>
      </c>
      <c r="F13" s="2">
        <f>VLOOKUP(C13,'[1]Profitability FY21'!$A$2:$J$34,10,)</f>
        <v>539592.01445420366</v>
      </c>
      <c r="G13" s="2">
        <f>VLOOKUP(C13,'[1]Profitability FY21'!$A$2:$K$34,11,)</f>
        <v>684391.49921193952</v>
      </c>
      <c r="H13" s="2">
        <f>VLOOKUP(C13,'[1]Profitability FY21'!$A$2:$AA$34,22,)</f>
        <v>1394702.4191934294</v>
      </c>
      <c r="I13" s="2">
        <f>VLOOKUP(C13,'[1]Profitability FY21'!$A$2:$AA$34,27,)</f>
        <v>-273840.60643059522</v>
      </c>
      <c r="J13">
        <f>G13/E13</f>
        <v>0.5591509130396799</v>
      </c>
    </row>
    <row r="14" spans="1:10" x14ac:dyDescent="0.2">
      <c r="A14" t="s">
        <v>48</v>
      </c>
      <c r="B14" t="s">
        <v>10</v>
      </c>
      <c r="C14" s="1" t="s">
        <v>15</v>
      </c>
      <c r="D14" s="1" t="s">
        <v>14</v>
      </c>
      <c r="E14" s="2">
        <f>VLOOKUP(C14,'[1]Profitability FY21'!$A$2:$F$34,6,)</f>
        <v>1544719.2709064779</v>
      </c>
      <c r="F14" s="2">
        <f>VLOOKUP(C14,'[1]Profitability FY21'!$A$2:$J$34,10,)</f>
        <v>801689.83673170744</v>
      </c>
      <c r="G14" s="2">
        <f>VLOOKUP(C14,'[1]Profitability FY21'!$A$2:$K$34,11,)</f>
        <v>743029.43417477049</v>
      </c>
      <c r="H14" s="2">
        <f>VLOOKUP(C14,'[1]Profitability FY21'!$A$2:$AA$34,22,)</f>
        <v>1307990.0057644858</v>
      </c>
      <c r="I14" s="2">
        <f>VLOOKUP(C14,'[1]Profitability FY21'!$A$2:$AA$34,27,)</f>
        <v>-153164.22840563738</v>
      </c>
      <c r="J14">
        <f>G14/E14</f>
        <v>0.48101260091015968</v>
      </c>
    </row>
    <row r="15" spans="1:10" x14ac:dyDescent="0.2">
      <c r="A15" t="s">
        <v>48</v>
      </c>
      <c r="B15" t="s">
        <v>10</v>
      </c>
      <c r="C15" s="1" t="s">
        <v>36</v>
      </c>
      <c r="D15" s="1" t="s">
        <v>14</v>
      </c>
      <c r="E15" s="2">
        <f>VLOOKUP(C15,'[1]Profitability FY21'!$A$2:$F$34,6,)</f>
        <v>859122.04065230838</v>
      </c>
      <c r="F15" s="2">
        <f>VLOOKUP(C15,'[1]Profitability FY21'!$A$2:$J$34,10,)</f>
        <v>425466.06450016605</v>
      </c>
      <c r="G15" s="2">
        <f>VLOOKUP(C15,'[1]Profitability FY21'!$A$2:$K$34,11,)</f>
        <v>433655.97615214234</v>
      </c>
      <c r="H15" s="2">
        <f>VLOOKUP(C15,'[1]Profitability FY21'!$A$2:$AA$34,22,)</f>
        <v>853213.68955946702</v>
      </c>
      <c r="I15" s="2">
        <f>VLOOKUP(C15,'[1]Profitability FY21'!$A$2:$AA$34,27,)</f>
        <v>-78610.913705106534</v>
      </c>
      <c r="J15">
        <f>G15/E15</f>
        <v>0.50476644252180858</v>
      </c>
    </row>
    <row r="16" spans="1:10" x14ac:dyDescent="0.2">
      <c r="A16" t="s">
        <v>48</v>
      </c>
      <c r="B16" t="s">
        <v>10</v>
      </c>
      <c r="C16" s="1" t="s">
        <v>31</v>
      </c>
      <c r="D16" s="1" t="s">
        <v>47</v>
      </c>
      <c r="E16" s="2">
        <f>VLOOKUP(C16,'[1]Profitability FY21'!$A$2:$F$34,6,)</f>
        <v>1704396.9740106717</v>
      </c>
      <c r="F16" s="2">
        <f>VLOOKUP(C16,'[1]Profitability FY21'!$A$2:$J$34,10,)</f>
        <v>813612.48263501364</v>
      </c>
      <c r="G16" s="2">
        <f>VLOOKUP(C16,'[1]Profitability FY21'!$A$2:$K$34,11,)</f>
        <v>890784.49137565808</v>
      </c>
      <c r="H16" s="2">
        <f>VLOOKUP(C16,'[1]Profitability FY21'!$A$2:$AA$34,22,)</f>
        <v>1383199.6402262435</v>
      </c>
      <c r="I16" s="2">
        <f>VLOOKUP(C16,'[1]Profitability FY21'!$A$2:$AA$34,27,)</f>
        <v>-66308.21445342293</v>
      </c>
      <c r="J16">
        <f>G16/E16</f>
        <v>0.5226390946233167</v>
      </c>
    </row>
    <row r="17" spans="1:10" x14ac:dyDescent="0.2">
      <c r="A17" t="s">
        <v>48</v>
      </c>
      <c r="B17" t="s">
        <v>10</v>
      </c>
      <c r="C17" s="1" t="s">
        <v>11</v>
      </c>
      <c r="D17" s="1" t="s">
        <v>47</v>
      </c>
      <c r="E17" s="2">
        <f>VLOOKUP(C17,'[1]Profitability FY21'!$A$2:$F$34,6,)</f>
        <v>1120244.6778036999</v>
      </c>
      <c r="F17" s="2">
        <f>VLOOKUP(C17,'[1]Profitability FY21'!$A$2:$J$34,10,)</f>
        <v>534459.23428265553</v>
      </c>
      <c r="G17" s="2">
        <f>VLOOKUP(C17,'[1]Profitability FY21'!$A$2:$K$34,11,)</f>
        <v>585785.44352104433</v>
      </c>
      <c r="H17" s="2">
        <f>VLOOKUP(C17,'[1]Profitability FY21'!$A$2:$AA$34,22,)</f>
        <v>932025.91478633485</v>
      </c>
      <c r="I17" s="2">
        <f>VLOOKUP(C17,'[1]Profitability FY21'!$A$2:$AA$34,27,)</f>
        <v>9721.8902319212793</v>
      </c>
      <c r="J17">
        <f>G17/E17</f>
        <v>0.52290848162698556</v>
      </c>
    </row>
    <row r="18" spans="1:10" x14ac:dyDescent="0.2">
      <c r="A18" t="s">
        <v>48</v>
      </c>
      <c r="B18" t="s">
        <v>10</v>
      </c>
      <c r="C18" s="1" t="s">
        <v>51</v>
      </c>
      <c r="D18" s="1" t="s">
        <v>23</v>
      </c>
      <c r="E18" s="2">
        <f>VLOOKUP(C18,'[1]Profitability FY21'!$A$2:$F$34,6,)</f>
        <v>747858.19978324207</v>
      </c>
      <c r="F18" s="2">
        <f>VLOOKUP(C18,'[1]Profitability FY21'!$A$2:$J$34,10,)</f>
        <v>280185</v>
      </c>
      <c r="G18" s="2">
        <f>VLOOKUP(C18,'[1]Profitability FY21'!$A$2:$K$34,11,)</f>
        <v>467673.19978324207</v>
      </c>
      <c r="H18" s="2">
        <f>VLOOKUP(C18,'[1]Profitability FY21'!$A$2:$AA$34,22,)</f>
        <v>605988.61083442671</v>
      </c>
      <c r="I18" s="2">
        <f>VLOOKUP(C18,'[1]Profitability FY21'!$A$2:$AA$34,27,)</f>
        <v>16080.711287396436</v>
      </c>
      <c r="J18">
        <f>G18/E18</f>
        <v>0.6253500996830571</v>
      </c>
    </row>
    <row r="19" spans="1:10" x14ac:dyDescent="0.2">
      <c r="A19" t="s">
        <v>48</v>
      </c>
      <c r="B19" t="s">
        <v>10</v>
      </c>
      <c r="C19" s="1" t="s">
        <v>19</v>
      </c>
      <c r="D19" s="1" t="s">
        <v>20</v>
      </c>
      <c r="E19" s="2">
        <f>VLOOKUP(C19,'[1]Profitability FY21'!$A$2:$F$34,6,)</f>
        <v>1363472.5372169414</v>
      </c>
      <c r="F19" s="2">
        <f>VLOOKUP(C19,'[1]Profitability FY21'!$A$2:$J$34,10,)</f>
        <v>710212.68646967993</v>
      </c>
      <c r="G19" s="2">
        <f>VLOOKUP(C19,'[1]Profitability FY21'!$A$2:$K$34,11,)</f>
        <v>653259.85074726143</v>
      </c>
      <c r="H19" s="2">
        <f>VLOOKUP(C19,'[1]Profitability FY21'!$A$2:$AA$34,22,)</f>
        <v>672901.76521694264</v>
      </c>
      <c r="I19" s="2">
        <f>VLOOKUP(C19,'[1]Profitability FY21'!$A$2:$AA$34,27,)</f>
        <v>67774.437687041282</v>
      </c>
      <c r="J19">
        <f>G19/E19</f>
        <v>0.47911478443171723</v>
      </c>
    </row>
    <row r="20" spans="1:10" x14ac:dyDescent="0.2">
      <c r="A20" t="s">
        <v>48</v>
      </c>
      <c r="B20" t="s">
        <v>10</v>
      </c>
      <c r="C20" s="1" t="s">
        <v>22</v>
      </c>
      <c r="D20" s="1" t="s">
        <v>23</v>
      </c>
      <c r="E20" s="2">
        <f>VLOOKUP(C20,'[1]Profitability FY21'!$A$2:$F$34,6,)</f>
        <v>881303.77716990805</v>
      </c>
      <c r="F20" s="2">
        <f>VLOOKUP(C20,'[1]Profitability FY21'!$A$2:$J$34,10,)</f>
        <v>263770.56583653623</v>
      </c>
      <c r="G20" s="2">
        <f>VLOOKUP(C20,'[1]Profitability FY21'!$A$2:$K$34,11,)</f>
        <v>617533.21133337182</v>
      </c>
      <c r="H20" s="2">
        <f>VLOOKUP(C20,'[1]Profitability FY21'!$A$2:$AA$34,22,)</f>
        <v>1070842.0398601776</v>
      </c>
      <c r="I20" s="2">
        <f>VLOOKUP(C20,'[1]Profitability FY21'!$A$2:$AA$34,27,)</f>
        <v>97095.322515726089</v>
      </c>
      <c r="J20">
        <f>G20/E20</f>
        <v>0.70070414689067706</v>
      </c>
    </row>
    <row r="21" spans="1:10" x14ac:dyDescent="0.2">
      <c r="A21" t="s">
        <v>48</v>
      </c>
      <c r="B21" t="s">
        <v>10</v>
      </c>
      <c r="C21" s="1" t="s">
        <v>43</v>
      </c>
      <c r="D21" s="1" t="s">
        <v>23</v>
      </c>
      <c r="E21" s="2">
        <f>VLOOKUP(C21,'[1]Profitability FY21'!$A$2:$F$34,6,)</f>
        <v>589619.07413070556</v>
      </c>
      <c r="F21" s="2">
        <f>VLOOKUP(C21,'[1]Profitability FY21'!$A$2:$J$34,10,)</f>
        <v>214786.16228973796</v>
      </c>
      <c r="G21" s="2">
        <f>VLOOKUP(C21,'[1]Profitability FY21'!$A$2:$K$34,11,)</f>
        <v>374832.9118409676</v>
      </c>
      <c r="H21" s="2">
        <f>VLOOKUP(C21,'[1]Profitability FY21'!$A$2:$AA$34,22,)</f>
        <v>581063.25208556408</v>
      </c>
      <c r="I21" s="2">
        <f>VLOOKUP(C21,'[1]Profitability FY21'!$A$2:$AA$34,27,)</f>
        <v>266627.04678793956</v>
      </c>
      <c r="J21">
        <f>G21/E21</f>
        <v>0.63572046476548583</v>
      </c>
    </row>
    <row r="22" spans="1:10" x14ac:dyDescent="0.2">
      <c r="A22" t="s">
        <v>48</v>
      </c>
      <c r="B22" t="s">
        <v>10</v>
      </c>
      <c r="C22" s="1" t="s">
        <v>49</v>
      </c>
      <c r="D22" s="1" t="s">
        <v>14</v>
      </c>
      <c r="E22" s="2">
        <f>VLOOKUP(C22,'[1]Profitability FY21'!$A$2:$F$34,6,)</f>
        <v>294659.43267312029</v>
      </c>
      <c r="F22" s="2">
        <f>VLOOKUP(C22,'[1]Profitability FY21'!$A$2:$J$34,10,)</f>
        <v>13948.132826253524</v>
      </c>
      <c r="G22" s="2">
        <f>VLOOKUP(C22,'[1]Profitability FY21'!$A$2:$K$34,11,)</f>
        <v>280711.29984686675</v>
      </c>
      <c r="H22" s="2">
        <f>VLOOKUP(C22,'[1]Profitability FY21'!$A$2:$AA$34,22,)</f>
        <v>285030.62291242112</v>
      </c>
      <c r="I22" s="2">
        <f>VLOOKUP(C22,'[1]Profitability FY21'!$A$2:$AA$34,27,)</f>
        <v>273439.90424653934</v>
      </c>
      <c r="J22">
        <f>G22/E22</f>
        <v>0.95266354550500043</v>
      </c>
    </row>
    <row r="23" spans="1:10" x14ac:dyDescent="0.2">
      <c r="A23" t="s">
        <v>48</v>
      </c>
      <c r="B23" t="s">
        <v>10</v>
      </c>
      <c r="C23" s="1" t="s">
        <v>42</v>
      </c>
      <c r="D23" s="1" t="s">
        <v>14</v>
      </c>
      <c r="E23" s="2">
        <f>VLOOKUP(C23,'[1]Profitability FY21'!$A$2:$F$34,6,)</f>
        <v>1430750.0544236242</v>
      </c>
      <c r="F23" s="2">
        <f>VLOOKUP(C23,'[1]Profitability FY21'!$A$2:$J$34,10,)</f>
        <v>435884.83857297298</v>
      </c>
      <c r="G23" s="2">
        <f>VLOOKUP(C23,'[1]Profitability FY21'!$A$2:$K$34,11,)</f>
        <v>994865.21585065126</v>
      </c>
      <c r="H23" s="2">
        <f>VLOOKUP(C23,'[1]Profitability FY21'!$A$2:$AA$34,22,)</f>
        <v>1033116.410965981</v>
      </c>
      <c r="I23" s="2">
        <f>VLOOKUP(C23,'[1]Profitability FY21'!$A$2:$AA$34,27,)</f>
        <v>342526.44246474991</v>
      </c>
      <c r="J23">
        <f>G23/E23</f>
        <v>0.69534522313992253</v>
      </c>
    </row>
    <row r="24" spans="1:10" x14ac:dyDescent="0.2">
      <c r="A24" t="s">
        <v>48</v>
      </c>
      <c r="B24" t="s">
        <v>10</v>
      </c>
      <c r="C24" s="1" t="s">
        <v>24</v>
      </c>
      <c r="D24" s="1" t="s">
        <v>47</v>
      </c>
      <c r="E24" s="2">
        <f>VLOOKUP(C24,'[1]Profitability FY21'!$A$2:$F$34,6,)</f>
        <v>1051828.999648103</v>
      </c>
      <c r="F24" s="2">
        <f>VLOOKUP(C24,'[1]Profitability FY21'!$A$2:$J$34,10,)</f>
        <v>335264.45405132452</v>
      </c>
      <c r="G24" s="2">
        <f>VLOOKUP(C24,'[1]Profitability FY21'!$A$2:$K$34,11,)</f>
        <v>716564.54559677851</v>
      </c>
      <c r="H24" s="2">
        <f>VLOOKUP(C24,'[1]Profitability FY21'!$A$2:$AA$34,22,)</f>
        <v>646074.64104387537</v>
      </c>
      <c r="I24" s="2">
        <f>VLOOKUP(C24,'[1]Profitability FY21'!$A$2:$AA$34,27,)</f>
        <v>376399.35473457223</v>
      </c>
      <c r="J24">
        <f>G24/E24</f>
        <v>0.68125574198516137</v>
      </c>
    </row>
    <row r="25" spans="1:10" x14ac:dyDescent="0.2">
      <c r="A25" t="s">
        <v>48</v>
      </c>
      <c r="B25" t="s">
        <v>10</v>
      </c>
      <c r="C25" s="1" t="s">
        <v>21</v>
      </c>
      <c r="D25" s="1" t="s">
        <v>14</v>
      </c>
      <c r="E25" s="2">
        <f>VLOOKUP(C25,'[1]Profitability FY21'!$A$2:$F$34,6,)</f>
        <v>2834716.1436097766</v>
      </c>
      <c r="F25" s="2">
        <f>VLOOKUP(C25,'[1]Profitability FY21'!$A$2:$J$34,10,)</f>
        <v>437773.43220549799</v>
      </c>
      <c r="G25" s="2">
        <f>VLOOKUP(C25,'[1]Profitability FY21'!$A$2:$K$34,11,)</f>
        <v>2396942.7114042789</v>
      </c>
      <c r="H25" s="2">
        <f>VLOOKUP(C25,'[1]Profitability FY21'!$A$2:$AA$34,22,)</f>
        <v>2393549.0945345522</v>
      </c>
      <c r="I25" s="2">
        <f>VLOOKUP(C25,'[1]Profitability FY21'!$A$2:$AA$34,27,)</f>
        <v>536797.385433116</v>
      </c>
      <c r="J25">
        <f>G25/E25</f>
        <v>0.84556710089214449</v>
      </c>
    </row>
    <row r="26" spans="1:10" x14ac:dyDescent="0.2">
      <c r="A26" t="s">
        <v>48</v>
      </c>
      <c r="B26" t="s">
        <v>10</v>
      </c>
      <c r="C26" s="1" t="s">
        <v>25</v>
      </c>
      <c r="D26" s="1" t="s">
        <v>14</v>
      </c>
      <c r="E26" s="2">
        <f>VLOOKUP(C26,'[1]Profitability FY21'!$A$2:$F$34,6,)</f>
        <v>3341335.0947338971</v>
      </c>
      <c r="F26" s="2">
        <f>VLOOKUP(C26,'[1]Profitability FY21'!$A$2:$J$34,10,)</f>
        <v>1091488.9188339105</v>
      </c>
      <c r="G26" s="2">
        <f>VLOOKUP(C26,'[1]Profitability FY21'!$A$2:$K$34,11,)</f>
        <v>2249846.1758999866</v>
      </c>
      <c r="H26" s="2">
        <f>VLOOKUP(C26,'[1]Profitability FY21'!$A$2:$AA$34,22,)</f>
        <v>1899433.4177650572</v>
      </c>
      <c r="I26" s="2">
        <f>VLOOKUP(C26,'[1]Profitability FY21'!$A$2:$AA$34,27,)</f>
        <v>815786.86554409529</v>
      </c>
      <c r="J26">
        <f>G26/E26</f>
        <v>0.67333748699609663</v>
      </c>
    </row>
    <row r="27" spans="1:10" x14ac:dyDescent="0.2">
      <c r="A27" t="s">
        <v>48</v>
      </c>
      <c r="B27" t="s">
        <v>10</v>
      </c>
      <c r="C27" s="1" t="s">
        <v>28</v>
      </c>
      <c r="D27" s="1" t="s">
        <v>14</v>
      </c>
      <c r="E27" s="2">
        <f>VLOOKUP(C27,'[1]Profitability FY21'!$A$2:$F$34,6,)</f>
        <v>2045974.6465417552</v>
      </c>
      <c r="F27" s="2">
        <f>VLOOKUP(C27,'[1]Profitability FY21'!$A$2:$J$34,10,)</f>
        <v>641635.34167732717</v>
      </c>
      <c r="G27" s="2">
        <f>VLOOKUP(C27,'[1]Profitability FY21'!$A$2:$K$34,11,)</f>
        <v>1404339.304864428</v>
      </c>
      <c r="H27" s="2">
        <f>VLOOKUP(C27,'[1]Profitability FY21'!$A$2:$AA$34,22,)</f>
        <v>422359.84332859609</v>
      </c>
      <c r="I27" s="2">
        <f>VLOOKUP(C27,'[1]Profitability FY21'!$A$2:$AA$34,27,)</f>
        <v>1264061.2176486442</v>
      </c>
      <c r="J27">
        <f>G27/E27</f>
        <v>0.6863913525214681</v>
      </c>
    </row>
    <row r="28" spans="1:10" x14ac:dyDescent="0.2">
      <c r="A28" t="s">
        <v>48</v>
      </c>
      <c r="B28" t="s">
        <v>10</v>
      </c>
      <c r="C28" s="3" t="s">
        <v>17</v>
      </c>
      <c r="D28" s="3" t="s">
        <v>17</v>
      </c>
      <c r="E28" s="2">
        <v>16179441.284887023</v>
      </c>
      <c r="F28" s="2">
        <v>10538256.422016118</v>
      </c>
      <c r="G28" s="2">
        <v>5641184.8628709046</v>
      </c>
      <c r="H28" s="2">
        <v>5073296.2561531756</v>
      </c>
      <c r="I28" s="2">
        <v>1450864.2605588166</v>
      </c>
      <c r="J28">
        <f>G28/E28</f>
        <v>0.34866376184079062</v>
      </c>
    </row>
    <row r="29" spans="1:10" x14ac:dyDescent="0.2">
      <c r="A29" t="s">
        <v>48</v>
      </c>
      <c r="B29" t="s">
        <v>10</v>
      </c>
      <c r="C29" s="1" t="s">
        <v>27</v>
      </c>
      <c r="D29" s="1" t="s">
        <v>14</v>
      </c>
      <c r="E29" s="2">
        <f>VLOOKUP(C29,'[1]Profitability FY21'!$A$2:$F$34,6,)</f>
        <v>3048126.0884607956</v>
      </c>
      <c r="F29" s="2">
        <f>VLOOKUP(C29,'[1]Profitability FY21'!$A$2:$J$34,10,)</f>
        <v>700928.93616081006</v>
      </c>
      <c r="G29" s="2">
        <f>VLOOKUP(C29,'[1]Profitability FY21'!$A$2:$K$34,11,)</f>
        <v>2347197.1522999853</v>
      </c>
      <c r="H29" s="2">
        <f>VLOOKUP(C29,'[1]Profitability FY21'!$A$2:$AA$34,22,)</f>
        <v>1177587.5281638252</v>
      </c>
      <c r="I29" s="2">
        <f>VLOOKUP(C29,'[1]Profitability FY21'!$A$2:$AA$34,27,)</f>
        <v>1551092.2322981488</v>
      </c>
      <c r="J29">
        <f>G29/E29</f>
        <v>0.77004595091577832</v>
      </c>
    </row>
    <row r="30" spans="1:10" x14ac:dyDescent="0.2">
      <c r="A30" t="s">
        <v>48</v>
      </c>
      <c r="B30" t="s">
        <v>10</v>
      </c>
      <c r="C30" s="1" t="s">
        <v>32</v>
      </c>
      <c r="D30" s="1" t="s">
        <v>14</v>
      </c>
      <c r="E30" s="2">
        <f>VLOOKUP(C30,'[1]Profitability FY21'!$A$2:$F$34,6,)</f>
        <v>2354664.6425097925</v>
      </c>
      <c r="F30" s="2">
        <f>VLOOKUP(C30,'[1]Profitability FY21'!$A$2:$J$34,10,)</f>
        <v>594778.52162903838</v>
      </c>
      <c r="G30" s="2">
        <f>VLOOKUP(C30,'[1]Profitability FY21'!$A$2:$K$34,11,)</f>
        <v>1759886.1208807542</v>
      </c>
      <c r="H30" s="2">
        <f>VLOOKUP(C30,'[1]Profitability FY21'!$A$2:$AA$34,22,)</f>
        <v>414751.31108785339</v>
      </c>
      <c r="I30" s="2">
        <f>VLOOKUP(C30,'[1]Profitability FY21'!$A$2:$AA$34,27,)</f>
        <v>1631446.3893971676</v>
      </c>
      <c r="J30">
        <f>G30/E30</f>
        <v>0.74740414796602406</v>
      </c>
    </row>
    <row r="31" spans="1:10" x14ac:dyDescent="0.2">
      <c r="A31" t="s">
        <v>48</v>
      </c>
      <c r="B31" t="s">
        <v>10</v>
      </c>
      <c r="C31" s="1" t="s">
        <v>35</v>
      </c>
      <c r="D31" s="1" t="s">
        <v>14</v>
      </c>
      <c r="E31" s="2">
        <f>VLOOKUP(C31,'[1]Profitability FY21'!$A$2:$F$34,6,)</f>
        <v>3477060.2158928132</v>
      </c>
      <c r="F31" s="2">
        <f>VLOOKUP(C31,'[1]Profitability FY21'!$A$2:$J$34,10,)</f>
        <v>914112.42212796665</v>
      </c>
      <c r="G31" s="2">
        <f>VLOOKUP(C31,'[1]Profitability FY21'!$A$2:$K$34,11,)</f>
        <v>2562947.7937648464</v>
      </c>
      <c r="H31" s="2">
        <f>VLOOKUP(C31,'[1]Profitability FY21'!$A$2:$AA$34,22,)</f>
        <v>1009410.0363136306</v>
      </c>
      <c r="I31" s="2">
        <f>VLOOKUP(C31,'[1]Profitability FY21'!$A$2:$AA$34,27,)</f>
        <v>1909641.4246644785</v>
      </c>
      <c r="J31">
        <f>G31/E31</f>
        <v>0.73710192939720265</v>
      </c>
    </row>
    <row r="32" spans="1:10" x14ac:dyDescent="0.2">
      <c r="A32" t="s">
        <v>48</v>
      </c>
      <c r="B32" t="s">
        <v>10</v>
      </c>
      <c r="C32" s="1" t="s">
        <v>39</v>
      </c>
      <c r="D32" s="1" t="s">
        <v>14</v>
      </c>
      <c r="E32" s="2">
        <f>VLOOKUP(C32,'[1]Profitability FY21'!$A$2:$F$34,6,)</f>
        <v>2841558.3283890467</v>
      </c>
      <c r="F32" s="2">
        <f>VLOOKUP(C32,'[1]Profitability FY21'!$A$2:$J$34,10,)</f>
        <v>685798.98952418647</v>
      </c>
      <c r="G32" s="2">
        <f>VLOOKUP(C32,'[1]Profitability FY21'!$A$2:$K$34,11,)</f>
        <v>2155759.3388648601</v>
      </c>
      <c r="H32" s="2">
        <f>VLOOKUP(C32,'[1]Profitability FY21'!$A$2:$AA$34,22,)</f>
        <v>260939.14314030448</v>
      </c>
      <c r="I32" s="2">
        <f>VLOOKUP(C32,'[1]Profitability FY21'!$A$2:$AA$34,27,)</f>
        <v>2162802.5401991871</v>
      </c>
      <c r="J32">
        <f>G32/E32</f>
        <v>0.75865391089368073</v>
      </c>
    </row>
  </sheetData>
  <sortState xmlns:xlrd2="http://schemas.microsoft.com/office/spreadsheetml/2017/richdata2" ref="A2:J32">
    <sortCondition ref="I2:I32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2020-12-04T18:20:26Z</dcterms:created>
  <dcterms:modified xsi:type="dcterms:W3CDTF">2021-01-15T18:10:16Z</dcterms:modified>
</cp:coreProperties>
</file>