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<sst xmlns="http://schemas.openxmlformats.org/spreadsheetml/2006/main" count="77" uniqueCount="75">
  <si>
    <t>Dados de Entrada</t>
  </si>
  <si>
    <t>Valores Variaveis</t>
  </si>
  <si>
    <t>x0</t>
  </si>
  <si>
    <t>Gama</t>
  </si>
  <si>
    <t>A</t>
  </si>
  <si>
    <t>A1</t>
  </si>
  <si>
    <t>a1</t>
  </si>
  <si>
    <t>a</t>
  </si>
  <si>
    <t>Resultado</t>
  </si>
  <si>
    <t>y0</t>
  </si>
  <si>
    <t>Chi</t>
  </si>
  <si>
    <t>B</t>
  </si>
  <si>
    <t>A2</t>
  </si>
  <si>
    <t>a2</t>
  </si>
  <si>
    <t>b</t>
  </si>
  <si>
    <t>z0</t>
  </si>
  <si>
    <t>Ve</t>
  </si>
  <si>
    <t>C</t>
  </si>
  <si>
    <t>A3</t>
  </si>
  <si>
    <t>a3</t>
  </si>
  <si>
    <t>c</t>
  </si>
  <si>
    <t>xl0</t>
  </si>
  <si>
    <t>Vex</t>
  </si>
  <si>
    <t>D</t>
  </si>
  <si>
    <t>A4</t>
  </si>
  <si>
    <t>a4</t>
  </si>
  <si>
    <t>d</t>
  </si>
  <si>
    <t>yl0</t>
  </si>
  <si>
    <t>Vey</t>
  </si>
  <si>
    <t>E</t>
  </si>
  <si>
    <t>A5</t>
  </si>
  <si>
    <t>a5</t>
  </si>
  <si>
    <t>zl0</t>
  </si>
  <si>
    <t>Vez</t>
  </si>
  <si>
    <t>F</t>
  </si>
  <si>
    <t>A6</t>
  </si>
  <si>
    <t>a6</t>
  </si>
  <si>
    <t>r0</t>
  </si>
  <si>
    <t>G</t>
  </si>
  <si>
    <t>A7</t>
  </si>
  <si>
    <t>raio</t>
  </si>
  <si>
    <t>H</t>
  </si>
  <si>
    <t>A8</t>
  </si>
  <si>
    <t>w</t>
  </si>
  <si>
    <t>I</t>
  </si>
  <si>
    <t>A9</t>
  </si>
  <si>
    <t>J</t>
  </si>
  <si>
    <t>A10</t>
  </si>
  <si>
    <t>A11</t>
  </si>
  <si>
    <t>A12</t>
  </si>
  <si>
    <t>Constantes</t>
  </si>
  <si>
    <t>Errados:</t>
  </si>
  <si>
    <t>MI</t>
  </si>
  <si>
    <t>EARTH_RADIUS</t>
  </si>
  <si>
    <t>Somatorio em A</t>
  </si>
  <si>
    <t>Somatorio em B</t>
  </si>
  <si>
    <t>Somatorio em C</t>
  </si>
  <si>
    <t>Somatorio em F</t>
  </si>
  <si>
    <t>Somatorio em G</t>
  </si>
  <si>
    <t>Somatorio em H</t>
  </si>
  <si>
    <t>Somatorio em I</t>
  </si>
  <si>
    <t>Somatório em J</t>
  </si>
  <si>
    <t>N*Fn</t>
  </si>
  <si>
    <t>N*Cn</t>
  </si>
  <si>
    <t>N*Jn</t>
  </si>
  <si>
    <t>N^2*Fn</t>
  </si>
  <si>
    <t>N^2*Cn</t>
  </si>
  <si>
    <t>N^2*Jn</t>
  </si>
  <si>
    <t>N</t>
  </si>
  <si>
    <t>Arredondamento - Conferir</t>
  </si>
  <si>
    <t>Analise da ordem das operações artimeticas em relação ao erro na conta</t>
  </si>
  <si>
    <t>Analise de mudança de representação de ponto flutuante entre double e float, em relação ao desempenho e da exatidão da conta</t>
  </si>
  <si>
    <t>Tirar os Warnings gerados pela compilação com -Wall</t>
  </si>
  <si>
    <t>Compilar com -O3</t>
  </si>
  <si>
    <t>Declarar as variaveis de iteração fora dos FOR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</si>
</sst>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"/>
    <numFmt numFmtId="165" formatCode="0.0000000000"/>
    <numFmt numFmtId="166" formatCode="0.000000"/>
    <numFmt numFmtId="167" formatCode="#,##0.0000"/>
    <numFmt numFmtId="168" formatCode="#,##0.00000000"/>
    <numFmt numFmtId="169" formatCode="0.00000000000"/>
  </numFmts>
  <fonts count="6">
    <font>
      <sz val="10.0"/>
      <color rgb="FF000000"/>
      <name val="Arial"/>
    </font>
    <font/>
    <font>
      <sz val="11.0"/>
      <color rgb="FF000000"/>
      <name val="Arial"/>
    </font>
    <font>
      <sz val="10.0"/>
      <name val="Arial"/>
    </font>
    <font>
      <b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Alignment="1" applyBorder="1" applyFont="1">
      <alignment/>
    </xf>
    <xf borderId="4" fillId="0" fontId="1" numFmtId="164" xfId="0" applyAlignment="1" applyBorder="1" applyFont="1" applyNumberForma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6" fillId="2" fontId="1" numFmtId="0" xfId="0" applyBorder="1" applyFill="1" applyFont="1"/>
    <xf borderId="6" fillId="2" fontId="1" numFmtId="0" xfId="0" applyAlignment="1" applyBorder="1" applyFont="1">
      <alignment/>
    </xf>
    <xf borderId="6" fillId="2" fontId="1" numFmtId="165" xfId="0" applyBorder="1" applyFont="1" applyNumberFormat="1"/>
    <xf borderId="7" fillId="0" fontId="1" numFmtId="166" xfId="0" applyBorder="1" applyFont="1" applyNumberFormat="1"/>
    <xf borderId="4" fillId="2" fontId="1" numFmtId="0" xfId="0" applyBorder="1" applyFont="1"/>
    <xf borderId="4" fillId="2" fontId="1" numFmtId="164" xfId="0" applyBorder="1" applyFont="1" applyNumberFormat="1"/>
    <xf borderId="4" fillId="2" fontId="1" numFmtId="165" xfId="0" applyBorder="1" applyFont="1" applyNumberFormat="1"/>
    <xf borderId="8" fillId="0" fontId="1" numFmtId="0" xfId="0" applyAlignment="1" applyBorder="1" applyFont="1">
      <alignment/>
    </xf>
    <xf borderId="9" fillId="2" fontId="1" numFmtId="0" xfId="0" applyBorder="1" applyFont="1"/>
    <xf borderId="9" fillId="2" fontId="1" numFmtId="165" xfId="0" applyBorder="1" applyFont="1" applyNumberFormat="1"/>
    <xf borderId="0" fillId="0" fontId="1" numFmtId="4" xfId="0" applyAlignment="1" applyFont="1" applyNumberFormat="1">
      <alignment/>
    </xf>
    <xf borderId="5" fillId="0" fontId="1" numFmtId="0" xfId="0" applyBorder="1" applyFont="1"/>
    <xf borderId="6" fillId="0" fontId="1" numFmtId="0" xfId="0" applyBorder="1" applyFont="1"/>
    <xf borderId="0" fillId="0" fontId="1" numFmtId="0" xfId="0" applyAlignment="1" applyFont="1">
      <alignment/>
    </xf>
    <xf borderId="0" fillId="3" fontId="1" numFmtId="167" xfId="0" applyAlignment="1" applyFill="1" applyFont="1" applyNumberFormat="1">
      <alignment/>
    </xf>
    <xf borderId="3" fillId="0" fontId="1" numFmtId="0" xfId="0" applyBorder="1" applyFont="1"/>
    <xf borderId="4" fillId="0" fontId="1" numFmtId="0" xfId="0" applyBorder="1" applyFont="1"/>
    <xf borderId="0" fillId="3" fontId="1" numFmtId="168" xfId="0" applyFont="1" applyNumberFormat="1"/>
    <xf borderId="8" fillId="0" fontId="1" numFmtId="0" xfId="0" applyBorder="1" applyFont="1"/>
    <xf borderId="10" fillId="0" fontId="1" numFmtId="0" xfId="0" applyBorder="1" applyFont="1"/>
    <xf borderId="10" fillId="0" fontId="1" numFmtId="0" xfId="0" applyAlignment="1" applyBorder="1" applyFont="1">
      <alignment/>
    </xf>
    <xf borderId="0" fillId="0" fontId="1" numFmtId="167" xfId="0" applyFont="1" applyNumberFormat="1"/>
    <xf borderId="9" fillId="2" fontId="2" numFmtId="0" xfId="0" applyBorder="1" applyFont="1"/>
    <xf borderId="4" fillId="2" fontId="1" numFmtId="4" xfId="0" applyAlignment="1" applyBorder="1" applyFont="1" applyNumberFormat="1">
      <alignment horizontal="right"/>
    </xf>
    <xf borderId="11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13" fillId="0" fontId="3" numFmtId="0" xfId="0" applyBorder="1" applyFont="1"/>
    <xf borderId="13" fillId="4" fontId="0" numFmtId="0" xfId="0" applyAlignment="1" applyBorder="1" applyFill="1" applyFont="1">
      <alignment/>
    </xf>
    <xf borderId="13" fillId="0" fontId="3" numFmtId="0" xfId="0" applyAlignment="1" applyBorder="1" applyFont="1">
      <alignment/>
    </xf>
    <xf borderId="13" fillId="0" fontId="3" numFmtId="169" xfId="0" applyBorder="1" applyFont="1" applyNumberFormat="1"/>
    <xf borderId="9" fillId="2" fontId="1" numFmtId="4" xfId="0" applyAlignment="1" applyBorder="1" applyFont="1" applyNumberFormat="1">
      <alignment/>
    </xf>
    <xf borderId="13" fillId="0" fontId="1" numFmtId="0" xfId="0" applyAlignment="1" applyBorder="1" applyFont="1">
      <alignment/>
    </xf>
    <xf borderId="14" fillId="0" fontId="4" numFmtId="0" xfId="0" applyAlignment="1" applyBorder="1" applyFont="1">
      <alignment/>
    </xf>
    <xf borderId="14" fillId="0" fontId="3" numFmtId="0" xfId="0" applyBorder="1" applyFont="1"/>
    <xf borderId="14" fillId="0" fontId="3" numFmtId="169" xfId="0" applyBorder="1" applyFont="1" applyNumberFormat="1"/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8" max="8" width="21.14"/>
    <col customWidth="1" min="11" max="11" width="15.14"/>
    <col customWidth="1" min="14" max="14" width="15.29"/>
  </cols>
  <sheetData>
    <row r="1">
      <c r="A1" s="1" t="s">
        <v>0</v>
      </c>
      <c r="B1" s="2"/>
      <c r="C1" s="1" t="s">
        <v>1</v>
      </c>
      <c r="D1" s="2"/>
    </row>
    <row r="2">
      <c r="A2" s="3" t="s">
        <v>2</v>
      </c>
      <c r="B2" s="4">
        <v>-0.725655</v>
      </c>
      <c r="C2" s="3" t="s">
        <v>3</v>
      </c>
      <c r="D2" s="5">
        <v>100.0</v>
      </c>
      <c r="E2" s="6" t="s">
        <v>4</v>
      </c>
      <c r="F2" s="7">
        <f>(2*B5)/B10 -3*B3 + ((2*D5)/B10)*LN((D3+1)/D3) -E27</f>
        <v>769.002673</v>
      </c>
      <c r="G2" s="6" t="s">
        <v>5</v>
      </c>
      <c r="H2" s="8">
        <f>2*F2*B10+F6-D2*M27</f>
        <v>50.48163169</v>
      </c>
      <c r="I2" s="6" t="s">
        <v>6</v>
      </c>
      <c r="J2" s="9">
        <f>pow(H2*H2+H4*H4+H6*H6,-1)</f>
        <v>0.0003923688378</v>
      </c>
      <c r="K2" s="6" t="s">
        <v>7</v>
      </c>
      <c r="L2" s="7">
        <f>J6*J2</f>
        <v>-23.43064828</v>
      </c>
      <c r="M2" s="1" t="s">
        <v>8</v>
      </c>
      <c r="N2" s="10">
        <f>pow(L3-L5,2)-4*(L2-L4)*(L3*L4-L2*L5)</f>
        <v>301357.8249</v>
      </c>
    </row>
    <row r="3">
      <c r="A3" s="3" t="s">
        <v>9</v>
      </c>
      <c r="B3" s="4">
        <v>2.910444</v>
      </c>
      <c r="C3" s="3" t="s">
        <v>10</v>
      </c>
      <c r="D3" s="5">
        <v>10.0</v>
      </c>
      <c r="E3" s="3" t="s">
        <v>11</v>
      </c>
      <c r="F3" s="11">
        <f>B6/B10 +(D6/B10)*LN((D3+1)/D3)+F27</f>
        <v>379.3306225</v>
      </c>
      <c r="G3" s="3" t="s">
        <v>12</v>
      </c>
      <c r="H3" s="12">
        <f>F8-2*F3+H27</f>
        <v>-1182.921901</v>
      </c>
      <c r="I3" s="3" t="s">
        <v>13</v>
      </c>
      <c r="J3" s="13">
        <f>H3*H3+H5*H5+H7*H7</f>
        <v>1399312.697</v>
      </c>
      <c r="K3" s="3" t="s">
        <v>14</v>
      </c>
      <c r="L3" s="11">
        <f>J2*J3</f>
        <v>549.0466965</v>
      </c>
    </row>
    <row r="4">
      <c r="A4" s="3" t="s">
        <v>15</v>
      </c>
      <c r="B4" s="4">
        <v>0.052357</v>
      </c>
      <c r="C4" s="3" t="s">
        <v>16</v>
      </c>
      <c r="D4" s="5">
        <v>5.0</v>
      </c>
      <c r="E4" s="3" t="s">
        <v>17</v>
      </c>
      <c r="F4" s="11"/>
      <c r="G4" s="3" t="s">
        <v>18</v>
      </c>
      <c r="H4" s="11">
        <f>F3*B10-D2*N27</f>
        <v>-0.006706917816</v>
      </c>
      <c r="I4" s="3" t="s">
        <v>19</v>
      </c>
      <c r="J4" s="13">
        <f>1/(H8*H8+H10*H10+H12*H12)</f>
        <v>0.000000001322310691</v>
      </c>
      <c r="K4" s="3" t="s">
        <v>20</v>
      </c>
      <c r="L4" s="11">
        <f>J7*J4</f>
        <v>-0.001835691262</v>
      </c>
    </row>
    <row r="5">
      <c r="A5" s="3" t="s">
        <v>21</v>
      </c>
      <c r="B5" s="4">
        <v>0.005108</v>
      </c>
      <c r="C5" s="3" t="s">
        <v>22</v>
      </c>
      <c r="D5" s="5">
        <v>5.0</v>
      </c>
      <c r="E5" s="3" t="s">
        <v>23</v>
      </c>
      <c r="F5" s="11">
        <f>4*B3-(2*B5)/B10-((2*D5)/B10)*LN((D3+1)/D3)</f>
        <v>-766.0971094</v>
      </c>
      <c r="G5" s="3" t="s">
        <v>24</v>
      </c>
      <c r="H5" s="11">
        <f>F2+F5+G27</f>
        <v>2.910443878</v>
      </c>
      <c r="I5" s="3" t="s">
        <v>25</v>
      </c>
      <c r="J5" s="13">
        <f>H9*H9+H11*H11+H13*H13</f>
        <v>2548.622377</v>
      </c>
      <c r="K5" s="14" t="s">
        <v>26</v>
      </c>
      <c r="L5" s="15">
        <f>J4*J5</f>
        <v>0.000003370070618</v>
      </c>
    </row>
    <row r="6">
      <c r="A6" s="3" t="s">
        <v>27</v>
      </c>
      <c r="B6" s="4">
        <v>-0.006719</v>
      </c>
      <c r="C6" s="3" t="s">
        <v>28</v>
      </c>
      <c r="D6" s="5">
        <v>5.0</v>
      </c>
      <c r="E6" s="3" t="s">
        <v>29</v>
      </c>
      <c r="F6" s="11">
        <f>6*B10*B3-3*B5-3*D5*LN((D3+1)/D3)</f>
        <v>-1.423347208</v>
      </c>
      <c r="G6" s="3" t="s">
        <v>30</v>
      </c>
      <c r="H6" s="11">
        <f>F10*B10+D2*O27</f>
        <v>-0.4766488542</v>
      </c>
      <c r="I6" s="3" t="s">
        <v>31</v>
      </c>
      <c r="J6" s="13">
        <f>H2*H3+H4*H5+H6*H7</f>
        <v>-59715.8745</v>
      </c>
    </row>
    <row r="7">
      <c r="A7" s="3" t="s">
        <v>32</v>
      </c>
      <c r="B7" s="4">
        <v>-1.04E-4</v>
      </c>
      <c r="C7" s="3" t="s">
        <v>33</v>
      </c>
      <c r="D7" s="5">
        <v>5.0</v>
      </c>
      <c r="E7" s="3" t="s">
        <v>34</v>
      </c>
      <c r="F7" s="11"/>
      <c r="G7" s="3" t="s">
        <v>35</v>
      </c>
      <c r="H7" s="12">
        <f>F9-L27</f>
        <v>0.05723720058</v>
      </c>
      <c r="I7" s="14" t="s">
        <v>36</v>
      </c>
      <c r="J7" s="16">
        <f>H8*H9+H10*H11+H12*H13</f>
        <v>-1388245.043</v>
      </c>
    </row>
    <row r="8">
      <c r="A8" s="3" t="s">
        <v>37</v>
      </c>
      <c r="B8" s="17">
        <v>3.0</v>
      </c>
      <c r="C8" s="18"/>
      <c r="D8" s="19"/>
      <c r="E8" s="20" t="s">
        <v>38</v>
      </c>
      <c r="F8" s="12">
        <f>(2*B6/B10) + B2 + (2*D6/B10)*LN((D3+1)/D3) - I27</f>
        <v>-424.1142073</v>
      </c>
      <c r="G8" s="3" t="s">
        <v>39</v>
      </c>
      <c r="H8" s="11">
        <f>2*F3*pow(B10,2)+pow(D2,2)*P27</f>
        <v>-27499.99736</v>
      </c>
    </row>
    <row r="9">
      <c r="A9" s="3" t="s">
        <v>40</v>
      </c>
      <c r="B9" s="21">
        <f>B16+B8</f>
        <v>6381</v>
      </c>
      <c r="C9" s="22"/>
      <c r="D9" s="23"/>
      <c r="E9" s="20" t="s">
        <v>41</v>
      </c>
      <c r="F9" s="12">
        <f>B4+J27</f>
        <v>0.05723726176</v>
      </c>
      <c r="G9" s="3" t="s">
        <v>42</v>
      </c>
      <c r="H9" s="11">
        <f>2*F2*B10+F6-D2*M27</f>
        <v>50.48163169</v>
      </c>
    </row>
    <row r="10">
      <c r="A10" s="3" t="s">
        <v>43</v>
      </c>
      <c r="B10" s="24">
        <f>sqrt(B15/pow(B9,3))</f>
        <v>0.001238613391</v>
      </c>
      <c r="C10" s="22"/>
      <c r="D10" s="23"/>
      <c r="E10" s="20" t="s">
        <v>44</v>
      </c>
      <c r="F10" s="11">
        <f>(B7/B10)-(D7/B10)*LN((D3+1)/D3) +K27</f>
        <v>-384.8294411</v>
      </c>
      <c r="G10" s="3" t="s">
        <v>45</v>
      </c>
      <c r="H10" s="11">
        <f>pow(D2,2)*Q27 - F2*pow(B10,2)</f>
        <v>45.4533664</v>
      </c>
    </row>
    <row r="11">
      <c r="A11" s="25"/>
      <c r="B11" s="26"/>
      <c r="C11" s="22"/>
      <c r="D11" s="23"/>
      <c r="E11" s="27" t="s">
        <v>46</v>
      </c>
      <c r="F11" s="15"/>
      <c r="G11" s="3" t="s">
        <v>47</v>
      </c>
      <c r="H11" s="11">
        <f>F3*B10-D2*N27</f>
        <v>-0.006706917816</v>
      </c>
    </row>
    <row r="12">
      <c r="B12" s="28"/>
      <c r="G12" s="3" t="s">
        <v>48</v>
      </c>
      <c r="H12" s="11">
        <f>-(pow(B10,2)*F9+pow(D2,2)*R27)</f>
        <v>-0.0005903501362</v>
      </c>
    </row>
    <row r="13">
      <c r="B13" s="28"/>
      <c r="G13" s="14" t="s">
        <v>49</v>
      </c>
      <c r="H13" s="29">
        <f>F10*B10+D2*O27</f>
        <v>-0.4766488542</v>
      </c>
    </row>
    <row r="14">
      <c r="A14" s="1" t="s">
        <v>50</v>
      </c>
      <c r="B14" s="2"/>
      <c r="F14" s="20"/>
      <c r="G14" s="20"/>
      <c r="H14" s="20"/>
      <c r="I14" s="20" t="s">
        <v>51</v>
      </c>
    </row>
    <row r="15">
      <c r="A15" s="3" t="s">
        <v>52</v>
      </c>
      <c r="B15" s="30">
        <v>398600.4418</v>
      </c>
    </row>
    <row r="16">
      <c r="A16" s="3" t="s">
        <v>53</v>
      </c>
      <c r="B16" s="30">
        <v>6378.0</v>
      </c>
      <c r="E16" s="31" t="s">
        <v>54</v>
      </c>
      <c r="F16" s="31" t="s">
        <v>55</v>
      </c>
      <c r="G16" s="31" t="s">
        <v>56</v>
      </c>
      <c r="H16" s="31" t="s">
        <v>57</v>
      </c>
      <c r="I16" s="31" t="s">
        <v>58</v>
      </c>
      <c r="J16" s="31" t="s">
        <v>59</v>
      </c>
      <c r="K16" s="31" t="s">
        <v>60</v>
      </c>
      <c r="L16" s="31" t="s">
        <v>61</v>
      </c>
      <c r="M16" s="31" t="s">
        <v>62</v>
      </c>
      <c r="N16" s="31" t="s">
        <v>63</v>
      </c>
      <c r="O16" s="31" t="s">
        <v>64</v>
      </c>
      <c r="P16" s="31" t="s">
        <v>65</v>
      </c>
      <c r="Q16" s="31" t="s">
        <v>66</v>
      </c>
      <c r="R16" s="31" t="s">
        <v>67</v>
      </c>
    </row>
    <row r="17">
      <c r="A17" s="3" t="s">
        <v>29</v>
      </c>
      <c r="B17" s="30">
        <v>2.71828</v>
      </c>
      <c r="D17" s="32">
        <v>1.0</v>
      </c>
      <c r="E17" s="33">
        <f t="shared" ref="E17:E26" si="1">(pow(-1,$D17+1)/($D17*pow($D$3,$D17))*((2*$D$5)/($B$10)+($D17*$D$2*$D$6)/(pow($B$10,2)))*(1/(1+pow(($D17*$D$2)/$B$10,2))))</f>
        <v>0.005000123861</v>
      </c>
      <c r="F17" s="34">
        <f t="shared" ref="F17:F26" si="2">(pow(-1,$D17+1)/($D17*pow($D$3,$D17))*(($D$6)/($B$10)+(2*$D17*$D$2*$D$5)/(pow($B$10,2)))*(1/(1+pow(($D17*$D$2)/$B$10,2))))</f>
        <v>0.01000006193</v>
      </c>
      <c r="G17" s="33">
        <f t="shared" ref="G17:G26" si="3">(pow(-1,$D17+1)/($D17*pow($D$3,$D17)))*($D$5+(($D17*$D$2*$D$6)/pow($B$10,2)))*(1/(1+pow(($D17*$D$2)/$B$10,2)))</f>
        <v>0.005000000076</v>
      </c>
      <c r="H17" s="33">
        <f t="shared" ref="H17:H26" si="4">((IF(MOD($D17,2) = 0, -1,1)/($D17*pow($D$3,$D17)))*(((2*$D$6)/$B$10)+((4*$D$5)/$D17*$D$2))/(1+pow(($D17*$D$2)/$B$10,2))) - $D$5/($D17*$D$2)</f>
        <v>-0.04999984546</v>
      </c>
      <c r="I17" s="33">
        <f t="shared" ref="I17:I26" si="5">(pow(-1,$D17+1)/(pow($D17,2)*pow($D$3,$D17))*(3*$D$5/$B$10))</f>
        <v>1211.031635</v>
      </c>
      <c r="J17" s="35">
        <f t="shared" ref="J17:J26" si="6">((pow(-1,$D17+1)*$D$7*$D$2)/(pow($D$3,$D17)*pow($B$10,2)))*((1)/(1+(pow($D17*$D$2/$B$10,2))))</f>
        <v>0.004999999999</v>
      </c>
      <c r="K17" s="33">
        <f t="shared" ref="K17:K26" si="7">((pow(-1,$D17+1))/(pow($D17,2)*pow($D$3,$D17)*$B$10))*$D$7*((1)/(1+pow($D17*$D$2/$B$10,2)))</f>
        <v>0.00000006193066953</v>
      </c>
      <c r="L17" s="33">
        <f t="shared" ref="L17:L26" si="8">((pow(-1,$D17+1))/($D17*pow($D$3,$D17)*$B$10))*($D$7)*((1)/(1+pow($D17*$D$2/$B$10,2)))</f>
        <v>0.00000006193066953</v>
      </c>
      <c r="M17" s="36">
        <f t="shared" ref="M17:M26" si="9">$H17*$D17</f>
        <v>-0.04999984546</v>
      </c>
      <c r="N17" s="33">
        <f t="shared" ref="N17:N26" si="10">$G17*$D17</f>
        <v>0.005000000076</v>
      </c>
      <c r="O17" s="33">
        <f t="shared" ref="O17:O26" si="11">$L17*$D17</f>
        <v>0.00000006193066953</v>
      </c>
      <c r="P17" s="33">
        <f t="shared" ref="P17:P26" si="12">$D17*$D17*$H17</f>
        <v>-0.04999984546</v>
      </c>
      <c r="Q17" s="33">
        <f t="shared" ref="Q17:Q26" si="13">$D17*$D17*$G17</f>
        <v>0.005000000076</v>
      </c>
      <c r="R17" s="33">
        <f t="shared" ref="R17:R26" si="14">$D17*$D17*$L17</f>
        <v>0.00000006193066953</v>
      </c>
    </row>
    <row r="18">
      <c r="A18" s="27" t="s">
        <v>68</v>
      </c>
      <c r="B18" s="37">
        <v>10.0</v>
      </c>
      <c r="D18" s="38">
        <v>2.0</v>
      </c>
      <c r="E18" s="33">
        <f t="shared" si="1"/>
        <v>-0.0001250015483</v>
      </c>
      <c r="F18" s="34">
        <f t="shared" si="2"/>
        <v>-0.0002500007741</v>
      </c>
      <c r="G18" s="33">
        <f t="shared" si="3"/>
        <v>-0.000125000001</v>
      </c>
      <c r="H18" s="33">
        <f t="shared" si="4"/>
        <v>-0.02500000174</v>
      </c>
      <c r="I18" s="33">
        <f t="shared" si="5"/>
        <v>-30.27579088</v>
      </c>
      <c r="J18" s="35">
        <f t="shared" si="6"/>
        <v>-0.000125</v>
      </c>
      <c r="K18" s="33">
        <f t="shared" si="7"/>
        <v>-0.0000000003870666846</v>
      </c>
      <c r="L18" s="33">
        <f t="shared" si="8"/>
        <v>-0.0000000007741333693</v>
      </c>
      <c r="M18" s="36">
        <f t="shared" si="9"/>
        <v>-0.05000000348</v>
      </c>
      <c r="N18" s="33">
        <f t="shared" si="10"/>
        <v>-0.0002500000019</v>
      </c>
      <c r="O18" s="33">
        <f t="shared" si="11"/>
        <v>-0.000000001548266739</v>
      </c>
      <c r="P18" s="33">
        <f t="shared" si="12"/>
        <v>-0.100000007</v>
      </c>
      <c r="Q18" s="33">
        <f t="shared" si="13"/>
        <v>-0.0005000000038</v>
      </c>
      <c r="R18" s="33">
        <f t="shared" si="14"/>
        <v>-0.000000003096533477</v>
      </c>
    </row>
    <row r="19">
      <c r="B19" s="28"/>
      <c r="D19" s="38">
        <v>3.0</v>
      </c>
      <c r="E19" s="33">
        <f t="shared" si="1"/>
        <v>0.00000555560143</v>
      </c>
      <c r="F19" s="34">
        <f t="shared" si="2"/>
        <v>0.00001111113405</v>
      </c>
      <c r="G19" s="33">
        <f t="shared" si="3"/>
        <v>0.000005555555584</v>
      </c>
      <c r="H19" s="33">
        <f t="shared" si="4"/>
        <v>-0.01666666662</v>
      </c>
      <c r="I19" s="33">
        <f t="shared" si="5"/>
        <v>1.345590706</v>
      </c>
      <c r="J19" s="35">
        <f t="shared" si="6"/>
        <v>0.000005555555555</v>
      </c>
      <c r="K19" s="33">
        <f t="shared" si="7"/>
        <v>0</v>
      </c>
      <c r="L19" s="33">
        <f t="shared" si="8"/>
        <v>0</v>
      </c>
      <c r="M19" s="36">
        <f t="shared" si="9"/>
        <v>-0.04999999985</v>
      </c>
      <c r="N19" s="33">
        <f t="shared" si="10"/>
        <v>0.00001666666675</v>
      </c>
      <c r="O19" s="33">
        <f t="shared" si="11"/>
        <v>0</v>
      </c>
      <c r="P19" s="33">
        <f t="shared" si="12"/>
        <v>-0.1499999996</v>
      </c>
      <c r="Q19" s="33">
        <f t="shared" si="13"/>
        <v>0.00005000000025</v>
      </c>
      <c r="R19" s="33">
        <f t="shared" si="14"/>
        <v>0.0000000002064355651</v>
      </c>
    </row>
    <row r="20">
      <c r="B20" s="28"/>
      <c r="D20" s="38">
        <v>4.0</v>
      </c>
      <c r="E20" s="33">
        <f t="shared" si="1"/>
        <v>-0.0000003125019353</v>
      </c>
      <c r="F20" s="34">
        <f t="shared" si="2"/>
        <v>-0.0000006250009677</v>
      </c>
      <c r="G20" s="33">
        <f t="shared" si="3"/>
        <v>-0.0000003125000012</v>
      </c>
      <c r="H20" s="33">
        <f t="shared" si="4"/>
        <v>-0.0125</v>
      </c>
      <c r="I20" s="33">
        <f t="shared" si="5"/>
        <v>-0.07568947719</v>
      </c>
      <c r="J20" s="35">
        <f t="shared" si="6"/>
        <v>-0.0000003125</v>
      </c>
      <c r="K20" s="33">
        <f t="shared" si="7"/>
        <v>0</v>
      </c>
      <c r="L20" s="33">
        <f t="shared" si="8"/>
        <v>0</v>
      </c>
      <c r="M20" s="36">
        <f t="shared" si="9"/>
        <v>-0.05000000001</v>
      </c>
      <c r="N20" s="33">
        <f t="shared" si="10"/>
        <v>-0.000001250000005</v>
      </c>
      <c r="O20" s="33">
        <f t="shared" si="11"/>
        <v>0</v>
      </c>
      <c r="P20" s="33">
        <f t="shared" si="12"/>
        <v>-0.2</v>
      </c>
      <c r="Q20" s="33">
        <f t="shared" si="13"/>
        <v>-0.000005000000019</v>
      </c>
      <c r="R20" s="33">
        <f t="shared" si="14"/>
        <v>0</v>
      </c>
    </row>
    <row r="21">
      <c r="B21" s="28"/>
      <c r="D21" s="38">
        <v>5.0</v>
      </c>
      <c r="E21" s="33">
        <f t="shared" si="1"/>
        <v>0.00000002000009909</v>
      </c>
      <c r="F21" s="34">
        <f t="shared" si="2"/>
        <v>0.00000004000004954</v>
      </c>
      <c r="G21" s="33">
        <f t="shared" si="3"/>
        <v>0.00000002000000006</v>
      </c>
      <c r="H21" s="33">
        <f t="shared" si="4"/>
        <v>-0.01</v>
      </c>
      <c r="I21" s="33">
        <f t="shared" si="5"/>
        <v>0.00484412654</v>
      </c>
      <c r="J21" s="35">
        <f t="shared" si="6"/>
        <v>0.00000002</v>
      </c>
      <c r="K21" s="33">
        <f t="shared" si="7"/>
        <v>0</v>
      </c>
      <c r="L21" s="33">
        <f t="shared" si="8"/>
        <v>0</v>
      </c>
      <c r="M21" s="36">
        <f t="shared" si="9"/>
        <v>-0.05</v>
      </c>
      <c r="N21" s="33">
        <f t="shared" si="10"/>
        <v>0.0000001000000003</v>
      </c>
      <c r="O21" s="33">
        <f t="shared" si="11"/>
        <v>0</v>
      </c>
      <c r="P21" s="33">
        <f t="shared" si="12"/>
        <v>-0.25</v>
      </c>
      <c r="Q21" s="33">
        <f t="shared" si="13"/>
        <v>0.0000005000000015</v>
      </c>
      <c r="R21" s="33">
        <f t="shared" si="14"/>
        <v>0</v>
      </c>
    </row>
    <row r="22">
      <c r="B22" s="28"/>
      <c r="D22" s="38">
        <v>6.0</v>
      </c>
      <c r="E22" s="33">
        <f t="shared" si="1"/>
        <v>-0.000000001388894623</v>
      </c>
      <c r="F22" s="34">
        <f t="shared" si="2"/>
        <v>-0.000000002777780645</v>
      </c>
      <c r="G22" s="33">
        <f t="shared" si="3"/>
        <v>-0.000000001388888892</v>
      </c>
      <c r="H22" s="33">
        <f t="shared" si="4"/>
        <v>-0.008333333333</v>
      </c>
      <c r="I22" s="33">
        <f t="shared" si="5"/>
        <v>-0.0003363976764</v>
      </c>
      <c r="J22" s="35">
        <f t="shared" si="6"/>
        <v>-0.000000001388888889</v>
      </c>
      <c r="K22" s="33">
        <f t="shared" si="7"/>
        <v>0</v>
      </c>
      <c r="L22" s="33">
        <f t="shared" si="8"/>
        <v>0</v>
      </c>
      <c r="M22" s="36">
        <f t="shared" si="9"/>
        <v>-0.05</v>
      </c>
      <c r="N22" s="33">
        <f t="shared" si="10"/>
        <v>-0.000000008333333355</v>
      </c>
      <c r="O22" s="33">
        <f t="shared" si="11"/>
        <v>0</v>
      </c>
      <c r="P22" s="33">
        <f t="shared" si="12"/>
        <v>-0.3</v>
      </c>
      <c r="Q22" s="33">
        <f t="shared" si="13"/>
        <v>-0.00000005000000013</v>
      </c>
      <c r="R22" s="33">
        <f t="shared" si="14"/>
        <v>0</v>
      </c>
    </row>
    <row r="23">
      <c r="B23" s="28"/>
      <c r="D23" s="38">
        <v>7.0</v>
      </c>
      <c r="E23" s="33">
        <f t="shared" si="1"/>
        <v>0.0000000001020411774</v>
      </c>
      <c r="F23" s="34">
        <f t="shared" si="2"/>
        <v>0.0000000002040818132</v>
      </c>
      <c r="G23" s="33">
        <f t="shared" si="3"/>
        <v>0.0000000001020408165</v>
      </c>
      <c r="H23" s="33">
        <f t="shared" si="4"/>
        <v>-0.007142857143</v>
      </c>
      <c r="I23" s="33">
        <f t="shared" si="5"/>
        <v>0.00002471493133</v>
      </c>
      <c r="J23" s="35">
        <f t="shared" si="6"/>
        <v>0.0000000001020408163</v>
      </c>
      <c r="K23" s="33">
        <f t="shared" si="7"/>
        <v>0</v>
      </c>
      <c r="L23" s="33">
        <f t="shared" si="8"/>
        <v>0</v>
      </c>
      <c r="M23" s="36">
        <f t="shared" si="9"/>
        <v>-0.05</v>
      </c>
      <c r="N23" s="33">
        <f t="shared" si="10"/>
        <v>0.0000000007142857158</v>
      </c>
      <c r="O23" s="33">
        <f t="shared" si="11"/>
        <v>0</v>
      </c>
      <c r="P23" s="33">
        <f t="shared" si="12"/>
        <v>-0.35</v>
      </c>
      <c r="Q23" s="33">
        <f t="shared" si="13"/>
        <v>0.000000005000000011</v>
      </c>
      <c r="R23" s="33">
        <f t="shared" si="14"/>
        <v>0</v>
      </c>
    </row>
    <row r="24">
      <c r="B24" s="28"/>
      <c r="D24" s="38">
        <v>8.0</v>
      </c>
      <c r="E24" s="33">
        <f t="shared" si="1"/>
        <v>0</v>
      </c>
      <c r="F24" s="34">
        <f t="shared" si="2"/>
        <v>0</v>
      </c>
      <c r="G24" s="33">
        <f t="shared" si="3"/>
        <v>0</v>
      </c>
      <c r="H24" s="33">
        <f t="shared" si="4"/>
        <v>-0.00625</v>
      </c>
      <c r="I24" s="33">
        <f t="shared" si="5"/>
        <v>-0.00000189223693</v>
      </c>
      <c r="J24" s="35">
        <f t="shared" si="6"/>
        <v>0</v>
      </c>
      <c r="K24" s="33">
        <f t="shared" si="7"/>
        <v>0</v>
      </c>
      <c r="L24" s="33">
        <f t="shared" si="8"/>
        <v>0</v>
      </c>
      <c r="M24" s="36">
        <f t="shared" si="9"/>
        <v>-0.05</v>
      </c>
      <c r="N24" s="33">
        <f t="shared" si="10"/>
        <v>0</v>
      </c>
      <c r="O24" s="33">
        <f t="shared" si="11"/>
        <v>0</v>
      </c>
      <c r="P24" s="33">
        <f t="shared" si="12"/>
        <v>-0.4</v>
      </c>
      <c r="Q24" s="33">
        <f t="shared" si="13"/>
        <v>-0.000000000500000001</v>
      </c>
      <c r="R24" s="33">
        <f t="shared" si="14"/>
        <v>0</v>
      </c>
    </row>
    <row r="25">
      <c r="B25" s="28"/>
      <c r="D25" s="38">
        <v>9.0</v>
      </c>
      <c r="E25" s="33">
        <f t="shared" si="1"/>
        <v>0</v>
      </c>
      <c r="F25" s="34">
        <f t="shared" si="2"/>
        <v>0</v>
      </c>
      <c r="G25" s="33">
        <f t="shared" si="3"/>
        <v>0</v>
      </c>
      <c r="H25" s="33">
        <f t="shared" si="4"/>
        <v>-0.005555555556</v>
      </c>
      <c r="I25" s="33">
        <f t="shared" si="5"/>
        <v>0.0000001495100784</v>
      </c>
      <c r="J25" s="35">
        <f t="shared" si="6"/>
        <v>0</v>
      </c>
      <c r="K25" s="33">
        <f t="shared" si="7"/>
        <v>0</v>
      </c>
      <c r="L25" s="33">
        <f t="shared" si="8"/>
        <v>0</v>
      </c>
      <c r="M25" s="36">
        <f t="shared" si="9"/>
        <v>-0.05</v>
      </c>
      <c r="N25" s="33">
        <f t="shared" si="10"/>
        <v>0</v>
      </c>
      <c r="O25" s="33">
        <f t="shared" si="11"/>
        <v>0</v>
      </c>
      <c r="P25" s="33">
        <f t="shared" si="12"/>
        <v>-0.45</v>
      </c>
      <c r="Q25" s="33">
        <f t="shared" si="13"/>
        <v>0</v>
      </c>
      <c r="R25" s="33">
        <f t="shared" si="14"/>
        <v>0</v>
      </c>
    </row>
    <row r="26">
      <c r="B26" s="28"/>
      <c r="D26" s="38">
        <v>10.0</v>
      </c>
      <c r="E26" s="33">
        <f t="shared" si="1"/>
        <v>0</v>
      </c>
      <c r="F26" s="34">
        <f t="shared" si="2"/>
        <v>0</v>
      </c>
      <c r="G26" s="33">
        <f t="shared" si="3"/>
        <v>0</v>
      </c>
      <c r="H26" s="33">
        <f t="shared" si="4"/>
        <v>-0.005</v>
      </c>
      <c r="I26" s="33">
        <f t="shared" si="5"/>
        <v>-0.00000001211031635</v>
      </c>
      <c r="J26" s="35">
        <f t="shared" si="6"/>
        <v>0</v>
      </c>
      <c r="K26" s="33">
        <f t="shared" si="7"/>
        <v>0</v>
      </c>
      <c r="L26" s="33">
        <f t="shared" si="8"/>
        <v>0</v>
      </c>
      <c r="M26" s="36">
        <f t="shared" si="9"/>
        <v>-0.05</v>
      </c>
      <c r="N26" s="33">
        <f t="shared" si="10"/>
        <v>0</v>
      </c>
      <c r="O26" s="33">
        <f t="shared" si="11"/>
        <v>0</v>
      </c>
      <c r="P26" s="33">
        <f t="shared" si="12"/>
        <v>-0.5</v>
      </c>
      <c r="Q26" s="33">
        <f t="shared" si="13"/>
        <v>0</v>
      </c>
      <c r="R26" s="33">
        <f t="shared" si="14"/>
        <v>0</v>
      </c>
    </row>
    <row r="27">
      <c r="B27" s="28"/>
      <c r="D27" s="39" t="s">
        <v>8</v>
      </c>
      <c r="E27" s="40">
        <f t="shared" ref="E27:R27" si="15">Sum(E17:E26)</f>
        <v>0.004880384118</v>
      </c>
      <c r="F27" s="40">
        <f t="shared" si="15"/>
        <v>0.0097605847</v>
      </c>
      <c r="G27" s="40">
        <f t="shared" si="15"/>
        <v>0.004880261836</v>
      </c>
      <c r="H27" s="40">
        <f t="shared" si="15"/>
        <v>-0.1464482598</v>
      </c>
      <c r="I27" s="40">
        <f t="shared" si="15"/>
        <v>1182.030276</v>
      </c>
      <c r="J27" s="40">
        <f t="shared" si="15"/>
        <v>0.004880261761</v>
      </c>
      <c r="K27" s="40">
        <f t="shared" si="15"/>
        <v>0.00000006155101615</v>
      </c>
      <c r="L27" s="40">
        <f t="shared" si="15"/>
        <v>0.00000006117855263</v>
      </c>
      <c r="M27" s="41">
        <f t="shared" si="15"/>
        <v>-0.4999998488</v>
      </c>
      <c r="N27" s="40">
        <f t="shared" si="15"/>
        <v>0.004765509064</v>
      </c>
      <c r="O27" s="40">
        <f t="shared" si="15"/>
        <v>0.00000006044757568</v>
      </c>
      <c r="P27" s="40">
        <f t="shared" si="15"/>
        <v>-2.749999852</v>
      </c>
      <c r="Q27" s="40">
        <f t="shared" si="15"/>
        <v>0.004545454617</v>
      </c>
      <c r="R27" s="40">
        <f t="shared" si="15"/>
        <v>0.00000005902623249</v>
      </c>
    </row>
    <row r="28">
      <c r="B28" s="28"/>
      <c r="D28" s="20"/>
      <c r="H28" s="20"/>
      <c r="I28" s="20"/>
      <c r="J28" s="20"/>
      <c r="K28" s="20"/>
      <c r="P28" s="20" t="s">
        <v>69</v>
      </c>
    </row>
    <row r="29">
      <c r="B29" s="28"/>
      <c r="F29" s="42"/>
    </row>
    <row r="30">
      <c r="B30" s="28"/>
    </row>
    <row r="31">
      <c r="A31" s="20" t="s">
        <v>70</v>
      </c>
      <c r="B31" s="28"/>
    </row>
    <row r="32">
      <c r="A32" s="20" t="s">
        <v>71</v>
      </c>
      <c r="B32" s="28"/>
    </row>
    <row r="33">
      <c r="B33" s="28"/>
    </row>
    <row r="34">
      <c r="A34" s="20" t="s">
        <v>72</v>
      </c>
      <c r="B34" s="28"/>
    </row>
    <row r="35">
      <c r="A35" s="20" t="s">
        <v>73</v>
      </c>
      <c r="B35" s="28"/>
    </row>
    <row r="36">
      <c r="A36" s="20" t="s">
        <v>74</v>
      </c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mergeCells count="3">
    <mergeCell ref="A1:B1"/>
    <mergeCell ref="A14:B14"/>
    <mergeCell ref="C1:D1"/>
  </mergeCells>
  <drawing r:id="rId1"/>
</worksheet>
</file>