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5875" windowHeight="13110"/>
  </bookViews>
  <sheets>
    <sheet name="Wk 23-24" sheetId="5" r:id="rId1"/>
    <sheet name="Wk 21-22" sheetId="4" r:id="rId2"/>
    <sheet name="Wk 19-20" sheetId="1" r:id="rId3"/>
    <sheet name="Accounts" sheetId="2" r:id="rId4"/>
    <sheet name="Fixed Expenses" sheetId="3" r:id="rId5"/>
  </sheets>
  <definedNames>
    <definedName name="_xlnm._FilterDatabase" localSheetId="1" hidden="1">'Wk 21-22'!$A$15:$H$118</definedName>
    <definedName name="_xlnm._FilterDatabase" localSheetId="0" hidden="1">'Wk 23-24'!$A$15:$H$118</definedName>
  </definedNames>
  <calcPr calcId="144525"/>
</workbook>
</file>

<file path=xl/calcChain.xml><?xml version="1.0" encoding="utf-8"?>
<calcChain xmlns="http://schemas.openxmlformats.org/spreadsheetml/2006/main">
  <c r="C13" i="5" l="1"/>
  <c r="I118" i="5" l="1"/>
  <c r="I118" i="5" a="1"/>
  <c r="I117" i="5" a="1"/>
  <c r="I117" i="5" s="1"/>
  <c r="I116" i="5"/>
  <c r="I116" i="5" a="1"/>
  <c r="I115" i="5" a="1"/>
  <c r="I115" i="5" s="1"/>
  <c r="I114" i="5"/>
  <c r="I114" i="5" a="1"/>
  <c r="I113" i="5" a="1"/>
  <c r="I113" i="5" s="1"/>
  <c r="I112" i="5" a="1"/>
  <c r="I112" i="5" s="1"/>
  <c r="I111" i="5" a="1"/>
  <c r="I111" i="5" s="1"/>
  <c r="I110" i="5" a="1"/>
  <c r="I110" i="5" s="1"/>
  <c r="I109" i="5" a="1"/>
  <c r="I109" i="5" s="1"/>
  <c r="I108" i="5" a="1"/>
  <c r="I108" i="5" s="1"/>
  <c r="I107" i="5" a="1"/>
  <c r="I107" i="5" s="1"/>
  <c r="I106" i="5" a="1"/>
  <c r="I106" i="5" s="1"/>
  <c r="I105" i="5" a="1"/>
  <c r="I105" i="5" s="1"/>
  <c r="I104" i="5" a="1"/>
  <c r="I104" i="5" s="1"/>
  <c r="I103" i="5" a="1"/>
  <c r="I103" i="5" s="1"/>
  <c r="I102" i="5" a="1"/>
  <c r="I102" i="5" s="1"/>
  <c r="I101" i="5" a="1"/>
  <c r="I101" i="5" s="1"/>
  <c r="I100" i="5" a="1"/>
  <c r="I100" i="5" s="1"/>
  <c r="I99" i="5" a="1"/>
  <c r="I99" i="5" s="1"/>
  <c r="I98" i="5" a="1"/>
  <c r="I98" i="5" s="1"/>
  <c r="I97" i="5" a="1"/>
  <c r="I97" i="5" s="1"/>
  <c r="I96" i="5" a="1"/>
  <c r="I96" i="5" s="1"/>
  <c r="I95" i="5" a="1"/>
  <c r="I95" i="5" s="1"/>
  <c r="I94" i="5" a="1"/>
  <c r="I94" i="5" s="1"/>
  <c r="I93" i="5" a="1"/>
  <c r="I93" i="5" s="1"/>
  <c r="I92" i="5" a="1"/>
  <c r="I92" i="5" s="1"/>
  <c r="I91" i="5" a="1"/>
  <c r="I91" i="5" s="1"/>
  <c r="I90" i="5" a="1"/>
  <c r="I90" i="5" s="1"/>
  <c r="I89" i="5" a="1"/>
  <c r="I89" i="5" s="1"/>
  <c r="I88" i="5" a="1"/>
  <c r="I88" i="5" s="1"/>
  <c r="I87" i="5" a="1"/>
  <c r="I87" i="5" s="1"/>
  <c r="I86" i="5" a="1"/>
  <c r="I86" i="5" s="1"/>
  <c r="I85" i="5" a="1"/>
  <c r="I85" i="5" s="1"/>
  <c r="I84" i="5" a="1"/>
  <c r="I84" i="5" s="1"/>
  <c r="I83" i="5" a="1"/>
  <c r="I83" i="5" s="1"/>
  <c r="I82" i="5" a="1"/>
  <c r="I82" i="5" s="1"/>
  <c r="I81" i="5" a="1"/>
  <c r="I81" i="5" s="1"/>
  <c r="I80" i="5" a="1"/>
  <c r="I80" i="5" s="1"/>
  <c r="I79" i="5" a="1"/>
  <c r="I79" i="5" s="1"/>
  <c r="I78" i="5" a="1"/>
  <c r="I78" i="5" s="1"/>
  <c r="I77" i="5" a="1"/>
  <c r="I77" i="5" s="1"/>
  <c r="I76" i="5" a="1"/>
  <c r="I76" i="5" s="1"/>
  <c r="I75" i="5" a="1"/>
  <c r="I75" i="5" s="1"/>
  <c r="I74" i="5" a="1"/>
  <c r="I74" i="5" s="1"/>
  <c r="I73" i="5" a="1"/>
  <c r="I73" i="5" s="1"/>
  <c r="I72" i="5" a="1"/>
  <c r="I72" i="5" s="1"/>
  <c r="I71" i="5" a="1"/>
  <c r="I71" i="5" s="1"/>
  <c r="I70" i="5" a="1"/>
  <c r="I70" i="5" s="1"/>
  <c r="I69" i="5" a="1"/>
  <c r="I69" i="5" s="1"/>
  <c r="I68" i="5" a="1"/>
  <c r="I68" i="5" s="1"/>
  <c r="I67" i="5" a="1"/>
  <c r="I67" i="5" s="1"/>
  <c r="I66" i="5" a="1"/>
  <c r="I66" i="5" s="1"/>
  <c r="I65" i="5" a="1"/>
  <c r="I65" i="5" s="1"/>
  <c r="I64" i="5" a="1"/>
  <c r="I64" i="5" s="1"/>
  <c r="I63" i="5" a="1"/>
  <c r="I63" i="5" s="1"/>
  <c r="I62" i="5" a="1"/>
  <c r="I62" i="5" s="1"/>
  <c r="I61" i="5" a="1"/>
  <c r="I61" i="5" s="1"/>
  <c r="I60" i="5" a="1"/>
  <c r="I60" i="5" s="1"/>
  <c r="I59" i="5" a="1"/>
  <c r="I59" i="5" s="1"/>
  <c r="I58" i="5" a="1"/>
  <c r="I58" i="5" s="1"/>
  <c r="I57" i="5" a="1"/>
  <c r="I57" i="5" s="1"/>
  <c r="I56" i="5" a="1"/>
  <c r="I56" i="5" s="1"/>
  <c r="I55" i="5" a="1"/>
  <c r="I55" i="5" s="1"/>
  <c r="I54" i="5" a="1"/>
  <c r="I54" i="5" s="1"/>
  <c r="I53" i="5" a="1"/>
  <c r="I53" i="5" s="1"/>
  <c r="I52" i="5" a="1"/>
  <c r="I52" i="5" s="1"/>
  <c r="I51" i="5" a="1"/>
  <c r="I51" i="5" s="1"/>
  <c r="I50" i="5" a="1"/>
  <c r="I50" i="5" s="1"/>
  <c r="I49" i="5" a="1"/>
  <c r="I49" i="5" s="1"/>
  <c r="I48" i="5" a="1"/>
  <c r="I48" i="5" s="1"/>
  <c r="I47" i="5" a="1"/>
  <c r="I47" i="5" s="1"/>
  <c r="I46" i="5" a="1"/>
  <c r="I46" i="5" s="1"/>
  <c r="I45" i="5" a="1"/>
  <c r="I45" i="5" s="1"/>
  <c r="I44" i="5" a="1"/>
  <c r="I44" i="5" s="1"/>
  <c r="I43" i="5" a="1"/>
  <c r="I43" i="5" s="1"/>
  <c r="I42" i="5" a="1"/>
  <c r="I42" i="5" s="1"/>
  <c r="I41" i="5" a="1"/>
  <c r="I41" i="5" s="1"/>
  <c r="I40" i="5" a="1"/>
  <c r="I40" i="5" s="1"/>
  <c r="I39" i="5" a="1"/>
  <c r="I39" i="5" s="1"/>
  <c r="I38" i="5" a="1"/>
  <c r="I38" i="5" s="1"/>
  <c r="I37" i="5" a="1"/>
  <c r="I37" i="5" s="1"/>
  <c r="I36" i="5" a="1"/>
  <c r="I36" i="5" s="1"/>
  <c r="I35" i="5" a="1"/>
  <c r="I35" i="5" s="1"/>
  <c r="I34" i="5" a="1"/>
  <c r="I34" i="5" s="1"/>
  <c r="I33" i="5" a="1"/>
  <c r="I33" i="5" s="1"/>
  <c r="I32" i="5" a="1"/>
  <c r="I32" i="5" s="1"/>
  <c r="I31" i="5" a="1"/>
  <c r="I31" i="5" s="1"/>
  <c r="I30" i="5" a="1"/>
  <c r="I30" i="5" s="1"/>
  <c r="I29" i="5" a="1"/>
  <c r="I29" i="5" s="1"/>
  <c r="I28" i="5" a="1"/>
  <c r="I28" i="5" s="1"/>
  <c r="I27" i="5" a="1"/>
  <c r="I27" i="5" s="1"/>
  <c r="I26" i="5" a="1"/>
  <c r="I26" i="5" s="1"/>
  <c r="I25" i="5" a="1"/>
  <c r="I25" i="5" s="1"/>
  <c r="I24" i="5" a="1"/>
  <c r="I24" i="5" s="1"/>
  <c r="I23" i="5" a="1"/>
  <c r="I23" i="5" s="1"/>
  <c r="I22" i="5" a="1"/>
  <c r="I22" i="5" s="1"/>
  <c r="I21" i="5" a="1"/>
  <c r="I21" i="5" s="1"/>
  <c r="I20" i="5" a="1"/>
  <c r="I20" i="5" s="1"/>
  <c r="I19" i="5" a="1"/>
  <c r="I19" i="5" s="1"/>
  <c r="I18" i="5" a="1"/>
  <c r="I17" i="5" a="1"/>
  <c r="I16" i="5" a="1"/>
  <c r="I16" i="5" s="1"/>
  <c r="K2" i="5" l="1"/>
  <c r="H118" i="5"/>
  <c r="F118" i="5"/>
  <c r="E118" i="5"/>
  <c r="D118" i="5"/>
  <c r="C118" i="5"/>
  <c r="A118" i="5"/>
  <c r="H117" i="5"/>
  <c r="F117" i="5"/>
  <c r="E117" i="5"/>
  <c r="D117" i="5"/>
  <c r="C117" i="5"/>
  <c r="A117" i="5"/>
  <c r="H116" i="5"/>
  <c r="F116" i="5"/>
  <c r="E116" i="5"/>
  <c r="D116" i="5"/>
  <c r="C116" i="5"/>
  <c r="A116" i="5"/>
  <c r="H115" i="5"/>
  <c r="F115" i="5"/>
  <c r="E115" i="5"/>
  <c r="D115" i="5"/>
  <c r="C115" i="5"/>
  <c r="A115" i="5"/>
  <c r="H114" i="5"/>
  <c r="F114" i="5"/>
  <c r="E114" i="5"/>
  <c r="D114" i="5"/>
  <c r="C114" i="5"/>
  <c r="A114" i="5"/>
  <c r="H113" i="5"/>
  <c r="F113" i="5"/>
  <c r="E113" i="5"/>
  <c r="D113" i="5"/>
  <c r="C113" i="5"/>
  <c r="A113" i="5"/>
  <c r="H112" i="5"/>
  <c r="F112" i="5"/>
  <c r="E112" i="5"/>
  <c r="D112" i="5"/>
  <c r="C112" i="5"/>
  <c r="A112" i="5"/>
  <c r="H111" i="5"/>
  <c r="F111" i="5"/>
  <c r="E111" i="5"/>
  <c r="D111" i="5"/>
  <c r="C111" i="5"/>
  <c r="A111" i="5"/>
  <c r="H110" i="5"/>
  <c r="F110" i="5"/>
  <c r="E110" i="5"/>
  <c r="D110" i="5"/>
  <c r="C110" i="5"/>
  <c r="A110" i="5"/>
  <c r="H109" i="5"/>
  <c r="F109" i="5"/>
  <c r="E109" i="5"/>
  <c r="D109" i="5"/>
  <c r="C109" i="5"/>
  <c r="A109" i="5"/>
  <c r="H108" i="5"/>
  <c r="F108" i="5"/>
  <c r="E108" i="5"/>
  <c r="D108" i="5"/>
  <c r="C108" i="5"/>
  <c r="A108" i="5"/>
  <c r="H107" i="5"/>
  <c r="F107" i="5"/>
  <c r="E107" i="5"/>
  <c r="D107" i="5"/>
  <c r="C107" i="5"/>
  <c r="A107" i="5"/>
  <c r="H106" i="5"/>
  <c r="F106" i="5"/>
  <c r="E106" i="5"/>
  <c r="D106" i="5"/>
  <c r="C106" i="5"/>
  <c r="A106" i="5"/>
  <c r="H105" i="5"/>
  <c r="F105" i="5"/>
  <c r="E105" i="5"/>
  <c r="D105" i="5"/>
  <c r="C105" i="5"/>
  <c r="A105" i="5"/>
  <c r="H104" i="5"/>
  <c r="F104" i="5"/>
  <c r="E104" i="5"/>
  <c r="D104" i="5"/>
  <c r="C104" i="5"/>
  <c r="A104" i="5"/>
  <c r="H103" i="5"/>
  <c r="F103" i="5"/>
  <c r="E103" i="5"/>
  <c r="D103" i="5"/>
  <c r="C103" i="5"/>
  <c r="A103" i="5"/>
  <c r="H102" i="5"/>
  <c r="F102" i="5"/>
  <c r="E102" i="5"/>
  <c r="D102" i="5"/>
  <c r="C102" i="5"/>
  <c r="A102" i="5"/>
  <c r="H101" i="5"/>
  <c r="F101" i="5"/>
  <c r="E101" i="5"/>
  <c r="D101" i="5"/>
  <c r="C101" i="5"/>
  <c r="A101" i="5"/>
  <c r="H100" i="5"/>
  <c r="F100" i="5"/>
  <c r="E100" i="5"/>
  <c r="D100" i="5"/>
  <c r="C100" i="5"/>
  <c r="A100" i="5"/>
  <c r="H99" i="5"/>
  <c r="F99" i="5"/>
  <c r="E99" i="5"/>
  <c r="D99" i="5"/>
  <c r="C99" i="5"/>
  <c r="A99" i="5"/>
  <c r="H98" i="5"/>
  <c r="F98" i="5"/>
  <c r="E98" i="5"/>
  <c r="D98" i="5"/>
  <c r="C98" i="5"/>
  <c r="A98" i="5"/>
  <c r="H97" i="5"/>
  <c r="F97" i="5"/>
  <c r="E97" i="5"/>
  <c r="D97" i="5"/>
  <c r="C97" i="5"/>
  <c r="A97" i="5"/>
  <c r="H96" i="5"/>
  <c r="F96" i="5"/>
  <c r="E96" i="5"/>
  <c r="D96" i="5"/>
  <c r="C96" i="5"/>
  <c r="A96" i="5"/>
  <c r="H95" i="5"/>
  <c r="F95" i="5"/>
  <c r="E95" i="5"/>
  <c r="D95" i="5"/>
  <c r="C95" i="5"/>
  <c r="A95" i="5"/>
  <c r="H94" i="5"/>
  <c r="F94" i="5"/>
  <c r="E94" i="5"/>
  <c r="D94" i="5"/>
  <c r="C94" i="5"/>
  <c r="A94" i="5"/>
  <c r="H93" i="5"/>
  <c r="F93" i="5"/>
  <c r="E93" i="5"/>
  <c r="D93" i="5"/>
  <c r="C93" i="5"/>
  <c r="A93" i="5"/>
  <c r="H92" i="5"/>
  <c r="F92" i="5"/>
  <c r="E92" i="5"/>
  <c r="D92" i="5"/>
  <c r="C92" i="5"/>
  <c r="A92" i="5"/>
  <c r="H91" i="5"/>
  <c r="F91" i="5"/>
  <c r="E91" i="5"/>
  <c r="D91" i="5"/>
  <c r="C91" i="5"/>
  <c r="A91" i="5"/>
  <c r="H90" i="5"/>
  <c r="F90" i="5"/>
  <c r="E90" i="5"/>
  <c r="D90" i="5"/>
  <c r="C90" i="5"/>
  <c r="A90" i="5"/>
  <c r="H89" i="5"/>
  <c r="F89" i="5"/>
  <c r="E89" i="5"/>
  <c r="D89" i="5"/>
  <c r="C89" i="5"/>
  <c r="A89" i="5"/>
  <c r="H88" i="5"/>
  <c r="F88" i="5"/>
  <c r="E88" i="5"/>
  <c r="D88" i="5"/>
  <c r="C88" i="5"/>
  <c r="A88" i="5"/>
  <c r="H87" i="5"/>
  <c r="F87" i="5"/>
  <c r="E87" i="5"/>
  <c r="D87" i="5"/>
  <c r="C87" i="5"/>
  <c r="A87" i="5"/>
  <c r="H86" i="5"/>
  <c r="F86" i="5"/>
  <c r="E86" i="5"/>
  <c r="D86" i="5"/>
  <c r="C86" i="5"/>
  <c r="A86" i="5"/>
  <c r="H85" i="5"/>
  <c r="F85" i="5"/>
  <c r="E85" i="5"/>
  <c r="D85" i="5"/>
  <c r="C85" i="5"/>
  <c r="A85" i="5"/>
  <c r="H84" i="5"/>
  <c r="F84" i="5"/>
  <c r="E84" i="5"/>
  <c r="D84" i="5"/>
  <c r="C84" i="5"/>
  <c r="A84" i="5"/>
  <c r="H83" i="5"/>
  <c r="F83" i="5"/>
  <c r="E83" i="5"/>
  <c r="D83" i="5"/>
  <c r="C83" i="5"/>
  <c r="A83" i="5"/>
  <c r="H82" i="5"/>
  <c r="F82" i="5"/>
  <c r="E82" i="5"/>
  <c r="D82" i="5"/>
  <c r="C82" i="5"/>
  <c r="A82" i="5"/>
  <c r="H81" i="5"/>
  <c r="F81" i="5"/>
  <c r="E81" i="5"/>
  <c r="D81" i="5"/>
  <c r="C81" i="5"/>
  <c r="A81" i="5"/>
  <c r="H80" i="5"/>
  <c r="F80" i="5"/>
  <c r="E80" i="5"/>
  <c r="D80" i="5"/>
  <c r="C80" i="5"/>
  <c r="A80" i="5"/>
  <c r="H79" i="5"/>
  <c r="F79" i="5"/>
  <c r="E79" i="5"/>
  <c r="D79" i="5"/>
  <c r="C79" i="5"/>
  <c r="A79" i="5"/>
  <c r="H78" i="5"/>
  <c r="F78" i="5"/>
  <c r="E78" i="5"/>
  <c r="D78" i="5"/>
  <c r="C78" i="5"/>
  <c r="A78" i="5"/>
  <c r="H77" i="5"/>
  <c r="F77" i="5"/>
  <c r="E77" i="5"/>
  <c r="D77" i="5"/>
  <c r="C77" i="5"/>
  <c r="A77" i="5"/>
  <c r="H76" i="5"/>
  <c r="F76" i="5"/>
  <c r="E76" i="5"/>
  <c r="D76" i="5"/>
  <c r="C76" i="5"/>
  <c r="A76" i="5"/>
  <c r="H75" i="5"/>
  <c r="F75" i="5"/>
  <c r="E75" i="5"/>
  <c r="D75" i="5"/>
  <c r="C75" i="5"/>
  <c r="A75" i="5"/>
  <c r="H74" i="5"/>
  <c r="F74" i="5"/>
  <c r="E74" i="5"/>
  <c r="D74" i="5"/>
  <c r="C74" i="5"/>
  <c r="A74" i="5"/>
  <c r="H73" i="5"/>
  <c r="F73" i="5"/>
  <c r="E73" i="5"/>
  <c r="D73" i="5"/>
  <c r="C73" i="5"/>
  <c r="A73" i="5"/>
  <c r="H72" i="5"/>
  <c r="F72" i="5"/>
  <c r="E72" i="5"/>
  <c r="D72" i="5"/>
  <c r="C72" i="5"/>
  <c r="A72" i="5"/>
  <c r="H71" i="5"/>
  <c r="F71" i="5"/>
  <c r="E71" i="5"/>
  <c r="D71" i="5"/>
  <c r="C71" i="5"/>
  <c r="A71" i="5"/>
  <c r="H70" i="5"/>
  <c r="F70" i="5"/>
  <c r="E70" i="5"/>
  <c r="D70" i="5"/>
  <c r="C70" i="5"/>
  <c r="A70" i="5"/>
  <c r="H69" i="5"/>
  <c r="F69" i="5"/>
  <c r="E69" i="5"/>
  <c r="D69" i="5"/>
  <c r="C69" i="5"/>
  <c r="A69" i="5"/>
  <c r="H68" i="5"/>
  <c r="F68" i="5"/>
  <c r="E68" i="5"/>
  <c r="D68" i="5"/>
  <c r="C68" i="5"/>
  <c r="A68" i="5"/>
  <c r="H67" i="5"/>
  <c r="F67" i="5"/>
  <c r="E67" i="5"/>
  <c r="D67" i="5"/>
  <c r="C67" i="5"/>
  <c r="A67" i="5"/>
  <c r="H66" i="5"/>
  <c r="F66" i="5"/>
  <c r="E66" i="5"/>
  <c r="D66" i="5"/>
  <c r="C66" i="5"/>
  <c r="A66" i="5"/>
  <c r="H65" i="5"/>
  <c r="F65" i="5"/>
  <c r="E65" i="5"/>
  <c r="D65" i="5"/>
  <c r="C65" i="5"/>
  <c r="A65" i="5"/>
  <c r="H64" i="5"/>
  <c r="F64" i="5"/>
  <c r="E64" i="5"/>
  <c r="D64" i="5"/>
  <c r="C64" i="5"/>
  <c r="A64" i="5"/>
  <c r="H63" i="5"/>
  <c r="F63" i="5"/>
  <c r="E63" i="5"/>
  <c r="D63" i="5"/>
  <c r="C63" i="5"/>
  <c r="A63" i="5"/>
  <c r="H62" i="5"/>
  <c r="F62" i="5"/>
  <c r="E62" i="5"/>
  <c r="D62" i="5"/>
  <c r="C62" i="5"/>
  <c r="A62" i="5"/>
  <c r="H61" i="5"/>
  <c r="F61" i="5"/>
  <c r="E61" i="5"/>
  <c r="D61" i="5"/>
  <c r="C61" i="5"/>
  <c r="A61" i="5"/>
  <c r="H60" i="5"/>
  <c r="F60" i="5"/>
  <c r="E60" i="5"/>
  <c r="D60" i="5"/>
  <c r="C60" i="5"/>
  <c r="A60" i="5"/>
  <c r="H59" i="5"/>
  <c r="F59" i="5"/>
  <c r="E59" i="5"/>
  <c r="D59" i="5"/>
  <c r="C59" i="5"/>
  <c r="A59" i="5"/>
  <c r="H58" i="5"/>
  <c r="F58" i="5"/>
  <c r="E58" i="5"/>
  <c r="D58" i="5"/>
  <c r="C58" i="5"/>
  <c r="A58" i="5"/>
  <c r="H57" i="5"/>
  <c r="F57" i="5"/>
  <c r="E57" i="5"/>
  <c r="D57" i="5"/>
  <c r="C57" i="5"/>
  <c r="A57" i="5"/>
  <c r="H56" i="5"/>
  <c r="F56" i="5"/>
  <c r="E56" i="5"/>
  <c r="D56" i="5"/>
  <c r="C56" i="5"/>
  <c r="A56" i="5"/>
  <c r="H55" i="5"/>
  <c r="F55" i="5"/>
  <c r="E55" i="5"/>
  <c r="D55" i="5"/>
  <c r="C55" i="5"/>
  <c r="A55" i="5"/>
  <c r="H54" i="5"/>
  <c r="F54" i="5"/>
  <c r="E54" i="5"/>
  <c r="D54" i="5"/>
  <c r="C54" i="5"/>
  <c r="A54" i="5"/>
  <c r="H53" i="5"/>
  <c r="F53" i="5"/>
  <c r="E53" i="5"/>
  <c r="D53" i="5"/>
  <c r="C53" i="5"/>
  <c r="A53" i="5"/>
  <c r="H52" i="5"/>
  <c r="F52" i="5"/>
  <c r="E52" i="5"/>
  <c r="D52" i="5"/>
  <c r="C52" i="5"/>
  <c r="A52" i="5"/>
  <c r="H51" i="5"/>
  <c r="F51" i="5"/>
  <c r="E51" i="5"/>
  <c r="D51" i="5"/>
  <c r="C51" i="5"/>
  <c r="A51" i="5"/>
  <c r="H50" i="5"/>
  <c r="F50" i="5"/>
  <c r="E50" i="5"/>
  <c r="D50" i="5"/>
  <c r="C50" i="5"/>
  <c r="A50" i="5"/>
  <c r="H49" i="5"/>
  <c r="F49" i="5"/>
  <c r="E49" i="5"/>
  <c r="D49" i="5"/>
  <c r="C49" i="5"/>
  <c r="A49" i="5"/>
  <c r="H48" i="5"/>
  <c r="F48" i="5"/>
  <c r="E48" i="5"/>
  <c r="D48" i="5"/>
  <c r="C48" i="5"/>
  <c r="A48" i="5"/>
  <c r="H47" i="5"/>
  <c r="F47" i="5"/>
  <c r="E47" i="5"/>
  <c r="D47" i="5"/>
  <c r="C47" i="5"/>
  <c r="A47" i="5"/>
  <c r="H46" i="5"/>
  <c r="F46" i="5"/>
  <c r="E46" i="5"/>
  <c r="D46" i="5"/>
  <c r="C46" i="5"/>
  <c r="A46" i="5"/>
  <c r="H45" i="5"/>
  <c r="F45" i="5"/>
  <c r="E45" i="5"/>
  <c r="D45" i="5"/>
  <c r="C45" i="5"/>
  <c r="A45" i="5"/>
  <c r="H44" i="5"/>
  <c r="F44" i="5"/>
  <c r="E44" i="5"/>
  <c r="D44" i="5"/>
  <c r="C44" i="5"/>
  <c r="A44" i="5"/>
  <c r="H43" i="5"/>
  <c r="F43" i="5"/>
  <c r="E43" i="5"/>
  <c r="D43" i="5"/>
  <c r="C43" i="5"/>
  <c r="A43" i="5"/>
  <c r="H42" i="5"/>
  <c r="F42" i="5"/>
  <c r="E42" i="5"/>
  <c r="D42" i="5"/>
  <c r="C42" i="5"/>
  <c r="A42" i="5"/>
  <c r="H41" i="5"/>
  <c r="F41" i="5"/>
  <c r="E41" i="5"/>
  <c r="D41" i="5"/>
  <c r="C41" i="5"/>
  <c r="A41" i="5"/>
  <c r="H40" i="5"/>
  <c r="F40" i="5"/>
  <c r="E40" i="5"/>
  <c r="D40" i="5"/>
  <c r="C40" i="5"/>
  <c r="A40" i="5"/>
  <c r="H39" i="5"/>
  <c r="F39" i="5"/>
  <c r="E39" i="5"/>
  <c r="D39" i="5"/>
  <c r="C39" i="5"/>
  <c r="A39" i="5"/>
  <c r="H38" i="5"/>
  <c r="F38" i="5"/>
  <c r="E38" i="5"/>
  <c r="D38" i="5"/>
  <c r="C38" i="5"/>
  <c r="A38" i="5"/>
  <c r="H37" i="5"/>
  <c r="F37" i="5"/>
  <c r="E37" i="5"/>
  <c r="D37" i="5"/>
  <c r="C37" i="5"/>
  <c r="A37" i="5"/>
  <c r="H36" i="5"/>
  <c r="F36" i="5"/>
  <c r="E36" i="5"/>
  <c r="D36" i="5"/>
  <c r="C36" i="5"/>
  <c r="A36" i="5"/>
  <c r="H35" i="5"/>
  <c r="F35" i="5"/>
  <c r="E35" i="5"/>
  <c r="D35" i="5"/>
  <c r="C35" i="5"/>
  <c r="A35" i="5"/>
  <c r="H34" i="5"/>
  <c r="F34" i="5"/>
  <c r="E34" i="5"/>
  <c r="D34" i="5"/>
  <c r="C34" i="5"/>
  <c r="A34" i="5"/>
  <c r="H33" i="5"/>
  <c r="F33" i="5"/>
  <c r="E33" i="5"/>
  <c r="D33" i="5"/>
  <c r="C33" i="5"/>
  <c r="A33" i="5"/>
  <c r="H32" i="5"/>
  <c r="F32" i="5"/>
  <c r="E32" i="5"/>
  <c r="D32" i="5"/>
  <c r="C32" i="5"/>
  <c r="A32" i="5"/>
  <c r="H31" i="5"/>
  <c r="F31" i="5"/>
  <c r="E31" i="5"/>
  <c r="D31" i="5"/>
  <c r="C31" i="5"/>
  <c r="A31" i="5"/>
  <c r="H30" i="5"/>
  <c r="F30" i="5"/>
  <c r="E30" i="5"/>
  <c r="D30" i="5"/>
  <c r="C30" i="5"/>
  <c r="A30" i="5"/>
  <c r="H29" i="5"/>
  <c r="F29" i="5"/>
  <c r="E29" i="5"/>
  <c r="D29" i="5"/>
  <c r="C29" i="5"/>
  <c r="A29" i="5"/>
  <c r="H28" i="5"/>
  <c r="F28" i="5"/>
  <c r="E28" i="5"/>
  <c r="D28" i="5"/>
  <c r="C28" i="5"/>
  <c r="A28" i="5"/>
  <c r="H27" i="5"/>
  <c r="F27" i="5"/>
  <c r="E27" i="5"/>
  <c r="D27" i="5"/>
  <c r="C27" i="5"/>
  <c r="A27" i="5"/>
  <c r="H26" i="5"/>
  <c r="F26" i="5"/>
  <c r="E26" i="5"/>
  <c r="D26" i="5"/>
  <c r="C26" i="5"/>
  <c r="A26" i="5"/>
  <c r="H25" i="5"/>
  <c r="F25" i="5"/>
  <c r="E25" i="5"/>
  <c r="D25" i="5"/>
  <c r="C25" i="5"/>
  <c r="A25" i="5"/>
  <c r="H24" i="5"/>
  <c r="F24" i="5"/>
  <c r="E24" i="5"/>
  <c r="D24" i="5"/>
  <c r="C24" i="5"/>
  <c r="A24" i="5"/>
  <c r="H23" i="5"/>
  <c r="F23" i="5"/>
  <c r="E23" i="5"/>
  <c r="D23" i="5"/>
  <c r="C23" i="5"/>
  <c r="A23" i="5"/>
  <c r="H22" i="5"/>
  <c r="F22" i="5"/>
  <c r="E22" i="5"/>
  <c r="D22" i="5"/>
  <c r="C22" i="5"/>
  <c r="A22" i="5"/>
  <c r="H21" i="5"/>
  <c r="F21" i="5"/>
  <c r="E21" i="5"/>
  <c r="D21" i="5"/>
  <c r="C21" i="5"/>
  <c r="A21" i="5"/>
  <c r="H20" i="5"/>
  <c r="F20" i="5"/>
  <c r="E20" i="5"/>
  <c r="D20" i="5"/>
  <c r="C20" i="5"/>
  <c r="A20" i="5"/>
  <c r="H19" i="5"/>
  <c r="F19" i="5"/>
  <c r="E19" i="5"/>
  <c r="D19" i="5"/>
  <c r="C19" i="5"/>
  <c r="A19" i="5"/>
  <c r="H18" i="5"/>
  <c r="F18" i="5"/>
  <c r="E18" i="5"/>
  <c r="D18" i="5"/>
  <c r="C18" i="5"/>
  <c r="A18" i="5"/>
  <c r="H17" i="5"/>
  <c r="B4" i="5" s="1"/>
  <c r="F17" i="5"/>
  <c r="E17" i="5"/>
  <c r="D17" i="5"/>
  <c r="C17" i="5"/>
  <c r="A17" i="5"/>
  <c r="C12" i="5"/>
  <c r="L501" i="5"/>
  <c r="L500" i="5"/>
  <c r="L499" i="5"/>
  <c r="L498" i="5"/>
  <c r="L497" i="5"/>
  <c r="L496" i="5"/>
  <c r="L495" i="5"/>
  <c r="L494" i="5"/>
  <c r="L493" i="5"/>
  <c r="L492" i="5"/>
  <c r="L491" i="5"/>
  <c r="L490" i="5"/>
  <c r="L489" i="5"/>
  <c r="L488" i="5"/>
  <c r="L487" i="5"/>
  <c r="L486" i="5"/>
  <c r="L485" i="5"/>
  <c r="L484" i="5"/>
  <c r="L483" i="5"/>
  <c r="L482" i="5"/>
  <c r="L481" i="5"/>
  <c r="L480" i="5"/>
  <c r="L479" i="5"/>
  <c r="L478" i="5"/>
  <c r="L477" i="5"/>
  <c r="L476" i="5"/>
  <c r="L475" i="5"/>
  <c r="L474" i="5"/>
  <c r="L473" i="5"/>
  <c r="L472" i="5"/>
  <c r="L471" i="5"/>
  <c r="L470" i="5"/>
  <c r="L469" i="5"/>
  <c r="L468" i="5"/>
  <c r="L467" i="5"/>
  <c r="L466" i="5"/>
  <c r="L465" i="5"/>
  <c r="L464" i="5"/>
  <c r="L463" i="5"/>
  <c r="L462" i="5"/>
  <c r="L461" i="5"/>
  <c r="L460" i="5"/>
  <c r="L459" i="5"/>
  <c r="L458" i="5"/>
  <c r="L457" i="5"/>
  <c r="L456" i="5"/>
  <c r="L455" i="5"/>
  <c r="L454" i="5"/>
  <c r="L453" i="5"/>
  <c r="L452" i="5"/>
  <c r="L451" i="5"/>
  <c r="L450" i="5"/>
  <c r="L449" i="5"/>
  <c r="L448" i="5"/>
  <c r="L447" i="5"/>
  <c r="L446" i="5"/>
  <c r="L445" i="5"/>
  <c r="L444" i="5"/>
  <c r="L443" i="5"/>
  <c r="L442" i="5"/>
  <c r="L441" i="5"/>
  <c r="L440" i="5"/>
  <c r="L439" i="5"/>
  <c r="L438" i="5"/>
  <c r="L437" i="5"/>
  <c r="L436" i="5"/>
  <c r="L435" i="5"/>
  <c r="L434" i="5"/>
  <c r="L433" i="5"/>
  <c r="L432" i="5"/>
  <c r="L431" i="5"/>
  <c r="L430" i="5"/>
  <c r="L429" i="5"/>
  <c r="L428" i="5"/>
  <c r="L427" i="5"/>
  <c r="L426" i="5"/>
  <c r="L425" i="5"/>
  <c r="L424" i="5"/>
  <c r="L423" i="5"/>
  <c r="L422" i="5"/>
  <c r="L421" i="5"/>
  <c r="L420" i="5"/>
  <c r="L419" i="5"/>
  <c r="L418" i="5"/>
  <c r="L417" i="5"/>
  <c r="L416" i="5"/>
  <c r="L415" i="5"/>
  <c r="L414" i="5"/>
  <c r="L413" i="5"/>
  <c r="L412" i="5"/>
  <c r="L411" i="5"/>
  <c r="L410" i="5"/>
  <c r="L409" i="5"/>
  <c r="L408" i="5"/>
  <c r="L407" i="5"/>
  <c r="L406" i="5"/>
  <c r="L405" i="5"/>
  <c r="L404" i="5"/>
  <c r="L403" i="5"/>
  <c r="L402" i="5"/>
  <c r="L401" i="5"/>
  <c r="L400" i="5"/>
  <c r="L399" i="5"/>
  <c r="L398" i="5"/>
  <c r="L397" i="5"/>
  <c r="L396" i="5"/>
  <c r="L395" i="5"/>
  <c r="L394" i="5"/>
  <c r="L393" i="5"/>
  <c r="L392" i="5"/>
  <c r="L391" i="5"/>
  <c r="L390" i="5"/>
  <c r="L389" i="5"/>
  <c r="L388" i="5"/>
  <c r="L387" i="5"/>
  <c r="L386" i="5"/>
  <c r="L385" i="5"/>
  <c r="L384" i="5"/>
  <c r="L383" i="5"/>
  <c r="L382" i="5"/>
  <c r="L381" i="5"/>
  <c r="L380" i="5"/>
  <c r="L379" i="5"/>
  <c r="L378" i="5"/>
  <c r="L377" i="5"/>
  <c r="L376" i="5"/>
  <c r="L375" i="5"/>
  <c r="L374" i="5"/>
  <c r="L373" i="5"/>
  <c r="L372" i="5"/>
  <c r="L371" i="5"/>
  <c r="L370" i="5"/>
  <c r="L369" i="5"/>
  <c r="L368" i="5"/>
  <c r="L367" i="5"/>
  <c r="L366" i="5"/>
  <c r="L365" i="5"/>
  <c r="L364" i="5"/>
  <c r="L363" i="5"/>
  <c r="L362" i="5"/>
  <c r="L361" i="5"/>
  <c r="L360" i="5"/>
  <c r="L359" i="5"/>
  <c r="L358" i="5"/>
  <c r="L357" i="5"/>
  <c r="L356" i="5"/>
  <c r="L355" i="5"/>
  <c r="L354" i="5"/>
  <c r="L353" i="5"/>
  <c r="L352" i="5"/>
  <c r="L351" i="5"/>
  <c r="L350" i="5"/>
  <c r="L349" i="5"/>
  <c r="L348" i="5"/>
  <c r="L347" i="5"/>
  <c r="L346" i="5"/>
  <c r="L345" i="5"/>
  <c r="L344" i="5"/>
  <c r="L343" i="5"/>
  <c r="L342" i="5"/>
  <c r="L341" i="5"/>
  <c r="L340" i="5"/>
  <c r="L339" i="5"/>
  <c r="L338" i="5"/>
  <c r="L337" i="5"/>
  <c r="L336" i="5"/>
  <c r="L335" i="5"/>
  <c r="L334" i="5"/>
  <c r="L333" i="5"/>
  <c r="L332" i="5"/>
  <c r="L331" i="5"/>
  <c r="L330" i="5"/>
  <c r="L329" i="5"/>
  <c r="L328" i="5"/>
  <c r="L327" i="5"/>
  <c r="L326" i="5"/>
  <c r="L325" i="5"/>
  <c r="L324" i="5"/>
  <c r="L323" i="5"/>
  <c r="L322" i="5"/>
  <c r="L321" i="5"/>
  <c r="L320" i="5"/>
  <c r="L319" i="5"/>
  <c r="L318" i="5"/>
  <c r="L317" i="5"/>
  <c r="L316" i="5"/>
  <c r="L315" i="5"/>
  <c r="L314" i="5"/>
  <c r="L313" i="5"/>
  <c r="L312" i="5"/>
  <c r="L311" i="5"/>
  <c r="L310" i="5"/>
  <c r="L309" i="5"/>
  <c r="L308" i="5"/>
  <c r="L307" i="5"/>
  <c r="L306" i="5"/>
  <c r="L305" i="5"/>
  <c r="L304" i="5"/>
  <c r="L303" i="5"/>
  <c r="L302" i="5"/>
  <c r="L301" i="5"/>
  <c r="L300" i="5"/>
  <c r="L299" i="5"/>
  <c r="L298" i="5"/>
  <c r="L297" i="5"/>
  <c r="L296" i="5"/>
  <c r="L295" i="5"/>
  <c r="L294" i="5"/>
  <c r="L293" i="5"/>
  <c r="L292" i="5"/>
  <c r="L291" i="5"/>
  <c r="L290" i="5"/>
  <c r="L289" i="5"/>
  <c r="L288" i="5"/>
  <c r="L287" i="5"/>
  <c r="L286" i="5"/>
  <c r="L285" i="5"/>
  <c r="L284" i="5"/>
  <c r="L283" i="5"/>
  <c r="L282" i="5"/>
  <c r="L281" i="5"/>
  <c r="L280" i="5"/>
  <c r="L279" i="5"/>
  <c r="L278" i="5"/>
  <c r="L277" i="5"/>
  <c r="L276" i="5"/>
  <c r="L275" i="5"/>
  <c r="L274" i="5"/>
  <c r="L273" i="5"/>
  <c r="L272" i="5"/>
  <c r="L271" i="5"/>
  <c r="L270" i="5"/>
  <c r="L269" i="5"/>
  <c r="L268" i="5"/>
  <c r="L267" i="5"/>
  <c r="L266" i="5"/>
  <c r="L265" i="5"/>
  <c r="L264" i="5"/>
  <c r="L263" i="5"/>
  <c r="L262" i="5"/>
  <c r="L261" i="5"/>
  <c r="L260" i="5"/>
  <c r="L259" i="5"/>
  <c r="L258" i="5"/>
  <c r="L257" i="5"/>
  <c r="L256" i="5"/>
  <c r="L255" i="5"/>
  <c r="L254" i="5"/>
  <c r="L253" i="5"/>
  <c r="L252" i="5"/>
  <c r="L251" i="5"/>
  <c r="L250" i="5"/>
  <c r="L249" i="5"/>
  <c r="L248" i="5"/>
  <c r="L247" i="5"/>
  <c r="L246" i="5"/>
  <c r="L245" i="5"/>
  <c r="L244" i="5"/>
  <c r="L243" i="5"/>
  <c r="L242" i="5"/>
  <c r="L241" i="5"/>
  <c r="L240" i="5"/>
  <c r="L239" i="5"/>
  <c r="L238" i="5"/>
  <c r="L237" i="5"/>
  <c r="L236" i="5"/>
  <c r="L235" i="5"/>
  <c r="L234" i="5"/>
  <c r="L233" i="5"/>
  <c r="L232" i="5"/>
  <c r="L231" i="5"/>
  <c r="L230" i="5"/>
  <c r="L229" i="5"/>
  <c r="L228" i="5"/>
  <c r="L227" i="5"/>
  <c r="L226" i="5"/>
  <c r="L225" i="5"/>
  <c r="L224" i="5"/>
  <c r="L223" i="5"/>
  <c r="L222" i="5"/>
  <c r="L221" i="5"/>
  <c r="L220" i="5"/>
  <c r="L219" i="5"/>
  <c r="L218" i="5"/>
  <c r="L217" i="5"/>
  <c r="L216" i="5"/>
  <c r="L215" i="5"/>
  <c r="L214" i="5"/>
  <c r="L213" i="5"/>
  <c r="L212" i="5"/>
  <c r="L211" i="5"/>
  <c r="L210" i="5"/>
  <c r="L209" i="5"/>
  <c r="L208" i="5"/>
  <c r="L207" i="5"/>
  <c r="L206" i="5"/>
  <c r="L205" i="5"/>
  <c r="L204" i="5"/>
  <c r="L203" i="5"/>
  <c r="L202" i="5"/>
  <c r="L201" i="5"/>
  <c r="L200" i="5"/>
  <c r="L199" i="5"/>
  <c r="L198" i="5"/>
  <c r="L197" i="5"/>
  <c r="L196" i="5"/>
  <c r="L195" i="5"/>
  <c r="L194" i="5"/>
  <c r="L193" i="5"/>
  <c r="L192" i="5"/>
  <c r="L191" i="5"/>
  <c r="L190" i="5"/>
  <c r="L189" i="5"/>
  <c r="L188" i="5"/>
  <c r="L187" i="5"/>
  <c r="L186" i="5"/>
  <c r="L185" i="5"/>
  <c r="L184" i="5"/>
  <c r="L183" i="5"/>
  <c r="L182" i="5"/>
  <c r="L181" i="5"/>
  <c r="L180" i="5"/>
  <c r="L179" i="5"/>
  <c r="L178" i="5"/>
  <c r="L177" i="5"/>
  <c r="L176" i="5"/>
  <c r="L175" i="5"/>
  <c r="L174" i="5"/>
  <c r="L173" i="5"/>
  <c r="L172" i="5"/>
  <c r="L171" i="5"/>
  <c r="L170" i="5"/>
  <c r="L169" i="5"/>
  <c r="L168" i="5"/>
  <c r="L167" i="5"/>
  <c r="L166" i="5"/>
  <c r="L165" i="5"/>
  <c r="L164" i="5"/>
  <c r="L163" i="5"/>
  <c r="L162" i="5"/>
  <c r="L161" i="5"/>
  <c r="L160" i="5"/>
  <c r="L159" i="5"/>
  <c r="L158" i="5"/>
  <c r="L157" i="5"/>
  <c r="L156" i="5"/>
  <c r="L155" i="5"/>
  <c r="L154" i="5"/>
  <c r="L153" i="5"/>
  <c r="L152" i="5"/>
  <c r="L151" i="5"/>
  <c r="L150" i="5"/>
  <c r="L149" i="5"/>
  <c r="L148" i="5"/>
  <c r="L147" i="5"/>
  <c r="L146" i="5"/>
  <c r="L145" i="5"/>
  <c r="L144" i="5"/>
  <c r="L143" i="5"/>
  <c r="L142" i="5"/>
  <c r="L141" i="5"/>
  <c r="L140" i="5"/>
  <c r="L139" i="5"/>
  <c r="L138" i="5"/>
  <c r="L137" i="5"/>
  <c r="L136" i="5"/>
  <c r="L135" i="5"/>
  <c r="L134" i="5"/>
  <c r="L133" i="5"/>
  <c r="L132" i="5"/>
  <c r="L131" i="5"/>
  <c r="L130" i="5"/>
  <c r="L129" i="5"/>
  <c r="L128" i="5"/>
  <c r="L127" i="5"/>
  <c r="L126" i="5"/>
  <c r="L125" i="5"/>
  <c r="L124" i="5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H16" i="5"/>
  <c r="D16" i="5"/>
  <c r="L15" i="5"/>
  <c r="L14" i="5"/>
  <c r="L13" i="5"/>
  <c r="L12" i="5"/>
  <c r="L11" i="5"/>
  <c r="L10" i="5"/>
  <c r="L9" i="5"/>
  <c r="C9" i="5"/>
  <c r="L8" i="5"/>
  <c r="L7" i="5"/>
  <c r="F16" i="5" s="1"/>
  <c r="L6" i="5"/>
  <c r="E16" i="5" s="1"/>
  <c r="C6" i="5"/>
  <c r="L5" i="5"/>
  <c r="C5" i="5"/>
  <c r="L4" i="5"/>
  <c r="C16" i="5" s="1"/>
  <c r="C4" i="5"/>
  <c r="L3" i="5"/>
  <c r="C3" i="5"/>
  <c r="L2" i="5"/>
  <c r="A16" i="5" s="1"/>
  <c r="C2" i="5"/>
  <c r="I17" i="5" l="1"/>
  <c r="I18" i="5"/>
  <c r="J21" i="5"/>
  <c r="J29" i="5"/>
  <c r="J18" i="5"/>
  <c r="J26" i="5"/>
  <c r="J34" i="5"/>
  <c r="J37" i="5"/>
  <c r="J42" i="5"/>
  <c r="J45" i="5"/>
  <c r="J50" i="5"/>
  <c r="J53" i="5"/>
  <c r="J22" i="5"/>
  <c r="J30" i="5"/>
  <c r="J17" i="5"/>
  <c r="B12" i="5" s="1"/>
  <c r="J25" i="5"/>
  <c r="J58" i="5"/>
  <c r="J33" i="5"/>
  <c r="J38" i="5"/>
  <c r="J41" i="5"/>
  <c r="J46" i="5"/>
  <c r="J49" i="5"/>
  <c r="J54" i="5"/>
  <c r="J57" i="5"/>
  <c r="J62" i="5"/>
  <c r="J65" i="5"/>
  <c r="J70" i="5"/>
  <c r="J73" i="5"/>
  <c r="J78" i="5"/>
  <c r="J81" i="5"/>
  <c r="J86" i="5"/>
  <c r="J89" i="5"/>
  <c r="J94" i="5"/>
  <c r="J97" i="5"/>
  <c r="J102" i="5"/>
  <c r="J105" i="5"/>
  <c r="J61" i="5"/>
  <c r="J66" i="5"/>
  <c r="J69" i="5"/>
  <c r="J74" i="5"/>
  <c r="J77" i="5"/>
  <c r="J82" i="5"/>
  <c r="J85" i="5"/>
  <c r="J90" i="5"/>
  <c r="J93" i="5"/>
  <c r="J98" i="5"/>
  <c r="J101" i="5"/>
  <c r="J106" i="5"/>
  <c r="J109" i="5"/>
  <c r="J114" i="5"/>
  <c r="J117" i="5"/>
  <c r="J110" i="5"/>
  <c r="J113" i="5"/>
  <c r="J118" i="5"/>
  <c r="J20" i="5"/>
  <c r="J23" i="5"/>
  <c r="J28" i="5"/>
  <c r="J31" i="5"/>
  <c r="J36" i="5"/>
  <c r="J39" i="5"/>
  <c r="J44" i="5"/>
  <c r="J47" i="5"/>
  <c r="J52" i="5"/>
  <c r="J55" i="5"/>
  <c r="J60" i="5"/>
  <c r="J63" i="5"/>
  <c r="J68" i="5"/>
  <c r="J71" i="5"/>
  <c r="J76" i="5"/>
  <c r="J79" i="5"/>
  <c r="J84" i="5"/>
  <c r="J87" i="5"/>
  <c r="J92" i="5"/>
  <c r="J95" i="5"/>
  <c r="J100" i="5"/>
  <c r="J103" i="5"/>
  <c r="J108" i="5"/>
  <c r="J111" i="5"/>
  <c r="J116" i="5"/>
  <c r="J19" i="5"/>
  <c r="J24" i="5"/>
  <c r="J27" i="5"/>
  <c r="J32" i="5"/>
  <c r="J35" i="5"/>
  <c r="J40" i="5"/>
  <c r="J43" i="5"/>
  <c r="J48" i="5"/>
  <c r="J51" i="5"/>
  <c r="J56" i="5"/>
  <c r="J59" i="5"/>
  <c r="J64" i="5"/>
  <c r="J67" i="5"/>
  <c r="J72" i="5"/>
  <c r="J75" i="5"/>
  <c r="J80" i="5"/>
  <c r="J83" i="5"/>
  <c r="J88" i="5"/>
  <c r="J91" i="5"/>
  <c r="J96" i="5"/>
  <c r="J99" i="5"/>
  <c r="J104" i="5"/>
  <c r="J107" i="5"/>
  <c r="J112" i="5"/>
  <c r="J115" i="5"/>
  <c r="B5" i="5"/>
  <c r="B2" i="5"/>
  <c r="J16" i="5"/>
  <c r="B6" i="5"/>
  <c r="J22" i="4"/>
  <c r="J19" i="4"/>
  <c r="J18" i="4"/>
  <c r="H3" i="5" l="1" a="1"/>
  <c r="H3" i="5" s="1"/>
  <c r="H7" i="5" a="1"/>
  <c r="H7" i="5" s="1"/>
  <c r="I7" i="5" s="1"/>
  <c r="H4" i="5" a="1"/>
  <c r="H4" i="5" s="1"/>
  <c r="I4" i="5" s="1"/>
  <c r="H8" i="5" a="1"/>
  <c r="H8" i="5" s="1"/>
  <c r="I8" i="5" s="1"/>
  <c r="H5" i="5" a="1"/>
  <c r="H5" i="5" s="1"/>
  <c r="I5" i="5" s="1"/>
  <c r="H2" i="5" a="1"/>
  <c r="H2" i="5" s="1"/>
  <c r="I2" i="5" s="1"/>
  <c r="H6" i="5" a="1"/>
  <c r="H6" i="5" s="1"/>
  <c r="I6" i="5" s="1"/>
  <c r="I3" i="5"/>
  <c r="B3" i="5"/>
  <c r="B8" i="5"/>
  <c r="B7" i="5"/>
  <c r="D17" i="3"/>
  <c r="C17" i="3"/>
  <c r="B17" i="3"/>
  <c r="B14" i="3"/>
  <c r="B9" i="5" l="1"/>
  <c r="B13" i="3"/>
  <c r="C13" i="3" s="1"/>
  <c r="C12" i="3"/>
  <c r="D12" i="3" s="1"/>
  <c r="B11" i="3"/>
  <c r="B10" i="3"/>
  <c r="C10" i="3" s="1"/>
  <c r="B9" i="3"/>
  <c r="B8" i="3"/>
  <c r="C8" i="3" s="1"/>
  <c r="D4" i="3"/>
  <c r="D16" i="3"/>
  <c r="B16" i="3" s="1"/>
  <c r="C11" i="3"/>
  <c r="C9" i="3"/>
  <c r="C7" i="3"/>
  <c r="D7" i="3" s="1"/>
  <c r="C6" i="3"/>
  <c r="D6" i="3" s="1"/>
  <c r="C5" i="3"/>
  <c r="D5" i="3" s="1"/>
  <c r="C4" i="3"/>
  <c r="C3" i="3"/>
  <c r="D3" i="3" s="1"/>
  <c r="D14" i="3" s="1"/>
  <c r="C2" i="3"/>
  <c r="D2" i="3" s="1"/>
  <c r="D13" i="3" l="1"/>
  <c r="C14" i="3"/>
  <c r="B10" i="5" l="1"/>
  <c r="B11" i="5" s="1"/>
  <c r="B13" i="5" s="1"/>
  <c r="C10" i="5"/>
  <c r="C11" i="5" s="1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H22" i="4"/>
  <c r="I22" i="4" s="1"/>
  <c r="H19" i="4"/>
  <c r="I19" i="4" s="1"/>
  <c r="H18" i="4"/>
  <c r="I18" i="4" s="1"/>
  <c r="J18" i="2" l="1"/>
  <c r="I18" i="2"/>
  <c r="H18" i="2"/>
  <c r="J17" i="2"/>
  <c r="I17" i="2"/>
  <c r="H17" i="2"/>
  <c r="J16" i="2"/>
  <c r="I16" i="2"/>
  <c r="H16" i="2"/>
  <c r="J15" i="2"/>
  <c r="I15" i="2"/>
  <c r="H15" i="2"/>
  <c r="J14" i="2"/>
  <c r="I14" i="2"/>
  <c r="H14" i="2"/>
  <c r="J13" i="2"/>
  <c r="I13" i="2"/>
  <c r="H13" i="2"/>
  <c r="J12" i="2"/>
  <c r="I12" i="2"/>
  <c r="H12" i="2"/>
  <c r="J11" i="2"/>
  <c r="I11" i="2"/>
  <c r="H11" i="2"/>
  <c r="J10" i="2"/>
  <c r="I10" i="2"/>
  <c r="H10" i="2"/>
  <c r="J9" i="2"/>
  <c r="I9" i="2"/>
  <c r="H9" i="2"/>
  <c r="J8" i="2"/>
  <c r="I8" i="2"/>
  <c r="H8" i="2"/>
  <c r="J7" i="2"/>
  <c r="I7" i="2"/>
  <c r="H7" i="2"/>
  <c r="J6" i="2"/>
  <c r="I6" i="2"/>
  <c r="H6" i="2"/>
  <c r="J5" i="2"/>
  <c r="I5" i="2"/>
  <c r="H5" i="2"/>
  <c r="J4" i="2"/>
  <c r="I4" i="2"/>
  <c r="H4" i="2"/>
  <c r="J3" i="2"/>
  <c r="I3" i="2"/>
  <c r="H3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B117" i="5" l="1"/>
  <c r="B113" i="5"/>
  <c r="B109" i="5"/>
  <c r="B105" i="5"/>
  <c r="B101" i="5"/>
  <c r="B97" i="5"/>
  <c r="B93" i="5"/>
  <c r="B89" i="5"/>
  <c r="B85" i="5"/>
  <c r="B81" i="5"/>
  <c r="B77" i="5"/>
  <c r="B73" i="5"/>
  <c r="B69" i="5"/>
  <c r="B65" i="5"/>
  <c r="B61" i="5"/>
  <c r="B57" i="5"/>
  <c r="B53" i="5"/>
  <c r="B49" i="5"/>
  <c r="B45" i="5"/>
  <c r="B41" i="5"/>
  <c r="B37" i="5"/>
  <c r="B33" i="5"/>
  <c r="B116" i="5"/>
  <c r="B112" i="5"/>
  <c r="B108" i="5"/>
  <c r="B104" i="5"/>
  <c r="B100" i="5"/>
  <c r="B96" i="5"/>
  <c r="B92" i="5"/>
  <c r="B88" i="5"/>
  <c r="B84" i="5"/>
  <c r="B80" i="5"/>
  <c r="B76" i="5"/>
  <c r="B72" i="5"/>
  <c r="B68" i="5"/>
  <c r="B64" i="5"/>
  <c r="B60" i="5"/>
  <c r="B56" i="5"/>
  <c r="B52" i="5"/>
  <c r="B48" i="5"/>
  <c r="B44" i="5"/>
  <c r="B40" i="5"/>
  <c r="B36" i="5"/>
  <c r="B32" i="5"/>
  <c r="B28" i="5"/>
  <c r="B24" i="5"/>
  <c r="B20" i="5"/>
  <c r="B19" i="5"/>
  <c r="B115" i="5"/>
  <c r="B111" i="5"/>
  <c r="B107" i="5"/>
  <c r="B103" i="5"/>
  <c r="B99" i="5"/>
  <c r="B95" i="5"/>
  <c r="B91" i="5"/>
  <c r="B87" i="5"/>
  <c r="B83" i="5"/>
  <c r="B79" i="5"/>
  <c r="B75" i="5"/>
  <c r="B71" i="5"/>
  <c r="B67" i="5"/>
  <c r="B63" i="5"/>
  <c r="B59" i="5"/>
  <c r="B55" i="5"/>
  <c r="B51" i="5"/>
  <c r="B47" i="5"/>
  <c r="B43" i="5"/>
  <c r="B39" i="5"/>
  <c r="B35" i="5"/>
  <c r="B31" i="5"/>
  <c r="B27" i="5"/>
  <c r="B23" i="5"/>
  <c r="B118" i="5"/>
  <c r="B114" i="5"/>
  <c r="B110" i="5"/>
  <c r="B106" i="5"/>
  <c r="B102" i="5"/>
  <c r="B98" i="5"/>
  <c r="B94" i="5"/>
  <c r="B90" i="5"/>
  <c r="B86" i="5"/>
  <c r="B82" i="5"/>
  <c r="B78" i="5"/>
  <c r="B74" i="5"/>
  <c r="B70" i="5"/>
  <c r="B66" i="5"/>
  <c r="B62" i="5"/>
  <c r="B58" i="5"/>
  <c r="B54" i="5"/>
  <c r="B50" i="5"/>
  <c r="B46" i="5"/>
  <c r="B42" i="5"/>
  <c r="B38" i="5"/>
  <c r="B34" i="5"/>
  <c r="B30" i="5"/>
  <c r="B26" i="5"/>
  <c r="B22" i="5"/>
  <c r="B18" i="5"/>
  <c r="B29" i="5"/>
  <c r="B25" i="5"/>
  <c r="B21" i="5"/>
  <c r="B17" i="5"/>
  <c r="B16" i="5"/>
  <c r="B91" i="4"/>
  <c r="B95" i="4"/>
  <c r="B99" i="4"/>
  <c r="B103" i="4"/>
  <c r="B107" i="4"/>
  <c r="B111" i="4"/>
  <c r="B115" i="4"/>
  <c r="B92" i="4"/>
  <c r="B96" i="4"/>
  <c r="B100" i="4"/>
  <c r="B104" i="4"/>
  <c r="B108" i="4"/>
  <c r="B112" i="4"/>
  <c r="B116" i="4"/>
  <c r="B93" i="4"/>
  <c r="B97" i="4"/>
  <c r="B101" i="4"/>
  <c r="B105" i="4"/>
  <c r="B109" i="4"/>
  <c r="B113" i="4"/>
  <c r="B117" i="4"/>
  <c r="B94" i="4"/>
  <c r="B98" i="4"/>
  <c r="B102" i="4"/>
  <c r="B106" i="4"/>
  <c r="B110" i="4"/>
  <c r="B114" i="4"/>
  <c r="B118" i="4"/>
  <c r="F10" i="5" l="1" a="1"/>
  <c r="F10" i="5" s="1"/>
  <c r="F13" i="5"/>
  <c r="F12" i="5" a="1"/>
  <c r="F12" i="5" s="1"/>
  <c r="F9" i="5"/>
  <c r="F11" i="5" a="1"/>
  <c r="F11" i="5" s="1"/>
  <c r="F8" i="5"/>
  <c r="F118" i="4"/>
  <c r="J118" i="4" s="1"/>
  <c r="D118" i="4"/>
  <c r="C118" i="4"/>
  <c r="A118" i="4"/>
  <c r="F117" i="4"/>
  <c r="J117" i="4" s="1"/>
  <c r="D117" i="4"/>
  <c r="C117" i="4"/>
  <c r="A117" i="4"/>
  <c r="F116" i="4"/>
  <c r="J116" i="4" s="1"/>
  <c r="D116" i="4"/>
  <c r="C116" i="4"/>
  <c r="A116" i="4"/>
  <c r="F115" i="4"/>
  <c r="J115" i="4" s="1"/>
  <c r="D115" i="4"/>
  <c r="C115" i="4"/>
  <c r="A115" i="4"/>
  <c r="F114" i="4"/>
  <c r="J114" i="4" s="1"/>
  <c r="D114" i="4"/>
  <c r="C114" i="4"/>
  <c r="A114" i="4"/>
  <c r="F113" i="4"/>
  <c r="J113" i="4" s="1"/>
  <c r="D113" i="4"/>
  <c r="C113" i="4"/>
  <c r="A113" i="4"/>
  <c r="F112" i="4"/>
  <c r="J112" i="4" s="1"/>
  <c r="D112" i="4"/>
  <c r="C112" i="4"/>
  <c r="A112" i="4"/>
  <c r="F111" i="4"/>
  <c r="J111" i="4" s="1"/>
  <c r="D111" i="4"/>
  <c r="C111" i="4"/>
  <c r="A111" i="4"/>
  <c r="F110" i="4"/>
  <c r="J110" i="4" s="1"/>
  <c r="D110" i="4"/>
  <c r="C110" i="4"/>
  <c r="A110" i="4"/>
  <c r="F109" i="4"/>
  <c r="J109" i="4" s="1"/>
  <c r="D109" i="4"/>
  <c r="C109" i="4"/>
  <c r="A109" i="4"/>
  <c r="F108" i="4"/>
  <c r="J108" i="4" s="1"/>
  <c r="D108" i="4"/>
  <c r="C108" i="4"/>
  <c r="A108" i="4"/>
  <c r="F107" i="4"/>
  <c r="J107" i="4" s="1"/>
  <c r="D107" i="4"/>
  <c r="C107" i="4"/>
  <c r="A107" i="4"/>
  <c r="F106" i="4"/>
  <c r="J106" i="4" s="1"/>
  <c r="D106" i="4"/>
  <c r="C106" i="4"/>
  <c r="A106" i="4"/>
  <c r="F105" i="4"/>
  <c r="J105" i="4" s="1"/>
  <c r="D105" i="4"/>
  <c r="C105" i="4"/>
  <c r="A105" i="4"/>
  <c r="F104" i="4"/>
  <c r="J104" i="4" s="1"/>
  <c r="D104" i="4"/>
  <c r="C104" i="4"/>
  <c r="A104" i="4"/>
  <c r="F103" i="4"/>
  <c r="J103" i="4" s="1"/>
  <c r="D103" i="4"/>
  <c r="C103" i="4"/>
  <c r="A103" i="4"/>
  <c r="F102" i="4"/>
  <c r="J102" i="4" s="1"/>
  <c r="D102" i="4"/>
  <c r="C102" i="4"/>
  <c r="A102" i="4"/>
  <c r="F101" i="4"/>
  <c r="J101" i="4" s="1"/>
  <c r="D101" i="4"/>
  <c r="C101" i="4"/>
  <c r="A101" i="4"/>
  <c r="F100" i="4"/>
  <c r="J100" i="4" s="1"/>
  <c r="D100" i="4"/>
  <c r="C100" i="4"/>
  <c r="A100" i="4"/>
  <c r="F99" i="4"/>
  <c r="J99" i="4" s="1"/>
  <c r="D99" i="4"/>
  <c r="C99" i="4"/>
  <c r="A99" i="4"/>
  <c r="F98" i="4"/>
  <c r="J98" i="4" s="1"/>
  <c r="D98" i="4"/>
  <c r="C98" i="4"/>
  <c r="A98" i="4"/>
  <c r="F97" i="4"/>
  <c r="J97" i="4" s="1"/>
  <c r="D97" i="4"/>
  <c r="C97" i="4"/>
  <c r="A97" i="4"/>
  <c r="F96" i="4"/>
  <c r="J96" i="4" s="1"/>
  <c r="D96" i="4"/>
  <c r="C96" i="4"/>
  <c r="A96" i="4"/>
  <c r="F95" i="4"/>
  <c r="J95" i="4" s="1"/>
  <c r="D95" i="4"/>
  <c r="C95" i="4"/>
  <c r="A95" i="4"/>
  <c r="F94" i="4"/>
  <c r="J94" i="4" s="1"/>
  <c r="D94" i="4"/>
  <c r="C94" i="4"/>
  <c r="A94" i="4"/>
  <c r="F93" i="4"/>
  <c r="J93" i="4" s="1"/>
  <c r="D93" i="4"/>
  <c r="C93" i="4"/>
  <c r="A93" i="4"/>
  <c r="F92" i="4"/>
  <c r="J92" i="4" s="1"/>
  <c r="D92" i="4"/>
  <c r="C92" i="4"/>
  <c r="A92" i="4"/>
  <c r="F91" i="4"/>
  <c r="J91" i="4" s="1"/>
  <c r="D91" i="4"/>
  <c r="C91" i="4"/>
  <c r="A91" i="4"/>
  <c r="F90" i="4"/>
  <c r="J90" i="4" s="1"/>
  <c r="D90" i="4"/>
  <c r="L501" i="4"/>
  <c r="C90" i="4" s="1"/>
  <c r="L500" i="4"/>
  <c r="B90" i="4" s="1"/>
  <c r="L499" i="4"/>
  <c r="A90" i="4" s="1"/>
  <c r="L498" i="4"/>
  <c r="L497" i="4"/>
  <c r="F89" i="4" s="1"/>
  <c r="L496" i="4"/>
  <c r="E89" i="4" s="1"/>
  <c r="L495" i="4"/>
  <c r="D89" i="4" s="1"/>
  <c r="L494" i="4"/>
  <c r="C89" i="4" s="1"/>
  <c r="L493" i="4"/>
  <c r="B89" i="4" s="1"/>
  <c r="L492" i="4"/>
  <c r="A89" i="4" s="1"/>
  <c r="L491" i="4"/>
  <c r="L490" i="4"/>
  <c r="F88" i="4" s="1"/>
  <c r="L489" i="4"/>
  <c r="E88" i="4" s="1"/>
  <c r="L488" i="4"/>
  <c r="D88" i="4" s="1"/>
  <c r="L487" i="4"/>
  <c r="C88" i="4" s="1"/>
  <c r="L486" i="4"/>
  <c r="B88" i="4" s="1"/>
  <c r="L485" i="4"/>
  <c r="A88" i="4" s="1"/>
  <c r="L484" i="4"/>
  <c r="L483" i="4"/>
  <c r="F87" i="4" s="1"/>
  <c r="L482" i="4"/>
  <c r="E87" i="4" s="1"/>
  <c r="L481" i="4"/>
  <c r="D87" i="4" s="1"/>
  <c r="L480" i="4"/>
  <c r="C87" i="4" s="1"/>
  <c r="L479" i="4"/>
  <c r="B87" i="4" s="1"/>
  <c r="L478" i="4"/>
  <c r="A87" i="4" s="1"/>
  <c r="L477" i="4"/>
  <c r="L476" i="4"/>
  <c r="F86" i="4" s="1"/>
  <c r="L475" i="4"/>
  <c r="E86" i="4" s="1"/>
  <c r="L474" i="4"/>
  <c r="D86" i="4" s="1"/>
  <c r="L473" i="4"/>
  <c r="C86" i="4" s="1"/>
  <c r="L472" i="4"/>
  <c r="B86" i="4" s="1"/>
  <c r="L471" i="4"/>
  <c r="A86" i="4" s="1"/>
  <c r="L470" i="4"/>
  <c r="L469" i="4"/>
  <c r="F85" i="4" s="1"/>
  <c r="L468" i="4"/>
  <c r="E85" i="4" s="1"/>
  <c r="L467" i="4"/>
  <c r="D85" i="4" s="1"/>
  <c r="L466" i="4"/>
  <c r="C85" i="4" s="1"/>
  <c r="L465" i="4"/>
  <c r="B85" i="4" s="1"/>
  <c r="L464" i="4"/>
  <c r="A85" i="4" s="1"/>
  <c r="L463" i="4"/>
  <c r="L462" i="4"/>
  <c r="F84" i="4" s="1"/>
  <c r="L461" i="4"/>
  <c r="E84" i="4" s="1"/>
  <c r="L460" i="4"/>
  <c r="D84" i="4" s="1"/>
  <c r="L459" i="4"/>
  <c r="C84" i="4" s="1"/>
  <c r="L458" i="4"/>
  <c r="B84" i="4" s="1"/>
  <c r="L457" i="4"/>
  <c r="A84" i="4" s="1"/>
  <c r="L456" i="4"/>
  <c r="L455" i="4"/>
  <c r="F83" i="4" s="1"/>
  <c r="L454" i="4"/>
  <c r="E83" i="4" s="1"/>
  <c r="L453" i="4"/>
  <c r="D83" i="4" s="1"/>
  <c r="L452" i="4"/>
  <c r="C83" i="4" s="1"/>
  <c r="L451" i="4"/>
  <c r="B83" i="4" s="1"/>
  <c r="L450" i="4"/>
  <c r="A83" i="4" s="1"/>
  <c r="L449" i="4"/>
  <c r="L448" i="4"/>
  <c r="F82" i="4" s="1"/>
  <c r="L447" i="4"/>
  <c r="E82" i="4" s="1"/>
  <c r="L446" i="4"/>
  <c r="D82" i="4" s="1"/>
  <c r="L445" i="4"/>
  <c r="C82" i="4" s="1"/>
  <c r="L444" i="4"/>
  <c r="B82" i="4" s="1"/>
  <c r="L443" i="4"/>
  <c r="A82" i="4" s="1"/>
  <c r="L442" i="4"/>
  <c r="L441" i="4"/>
  <c r="F81" i="4" s="1"/>
  <c r="L440" i="4"/>
  <c r="E81" i="4" s="1"/>
  <c r="L439" i="4"/>
  <c r="D81" i="4" s="1"/>
  <c r="L438" i="4"/>
  <c r="C81" i="4" s="1"/>
  <c r="L437" i="4"/>
  <c r="B81" i="4" s="1"/>
  <c r="L436" i="4"/>
  <c r="A81" i="4" s="1"/>
  <c r="L435" i="4"/>
  <c r="L434" i="4"/>
  <c r="F80" i="4" s="1"/>
  <c r="L433" i="4"/>
  <c r="E80" i="4" s="1"/>
  <c r="L432" i="4"/>
  <c r="D80" i="4" s="1"/>
  <c r="L431" i="4"/>
  <c r="C80" i="4" s="1"/>
  <c r="L430" i="4"/>
  <c r="B80" i="4" s="1"/>
  <c r="L429" i="4"/>
  <c r="A80" i="4" s="1"/>
  <c r="L428" i="4"/>
  <c r="L427" i="4"/>
  <c r="F79" i="4" s="1"/>
  <c r="L426" i="4"/>
  <c r="E79" i="4" s="1"/>
  <c r="L425" i="4"/>
  <c r="D79" i="4" s="1"/>
  <c r="L424" i="4"/>
  <c r="C79" i="4" s="1"/>
  <c r="L423" i="4"/>
  <c r="B79" i="4" s="1"/>
  <c r="L422" i="4"/>
  <c r="A79" i="4" s="1"/>
  <c r="L421" i="4"/>
  <c r="L420" i="4"/>
  <c r="F78" i="4" s="1"/>
  <c r="L419" i="4"/>
  <c r="E78" i="4" s="1"/>
  <c r="L418" i="4"/>
  <c r="D78" i="4" s="1"/>
  <c r="L417" i="4"/>
  <c r="C78" i="4" s="1"/>
  <c r="L416" i="4"/>
  <c r="B78" i="4" s="1"/>
  <c r="L415" i="4"/>
  <c r="A78" i="4" s="1"/>
  <c r="L414" i="4"/>
  <c r="L413" i="4"/>
  <c r="F77" i="4" s="1"/>
  <c r="L412" i="4"/>
  <c r="E77" i="4" s="1"/>
  <c r="L411" i="4"/>
  <c r="D77" i="4" s="1"/>
  <c r="L410" i="4"/>
  <c r="C77" i="4" s="1"/>
  <c r="L409" i="4"/>
  <c r="B77" i="4" s="1"/>
  <c r="L408" i="4"/>
  <c r="A77" i="4" s="1"/>
  <c r="L407" i="4"/>
  <c r="L406" i="4"/>
  <c r="F76" i="4" s="1"/>
  <c r="L405" i="4"/>
  <c r="E76" i="4" s="1"/>
  <c r="L404" i="4"/>
  <c r="D76" i="4" s="1"/>
  <c r="L403" i="4"/>
  <c r="C76" i="4" s="1"/>
  <c r="L402" i="4"/>
  <c r="B76" i="4" s="1"/>
  <c r="L401" i="4"/>
  <c r="A76" i="4" s="1"/>
  <c r="L400" i="4"/>
  <c r="L399" i="4"/>
  <c r="F75" i="4" s="1"/>
  <c r="L398" i="4"/>
  <c r="E75" i="4" s="1"/>
  <c r="L397" i="4"/>
  <c r="D75" i="4" s="1"/>
  <c r="L396" i="4"/>
  <c r="C75" i="4" s="1"/>
  <c r="L395" i="4"/>
  <c r="B75" i="4" s="1"/>
  <c r="L394" i="4"/>
  <c r="A75" i="4" s="1"/>
  <c r="L393" i="4"/>
  <c r="L392" i="4"/>
  <c r="F74" i="4" s="1"/>
  <c r="L391" i="4"/>
  <c r="E74" i="4" s="1"/>
  <c r="L390" i="4"/>
  <c r="D74" i="4" s="1"/>
  <c r="L389" i="4"/>
  <c r="C74" i="4" s="1"/>
  <c r="L388" i="4"/>
  <c r="B74" i="4" s="1"/>
  <c r="L387" i="4"/>
  <c r="A74" i="4" s="1"/>
  <c r="L386" i="4"/>
  <c r="L385" i="4"/>
  <c r="F73" i="4" s="1"/>
  <c r="L384" i="4"/>
  <c r="E73" i="4" s="1"/>
  <c r="L383" i="4"/>
  <c r="D73" i="4" s="1"/>
  <c r="L382" i="4"/>
  <c r="C73" i="4" s="1"/>
  <c r="L381" i="4"/>
  <c r="B73" i="4" s="1"/>
  <c r="L380" i="4"/>
  <c r="A73" i="4" s="1"/>
  <c r="L379" i="4"/>
  <c r="L378" i="4"/>
  <c r="F72" i="4" s="1"/>
  <c r="L377" i="4"/>
  <c r="E72" i="4" s="1"/>
  <c r="L376" i="4"/>
  <c r="D72" i="4" s="1"/>
  <c r="L375" i="4"/>
  <c r="C72" i="4" s="1"/>
  <c r="L374" i="4"/>
  <c r="B72" i="4" s="1"/>
  <c r="L373" i="4"/>
  <c r="A72" i="4" s="1"/>
  <c r="L372" i="4"/>
  <c r="L371" i="4"/>
  <c r="F71" i="4" s="1"/>
  <c r="L370" i="4"/>
  <c r="E71" i="4" s="1"/>
  <c r="L369" i="4"/>
  <c r="D71" i="4" s="1"/>
  <c r="L368" i="4"/>
  <c r="C71" i="4" s="1"/>
  <c r="L367" i="4"/>
  <c r="B71" i="4" s="1"/>
  <c r="L366" i="4"/>
  <c r="A71" i="4" s="1"/>
  <c r="L365" i="4"/>
  <c r="L364" i="4"/>
  <c r="F70" i="4" s="1"/>
  <c r="L363" i="4"/>
  <c r="E70" i="4" s="1"/>
  <c r="L362" i="4"/>
  <c r="D70" i="4" s="1"/>
  <c r="L361" i="4"/>
  <c r="C70" i="4" s="1"/>
  <c r="L360" i="4"/>
  <c r="B70" i="4" s="1"/>
  <c r="L359" i="4"/>
  <c r="A70" i="4" s="1"/>
  <c r="L358" i="4"/>
  <c r="L357" i="4"/>
  <c r="F69" i="4" s="1"/>
  <c r="L356" i="4"/>
  <c r="E69" i="4" s="1"/>
  <c r="L355" i="4"/>
  <c r="D69" i="4" s="1"/>
  <c r="L354" i="4"/>
  <c r="C69" i="4" s="1"/>
  <c r="L353" i="4"/>
  <c r="B69" i="4" s="1"/>
  <c r="L352" i="4"/>
  <c r="A69" i="4" s="1"/>
  <c r="L351" i="4"/>
  <c r="L350" i="4"/>
  <c r="F68" i="4" s="1"/>
  <c r="L349" i="4"/>
  <c r="E68" i="4" s="1"/>
  <c r="L348" i="4"/>
  <c r="D68" i="4" s="1"/>
  <c r="L347" i="4"/>
  <c r="C68" i="4" s="1"/>
  <c r="L346" i="4"/>
  <c r="B68" i="4" s="1"/>
  <c r="L345" i="4"/>
  <c r="A68" i="4" s="1"/>
  <c r="L344" i="4"/>
  <c r="L343" i="4"/>
  <c r="F67" i="4" s="1"/>
  <c r="L342" i="4"/>
  <c r="E67" i="4" s="1"/>
  <c r="L341" i="4"/>
  <c r="D67" i="4" s="1"/>
  <c r="L340" i="4"/>
  <c r="C67" i="4" s="1"/>
  <c r="L339" i="4"/>
  <c r="B67" i="4" s="1"/>
  <c r="L338" i="4"/>
  <c r="A67" i="4" s="1"/>
  <c r="L337" i="4"/>
  <c r="L336" i="4"/>
  <c r="F66" i="4" s="1"/>
  <c r="L335" i="4"/>
  <c r="E66" i="4" s="1"/>
  <c r="L334" i="4"/>
  <c r="D66" i="4" s="1"/>
  <c r="L333" i="4"/>
  <c r="C66" i="4" s="1"/>
  <c r="L332" i="4"/>
  <c r="B66" i="4" s="1"/>
  <c r="L331" i="4"/>
  <c r="A66" i="4" s="1"/>
  <c r="L330" i="4"/>
  <c r="L329" i="4"/>
  <c r="F65" i="4" s="1"/>
  <c r="L328" i="4"/>
  <c r="E65" i="4" s="1"/>
  <c r="L327" i="4"/>
  <c r="D65" i="4" s="1"/>
  <c r="L326" i="4"/>
  <c r="C65" i="4" s="1"/>
  <c r="L325" i="4"/>
  <c r="B65" i="4" s="1"/>
  <c r="L324" i="4"/>
  <c r="A65" i="4" s="1"/>
  <c r="L323" i="4"/>
  <c r="L322" i="4"/>
  <c r="F64" i="4" s="1"/>
  <c r="L321" i="4"/>
  <c r="E64" i="4" s="1"/>
  <c r="L320" i="4"/>
  <c r="D64" i="4" s="1"/>
  <c r="L319" i="4"/>
  <c r="C64" i="4" s="1"/>
  <c r="L318" i="4"/>
  <c r="B64" i="4" s="1"/>
  <c r="L317" i="4"/>
  <c r="A64" i="4" s="1"/>
  <c r="L316" i="4"/>
  <c r="L315" i="4"/>
  <c r="F63" i="4" s="1"/>
  <c r="L314" i="4"/>
  <c r="E63" i="4" s="1"/>
  <c r="L313" i="4"/>
  <c r="D63" i="4" s="1"/>
  <c r="L312" i="4"/>
  <c r="C63" i="4" s="1"/>
  <c r="L311" i="4"/>
  <c r="B63" i="4" s="1"/>
  <c r="L310" i="4"/>
  <c r="A63" i="4" s="1"/>
  <c r="L309" i="4"/>
  <c r="L308" i="4"/>
  <c r="F62" i="4" s="1"/>
  <c r="L307" i="4"/>
  <c r="E62" i="4" s="1"/>
  <c r="L306" i="4"/>
  <c r="D62" i="4" s="1"/>
  <c r="L305" i="4"/>
  <c r="C62" i="4" s="1"/>
  <c r="L304" i="4"/>
  <c r="B62" i="4" s="1"/>
  <c r="L303" i="4"/>
  <c r="A62" i="4" s="1"/>
  <c r="L302" i="4"/>
  <c r="L301" i="4"/>
  <c r="F61" i="4" s="1"/>
  <c r="L300" i="4"/>
  <c r="E61" i="4" s="1"/>
  <c r="L299" i="4"/>
  <c r="D61" i="4" s="1"/>
  <c r="L298" i="4"/>
  <c r="C61" i="4" s="1"/>
  <c r="L297" i="4"/>
  <c r="B61" i="4" s="1"/>
  <c r="L296" i="4"/>
  <c r="A61" i="4" s="1"/>
  <c r="L295" i="4"/>
  <c r="L294" i="4"/>
  <c r="F60" i="4" s="1"/>
  <c r="L293" i="4"/>
  <c r="E60" i="4" s="1"/>
  <c r="L292" i="4"/>
  <c r="D60" i="4" s="1"/>
  <c r="L291" i="4"/>
  <c r="C60" i="4" s="1"/>
  <c r="L290" i="4"/>
  <c r="B60" i="4" s="1"/>
  <c r="L289" i="4"/>
  <c r="A60" i="4" s="1"/>
  <c r="L288" i="4"/>
  <c r="L287" i="4"/>
  <c r="F59" i="4" s="1"/>
  <c r="L286" i="4"/>
  <c r="E59" i="4" s="1"/>
  <c r="L285" i="4"/>
  <c r="D59" i="4" s="1"/>
  <c r="L284" i="4"/>
  <c r="C59" i="4" s="1"/>
  <c r="L283" i="4"/>
  <c r="B59" i="4" s="1"/>
  <c r="L282" i="4"/>
  <c r="A59" i="4" s="1"/>
  <c r="L281" i="4"/>
  <c r="L280" i="4"/>
  <c r="F58" i="4" s="1"/>
  <c r="L279" i="4"/>
  <c r="E58" i="4" s="1"/>
  <c r="L278" i="4"/>
  <c r="D58" i="4" s="1"/>
  <c r="L277" i="4"/>
  <c r="C58" i="4" s="1"/>
  <c r="L276" i="4"/>
  <c r="B58" i="4" s="1"/>
  <c r="L275" i="4"/>
  <c r="A58" i="4" s="1"/>
  <c r="L274" i="4"/>
  <c r="L273" i="4"/>
  <c r="F57" i="4" s="1"/>
  <c r="L272" i="4"/>
  <c r="E57" i="4" s="1"/>
  <c r="L271" i="4"/>
  <c r="D57" i="4" s="1"/>
  <c r="L270" i="4"/>
  <c r="C57" i="4" s="1"/>
  <c r="L269" i="4"/>
  <c r="B57" i="4" s="1"/>
  <c r="L268" i="4"/>
  <c r="A57" i="4" s="1"/>
  <c r="L267" i="4"/>
  <c r="L266" i="4"/>
  <c r="F56" i="4" s="1"/>
  <c r="L265" i="4"/>
  <c r="E56" i="4" s="1"/>
  <c r="L264" i="4"/>
  <c r="D56" i="4" s="1"/>
  <c r="L263" i="4"/>
  <c r="C56" i="4" s="1"/>
  <c r="L262" i="4"/>
  <c r="B56" i="4" s="1"/>
  <c r="L261" i="4"/>
  <c r="A56" i="4" s="1"/>
  <c r="L260" i="4"/>
  <c r="L259" i="4"/>
  <c r="F55" i="4" s="1"/>
  <c r="L258" i="4"/>
  <c r="E55" i="4" s="1"/>
  <c r="L257" i="4"/>
  <c r="D55" i="4" s="1"/>
  <c r="L256" i="4"/>
  <c r="C55" i="4" s="1"/>
  <c r="L255" i="4"/>
  <c r="B55" i="4" s="1"/>
  <c r="L254" i="4"/>
  <c r="A55" i="4" s="1"/>
  <c r="L253" i="4"/>
  <c r="L252" i="4"/>
  <c r="F54" i="4" s="1"/>
  <c r="L251" i="4"/>
  <c r="E54" i="4" s="1"/>
  <c r="L250" i="4"/>
  <c r="D54" i="4" s="1"/>
  <c r="L249" i="4"/>
  <c r="C54" i="4" s="1"/>
  <c r="L248" i="4"/>
  <c r="B54" i="4" s="1"/>
  <c r="L247" i="4"/>
  <c r="A54" i="4" s="1"/>
  <c r="L246" i="4"/>
  <c r="L245" i="4"/>
  <c r="F53" i="4" s="1"/>
  <c r="L244" i="4"/>
  <c r="E53" i="4" s="1"/>
  <c r="L243" i="4"/>
  <c r="D53" i="4" s="1"/>
  <c r="L242" i="4"/>
  <c r="C53" i="4" s="1"/>
  <c r="L241" i="4"/>
  <c r="B53" i="4" s="1"/>
  <c r="L240" i="4"/>
  <c r="A53" i="4" s="1"/>
  <c r="L239" i="4"/>
  <c r="L238" i="4"/>
  <c r="F52" i="4" s="1"/>
  <c r="L237" i="4"/>
  <c r="E52" i="4" s="1"/>
  <c r="L236" i="4"/>
  <c r="D52" i="4" s="1"/>
  <c r="L235" i="4"/>
  <c r="C52" i="4" s="1"/>
  <c r="L234" i="4"/>
  <c r="B52" i="4" s="1"/>
  <c r="L233" i="4"/>
  <c r="A52" i="4" s="1"/>
  <c r="L232" i="4"/>
  <c r="L231" i="4"/>
  <c r="F51" i="4" s="1"/>
  <c r="L230" i="4"/>
  <c r="E51" i="4" s="1"/>
  <c r="L229" i="4"/>
  <c r="D51" i="4" s="1"/>
  <c r="L228" i="4"/>
  <c r="C51" i="4" s="1"/>
  <c r="L227" i="4"/>
  <c r="B51" i="4" s="1"/>
  <c r="L226" i="4"/>
  <c r="A51" i="4" s="1"/>
  <c r="L225" i="4"/>
  <c r="L224" i="4"/>
  <c r="F50" i="4" s="1"/>
  <c r="L223" i="4"/>
  <c r="E50" i="4" s="1"/>
  <c r="L222" i="4"/>
  <c r="D50" i="4" s="1"/>
  <c r="L221" i="4"/>
  <c r="C50" i="4" s="1"/>
  <c r="L220" i="4"/>
  <c r="B50" i="4" s="1"/>
  <c r="L219" i="4"/>
  <c r="A50" i="4" s="1"/>
  <c r="L218" i="4"/>
  <c r="L217" i="4"/>
  <c r="F49" i="4" s="1"/>
  <c r="L216" i="4"/>
  <c r="E49" i="4" s="1"/>
  <c r="L215" i="4"/>
  <c r="D49" i="4" s="1"/>
  <c r="L214" i="4"/>
  <c r="C49" i="4" s="1"/>
  <c r="L213" i="4"/>
  <c r="B49" i="4" s="1"/>
  <c r="L212" i="4"/>
  <c r="A49" i="4" s="1"/>
  <c r="L211" i="4"/>
  <c r="L210" i="4"/>
  <c r="F48" i="4" s="1"/>
  <c r="L209" i="4"/>
  <c r="E48" i="4" s="1"/>
  <c r="L208" i="4"/>
  <c r="D48" i="4" s="1"/>
  <c r="L207" i="4"/>
  <c r="C48" i="4" s="1"/>
  <c r="L206" i="4"/>
  <c r="B48" i="4" s="1"/>
  <c r="L205" i="4"/>
  <c r="A48" i="4" s="1"/>
  <c r="L204" i="4"/>
  <c r="L203" i="4"/>
  <c r="F47" i="4" s="1"/>
  <c r="L202" i="4"/>
  <c r="E47" i="4" s="1"/>
  <c r="L201" i="4"/>
  <c r="D47" i="4" s="1"/>
  <c r="L200" i="4"/>
  <c r="C47" i="4" s="1"/>
  <c r="L199" i="4"/>
  <c r="B47" i="4" s="1"/>
  <c r="L198" i="4"/>
  <c r="A47" i="4" s="1"/>
  <c r="L197" i="4"/>
  <c r="L196" i="4"/>
  <c r="F46" i="4" s="1"/>
  <c r="L195" i="4"/>
  <c r="E46" i="4" s="1"/>
  <c r="L194" i="4"/>
  <c r="D46" i="4" s="1"/>
  <c r="L193" i="4"/>
  <c r="C46" i="4" s="1"/>
  <c r="L192" i="4"/>
  <c r="B46" i="4" s="1"/>
  <c r="L191" i="4"/>
  <c r="A46" i="4" s="1"/>
  <c r="L190" i="4"/>
  <c r="L189" i="4"/>
  <c r="F45" i="4" s="1"/>
  <c r="L188" i="4"/>
  <c r="E45" i="4" s="1"/>
  <c r="L187" i="4"/>
  <c r="D45" i="4" s="1"/>
  <c r="L186" i="4"/>
  <c r="C45" i="4" s="1"/>
  <c r="L185" i="4"/>
  <c r="B45" i="4" s="1"/>
  <c r="L184" i="4"/>
  <c r="A45" i="4" s="1"/>
  <c r="L183" i="4"/>
  <c r="L182" i="4"/>
  <c r="F44" i="4" s="1"/>
  <c r="L181" i="4"/>
  <c r="E44" i="4" s="1"/>
  <c r="L180" i="4"/>
  <c r="D44" i="4" s="1"/>
  <c r="L179" i="4"/>
  <c r="C44" i="4" s="1"/>
  <c r="L178" i="4"/>
  <c r="B44" i="4" s="1"/>
  <c r="L177" i="4"/>
  <c r="A44" i="4" s="1"/>
  <c r="L176" i="4"/>
  <c r="L175" i="4"/>
  <c r="F43" i="4" s="1"/>
  <c r="L174" i="4"/>
  <c r="E43" i="4" s="1"/>
  <c r="L173" i="4"/>
  <c r="D43" i="4" s="1"/>
  <c r="L172" i="4"/>
  <c r="C43" i="4" s="1"/>
  <c r="L171" i="4"/>
  <c r="B43" i="4" s="1"/>
  <c r="L170" i="4"/>
  <c r="A43" i="4" s="1"/>
  <c r="L169" i="4"/>
  <c r="L168" i="4"/>
  <c r="F42" i="4" s="1"/>
  <c r="L167" i="4"/>
  <c r="E42" i="4" s="1"/>
  <c r="L166" i="4"/>
  <c r="D42" i="4" s="1"/>
  <c r="L165" i="4"/>
  <c r="C42" i="4" s="1"/>
  <c r="L164" i="4"/>
  <c r="B42" i="4" s="1"/>
  <c r="L163" i="4"/>
  <c r="A42" i="4" s="1"/>
  <c r="L162" i="4"/>
  <c r="L161" i="4"/>
  <c r="F41" i="4" s="1"/>
  <c r="L160" i="4"/>
  <c r="E41" i="4" s="1"/>
  <c r="L159" i="4"/>
  <c r="D41" i="4" s="1"/>
  <c r="L158" i="4"/>
  <c r="C41" i="4" s="1"/>
  <c r="L157" i="4"/>
  <c r="B41" i="4" s="1"/>
  <c r="L156" i="4"/>
  <c r="A41" i="4" s="1"/>
  <c r="L155" i="4"/>
  <c r="L154" i="4"/>
  <c r="F40" i="4" s="1"/>
  <c r="L153" i="4"/>
  <c r="E40" i="4" s="1"/>
  <c r="L152" i="4"/>
  <c r="D40" i="4" s="1"/>
  <c r="L151" i="4"/>
  <c r="C40" i="4" s="1"/>
  <c r="L150" i="4"/>
  <c r="B40" i="4" s="1"/>
  <c r="L149" i="4"/>
  <c r="A40" i="4" s="1"/>
  <c r="L148" i="4"/>
  <c r="L147" i="4"/>
  <c r="F39" i="4" s="1"/>
  <c r="L146" i="4"/>
  <c r="E39" i="4" s="1"/>
  <c r="L145" i="4"/>
  <c r="D39" i="4" s="1"/>
  <c r="L144" i="4"/>
  <c r="C39" i="4" s="1"/>
  <c r="L143" i="4"/>
  <c r="B39" i="4" s="1"/>
  <c r="L142" i="4"/>
  <c r="A39" i="4" s="1"/>
  <c r="L141" i="4"/>
  <c r="L140" i="4"/>
  <c r="F38" i="4" s="1"/>
  <c r="L139" i="4"/>
  <c r="E38" i="4" s="1"/>
  <c r="L138" i="4"/>
  <c r="D38" i="4" s="1"/>
  <c r="L137" i="4"/>
  <c r="C38" i="4" s="1"/>
  <c r="L136" i="4"/>
  <c r="B38" i="4" s="1"/>
  <c r="L135" i="4"/>
  <c r="A38" i="4" s="1"/>
  <c r="L134" i="4"/>
  <c r="L133" i="4"/>
  <c r="F37" i="4" s="1"/>
  <c r="L132" i="4"/>
  <c r="E37" i="4" s="1"/>
  <c r="L131" i="4"/>
  <c r="D37" i="4" s="1"/>
  <c r="L130" i="4"/>
  <c r="C37" i="4" s="1"/>
  <c r="L129" i="4"/>
  <c r="B37" i="4" s="1"/>
  <c r="L128" i="4"/>
  <c r="A37" i="4" s="1"/>
  <c r="L127" i="4"/>
  <c r="L126" i="4"/>
  <c r="F36" i="4" s="1"/>
  <c r="L125" i="4"/>
  <c r="E36" i="4" s="1"/>
  <c r="L124" i="4"/>
  <c r="D36" i="4" s="1"/>
  <c r="L123" i="4"/>
  <c r="C36" i="4" s="1"/>
  <c r="L122" i="4"/>
  <c r="B36" i="4" s="1"/>
  <c r="L121" i="4"/>
  <c r="A36" i="4" s="1"/>
  <c r="L120" i="4"/>
  <c r="L119" i="4"/>
  <c r="F35" i="4" s="1"/>
  <c r="L118" i="4"/>
  <c r="E35" i="4" s="1"/>
  <c r="L117" i="4"/>
  <c r="D35" i="4" s="1"/>
  <c r="L116" i="4"/>
  <c r="C35" i="4" s="1"/>
  <c r="L115" i="4"/>
  <c r="B35" i="4" s="1"/>
  <c r="L114" i="4"/>
  <c r="A35" i="4" s="1"/>
  <c r="L113" i="4"/>
  <c r="L112" i="4"/>
  <c r="F34" i="4" s="1"/>
  <c r="L111" i="4"/>
  <c r="E34" i="4" s="1"/>
  <c r="L110" i="4"/>
  <c r="D34" i="4" s="1"/>
  <c r="L109" i="4"/>
  <c r="C34" i="4" s="1"/>
  <c r="L108" i="4"/>
  <c r="B34" i="4" s="1"/>
  <c r="L107" i="4"/>
  <c r="A34" i="4" s="1"/>
  <c r="L106" i="4"/>
  <c r="L105" i="4"/>
  <c r="F33" i="4" s="1"/>
  <c r="L104" i="4"/>
  <c r="E33" i="4" s="1"/>
  <c r="L103" i="4"/>
  <c r="D33" i="4" s="1"/>
  <c r="L102" i="4"/>
  <c r="C33" i="4" s="1"/>
  <c r="L101" i="4"/>
  <c r="B33" i="4" s="1"/>
  <c r="L100" i="4"/>
  <c r="A33" i="4" s="1"/>
  <c r="L99" i="4"/>
  <c r="L98" i="4"/>
  <c r="F32" i="4" s="1"/>
  <c r="L97" i="4"/>
  <c r="E32" i="4" s="1"/>
  <c r="L96" i="4"/>
  <c r="D32" i="4" s="1"/>
  <c r="L95" i="4"/>
  <c r="C32" i="4" s="1"/>
  <c r="L94" i="4"/>
  <c r="B32" i="4" s="1"/>
  <c r="L93" i="4"/>
  <c r="A32" i="4" s="1"/>
  <c r="L92" i="4"/>
  <c r="L91" i="4"/>
  <c r="F31" i="4" s="1"/>
  <c r="L90" i="4"/>
  <c r="E31" i="4" s="1"/>
  <c r="L89" i="4"/>
  <c r="D31" i="4" s="1"/>
  <c r="L88" i="4"/>
  <c r="C31" i="4" s="1"/>
  <c r="L87" i="4"/>
  <c r="B31" i="4" s="1"/>
  <c r="L86" i="4"/>
  <c r="A31" i="4" s="1"/>
  <c r="L85" i="4"/>
  <c r="L84" i="4"/>
  <c r="F30" i="4" s="1"/>
  <c r="L83" i="4"/>
  <c r="E30" i="4" s="1"/>
  <c r="L82" i="4"/>
  <c r="D30" i="4" s="1"/>
  <c r="L81" i="4"/>
  <c r="C30" i="4" s="1"/>
  <c r="L80" i="4"/>
  <c r="B30" i="4" s="1"/>
  <c r="L79" i="4"/>
  <c r="A30" i="4" s="1"/>
  <c r="L78" i="4"/>
  <c r="L77" i="4"/>
  <c r="F29" i="4" s="1"/>
  <c r="L76" i="4"/>
  <c r="E29" i="4" s="1"/>
  <c r="L75" i="4"/>
  <c r="D29" i="4" s="1"/>
  <c r="L74" i="4"/>
  <c r="C29" i="4" s="1"/>
  <c r="L73" i="4"/>
  <c r="B29" i="4" s="1"/>
  <c r="L72" i="4"/>
  <c r="A29" i="4" s="1"/>
  <c r="L71" i="4"/>
  <c r="L70" i="4"/>
  <c r="F28" i="4" s="1"/>
  <c r="L69" i="4"/>
  <c r="E28" i="4" s="1"/>
  <c r="L68" i="4"/>
  <c r="D28" i="4" s="1"/>
  <c r="L67" i="4"/>
  <c r="C28" i="4" s="1"/>
  <c r="L66" i="4"/>
  <c r="B28" i="4" s="1"/>
  <c r="L65" i="4"/>
  <c r="A28" i="4" s="1"/>
  <c r="L64" i="4"/>
  <c r="L63" i="4"/>
  <c r="F27" i="4" s="1"/>
  <c r="L62" i="4"/>
  <c r="E27" i="4" s="1"/>
  <c r="L61" i="4"/>
  <c r="D27" i="4" s="1"/>
  <c r="L60" i="4"/>
  <c r="C27" i="4" s="1"/>
  <c r="L59" i="4"/>
  <c r="B27" i="4" s="1"/>
  <c r="L58" i="4"/>
  <c r="A27" i="4" s="1"/>
  <c r="L57" i="4"/>
  <c r="L56" i="4"/>
  <c r="F26" i="4" s="1"/>
  <c r="L55" i="4"/>
  <c r="E26" i="4" s="1"/>
  <c r="L54" i="4"/>
  <c r="D26" i="4" s="1"/>
  <c r="L53" i="4"/>
  <c r="C26" i="4" s="1"/>
  <c r="L52" i="4"/>
  <c r="B26" i="4" s="1"/>
  <c r="L51" i="4"/>
  <c r="A26" i="4" s="1"/>
  <c r="L50" i="4"/>
  <c r="L49" i="4"/>
  <c r="F25" i="4" s="1"/>
  <c r="L48" i="4"/>
  <c r="E25" i="4" s="1"/>
  <c r="L47" i="4"/>
  <c r="D25" i="4" s="1"/>
  <c r="L46" i="4"/>
  <c r="C25" i="4" s="1"/>
  <c r="L45" i="4"/>
  <c r="B25" i="4" s="1"/>
  <c r="L44" i="4"/>
  <c r="A25" i="4" s="1"/>
  <c r="L43" i="4"/>
  <c r="L42" i="4"/>
  <c r="F24" i="4" s="1"/>
  <c r="L41" i="4"/>
  <c r="E24" i="4" s="1"/>
  <c r="L40" i="4"/>
  <c r="D24" i="4" s="1"/>
  <c r="L39" i="4"/>
  <c r="C24" i="4" s="1"/>
  <c r="L38" i="4"/>
  <c r="B24" i="4" s="1"/>
  <c r="L37" i="4"/>
  <c r="A24" i="4" s="1"/>
  <c r="L36" i="4"/>
  <c r="L35" i="4"/>
  <c r="F23" i="4" s="1"/>
  <c r="L34" i="4"/>
  <c r="E23" i="4" s="1"/>
  <c r="L33" i="4"/>
  <c r="D23" i="4" s="1"/>
  <c r="L32" i="4"/>
  <c r="C23" i="4" s="1"/>
  <c r="L31" i="4"/>
  <c r="B23" i="4" s="1"/>
  <c r="L30" i="4"/>
  <c r="A23" i="4" s="1"/>
  <c r="L29" i="4"/>
  <c r="L28" i="4"/>
  <c r="F21" i="4" s="1"/>
  <c r="L27" i="4"/>
  <c r="E21" i="4" s="1"/>
  <c r="L26" i="4"/>
  <c r="D21" i="4" s="1"/>
  <c r="L25" i="4"/>
  <c r="C21" i="4" s="1"/>
  <c r="L24" i="4"/>
  <c r="B21" i="4" s="1"/>
  <c r="L23" i="4"/>
  <c r="A21" i="4" s="1"/>
  <c r="L22" i="4"/>
  <c r="L21" i="4"/>
  <c r="F20" i="4" s="1"/>
  <c r="L20" i="4"/>
  <c r="E20" i="4" s="1"/>
  <c r="L19" i="4"/>
  <c r="D20" i="4" s="1"/>
  <c r="L18" i="4"/>
  <c r="C20" i="4" s="1"/>
  <c r="L17" i="4"/>
  <c r="B20" i="4" s="1"/>
  <c r="L16" i="4"/>
  <c r="A20" i="4" s="1"/>
  <c r="L15" i="4"/>
  <c r="L14" i="4"/>
  <c r="F17" i="4" s="1"/>
  <c r="L13" i="4"/>
  <c r="E17" i="4" s="1"/>
  <c r="L12" i="4"/>
  <c r="D17" i="4" s="1"/>
  <c r="L11" i="4"/>
  <c r="C17" i="4" s="1"/>
  <c r="L10" i="4"/>
  <c r="B17" i="4" s="1"/>
  <c r="L9" i="4"/>
  <c r="A17" i="4" s="1"/>
  <c r="L8" i="4"/>
  <c r="L7" i="4"/>
  <c r="F16" i="4" s="1"/>
  <c r="L6" i="4"/>
  <c r="E16" i="4" s="1"/>
  <c r="L5" i="4"/>
  <c r="D16" i="4" s="1"/>
  <c r="L4" i="4"/>
  <c r="C16" i="4" s="1"/>
  <c r="L3" i="4"/>
  <c r="B16" i="4" s="1"/>
  <c r="L2" i="4"/>
  <c r="A16" i="4" s="1"/>
  <c r="H118" i="4"/>
  <c r="I118" i="4" s="1"/>
  <c r="H117" i="4"/>
  <c r="I117" i="4" s="1"/>
  <c r="H116" i="4"/>
  <c r="I116" i="4" s="1"/>
  <c r="H115" i="4"/>
  <c r="I115" i="4" s="1"/>
  <c r="H114" i="4"/>
  <c r="I114" i="4" s="1"/>
  <c r="H113" i="4"/>
  <c r="I113" i="4" s="1"/>
  <c r="H112" i="4"/>
  <c r="I112" i="4" s="1"/>
  <c r="H111" i="4"/>
  <c r="I111" i="4" s="1"/>
  <c r="H110" i="4"/>
  <c r="I110" i="4" s="1"/>
  <c r="H109" i="4"/>
  <c r="I109" i="4" s="1"/>
  <c r="H108" i="4"/>
  <c r="I108" i="4" s="1"/>
  <c r="H107" i="4"/>
  <c r="I107" i="4" s="1"/>
  <c r="H106" i="4"/>
  <c r="I106" i="4" s="1"/>
  <c r="H105" i="4"/>
  <c r="I105" i="4" s="1"/>
  <c r="H104" i="4"/>
  <c r="I104" i="4" s="1"/>
  <c r="H103" i="4"/>
  <c r="I103" i="4" s="1"/>
  <c r="H102" i="4"/>
  <c r="I102" i="4" s="1"/>
  <c r="H101" i="4"/>
  <c r="I101" i="4" s="1"/>
  <c r="H100" i="4"/>
  <c r="I100" i="4" s="1"/>
  <c r="H99" i="4"/>
  <c r="I99" i="4" s="1"/>
  <c r="H98" i="4"/>
  <c r="I98" i="4" s="1"/>
  <c r="H97" i="4"/>
  <c r="I97" i="4" s="1"/>
  <c r="H96" i="4"/>
  <c r="I96" i="4" s="1"/>
  <c r="H95" i="4"/>
  <c r="I95" i="4" s="1"/>
  <c r="H94" i="4"/>
  <c r="I94" i="4" s="1"/>
  <c r="H93" i="4"/>
  <c r="I93" i="4" s="1"/>
  <c r="H92" i="4"/>
  <c r="I92" i="4" s="1"/>
  <c r="H91" i="4"/>
  <c r="I91" i="4" s="1"/>
  <c r="H90" i="4"/>
  <c r="I90" i="4" s="1"/>
  <c r="H89" i="4"/>
  <c r="I89" i="4" s="1"/>
  <c r="H88" i="4"/>
  <c r="I88" i="4" s="1"/>
  <c r="H87" i="4"/>
  <c r="I87" i="4" s="1"/>
  <c r="H86" i="4"/>
  <c r="I86" i="4" s="1"/>
  <c r="H85" i="4"/>
  <c r="I85" i="4" s="1"/>
  <c r="H84" i="4"/>
  <c r="I84" i="4" s="1"/>
  <c r="H83" i="4"/>
  <c r="I83" i="4" s="1"/>
  <c r="H82" i="4"/>
  <c r="I82" i="4" s="1"/>
  <c r="H81" i="4"/>
  <c r="I81" i="4" s="1"/>
  <c r="H80" i="4"/>
  <c r="I80" i="4" s="1"/>
  <c r="H79" i="4"/>
  <c r="I79" i="4" s="1"/>
  <c r="H78" i="4"/>
  <c r="I78" i="4" s="1"/>
  <c r="H77" i="4"/>
  <c r="I77" i="4" s="1"/>
  <c r="H76" i="4"/>
  <c r="I76" i="4" s="1"/>
  <c r="H75" i="4"/>
  <c r="I75" i="4" s="1"/>
  <c r="H74" i="4"/>
  <c r="I74" i="4" s="1"/>
  <c r="H73" i="4"/>
  <c r="I73" i="4" s="1"/>
  <c r="H72" i="4"/>
  <c r="I72" i="4" s="1"/>
  <c r="H71" i="4"/>
  <c r="I71" i="4" s="1"/>
  <c r="H70" i="4"/>
  <c r="I70" i="4" s="1"/>
  <c r="H69" i="4"/>
  <c r="I69" i="4" s="1"/>
  <c r="H68" i="4"/>
  <c r="I68" i="4" s="1"/>
  <c r="H67" i="4"/>
  <c r="I67" i="4" s="1"/>
  <c r="H66" i="4"/>
  <c r="I66" i="4" s="1"/>
  <c r="H65" i="4"/>
  <c r="I65" i="4" s="1"/>
  <c r="H64" i="4"/>
  <c r="I64" i="4" s="1"/>
  <c r="H63" i="4"/>
  <c r="I63" i="4" s="1"/>
  <c r="H62" i="4"/>
  <c r="I62" i="4" s="1"/>
  <c r="H61" i="4"/>
  <c r="I61" i="4" s="1"/>
  <c r="H60" i="4"/>
  <c r="I60" i="4" s="1"/>
  <c r="H59" i="4"/>
  <c r="I59" i="4" s="1"/>
  <c r="H58" i="4"/>
  <c r="I58" i="4" s="1"/>
  <c r="H57" i="4"/>
  <c r="I57" i="4" s="1"/>
  <c r="H56" i="4"/>
  <c r="I56" i="4" s="1"/>
  <c r="H55" i="4"/>
  <c r="I55" i="4" s="1"/>
  <c r="H54" i="4"/>
  <c r="I54" i="4" s="1"/>
  <c r="H53" i="4"/>
  <c r="I53" i="4" s="1"/>
  <c r="H52" i="4"/>
  <c r="I52" i="4" s="1"/>
  <c r="H51" i="4"/>
  <c r="I51" i="4" s="1"/>
  <c r="H50" i="4"/>
  <c r="I50" i="4" s="1"/>
  <c r="H49" i="4"/>
  <c r="I49" i="4" s="1"/>
  <c r="H48" i="4"/>
  <c r="I48" i="4" s="1"/>
  <c r="H47" i="4"/>
  <c r="I47" i="4" s="1"/>
  <c r="H46" i="4"/>
  <c r="I46" i="4" s="1"/>
  <c r="H45" i="4"/>
  <c r="I45" i="4" s="1"/>
  <c r="H44" i="4"/>
  <c r="I44" i="4" s="1"/>
  <c r="H43" i="4"/>
  <c r="I43" i="4" s="1"/>
  <c r="H42" i="4"/>
  <c r="I42" i="4" s="1"/>
  <c r="H41" i="4"/>
  <c r="I41" i="4" s="1"/>
  <c r="H40" i="4"/>
  <c r="I40" i="4" s="1"/>
  <c r="H39" i="4"/>
  <c r="I39" i="4" s="1"/>
  <c r="H38" i="4"/>
  <c r="I38" i="4" s="1"/>
  <c r="H37" i="4"/>
  <c r="I37" i="4" s="1"/>
  <c r="H36" i="4"/>
  <c r="I36" i="4" s="1"/>
  <c r="H35" i="4"/>
  <c r="I35" i="4" s="1"/>
  <c r="H34" i="4"/>
  <c r="I34" i="4" s="1"/>
  <c r="H33" i="4"/>
  <c r="I33" i="4" s="1"/>
  <c r="H32" i="4"/>
  <c r="I32" i="4" s="1"/>
  <c r="H31" i="4"/>
  <c r="I31" i="4" s="1"/>
  <c r="H30" i="4"/>
  <c r="I30" i="4" s="1"/>
  <c r="H29" i="4"/>
  <c r="I29" i="4" s="1"/>
  <c r="H28" i="4"/>
  <c r="I28" i="4" s="1"/>
  <c r="H27" i="4"/>
  <c r="I27" i="4" s="1"/>
  <c r="H26" i="4"/>
  <c r="I26" i="4" s="1"/>
  <c r="H25" i="4"/>
  <c r="I25" i="4" s="1"/>
  <c r="H24" i="4"/>
  <c r="I24" i="4" s="1"/>
  <c r="H23" i="4"/>
  <c r="I23" i="4" s="1"/>
  <c r="H21" i="4"/>
  <c r="I21" i="4" s="1"/>
  <c r="H20" i="4"/>
  <c r="I20" i="4" s="1"/>
  <c r="H17" i="4"/>
  <c r="I17" i="4" s="1"/>
  <c r="H16" i="4"/>
  <c r="C6" i="4"/>
  <c r="C5" i="4"/>
  <c r="C4" i="4"/>
  <c r="C3" i="4"/>
  <c r="C2" i="4"/>
  <c r="J35" i="4" l="1"/>
  <c r="J39" i="4"/>
  <c r="J43" i="4"/>
  <c r="J47" i="4"/>
  <c r="J51" i="4"/>
  <c r="J55" i="4"/>
  <c r="J59" i="4"/>
  <c r="J63" i="4"/>
  <c r="J67" i="4"/>
  <c r="J71" i="4"/>
  <c r="J75" i="4"/>
  <c r="J83" i="4"/>
  <c r="J87" i="4"/>
  <c r="J79" i="4"/>
  <c r="I16" i="4"/>
  <c r="B4" i="4"/>
  <c r="J23" i="4"/>
  <c r="J31" i="4"/>
  <c r="J16" i="4"/>
  <c r="F9" i="4"/>
  <c r="J25" i="4"/>
  <c r="J29" i="4"/>
  <c r="J33" i="4"/>
  <c r="J37" i="4"/>
  <c r="J41" i="4"/>
  <c r="J45" i="4"/>
  <c r="J49" i="4"/>
  <c r="J53" i="4"/>
  <c r="J57" i="4"/>
  <c r="J61" i="4"/>
  <c r="J65" i="4"/>
  <c r="J69" i="4"/>
  <c r="J73" i="4"/>
  <c r="J77" i="4"/>
  <c r="J81" i="4"/>
  <c r="J20" i="4"/>
  <c r="B12" i="4" s="1"/>
  <c r="F8" i="4"/>
  <c r="J27" i="4"/>
  <c r="B6" i="4" s="1"/>
  <c r="J21" i="4"/>
  <c r="J26" i="4"/>
  <c r="J30" i="4"/>
  <c r="J34" i="4"/>
  <c r="J38" i="4"/>
  <c r="J42" i="4"/>
  <c r="J46" i="4"/>
  <c r="J50" i="4"/>
  <c r="J54" i="4"/>
  <c r="J58" i="4"/>
  <c r="J62" i="4"/>
  <c r="J66" i="4"/>
  <c r="J70" i="4"/>
  <c r="J74" i="4"/>
  <c r="J78" i="4"/>
  <c r="J82" i="4"/>
  <c r="J86" i="4"/>
  <c r="J85" i="4"/>
  <c r="J89" i="4"/>
  <c r="J17" i="4"/>
  <c r="J24" i="4"/>
  <c r="J28" i="4"/>
  <c r="J32" i="4"/>
  <c r="J36" i="4"/>
  <c r="J40" i="4"/>
  <c r="J44" i="4"/>
  <c r="J48" i="4"/>
  <c r="J52" i="4"/>
  <c r="J56" i="4"/>
  <c r="J60" i="4"/>
  <c r="J64" i="4"/>
  <c r="J68" i="4"/>
  <c r="J72" i="4"/>
  <c r="J76" i="4"/>
  <c r="J80" i="4"/>
  <c r="J84" i="4"/>
  <c r="J88" i="4"/>
  <c r="H8" i="4" a="1"/>
  <c r="H8" i="4" s="1"/>
  <c r="I8" i="4" s="1"/>
  <c r="H4" i="4" a="1"/>
  <c r="H4" i="4" s="1"/>
  <c r="I4" i="4" s="1"/>
  <c r="H7" i="4" a="1"/>
  <c r="H7" i="4" s="1"/>
  <c r="I7" i="4" s="1"/>
  <c r="H3" i="4" a="1"/>
  <c r="H3" i="4" s="1"/>
  <c r="H6" i="4" a="1"/>
  <c r="H6" i="4" s="1"/>
  <c r="I6" i="4" s="1"/>
  <c r="H2" i="4" a="1"/>
  <c r="H2" i="4" s="1"/>
  <c r="I2" i="4" s="1"/>
  <c r="H5" i="4" a="1"/>
  <c r="H5" i="4" s="1"/>
  <c r="I5" i="4" s="1"/>
  <c r="C9" i="4"/>
  <c r="C11" i="4" s="1"/>
  <c r="C12" i="4"/>
  <c r="C6" i="1"/>
  <c r="C5" i="1"/>
  <c r="C4" i="1"/>
  <c r="C3" i="1"/>
  <c r="C2" i="1"/>
  <c r="C9" i="1" s="1"/>
  <c r="C11" i="1" s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J501" i="1"/>
  <c r="E115" i="1" s="1"/>
  <c r="J500" i="1"/>
  <c r="D115" i="1" s="1"/>
  <c r="J499" i="1"/>
  <c r="C115" i="1" s="1"/>
  <c r="J498" i="1"/>
  <c r="B115" i="1" s="1"/>
  <c r="J497" i="1"/>
  <c r="A115" i="1" s="1"/>
  <c r="J496" i="1"/>
  <c r="E114" i="1" s="1"/>
  <c r="J495" i="1"/>
  <c r="D114" i="1" s="1"/>
  <c r="J494" i="1"/>
  <c r="C114" i="1" s="1"/>
  <c r="J493" i="1"/>
  <c r="B114" i="1" s="1"/>
  <c r="J492" i="1"/>
  <c r="A114" i="1" s="1"/>
  <c r="J491" i="1"/>
  <c r="E113" i="1" s="1"/>
  <c r="J490" i="1"/>
  <c r="D113" i="1" s="1"/>
  <c r="J489" i="1"/>
  <c r="C113" i="1" s="1"/>
  <c r="J488" i="1"/>
  <c r="B113" i="1" s="1"/>
  <c r="J487" i="1"/>
  <c r="A113" i="1" s="1"/>
  <c r="J486" i="1"/>
  <c r="E112" i="1" s="1"/>
  <c r="J485" i="1"/>
  <c r="D112" i="1" s="1"/>
  <c r="J484" i="1"/>
  <c r="C112" i="1" s="1"/>
  <c r="J483" i="1"/>
  <c r="B112" i="1" s="1"/>
  <c r="J482" i="1"/>
  <c r="A112" i="1" s="1"/>
  <c r="J481" i="1"/>
  <c r="E111" i="1" s="1"/>
  <c r="J480" i="1"/>
  <c r="D111" i="1" s="1"/>
  <c r="J479" i="1"/>
  <c r="C111" i="1" s="1"/>
  <c r="J478" i="1"/>
  <c r="B111" i="1" s="1"/>
  <c r="J477" i="1"/>
  <c r="A111" i="1" s="1"/>
  <c r="J476" i="1"/>
  <c r="E110" i="1" s="1"/>
  <c r="J475" i="1"/>
  <c r="D110" i="1" s="1"/>
  <c r="J474" i="1"/>
  <c r="C110" i="1" s="1"/>
  <c r="J473" i="1"/>
  <c r="B110" i="1" s="1"/>
  <c r="J472" i="1"/>
  <c r="A110" i="1" s="1"/>
  <c r="J471" i="1"/>
  <c r="E109" i="1" s="1"/>
  <c r="J470" i="1"/>
  <c r="D109" i="1" s="1"/>
  <c r="J469" i="1"/>
  <c r="C109" i="1" s="1"/>
  <c r="J468" i="1"/>
  <c r="B109" i="1" s="1"/>
  <c r="J467" i="1"/>
  <c r="A109" i="1" s="1"/>
  <c r="J466" i="1"/>
  <c r="E108" i="1" s="1"/>
  <c r="J465" i="1"/>
  <c r="D108" i="1" s="1"/>
  <c r="J464" i="1"/>
  <c r="C108" i="1" s="1"/>
  <c r="J463" i="1"/>
  <c r="B108" i="1" s="1"/>
  <c r="J462" i="1"/>
  <c r="A108" i="1" s="1"/>
  <c r="J461" i="1"/>
  <c r="E107" i="1" s="1"/>
  <c r="J460" i="1"/>
  <c r="D107" i="1" s="1"/>
  <c r="J459" i="1"/>
  <c r="C107" i="1" s="1"/>
  <c r="J458" i="1"/>
  <c r="B107" i="1" s="1"/>
  <c r="J457" i="1"/>
  <c r="A107" i="1" s="1"/>
  <c r="J456" i="1"/>
  <c r="E106" i="1" s="1"/>
  <c r="J455" i="1"/>
  <c r="D106" i="1" s="1"/>
  <c r="J454" i="1"/>
  <c r="C106" i="1" s="1"/>
  <c r="J453" i="1"/>
  <c r="B106" i="1" s="1"/>
  <c r="J452" i="1"/>
  <c r="A106" i="1" s="1"/>
  <c r="J451" i="1"/>
  <c r="E105" i="1" s="1"/>
  <c r="J450" i="1"/>
  <c r="D105" i="1" s="1"/>
  <c r="J449" i="1"/>
  <c r="C105" i="1" s="1"/>
  <c r="J448" i="1"/>
  <c r="B105" i="1" s="1"/>
  <c r="J447" i="1"/>
  <c r="A105" i="1" s="1"/>
  <c r="J446" i="1"/>
  <c r="E104" i="1" s="1"/>
  <c r="J445" i="1"/>
  <c r="D104" i="1" s="1"/>
  <c r="J444" i="1"/>
  <c r="C104" i="1" s="1"/>
  <c r="J443" i="1"/>
  <c r="B104" i="1" s="1"/>
  <c r="J442" i="1"/>
  <c r="A104" i="1" s="1"/>
  <c r="J441" i="1"/>
  <c r="E103" i="1" s="1"/>
  <c r="J440" i="1"/>
  <c r="D103" i="1" s="1"/>
  <c r="J439" i="1"/>
  <c r="C103" i="1" s="1"/>
  <c r="J438" i="1"/>
  <c r="B103" i="1" s="1"/>
  <c r="J437" i="1"/>
  <c r="A103" i="1" s="1"/>
  <c r="J436" i="1"/>
  <c r="E102" i="1" s="1"/>
  <c r="J435" i="1"/>
  <c r="D102" i="1" s="1"/>
  <c r="J434" i="1"/>
  <c r="C102" i="1" s="1"/>
  <c r="J433" i="1"/>
  <c r="B102" i="1" s="1"/>
  <c r="J432" i="1"/>
  <c r="A102" i="1" s="1"/>
  <c r="J431" i="1"/>
  <c r="E101" i="1" s="1"/>
  <c r="J430" i="1"/>
  <c r="D101" i="1" s="1"/>
  <c r="J429" i="1"/>
  <c r="C101" i="1" s="1"/>
  <c r="J428" i="1"/>
  <c r="B101" i="1" s="1"/>
  <c r="J427" i="1"/>
  <c r="A101" i="1" s="1"/>
  <c r="J426" i="1"/>
  <c r="E100" i="1" s="1"/>
  <c r="J425" i="1"/>
  <c r="D100" i="1" s="1"/>
  <c r="J424" i="1"/>
  <c r="C100" i="1" s="1"/>
  <c r="J423" i="1"/>
  <c r="B100" i="1" s="1"/>
  <c r="J422" i="1"/>
  <c r="A100" i="1" s="1"/>
  <c r="J421" i="1"/>
  <c r="E99" i="1" s="1"/>
  <c r="J420" i="1"/>
  <c r="D99" i="1" s="1"/>
  <c r="J419" i="1"/>
  <c r="C99" i="1" s="1"/>
  <c r="J418" i="1"/>
  <c r="B99" i="1" s="1"/>
  <c r="J417" i="1"/>
  <c r="A99" i="1" s="1"/>
  <c r="J416" i="1"/>
  <c r="E98" i="1" s="1"/>
  <c r="J415" i="1"/>
  <c r="D98" i="1" s="1"/>
  <c r="J414" i="1"/>
  <c r="C98" i="1" s="1"/>
  <c r="J413" i="1"/>
  <c r="B98" i="1" s="1"/>
  <c r="J412" i="1"/>
  <c r="A98" i="1" s="1"/>
  <c r="J411" i="1"/>
  <c r="E97" i="1" s="1"/>
  <c r="J410" i="1"/>
  <c r="D97" i="1" s="1"/>
  <c r="J409" i="1"/>
  <c r="C97" i="1" s="1"/>
  <c r="J408" i="1"/>
  <c r="B97" i="1" s="1"/>
  <c r="J407" i="1"/>
  <c r="A97" i="1" s="1"/>
  <c r="J406" i="1"/>
  <c r="E96" i="1" s="1"/>
  <c r="J405" i="1"/>
  <c r="D96" i="1" s="1"/>
  <c r="J404" i="1"/>
  <c r="C96" i="1" s="1"/>
  <c r="J403" i="1"/>
  <c r="B96" i="1" s="1"/>
  <c r="J402" i="1"/>
  <c r="A96" i="1" s="1"/>
  <c r="J401" i="1"/>
  <c r="E95" i="1" s="1"/>
  <c r="J400" i="1"/>
  <c r="D95" i="1" s="1"/>
  <c r="J399" i="1"/>
  <c r="C95" i="1" s="1"/>
  <c r="J398" i="1"/>
  <c r="B95" i="1" s="1"/>
  <c r="J397" i="1"/>
  <c r="A95" i="1" s="1"/>
  <c r="J396" i="1"/>
  <c r="E94" i="1" s="1"/>
  <c r="J395" i="1"/>
  <c r="D94" i="1" s="1"/>
  <c r="J394" i="1"/>
  <c r="C94" i="1" s="1"/>
  <c r="J393" i="1"/>
  <c r="B94" i="1" s="1"/>
  <c r="J392" i="1"/>
  <c r="A94" i="1" s="1"/>
  <c r="J391" i="1"/>
  <c r="E93" i="1" s="1"/>
  <c r="J390" i="1"/>
  <c r="D93" i="1" s="1"/>
  <c r="J389" i="1"/>
  <c r="C93" i="1" s="1"/>
  <c r="J388" i="1"/>
  <c r="B93" i="1" s="1"/>
  <c r="J387" i="1"/>
  <c r="A93" i="1" s="1"/>
  <c r="J386" i="1"/>
  <c r="E92" i="1" s="1"/>
  <c r="J385" i="1"/>
  <c r="D92" i="1" s="1"/>
  <c r="J384" i="1"/>
  <c r="C92" i="1" s="1"/>
  <c r="J383" i="1"/>
  <c r="B92" i="1" s="1"/>
  <c r="J382" i="1"/>
  <c r="A92" i="1" s="1"/>
  <c r="J381" i="1"/>
  <c r="E91" i="1" s="1"/>
  <c r="J380" i="1"/>
  <c r="D91" i="1" s="1"/>
  <c r="J379" i="1"/>
  <c r="C91" i="1" s="1"/>
  <c r="J378" i="1"/>
  <c r="B91" i="1" s="1"/>
  <c r="J377" i="1"/>
  <c r="A91" i="1" s="1"/>
  <c r="J376" i="1"/>
  <c r="E90" i="1" s="1"/>
  <c r="J375" i="1"/>
  <c r="D90" i="1" s="1"/>
  <c r="J374" i="1"/>
  <c r="C90" i="1" s="1"/>
  <c r="J373" i="1"/>
  <c r="B90" i="1" s="1"/>
  <c r="J372" i="1"/>
  <c r="A90" i="1" s="1"/>
  <c r="J371" i="1"/>
  <c r="E89" i="1" s="1"/>
  <c r="J370" i="1"/>
  <c r="D89" i="1" s="1"/>
  <c r="J369" i="1"/>
  <c r="C89" i="1" s="1"/>
  <c r="J368" i="1"/>
  <c r="B89" i="1" s="1"/>
  <c r="J367" i="1"/>
  <c r="A89" i="1" s="1"/>
  <c r="J366" i="1"/>
  <c r="E88" i="1" s="1"/>
  <c r="J365" i="1"/>
  <c r="D88" i="1" s="1"/>
  <c r="J364" i="1"/>
  <c r="C88" i="1" s="1"/>
  <c r="J363" i="1"/>
  <c r="B88" i="1" s="1"/>
  <c r="J362" i="1"/>
  <c r="A88" i="1" s="1"/>
  <c r="J361" i="1"/>
  <c r="E87" i="1" s="1"/>
  <c r="J360" i="1"/>
  <c r="D87" i="1" s="1"/>
  <c r="J359" i="1"/>
  <c r="C87" i="1" s="1"/>
  <c r="J358" i="1"/>
  <c r="B87" i="1" s="1"/>
  <c r="J357" i="1"/>
  <c r="A87" i="1" s="1"/>
  <c r="J356" i="1"/>
  <c r="E86" i="1" s="1"/>
  <c r="J355" i="1"/>
  <c r="D86" i="1" s="1"/>
  <c r="J354" i="1"/>
  <c r="C86" i="1" s="1"/>
  <c r="J353" i="1"/>
  <c r="B86" i="1" s="1"/>
  <c r="J352" i="1"/>
  <c r="A86" i="1" s="1"/>
  <c r="J351" i="1"/>
  <c r="E85" i="1" s="1"/>
  <c r="J350" i="1"/>
  <c r="D85" i="1" s="1"/>
  <c r="J349" i="1"/>
  <c r="C85" i="1" s="1"/>
  <c r="J348" i="1"/>
  <c r="B85" i="1" s="1"/>
  <c r="J347" i="1"/>
  <c r="A85" i="1" s="1"/>
  <c r="J346" i="1"/>
  <c r="E84" i="1" s="1"/>
  <c r="J345" i="1"/>
  <c r="D84" i="1" s="1"/>
  <c r="J344" i="1"/>
  <c r="C84" i="1" s="1"/>
  <c r="J343" i="1"/>
  <c r="B84" i="1" s="1"/>
  <c r="J342" i="1"/>
  <c r="A84" i="1" s="1"/>
  <c r="J341" i="1"/>
  <c r="E83" i="1" s="1"/>
  <c r="J340" i="1"/>
  <c r="D83" i="1" s="1"/>
  <c r="J339" i="1"/>
  <c r="C83" i="1" s="1"/>
  <c r="J338" i="1"/>
  <c r="B83" i="1" s="1"/>
  <c r="J337" i="1"/>
  <c r="A83" i="1" s="1"/>
  <c r="J336" i="1"/>
  <c r="E82" i="1" s="1"/>
  <c r="J335" i="1"/>
  <c r="D82" i="1" s="1"/>
  <c r="J334" i="1"/>
  <c r="C82" i="1" s="1"/>
  <c r="J333" i="1"/>
  <c r="B82" i="1" s="1"/>
  <c r="J332" i="1"/>
  <c r="A82" i="1" s="1"/>
  <c r="J331" i="1"/>
  <c r="E81" i="1" s="1"/>
  <c r="J330" i="1"/>
  <c r="D81" i="1" s="1"/>
  <c r="J329" i="1"/>
  <c r="C81" i="1" s="1"/>
  <c r="J328" i="1"/>
  <c r="B81" i="1" s="1"/>
  <c r="J327" i="1"/>
  <c r="A81" i="1" s="1"/>
  <c r="J326" i="1"/>
  <c r="E80" i="1" s="1"/>
  <c r="J325" i="1"/>
  <c r="D80" i="1" s="1"/>
  <c r="J324" i="1"/>
  <c r="C80" i="1" s="1"/>
  <c r="J323" i="1"/>
  <c r="B80" i="1" s="1"/>
  <c r="J322" i="1"/>
  <c r="A80" i="1" s="1"/>
  <c r="J321" i="1"/>
  <c r="E79" i="1" s="1"/>
  <c r="J320" i="1"/>
  <c r="D79" i="1" s="1"/>
  <c r="J319" i="1"/>
  <c r="C79" i="1" s="1"/>
  <c r="J318" i="1"/>
  <c r="B79" i="1" s="1"/>
  <c r="J317" i="1"/>
  <c r="A79" i="1" s="1"/>
  <c r="J316" i="1"/>
  <c r="E78" i="1" s="1"/>
  <c r="J315" i="1"/>
  <c r="D78" i="1" s="1"/>
  <c r="J314" i="1"/>
  <c r="C78" i="1" s="1"/>
  <c r="J313" i="1"/>
  <c r="B78" i="1" s="1"/>
  <c r="J312" i="1"/>
  <c r="A78" i="1" s="1"/>
  <c r="J311" i="1"/>
  <c r="E77" i="1" s="1"/>
  <c r="J310" i="1"/>
  <c r="D77" i="1" s="1"/>
  <c r="J309" i="1"/>
  <c r="C77" i="1" s="1"/>
  <c r="J308" i="1"/>
  <c r="B77" i="1" s="1"/>
  <c r="J307" i="1"/>
  <c r="A77" i="1" s="1"/>
  <c r="J306" i="1"/>
  <c r="E76" i="1" s="1"/>
  <c r="J305" i="1"/>
  <c r="D76" i="1" s="1"/>
  <c r="J304" i="1"/>
  <c r="C76" i="1" s="1"/>
  <c r="J303" i="1"/>
  <c r="B76" i="1" s="1"/>
  <c r="J302" i="1"/>
  <c r="A76" i="1" s="1"/>
  <c r="J301" i="1"/>
  <c r="E75" i="1" s="1"/>
  <c r="J300" i="1"/>
  <c r="D75" i="1" s="1"/>
  <c r="J299" i="1"/>
  <c r="C75" i="1" s="1"/>
  <c r="J298" i="1"/>
  <c r="B75" i="1" s="1"/>
  <c r="J297" i="1"/>
  <c r="A75" i="1" s="1"/>
  <c r="J296" i="1"/>
  <c r="E74" i="1" s="1"/>
  <c r="J295" i="1"/>
  <c r="D74" i="1" s="1"/>
  <c r="J294" i="1"/>
  <c r="C74" i="1" s="1"/>
  <c r="J293" i="1"/>
  <c r="B74" i="1" s="1"/>
  <c r="J292" i="1"/>
  <c r="A74" i="1" s="1"/>
  <c r="J291" i="1"/>
  <c r="E73" i="1" s="1"/>
  <c r="J290" i="1"/>
  <c r="D73" i="1" s="1"/>
  <c r="J289" i="1"/>
  <c r="C73" i="1" s="1"/>
  <c r="J288" i="1"/>
  <c r="B73" i="1" s="1"/>
  <c r="J287" i="1"/>
  <c r="A73" i="1" s="1"/>
  <c r="J286" i="1"/>
  <c r="E72" i="1" s="1"/>
  <c r="J285" i="1"/>
  <c r="D72" i="1" s="1"/>
  <c r="J284" i="1"/>
  <c r="C72" i="1" s="1"/>
  <c r="J283" i="1"/>
  <c r="B72" i="1" s="1"/>
  <c r="J282" i="1"/>
  <c r="A72" i="1" s="1"/>
  <c r="J281" i="1"/>
  <c r="E71" i="1" s="1"/>
  <c r="J280" i="1"/>
  <c r="D71" i="1" s="1"/>
  <c r="J279" i="1"/>
  <c r="C71" i="1" s="1"/>
  <c r="J278" i="1"/>
  <c r="B71" i="1" s="1"/>
  <c r="J277" i="1"/>
  <c r="A71" i="1" s="1"/>
  <c r="J276" i="1"/>
  <c r="E70" i="1" s="1"/>
  <c r="J275" i="1"/>
  <c r="D70" i="1" s="1"/>
  <c r="J274" i="1"/>
  <c r="C70" i="1" s="1"/>
  <c r="J273" i="1"/>
  <c r="B70" i="1" s="1"/>
  <c r="J272" i="1"/>
  <c r="A70" i="1" s="1"/>
  <c r="J271" i="1"/>
  <c r="E69" i="1" s="1"/>
  <c r="J270" i="1"/>
  <c r="D69" i="1" s="1"/>
  <c r="J269" i="1"/>
  <c r="C69" i="1" s="1"/>
  <c r="J268" i="1"/>
  <c r="B69" i="1" s="1"/>
  <c r="J267" i="1"/>
  <c r="A69" i="1" s="1"/>
  <c r="J266" i="1"/>
  <c r="E68" i="1" s="1"/>
  <c r="J265" i="1"/>
  <c r="D68" i="1" s="1"/>
  <c r="J264" i="1"/>
  <c r="C68" i="1" s="1"/>
  <c r="J263" i="1"/>
  <c r="B68" i="1" s="1"/>
  <c r="J262" i="1"/>
  <c r="A68" i="1" s="1"/>
  <c r="J261" i="1"/>
  <c r="E67" i="1" s="1"/>
  <c r="J260" i="1"/>
  <c r="D67" i="1" s="1"/>
  <c r="J259" i="1"/>
  <c r="C67" i="1" s="1"/>
  <c r="J258" i="1"/>
  <c r="B67" i="1" s="1"/>
  <c r="J257" i="1"/>
  <c r="A67" i="1" s="1"/>
  <c r="J256" i="1"/>
  <c r="E66" i="1" s="1"/>
  <c r="J255" i="1"/>
  <c r="D66" i="1" s="1"/>
  <c r="J254" i="1"/>
  <c r="C66" i="1" s="1"/>
  <c r="J253" i="1"/>
  <c r="B66" i="1" s="1"/>
  <c r="J252" i="1"/>
  <c r="A66" i="1" s="1"/>
  <c r="J251" i="1"/>
  <c r="E65" i="1" s="1"/>
  <c r="J250" i="1"/>
  <c r="D65" i="1" s="1"/>
  <c r="J249" i="1"/>
  <c r="C65" i="1" s="1"/>
  <c r="J248" i="1"/>
  <c r="B65" i="1" s="1"/>
  <c r="J247" i="1"/>
  <c r="A65" i="1" s="1"/>
  <c r="J246" i="1"/>
  <c r="E64" i="1" s="1"/>
  <c r="J245" i="1"/>
  <c r="D64" i="1" s="1"/>
  <c r="J244" i="1"/>
  <c r="C64" i="1" s="1"/>
  <c r="J243" i="1"/>
  <c r="B64" i="1" s="1"/>
  <c r="J242" i="1"/>
  <c r="A64" i="1" s="1"/>
  <c r="J241" i="1"/>
  <c r="E63" i="1" s="1"/>
  <c r="J240" i="1"/>
  <c r="D63" i="1" s="1"/>
  <c r="J239" i="1"/>
  <c r="C63" i="1" s="1"/>
  <c r="J238" i="1"/>
  <c r="B63" i="1" s="1"/>
  <c r="J237" i="1"/>
  <c r="A63" i="1" s="1"/>
  <c r="J236" i="1"/>
  <c r="E62" i="1" s="1"/>
  <c r="J235" i="1"/>
  <c r="D62" i="1" s="1"/>
  <c r="J234" i="1"/>
  <c r="C62" i="1" s="1"/>
  <c r="J233" i="1"/>
  <c r="B62" i="1" s="1"/>
  <c r="J232" i="1"/>
  <c r="A62" i="1" s="1"/>
  <c r="J231" i="1"/>
  <c r="E61" i="1" s="1"/>
  <c r="J230" i="1"/>
  <c r="D61" i="1" s="1"/>
  <c r="J229" i="1"/>
  <c r="C61" i="1" s="1"/>
  <c r="J228" i="1"/>
  <c r="B61" i="1" s="1"/>
  <c r="J227" i="1"/>
  <c r="A61" i="1" s="1"/>
  <c r="J226" i="1"/>
  <c r="E60" i="1" s="1"/>
  <c r="J225" i="1"/>
  <c r="D60" i="1" s="1"/>
  <c r="J224" i="1"/>
  <c r="C60" i="1" s="1"/>
  <c r="J223" i="1"/>
  <c r="B60" i="1" s="1"/>
  <c r="J222" i="1"/>
  <c r="A60" i="1" s="1"/>
  <c r="J221" i="1"/>
  <c r="E59" i="1" s="1"/>
  <c r="J220" i="1"/>
  <c r="D59" i="1" s="1"/>
  <c r="J219" i="1"/>
  <c r="C59" i="1" s="1"/>
  <c r="J218" i="1"/>
  <c r="B59" i="1" s="1"/>
  <c r="J217" i="1"/>
  <c r="A59" i="1" s="1"/>
  <c r="J216" i="1"/>
  <c r="E58" i="1" s="1"/>
  <c r="J215" i="1"/>
  <c r="D58" i="1" s="1"/>
  <c r="J214" i="1"/>
  <c r="C58" i="1" s="1"/>
  <c r="J213" i="1"/>
  <c r="B58" i="1" s="1"/>
  <c r="J212" i="1"/>
  <c r="A58" i="1" s="1"/>
  <c r="J211" i="1"/>
  <c r="E57" i="1" s="1"/>
  <c r="J210" i="1"/>
  <c r="D57" i="1" s="1"/>
  <c r="J209" i="1"/>
  <c r="C57" i="1" s="1"/>
  <c r="J208" i="1"/>
  <c r="B57" i="1" s="1"/>
  <c r="J207" i="1"/>
  <c r="A57" i="1" s="1"/>
  <c r="J206" i="1"/>
  <c r="E56" i="1" s="1"/>
  <c r="J205" i="1"/>
  <c r="D56" i="1" s="1"/>
  <c r="J204" i="1"/>
  <c r="C56" i="1" s="1"/>
  <c r="J203" i="1"/>
  <c r="B56" i="1" s="1"/>
  <c r="J202" i="1"/>
  <c r="A56" i="1" s="1"/>
  <c r="J201" i="1"/>
  <c r="E55" i="1" s="1"/>
  <c r="J200" i="1"/>
  <c r="D55" i="1" s="1"/>
  <c r="J199" i="1"/>
  <c r="C55" i="1" s="1"/>
  <c r="J198" i="1"/>
  <c r="B55" i="1" s="1"/>
  <c r="J197" i="1"/>
  <c r="A55" i="1" s="1"/>
  <c r="F13" i="4" l="1"/>
  <c r="B5" i="4"/>
  <c r="F10" i="4" a="1"/>
  <c r="F10" i="4" s="1"/>
  <c r="B7" i="4"/>
  <c r="F12" i="4" a="1"/>
  <c r="F12" i="4" s="1"/>
  <c r="I3" i="4"/>
  <c r="B2" i="4"/>
  <c r="F11" i="4" a="1"/>
  <c r="F11" i="4" s="1"/>
  <c r="B8" i="4"/>
  <c r="B3" i="4"/>
  <c r="J2" i="1"/>
  <c r="A16" i="1" s="1"/>
  <c r="J3" i="1"/>
  <c r="B16" i="1" s="1"/>
  <c r="J4" i="1"/>
  <c r="C16" i="1" s="1"/>
  <c r="J5" i="1"/>
  <c r="D16" i="1" s="1"/>
  <c r="J6" i="1"/>
  <c r="E16" i="1" s="1"/>
  <c r="C12" i="1" s="1"/>
  <c r="J7" i="1"/>
  <c r="A17" i="1" s="1"/>
  <c r="J8" i="1"/>
  <c r="B17" i="1" s="1"/>
  <c r="J9" i="1"/>
  <c r="C17" i="1" s="1"/>
  <c r="J10" i="1"/>
  <c r="D17" i="1" s="1"/>
  <c r="J11" i="1"/>
  <c r="E17" i="1" s="1"/>
  <c r="J12" i="1"/>
  <c r="A18" i="1" s="1"/>
  <c r="J13" i="1"/>
  <c r="B18" i="1" s="1"/>
  <c r="J14" i="1"/>
  <c r="C18" i="1" s="1"/>
  <c r="J15" i="1"/>
  <c r="D18" i="1" s="1"/>
  <c r="J16" i="1"/>
  <c r="E18" i="1" s="1"/>
  <c r="J17" i="1"/>
  <c r="A19" i="1" s="1"/>
  <c r="J18" i="1"/>
  <c r="B19" i="1" s="1"/>
  <c r="J19" i="1"/>
  <c r="C19" i="1" s="1"/>
  <c r="J20" i="1"/>
  <c r="D19" i="1" s="1"/>
  <c r="J21" i="1"/>
  <c r="E19" i="1" s="1"/>
  <c r="J22" i="1"/>
  <c r="A20" i="1" s="1"/>
  <c r="J23" i="1"/>
  <c r="B20" i="1" s="1"/>
  <c r="J24" i="1"/>
  <c r="C20" i="1" s="1"/>
  <c r="J25" i="1"/>
  <c r="D20" i="1" s="1"/>
  <c r="J26" i="1"/>
  <c r="E20" i="1" s="1"/>
  <c r="J27" i="1"/>
  <c r="A21" i="1" s="1"/>
  <c r="J28" i="1"/>
  <c r="B21" i="1" s="1"/>
  <c r="J29" i="1"/>
  <c r="C21" i="1" s="1"/>
  <c r="J30" i="1"/>
  <c r="D21" i="1" s="1"/>
  <c r="J31" i="1"/>
  <c r="E21" i="1" s="1"/>
  <c r="J32" i="1"/>
  <c r="A22" i="1" s="1"/>
  <c r="J33" i="1"/>
  <c r="B22" i="1" s="1"/>
  <c r="J34" i="1"/>
  <c r="C22" i="1" s="1"/>
  <c r="J35" i="1"/>
  <c r="D22" i="1" s="1"/>
  <c r="J36" i="1"/>
  <c r="E22" i="1" s="1"/>
  <c r="J37" i="1"/>
  <c r="A23" i="1" s="1"/>
  <c r="J38" i="1"/>
  <c r="B23" i="1" s="1"/>
  <c r="J39" i="1"/>
  <c r="C23" i="1" s="1"/>
  <c r="J40" i="1"/>
  <c r="D23" i="1" s="1"/>
  <c r="J41" i="1"/>
  <c r="E23" i="1" s="1"/>
  <c r="J42" i="1"/>
  <c r="A24" i="1" s="1"/>
  <c r="J43" i="1"/>
  <c r="B24" i="1" s="1"/>
  <c r="J44" i="1"/>
  <c r="C24" i="1" s="1"/>
  <c r="J45" i="1"/>
  <c r="D24" i="1" s="1"/>
  <c r="J46" i="1"/>
  <c r="E24" i="1" s="1"/>
  <c r="J47" i="1"/>
  <c r="A25" i="1" s="1"/>
  <c r="J48" i="1"/>
  <c r="B25" i="1" s="1"/>
  <c r="J49" i="1"/>
  <c r="C25" i="1" s="1"/>
  <c r="J50" i="1"/>
  <c r="D25" i="1" s="1"/>
  <c r="J51" i="1"/>
  <c r="E25" i="1" s="1"/>
  <c r="J52" i="1"/>
  <c r="A26" i="1" s="1"/>
  <c r="J53" i="1"/>
  <c r="B26" i="1" s="1"/>
  <c r="J54" i="1"/>
  <c r="C26" i="1" s="1"/>
  <c r="J55" i="1"/>
  <c r="D26" i="1" s="1"/>
  <c r="J56" i="1"/>
  <c r="E26" i="1" s="1"/>
  <c r="J57" i="1"/>
  <c r="A27" i="1" s="1"/>
  <c r="J58" i="1"/>
  <c r="B27" i="1" s="1"/>
  <c r="J59" i="1"/>
  <c r="C27" i="1" s="1"/>
  <c r="J60" i="1"/>
  <c r="D27" i="1" s="1"/>
  <c r="J61" i="1"/>
  <c r="E27" i="1" s="1"/>
  <c r="J62" i="1"/>
  <c r="A28" i="1" s="1"/>
  <c r="J63" i="1"/>
  <c r="B28" i="1" s="1"/>
  <c r="J64" i="1"/>
  <c r="C28" i="1" s="1"/>
  <c r="J65" i="1"/>
  <c r="D28" i="1" s="1"/>
  <c r="J66" i="1"/>
  <c r="E28" i="1" s="1"/>
  <c r="J67" i="1"/>
  <c r="A29" i="1" s="1"/>
  <c r="J68" i="1"/>
  <c r="B29" i="1" s="1"/>
  <c r="J69" i="1"/>
  <c r="C29" i="1" s="1"/>
  <c r="J70" i="1"/>
  <c r="D29" i="1" s="1"/>
  <c r="J71" i="1"/>
  <c r="E29" i="1" s="1"/>
  <c r="J72" i="1"/>
  <c r="A30" i="1" s="1"/>
  <c r="J73" i="1"/>
  <c r="B30" i="1" s="1"/>
  <c r="J74" i="1"/>
  <c r="C30" i="1" s="1"/>
  <c r="J75" i="1"/>
  <c r="D30" i="1" s="1"/>
  <c r="J76" i="1"/>
  <c r="E30" i="1" s="1"/>
  <c r="J77" i="1"/>
  <c r="A31" i="1" s="1"/>
  <c r="J78" i="1"/>
  <c r="B31" i="1" s="1"/>
  <c r="J79" i="1"/>
  <c r="C31" i="1" s="1"/>
  <c r="J80" i="1"/>
  <c r="D31" i="1" s="1"/>
  <c r="J81" i="1"/>
  <c r="E31" i="1" s="1"/>
  <c r="J82" i="1"/>
  <c r="A32" i="1" s="1"/>
  <c r="J83" i="1"/>
  <c r="B32" i="1" s="1"/>
  <c r="J84" i="1"/>
  <c r="C32" i="1" s="1"/>
  <c r="J85" i="1"/>
  <c r="D32" i="1" s="1"/>
  <c r="J86" i="1"/>
  <c r="E32" i="1" s="1"/>
  <c r="J87" i="1"/>
  <c r="A33" i="1" s="1"/>
  <c r="J88" i="1"/>
  <c r="B33" i="1" s="1"/>
  <c r="J89" i="1"/>
  <c r="C33" i="1" s="1"/>
  <c r="J90" i="1"/>
  <c r="D33" i="1" s="1"/>
  <c r="J91" i="1"/>
  <c r="E33" i="1" s="1"/>
  <c r="B4" i="1" s="1"/>
  <c r="J92" i="1"/>
  <c r="A34" i="1" s="1"/>
  <c r="J93" i="1"/>
  <c r="B34" i="1" s="1"/>
  <c r="J94" i="1"/>
  <c r="C34" i="1" s="1"/>
  <c r="J95" i="1"/>
  <c r="D34" i="1" s="1"/>
  <c r="J96" i="1"/>
  <c r="E34" i="1" s="1"/>
  <c r="J97" i="1"/>
  <c r="A35" i="1" s="1"/>
  <c r="J98" i="1"/>
  <c r="B35" i="1" s="1"/>
  <c r="J99" i="1"/>
  <c r="C35" i="1" s="1"/>
  <c r="J100" i="1"/>
  <c r="D35" i="1" s="1"/>
  <c r="J101" i="1"/>
  <c r="E35" i="1" s="1"/>
  <c r="J102" i="1"/>
  <c r="A36" i="1" s="1"/>
  <c r="J103" i="1"/>
  <c r="B36" i="1" s="1"/>
  <c r="J104" i="1"/>
  <c r="C36" i="1" s="1"/>
  <c r="J105" i="1"/>
  <c r="D36" i="1" s="1"/>
  <c r="J106" i="1"/>
  <c r="E36" i="1" s="1"/>
  <c r="J107" i="1"/>
  <c r="A37" i="1" s="1"/>
  <c r="J108" i="1"/>
  <c r="B37" i="1" s="1"/>
  <c r="J109" i="1"/>
  <c r="C37" i="1" s="1"/>
  <c r="J110" i="1"/>
  <c r="D37" i="1" s="1"/>
  <c r="J111" i="1"/>
  <c r="E37" i="1" s="1"/>
  <c r="J112" i="1"/>
  <c r="A38" i="1" s="1"/>
  <c r="J113" i="1"/>
  <c r="B38" i="1" s="1"/>
  <c r="J114" i="1"/>
  <c r="C38" i="1" s="1"/>
  <c r="J115" i="1"/>
  <c r="D38" i="1" s="1"/>
  <c r="J116" i="1"/>
  <c r="E38" i="1" s="1"/>
  <c r="J117" i="1"/>
  <c r="A39" i="1" s="1"/>
  <c r="J118" i="1"/>
  <c r="B39" i="1" s="1"/>
  <c r="J119" i="1"/>
  <c r="C39" i="1" s="1"/>
  <c r="J120" i="1"/>
  <c r="D39" i="1" s="1"/>
  <c r="J121" i="1"/>
  <c r="E39" i="1" s="1"/>
  <c r="J122" i="1"/>
  <c r="A40" i="1" s="1"/>
  <c r="J123" i="1"/>
  <c r="B40" i="1" s="1"/>
  <c r="J124" i="1"/>
  <c r="C40" i="1" s="1"/>
  <c r="J125" i="1"/>
  <c r="D40" i="1" s="1"/>
  <c r="J126" i="1"/>
  <c r="E40" i="1" s="1"/>
  <c r="J127" i="1"/>
  <c r="A41" i="1" s="1"/>
  <c r="J128" i="1"/>
  <c r="B41" i="1" s="1"/>
  <c r="J129" i="1"/>
  <c r="C41" i="1" s="1"/>
  <c r="J130" i="1"/>
  <c r="D41" i="1" s="1"/>
  <c r="J131" i="1"/>
  <c r="E41" i="1" s="1"/>
  <c r="J132" i="1"/>
  <c r="A42" i="1" s="1"/>
  <c r="J133" i="1"/>
  <c r="B42" i="1" s="1"/>
  <c r="J134" i="1"/>
  <c r="C42" i="1" s="1"/>
  <c r="J135" i="1"/>
  <c r="D42" i="1" s="1"/>
  <c r="J136" i="1"/>
  <c r="E42" i="1" s="1"/>
  <c r="J137" i="1"/>
  <c r="A43" i="1" s="1"/>
  <c r="J138" i="1"/>
  <c r="B43" i="1" s="1"/>
  <c r="J139" i="1"/>
  <c r="C43" i="1" s="1"/>
  <c r="J140" i="1"/>
  <c r="D43" i="1" s="1"/>
  <c r="J141" i="1"/>
  <c r="E43" i="1" s="1"/>
  <c r="J142" i="1"/>
  <c r="A44" i="1" s="1"/>
  <c r="J143" i="1"/>
  <c r="B44" i="1" s="1"/>
  <c r="J144" i="1"/>
  <c r="C44" i="1" s="1"/>
  <c r="J145" i="1"/>
  <c r="D44" i="1" s="1"/>
  <c r="J146" i="1"/>
  <c r="E44" i="1" s="1"/>
  <c r="J147" i="1"/>
  <c r="A45" i="1" s="1"/>
  <c r="J148" i="1"/>
  <c r="B45" i="1" s="1"/>
  <c r="J149" i="1"/>
  <c r="C45" i="1" s="1"/>
  <c r="J150" i="1"/>
  <c r="D45" i="1" s="1"/>
  <c r="J151" i="1"/>
  <c r="E45" i="1" s="1"/>
  <c r="J152" i="1"/>
  <c r="A46" i="1" s="1"/>
  <c r="J153" i="1"/>
  <c r="B46" i="1" s="1"/>
  <c r="J154" i="1"/>
  <c r="C46" i="1" s="1"/>
  <c r="J155" i="1"/>
  <c r="D46" i="1" s="1"/>
  <c r="J156" i="1"/>
  <c r="E46" i="1" s="1"/>
  <c r="J157" i="1"/>
  <c r="A47" i="1" s="1"/>
  <c r="J158" i="1"/>
  <c r="B47" i="1" s="1"/>
  <c r="J159" i="1"/>
  <c r="C47" i="1" s="1"/>
  <c r="J160" i="1"/>
  <c r="D47" i="1" s="1"/>
  <c r="J161" i="1"/>
  <c r="E47" i="1" s="1"/>
  <c r="J162" i="1"/>
  <c r="A48" i="1" s="1"/>
  <c r="J163" i="1"/>
  <c r="B48" i="1" s="1"/>
  <c r="J164" i="1"/>
  <c r="C48" i="1" s="1"/>
  <c r="J165" i="1"/>
  <c r="D48" i="1" s="1"/>
  <c r="J166" i="1"/>
  <c r="E48" i="1" s="1"/>
  <c r="J167" i="1"/>
  <c r="A49" i="1" s="1"/>
  <c r="J168" i="1"/>
  <c r="B49" i="1" s="1"/>
  <c r="J169" i="1"/>
  <c r="C49" i="1" s="1"/>
  <c r="J170" i="1"/>
  <c r="D49" i="1" s="1"/>
  <c r="J171" i="1"/>
  <c r="E49" i="1" s="1"/>
  <c r="J172" i="1"/>
  <c r="A50" i="1" s="1"/>
  <c r="J173" i="1"/>
  <c r="B50" i="1" s="1"/>
  <c r="J174" i="1"/>
  <c r="C50" i="1" s="1"/>
  <c r="J175" i="1"/>
  <c r="D50" i="1" s="1"/>
  <c r="J176" i="1"/>
  <c r="E50" i="1" s="1"/>
  <c r="J177" i="1"/>
  <c r="A51" i="1" s="1"/>
  <c r="J178" i="1"/>
  <c r="B51" i="1" s="1"/>
  <c r="J179" i="1"/>
  <c r="C51" i="1" s="1"/>
  <c r="J180" i="1"/>
  <c r="D51" i="1" s="1"/>
  <c r="J181" i="1"/>
  <c r="E51" i="1" s="1"/>
  <c r="J182" i="1"/>
  <c r="A52" i="1" s="1"/>
  <c r="J183" i="1"/>
  <c r="B52" i="1" s="1"/>
  <c r="J184" i="1"/>
  <c r="C52" i="1" s="1"/>
  <c r="J185" i="1"/>
  <c r="D52" i="1" s="1"/>
  <c r="J186" i="1"/>
  <c r="E52" i="1" s="1"/>
  <c r="J187" i="1"/>
  <c r="A53" i="1" s="1"/>
  <c r="J188" i="1"/>
  <c r="B53" i="1" s="1"/>
  <c r="J189" i="1"/>
  <c r="C53" i="1" s="1"/>
  <c r="J190" i="1"/>
  <c r="D53" i="1" s="1"/>
  <c r="J191" i="1"/>
  <c r="E53" i="1" s="1"/>
  <c r="J192" i="1"/>
  <c r="A54" i="1" s="1"/>
  <c r="J193" i="1"/>
  <c r="B54" i="1" s="1"/>
  <c r="J194" i="1"/>
  <c r="C54" i="1" s="1"/>
  <c r="J195" i="1"/>
  <c r="D54" i="1" s="1"/>
  <c r="J196" i="1"/>
  <c r="E54" i="1" s="1"/>
  <c r="B9" i="4" l="1"/>
  <c r="F12" i="1"/>
  <c r="F11" i="1"/>
  <c r="B10" i="1"/>
  <c r="B12" i="1"/>
  <c r="B6" i="1"/>
  <c r="B3" i="1"/>
  <c r="B2" i="1"/>
  <c r="B7" i="1"/>
  <c r="B8" i="1"/>
  <c r="B5" i="1"/>
  <c r="B11" i="4" l="1"/>
  <c r="B13" i="4" s="1"/>
  <c r="B9" i="1"/>
  <c r="B13" i="1" s="1"/>
  <c r="F10" i="1" l="1"/>
  <c r="B11" i="1"/>
</calcChain>
</file>

<file path=xl/sharedStrings.xml><?xml version="1.0" encoding="utf-8"?>
<sst xmlns="http://schemas.openxmlformats.org/spreadsheetml/2006/main" count="932" uniqueCount="286">
  <si>
    <t>[</t>
  </si>
  <si>
    <t>D3qzE6axQEf6MgM7eq1dsOnm8bw7BrSZErLXg,</t>
  </si>
  <si>
    <t>LOBLAWS #1010,</t>
  </si>
  <si>
    <t>Whole Foods,</t>
  </si>
  <si>
    <t>Q8EzO0NkQOsNxOxQyP4AiRPbNBaaVntEvrq4b,</t>
  </si>
  <si>
    <t>6J8pE41eBEhBrOr4JzvLheoP7D1km9SabrzAV,</t>
  </si>
  <si>
    <t>2018-05-18,</t>
  </si>
  <si>
    <t>HARRY ROSEN INC PAY,</t>
  </si>
  <si>
    <t>-2413.95,</t>
  </si>
  <si>
    <t>jEeP8nN3d8UKN3N1Xzx6Ib75RXzzM8URro71v,</t>
  </si>
  <si>
    <t>15.63,</t>
  </si>
  <si>
    <t>rMAv6dzr76sz6J6vO9XyHO71ZPmmEDhBpMDaw,</t>
  </si>
  <si>
    <t>SHOPPERSDRUGMART1250,</t>
  </si>
  <si>
    <t>7.89,</t>
  </si>
  <si>
    <t>00ypZR7nEZS7505ypMVJUBzQaZqq9KFrKzqVA,</t>
  </si>
  <si>
    <t>2018-05-17,</t>
  </si>
  <si>
    <t>3.89,</t>
  </si>
  <si>
    <t>vMJ4RDzgoRsZOJOw97YvUN9dobPPAYHmdbekm,</t>
  </si>
  <si>
    <t>Zipcar,</t>
  </si>
  <si>
    <t>192.1,</t>
  </si>
  <si>
    <t>APwzvYj8mvs3LQLMEkoNI6pZ80qqLYt6Ey4bN,</t>
  </si>
  <si>
    <t>2018-05-16,</t>
  </si>
  <si>
    <t>VIA RAIL 42004,</t>
  </si>
  <si>
    <t>5.25,</t>
  </si>
  <si>
    <t>34jpgb6nOgSDNmNRqzKgT8kB4M11q3FKjkg7X,</t>
  </si>
  <si>
    <t>2018-05-14,</t>
  </si>
  <si>
    <t>AMAYA,</t>
  </si>
  <si>
    <t>15.05,</t>
  </si>
  <si>
    <t>qMKAaEzrwase9E9mnYq3UYznrVvvLPtJLM0By,</t>
  </si>
  <si>
    <t>Amazon,</t>
  </si>
  <si>
    <t>-66.13,</t>
  </si>
  <si>
    <t>PJOzxvNKZxhVdqdx5QrkUnqK8YEEVXtm86N14,</t>
  </si>
  <si>
    <t>8.98,</t>
  </si>
  <si>
    <t>kEzqrMmywrUOQyQeP95LFJqXoNPPg6tRAYe34,</t>
  </si>
  <si>
    <t>Starbucks,</t>
  </si>
  <si>
    <t>5.03,</t>
  </si>
  <si>
    <t>BqLz6drxN6cxmzm5Z9ndIoLeza445bt90Xbdy,</t>
  </si>
  <si>
    <t>58.2,</t>
  </si>
  <si>
    <t>KjJzD3bP9DhoqeqBzdknUL56wxAAX8FQBbo1e,</t>
  </si>
  <si>
    <t>7.04,</t>
  </si>
  <si>
    <t>yMgJmqz47ms35N5ma6OrIYKVPAqq9JtOn8B3v,</t>
  </si>
  <si>
    <t>7.91,</t>
  </si>
  <si>
    <t>1jkpARdnzAh3LELeqMVrI3Zrpz77EnFmJZ7jJ,</t>
  </si>
  <si>
    <t>2018-05-07,</t>
  </si>
  <si>
    <t>PRESTO SHEPPARD RELOAD,</t>
  </si>
  <si>
    <t>120,</t>
  </si>
  <si>
    <t>LrZz1ygqm1cvzJzOrwABUEKvAZVVPzH03QOmX,</t>
  </si>
  <si>
    <t>22.9,</t>
  </si>
  <si>
    <t>D3qzE6axQEf6MgM7eq1dsOJBx0mmKqhZErLVm,</t>
  </si>
  <si>
    <t>]</t>
  </si>
  <si>
    <t>Income</t>
  </si>
  <si>
    <t>Grocery</t>
  </si>
  <si>
    <t>Ottawa Trip</t>
  </si>
  <si>
    <t>Shopping</t>
  </si>
  <si>
    <t>Massage</t>
  </si>
  <si>
    <t>TTC/Pub. Trnst</t>
  </si>
  <si>
    <t>Insurance</t>
  </si>
  <si>
    <t>Amazon Prime</t>
  </si>
  <si>
    <t>Home Insurance</t>
  </si>
  <si>
    <t>Bank Fee</t>
  </si>
  <si>
    <t>Costco Membrshp</t>
  </si>
  <si>
    <t>EMI - Ajay Bhya</t>
  </si>
  <si>
    <t>Zipcar Use</t>
  </si>
  <si>
    <t>Eat out</t>
  </si>
  <si>
    <t>Other Expenses</t>
  </si>
  <si>
    <t>Net</t>
  </si>
  <si>
    <t>Fixed Expenses</t>
  </si>
  <si>
    <t>Rent</t>
  </si>
  <si>
    <t>Cellphone</t>
  </si>
  <si>
    <t>Zipcar Mnthly</t>
  </si>
  <si>
    <t>Electricity</t>
  </si>
  <si>
    <t>Gas</t>
  </si>
  <si>
    <t>Internet</t>
  </si>
  <si>
    <t>Transaction ID</t>
  </si>
  <si>
    <t>Account ID</t>
  </si>
  <si>
    <t>Date</t>
  </si>
  <si>
    <t>Description</t>
  </si>
  <si>
    <t>Amount</t>
  </si>
  <si>
    <t>Category</t>
  </si>
  <si>
    <t>Type</t>
  </si>
  <si>
    <t>Transfer</t>
  </si>
  <si>
    <t>Sub-Total (Variable Expenses)</t>
  </si>
  <si>
    <t>Budgeted</t>
  </si>
  <si>
    <t>Biweekly Expense</t>
  </si>
  <si>
    <t>Actuals</t>
  </si>
  <si>
    <t>Subtotal Expenses</t>
  </si>
  <si>
    <t>Expenses Transfer</t>
  </si>
  <si>
    <t>ID</t>
  </si>
  <si>
    <t>Name</t>
  </si>
  <si>
    <t>UBER TRIP 4XCLZ</t>
  </si>
  <si>
    <t>2018-05-09</t>
  </si>
  <si>
    <t>TRIANGLE PHYSIO</t>
  </si>
  <si>
    <t>2018-05-11</t>
  </si>
  <si>
    <t>LOBLAWS #1010</t>
  </si>
  <si>
    <t>SS TD Card Xfer</t>
  </si>
  <si>
    <t>CS TD Card Xfer</t>
  </si>
  <si>
    <t>Chase CC Xfer</t>
  </si>
  <si>
    <t>*</t>
  </si>
  <si>
    <t>%</t>
  </si>
  <si>
    <t>2018-06-01,</t>
  </si>
  <si>
    <t>CAD,</t>
  </si>
  <si>
    <t>false,</t>
  </si>
  <si>
    <t>-29.95,</t>
  </si>
  <si>
    <t>2018-05-31,</t>
  </si>
  <si>
    <t>ACCT BAL REBATE,</t>
  </si>
  <si>
    <t>wMZa71zRj7s7xXxJ94E0UwRb1Lr3V4fL8bzRy,</t>
  </si>
  <si>
    <t>29.95,</t>
  </si>
  <si>
    <t>MONTHLY ACCOUNT FEE,</t>
  </si>
  <si>
    <t>150,</t>
  </si>
  <si>
    <t>PRESTO BAY RELOAD,</t>
  </si>
  <si>
    <t>7.98,</t>
  </si>
  <si>
    <t>9.71,</t>
  </si>
  <si>
    <t>2018-05-30,</t>
  </si>
  <si>
    <t>7.12,</t>
  </si>
  <si>
    <t>N2 ICE CREAM LAB,</t>
  </si>
  <si>
    <t>70.37,</t>
  </si>
  <si>
    <t>UTHAYAAM SUPERMARKET,</t>
  </si>
  <si>
    <t>3.38,</t>
  </si>
  <si>
    <t>2018-05-29,</t>
  </si>
  <si>
    <t>ESSO 4696 YONGE STREET,</t>
  </si>
  <si>
    <t>20,</t>
  </si>
  <si>
    <t>16.24,</t>
  </si>
  <si>
    <t>Home Depot,</t>
  </si>
  <si>
    <t>12.98,</t>
  </si>
  <si>
    <t>32.14,</t>
  </si>
  <si>
    <t>51.72,</t>
  </si>
  <si>
    <t>2018-05-28,</t>
  </si>
  <si>
    <t>CHILLI CHICKEN,</t>
  </si>
  <si>
    <t>-37.29,</t>
  </si>
  <si>
    <t>HARRY ROSEN #F990 ECOMMER,</t>
  </si>
  <si>
    <t>37.29,</t>
  </si>
  <si>
    <t>7.74,</t>
  </si>
  <si>
    <t>9.93,</t>
  </si>
  <si>
    <t>TANDORI,</t>
  </si>
  <si>
    <t>15.98,</t>
  </si>
  <si>
    <t>US CUSTOMS BUFFALO NY4,</t>
  </si>
  <si>
    <t>36.03,</t>
  </si>
  <si>
    <t>16.65,</t>
  </si>
  <si>
    <t>2018-05-25,</t>
  </si>
  <si>
    <t>67.74,</t>
  </si>
  <si>
    <t>2018-05-23,</t>
  </si>
  <si>
    <t>BELL CANADA (OB),</t>
  </si>
  <si>
    <t>43,</t>
  </si>
  <si>
    <t>ENBRIDGE GAS/EZ-PAY,</t>
  </si>
  <si>
    <t>0.75,</t>
  </si>
  <si>
    <t>KUBRAENBRIDGECONVFEE,</t>
  </si>
  <si>
    <t>4.99,</t>
  </si>
  <si>
    <t>39.72,</t>
  </si>
  <si>
    <t>0.89,</t>
  </si>
  <si>
    <t>PAYMENTUS-CARMABILLFEE,</t>
  </si>
  <si>
    <t>51.04,</t>
  </si>
  <si>
    <t>PYMT-CARMA BILLING SVC,</t>
  </si>
  <si>
    <t>22.16,</t>
  </si>
  <si>
    <t>30.6,</t>
  </si>
  <si>
    <t>17.69,</t>
  </si>
  <si>
    <t>xen8xP46zeu8XJmjweYbtNJMEgoV6QHMPX4be,</t>
  </si>
  <si>
    <t>34.99,</t>
  </si>
  <si>
    <t>LinkedIn 3113742896 lnkd.,</t>
  </si>
  <si>
    <t>103.41,</t>
  </si>
  <si>
    <t>USD,</t>
  </si>
  <si>
    <t>CENTERWAY HOTEL,</t>
  </si>
  <si>
    <t>7eaL1gVmydC33LzxBLQxfyndPvXK5NTQ6Xxoe,</t>
  </si>
  <si>
    <t>4.2,</t>
  </si>
  <si>
    <t>5.71,</t>
  </si>
  <si>
    <t>11.51,</t>
  </si>
  <si>
    <t>Subway,</t>
  </si>
  <si>
    <t>15.55,</t>
  </si>
  <si>
    <t>2018-05-27,</t>
  </si>
  <si>
    <t>Chipotle Mexican Grill,</t>
  </si>
  <si>
    <t>47.83,</t>
  </si>
  <si>
    <t>Walgreens,</t>
  </si>
  <si>
    <t>Currency</t>
  </si>
  <si>
    <t>Ox9zbANy0bu10r07ZMjwhProMDZMj7F8qxNvg,</t>
  </si>
  <si>
    <t>1jkpARdnzAh3LELeqMVNHkdarwpxjEcmOdvRa,</t>
  </si>
  <si>
    <t>qMKAaEzrwase9E9mnYq0f1MNnorqBLCJzyYe5,</t>
  </si>
  <si>
    <t>BqLz6drxN6cxmzm5Z9nDHM3Pe6zZR5u9zep6M,</t>
  </si>
  <si>
    <t>PJOzxvNKZxhVdqdx5Qryfod7Kb8wrVHmdYxXQ,</t>
  </si>
  <si>
    <t>yMgJmqz47ms35N5ma6OZH6MwVRPdZ9COKjV0e,</t>
  </si>
  <si>
    <t>34jpgb6nOgSDNmNRqzKZcp0JBa4OoqUKrm5bb,</t>
  </si>
  <si>
    <t>zM987Bzao7smNaNox9XPixAP9PB3kEHOPP5xz,</t>
  </si>
  <si>
    <t>YEPz3qNXr3U61N1oYrzpfJpqrqmkZvHQZZEVw,</t>
  </si>
  <si>
    <t>mEL3P7zkgPUZYDYQ7zmRHoAadavRnKTM77ZO4,</t>
  </si>
  <si>
    <t>jEeP8nN3d8UKN3N1XzxJU6ARQVvXKEIRrXd5X,</t>
  </si>
  <si>
    <t>00ypZR7nEZS7505ypMVDtykavPOZgYTrKakOE,</t>
  </si>
  <si>
    <t>vMJ4RDzgoRsZOJOw97YqsORon3vb5aTmdj9KD,</t>
  </si>
  <si>
    <t>APwzvYj8mvs3LQLMEkoDUw48r790JQi6E0v3O,</t>
  </si>
  <si>
    <t>kEzqrMmywrUOQyQeP958Iw3on4bNOKiRABrNj,</t>
  </si>
  <si>
    <t>D3qzE6axQEf6MgM7eq11Imm7vAKwAXSZr9zen,</t>
  </si>
  <si>
    <t>kEzqrMmywrUOQyQeP956hzP9jAN5e6HRqMaNM,</t>
  </si>
  <si>
    <t>KjJzD3bP9DhoqeqBzdkLcqAbrjxaV8sQp0D43,</t>
  </si>
  <si>
    <t>vMJ4RDzgoRsZOJOw97Y1UjPx61bJBYfmQonKK,</t>
  </si>
  <si>
    <t>00ypZR7nEZS7505ypMVmc8qrD7Z1eKtrbgdO1,</t>
  </si>
  <si>
    <t>jEeP8nN3d8UKN3N1XzxpSez3qwXJg8TRL0D5p,</t>
  </si>
  <si>
    <t>APwzvYj8mvs3LQLMEkomSDqkzv0ONYC67dX3r,</t>
  </si>
  <si>
    <t>oYqK9Xzr19FY353dR41XhLzNov0YKLIBN368X,</t>
  </si>
  <si>
    <t>8Zbpy5qx1yuQk8kPLpjOC5aEV6XX3DTy3n4JB,</t>
  </si>
  <si>
    <t>xMoxRPzr9Rs9BDBZoavpUr5YqwppEvUM48xJj,</t>
  </si>
  <si>
    <t>J0azNBo1ONSp808E4b9PTop1nXNND9tb8RDXk,</t>
  </si>
  <si>
    <t>aE8zP0edbPUwJDJRAnK9Uj6JBKNN1MIZgMO9y,</t>
  </si>
  <si>
    <t>4a4p0eLnE0igQeQnA0kEIbprEN6691UkBp4JJ,</t>
  </si>
  <si>
    <t>Ey3zBLxdJBhmg0gebEPwUdnBbPRNYmtpoLLNO,</t>
  </si>
  <si>
    <t>RZQzmdNA4mukb4b6ZeavUOqARQaP89tyZBBgM,</t>
  </si>
  <si>
    <t>ZEBz9mNXv9UyJMJ7QeDpILgjaBwwpAFRDdaVL,</t>
  </si>
  <si>
    <t>Q8EzO0NkQOsNxOxQyP4Aiw45eXv8RrUExddP5,</t>
  </si>
  <si>
    <t>6kYnp4x61kIRayPd9mKZuKePQyL1yxIaRAKMy,</t>
  </si>
  <si>
    <t>MYvazK3m7YUNQMAVpdE0tKqMXjYPPpcMYDXLD,</t>
  </si>
  <si>
    <t>RzyVR4ojpqILLwRbnwz6cJ3eDbYPAqIy3D06B,</t>
  </si>
  <si>
    <t>nyvopDw6gbcOOx9oRxXJuK9OyenxZAFA9egmJ,</t>
  </si>
  <si>
    <t>Qz39RQo5nPI66Xzx0X9QHxbO9Dy854CErmvQP,</t>
  </si>
  <si>
    <t>pkAgpdLD9JuPP9Xkm9NgH1qVeMgXoJIJ8kg0r,</t>
  </si>
  <si>
    <t>8paDP1VdKwf66EJkDEZAU1JwMvNR94tynYdZZ,</t>
  </si>
  <si>
    <t>Jz68ROXr9mIddXe85XYztZ6LEx7RwOCbR0YkQ,</t>
  </si>
  <si>
    <t>2150,</t>
  </si>
  <si>
    <t>TD ALL-INCLUSIVE BANKING PLAN,</t>
  </si>
  <si>
    <t>2169,</t>
  </si>
  <si>
    <t>8147,</t>
  </si>
  <si>
    <t>TD CASH BACK VISA* CARD,</t>
  </si>
  <si>
    <t>LrZz1ygqm1cvzJzOrwABUEaVkep9vbI03QOJP,</t>
  </si>
  <si>
    <t>8609,</t>
  </si>
  <si>
    <t>HIGH INTEREST TFSA SAVINGS ACCOUNT</t>
  </si>
  <si>
    <t>0198,</t>
  </si>
  <si>
    <t>4yYRpemdLyfZ4J37w5amtwo49R5qYmIkg9BoY,</t>
  </si>
  <si>
    <t>ap3Nz09kepfVe76dp1Pacwv71AbZ08IZNBgAX,</t>
  </si>
  <si>
    <t>JVKjzBP8oVfDwzaon1OBUM67DJYrOVCbNd84j,</t>
  </si>
  <si>
    <t>8668,</t>
  </si>
  <si>
    <t>Jz68ROXr9mIddXe85XDwtrwnXDBkgZIXMM3q0,</t>
  </si>
  <si>
    <t>1263,</t>
  </si>
  <si>
    <t>Chase Checking,</t>
  </si>
  <si>
    <t>gLq4aAMzxJF55VzExVwEFaN4bYL5kQCqYP5yo,</t>
  </si>
  <si>
    <t>2037,</t>
  </si>
  <si>
    <t>CREDIT CARD,</t>
  </si>
  <si>
    <t>2457,</t>
  </si>
  <si>
    <t>ZzP1av5Jq0IKKnXJ6nxOIDZaBpNvO7fVKKPjV,</t>
  </si>
  <si>
    <t>5922,</t>
  </si>
  <si>
    <t>Chase MBA Saving,</t>
  </si>
  <si>
    <t>8paDP1VdKwf66EJkDExeiZ9V637QB1HJXXkBv,</t>
  </si>
  <si>
    <t>8856,</t>
  </si>
  <si>
    <t>Chase Regular Saving</t>
  </si>
  <si>
    <t>Mask</t>
  </si>
  <si>
    <t>Brief Description</t>
  </si>
  <si>
    <t>TD 2150</t>
  </si>
  <si>
    <t>TD 2169</t>
  </si>
  <si>
    <t>Sai TD CC</t>
  </si>
  <si>
    <t>Sai TFSA</t>
  </si>
  <si>
    <t>Chinnu TD CC</t>
  </si>
  <si>
    <t>Chinnu TD TFSA</t>
  </si>
  <si>
    <t>Chase Checking</t>
  </si>
  <si>
    <t>Chase Sapphire</t>
  </si>
  <si>
    <t>Chase MBA Savings</t>
  </si>
  <si>
    <t>Chase Regular Save</t>
  </si>
  <si>
    <t>jEeP8nN3d8UKN3N1XzxPC6ReyJV7DgIRPkVVb,</t>
  </si>
  <si>
    <t>CHQ#00006-4141400058,</t>
  </si>
  <si>
    <t>1890,</t>
  </si>
  <si>
    <t>wMZa71zRj7s7xXxJ94EkT1dLmdmVvyhLbVrNv,</t>
  </si>
  <si>
    <t>Costco,</t>
  </si>
  <si>
    <t>555.17,</t>
  </si>
  <si>
    <t>dp7dBmNLgBs95x51jwv8iKZy0Z0MdPtbRBDOo,</t>
  </si>
  <si>
    <t>PANCHAVATI SUPE,</t>
  </si>
  <si>
    <t>69.47,</t>
  </si>
  <si>
    <t>wMZa71zRj7s7xXxJ94EkT1dLmdmVvyhLbVrNv</t>
  </si>
  <si>
    <t>Costco</t>
  </si>
  <si>
    <t>CAD</t>
  </si>
  <si>
    <t>India Trip</t>
  </si>
  <si>
    <t>dp7dBmNLgBs95x51jwv8iKZy0Z0MdPtbRBDOo</t>
  </si>
  <si>
    <t>PANCHAVATI SUPE</t>
  </si>
  <si>
    <t>Buffallo Trip</t>
  </si>
  <si>
    <t>LinkedIn</t>
  </si>
  <si>
    <t>Expenses Transfer to 2169</t>
  </si>
  <si>
    <t>Other Expense First</t>
  </si>
  <si>
    <t>Fixed Expenses (Amortized)</t>
  </si>
  <si>
    <t>Exchg Rates</t>
  </si>
  <si>
    <t>Monthly</t>
  </si>
  <si>
    <t>Bi Weekly</t>
  </si>
  <si>
    <t>Yearly</t>
  </si>
  <si>
    <t>Netflix</t>
  </si>
  <si>
    <t>Expenses Transfer to Chase</t>
  </si>
  <si>
    <t>Subtotal-Fixed</t>
  </si>
  <si>
    <t>Subtotal-DaS</t>
  </si>
  <si>
    <t>Pay out to Chase Sapphire</t>
  </si>
  <si>
    <t>Pay out to Chase Freedom</t>
  </si>
  <si>
    <t>Chase Freedom</t>
  </si>
  <si>
    <t>CAD/USD</t>
  </si>
  <si>
    <t>CAD/CAD</t>
  </si>
  <si>
    <t>USD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</si>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</sst>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(&quot;$&quot;#,##0.00_);_(&quot;$&quot;\(#,##0.00\);_(&quot;$&quot;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/>
    <xf numFmtId="14" fontId="0" fillId="0" borderId="0" xfId="0" applyNumberFormat="1"/>
    <xf numFmtId="0" fontId="2" fillId="3" borderId="0" xfId="0" applyFont="1" applyFill="1"/>
    <xf numFmtId="0" fontId="3" fillId="0" borderId="0" xfId="0" applyFont="1"/>
    <xf numFmtId="0" fontId="8" fillId="0" borderId="0" xfId="0" applyFont="1" applyAlignment="1">
      <alignment horizontal="right"/>
    </xf>
    <xf numFmtId="14" fontId="0" fillId="0" borderId="0" xfId="0" quotePrefix="1" applyNumberFormat="1"/>
    <xf numFmtId="0" fontId="5" fillId="2" borderId="0" xfId="0" applyFont="1" applyFill="1"/>
    <xf numFmtId="165" fontId="8" fillId="0" borderId="0" xfId="0" applyNumberFormat="1" applyFont="1" applyAlignment="1">
      <alignment horizontal="left"/>
    </xf>
    <xf numFmtId="0" fontId="9" fillId="0" borderId="0" xfId="0" applyFont="1"/>
    <xf numFmtId="44" fontId="9" fillId="0" borderId="0" xfId="1" applyFont="1"/>
    <xf numFmtId="0" fontId="7" fillId="0" borderId="0" xfId="0" applyFont="1" applyBorder="1" applyAlignment="1">
      <alignment horizontal="right"/>
    </xf>
    <xf numFmtId="44" fontId="7" fillId="0" borderId="0" xfId="1" applyFont="1" applyBorder="1"/>
    <xf numFmtId="44" fontId="0" fillId="0" borderId="0" xfId="1" applyFont="1" applyBorder="1"/>
    <xf numFmtId="0" fontId="6" fillId="0" borderId="1" xfId="0" applyFont="1" applyBorder="1" applyAlignment="1">
      <alignment horizontal="right"/>
    </xf>
    <xf numFmtId="44" fontId="6" fillId="0" borderId="1" xfId="1" applyFont="1" applyBorder="1"/>
    <xf numFmtId="0" fontId="7" fillId="0" borderId="2" xfId="0" applyFont="1" applyBorder="1" applyAlignment="1">
      <alignment horizontal="right"/>
    </xf>
    <xf numFmtId="44" fontId="7" fillId="0" borderId="2" xfId="0" applyNumberFormat="1" applyFont="1" applyBorder="1"/>
    <xf numFmtId="44" fontId="0" fillId="0" borderId="2" xfId="0" applyNumberFormat="1" applyBorder="1"/>
    <xf numFmtId="0" fontId="4" fillId="0" borderId="1" xfId="0" applyFont="1" applyBorder="1"/>
    <xf numFmtId="44" fontId="4" fillId="0" borderId="1" xfId="0" applyNumberFormat="1" applyFont="1" applyBorder="1"/>
    <xf numFmtId="0" fontId="6" fillId="0" borderId="3" xfId="0" applyFont="1" applyBorder="1" applyAlignment="1">
      <alignment horizontal="right"/>
    </xf>
    <xf numFmtId="44" fontId="6" fillId="0" borderId="3" xfId="1" applyFont="1" applyBorder="1"/>
    <xf numFmtId="7" fontId="0" fillId="0" borderId="0" xfId="0" applyNumberFormat="1"/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5" borderId="0" xfId="0" applyFill="1"/>
    <xf numFmtId="2" fontId="0" fillId="5" borderId="0" xfId="0" applyNumberFormat="1" applyFill="1"/>
    <xf numFmtId="0" fontId="0" fillId="2" borderId="0" xfId="0" applyFill="1"/>
    <xf numFmtId="2" fontId="0" fillId="2" borderId="0" xfId="0" applyNumberFormat="1" applyFill="1"/>
    <xf numFmtId="0" fontId="10" fillId="4" borderId="0" xfId="0" applyFont="1" applyFill="1"/>
    <xf numFmtId="14" fontId="0" fillId="5" borderId="0" xfId="0" applyNumberFormat="1" applyFill="1"/>
    <xf numFmtId="2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14" fontId="9" fillId="2" borderId="0" xfId="0" applyNumberFormat="1" applyFont="1" applyFill="1"/>
    <xf numFmtId="14" fontId="9" fillId="0" borderId="0" xfId="0" applyNumberFormat="1" applyFont="1" applyFill="1"/>
    <xf numFmtId="0" fontId="0" fillId="0" borderId="0" xfId="0" applyFill="1"/>
    <xf numFmtId="0" fontId="2" fillId="0" borderId="0" xfId="0" applyFont="1" applyFill="1"/>
    <xf numFmtId="44" fontId="11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horizontal="right" vertical="center"/>
    </xf>
  </cellXfs>
  <cellStyles count="3">
    <cellStyle name="Currency" xfId="1" builtinId="4"/>
    <cellStyle name="Currency 2" xfId="2"/>
    <cellStyle name="Normal" xfId="0" builtinId="0"/>
  </cellStyles>
  <dxfs count="8">
    <dxf>
      <font>
        <color theme="9" tint="-0.24994659260841701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9" tint="-0.24994659260841701"/>
      </font>
    </dxf>
    <dxf>
      <font>
        <color theme="9" tint="-0.24994659260841701"/>
      </font>
    </dxf>
    <dxf>
      <font>
        <color theme="9" tint="-0.24994659260841701"/>
      </font>
    </dxf>
    <dxf>
      <font>
        <color theme="9" tint="-0.24994659260841701"/>
      </font>
    </dxf>
    <dxf>
      <font>
        <color theme="9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workbookViewId="0">
      <selection activeCell="I16" sqref="I16"/>
    </sheetView>
  </sheetViews>
  <sheetFormatPr defaultRowHeight="15" x14ac:dyDescent="0.25"/>
  <cols>
    <col min="1" max="1" width="30.5703125" style="1" customWidth="1"/>
    <col min="2" max="2" width="19.85546875" style="1" customWidth="1"/>
    <col min="3" max="3" width="11.28515625" style="1" bestFit="1" customWidth="1"/>
    <col min="4" max="4" width="17.7109375" style="1" bestFit="1" customWidth="1"/>
    <col min="5" max="5" width="9.5703125" style="1" customWidth="1"/>
    <col min="6" max="6" width="10.5703125" style="1" customWidth="1"/>
    <col min="7" max="7" width="14" style="1" bestFit="1" customWidth="1"/>
    <col min="8" max="8" width="15" style="1" bestFit="1" customWidth="1"/>
    <col min="9" max="9" width="26" style="1" bestFit="1" customWidth="1"/>
    <col min="10" max="10" width="9.28515625" style="1" customWidth="1"/>
    <col min="11" max="11" width="10.42578125" style="1" customWidth="1"/>
    <col min="12" max="16384" width="9.140625" style="1"/>
  </cols>
  <sheetData>
    <row r="1" spans="1:30" x14ac:dyDescent="0.25">
      <c r="A1" s="4" t="s">
        <v>83</v>
      </c>
      <c r="B1" s="4" t="s">
        <v>84</v>
      </c>
      <c r="C1" s="4" t="s">
        <v>82</v>
      </c>
      <c r="E1" s="5" t="s">
        <v>270</v>
      </c>
      <c r="F1" s="1">
        <v>1</v>
      </c>
      <c r="G1" s="1" t="s">
        <v>282</v>
      </c>
      <c r="H1" s="4" t="s">
        <v>64</v>
      </c>
      <c r="I1" s="4" t="s">
        <v>77</v>
      </c>
      <c r="J1" s="5" t="s">
        <v>284</v>
      </c>
      <c r="K1" s="36">
        <v>43253</v>
      </c>
      <c r="R1" s="38"/>
    </row>
    <row r="2" spans="1:30" ht="12" customHeight="1" x14ac:dyDescent="0.25">
      <c r="A2" s="9" t="s">
        <v>63</v>
      </c>
      <c r="B2" s="10">
        <f>SUMIF($H$16:$H$118,"="&amp;$A2,$J$16:$J$118)</f>
        <v>0</v>
      </c>
      <c r="C2" s="10">
        <f>FLOOR(-100*12/26*2,1)/2</f>
        <v>-46.5</v>
      </c>
      <c r="F2" s="1">
        <v>1.28</v>
      </c>
      <c r="G2" s="1" t="s">
        <v>281</v>
      </c>
      <c r="H2" s="9">
        <f t="array" aca="1" ref="H2" ca="1">OFFSET($G$15,IFERROR(SMALL(IF($I$16:$I$118,ROW($I$16:$I$118)),ROW(H2)-ROW($H$1)),ROW($I$14))-ROW($I$15),0)</f>
        <v>0</v>
      </c>
      <c r="I2" s="10">
        <f t="shared" ref="I2:I8" ca="1" si="0">SUMIF($G$16:$G$118,"="&amp;H2,$J$16:$J$118)</f>
        <v>0</v>
      </c>
      <c r="J2" s="5" t="s">
        <v>285</v>
      </c>
      <c r="K2" s="35">
        <f>K1+13</f>
        <v>43266</v>
      </c>
      <c r="L2" s="1">
        <f>IF(ISERR(VALUE(IF(RIGHT(S2,1)=",",LEFT(S2,LEN(S2)-1),S2))),IF(RIGHT(S2,1)=",",LEFT(S2,LEN(S2)-1),S2),VALUE(IF(RIGHT(S2,1)=",",LEFT(S2,LEN(S2)-1),S2)))</f>
        <v>0</v>
      </c>
      <c r="Y2" s="1" t="s">
        <v>50</v>
      </c>
      <c r="Z2" s="1" t="s">
        <v>50</v>
      </c>
      <c r="AC2" s="1" t="s">
        <v>63</v>
      </c>
      <c r="AD2" s="1" t="s">
        <v>63</v>
      </c>
    </row>
    <row r="3" spans="1:30" ht="12" customHeight="1" x14ac:dyDescent="0.25">
      <c r="A3" s="9" t="s">
        <v>51</v>
      </c>
      <c r="B3" s="10">
        <f t="shared" ref="B3:B7" si="1">SUMIF($H$16:$H$118,"="&amp;$A3,$J$16:$J$118)</f>
        <v>0</v>
      </c>
      <c r="C3" s="10">
        <f>FLOOR(-600*12/26*2,1)/2</f>
        <v>-277</v>
      </c>
      <c r="H3" s="9">
        <f t="array" aca="1" ref="H3" ca="1">OFFSET($G$15,IFERROR(SMALL(IF($I$16:$I$118,ROW($I$16:$I$118)),ROW(H3)-ROW($H$1)),ROW($I$14))-ROW($I$15),0)</f>
        <v>0</v>
      </c>
      <c r="I3" s="10">
        <f t="shared" ca="1" si="0"/>
        <v>0</v>
      </c>
      <c r="K3" s="9"/>
      <c r="L3" s="1">
        <f t="shared" ref="L3:L66" si="2">IF(ISERR(VALUE(IF(RIGHT(S3,1)=",",LEFT(S3,LEN(S3)-1),S3))),IF(RIGHT(S3,1)=",",LEFT(S3,LEN(S3)-1),S3),VALUE(IF(RIGHT(S3,1)=",",LEFT(S3,LEN(S3)-1),S3)))</f>
        <v>0</v>
      </c>
      <c r="Y3" s="1" t="s">
        <v>63</v>
      </c>
      <c r="Z3" s="1" t="s">
        <v>63</v>
      </c>
      <c r="AA3" s="1" t="s">
        <v>63</v>
      </c>
      <c r="AB3" s="1" t="s">
        <v>63</v>
      </c>
      <c r="AC3" s="1" t="s">
        <v>67</v>
      </c>
      <c r="AD3" s="1" t="s">
        <v>66</v>
      </c>
    </row>
    <row r="4" spans="1:30" ht="12" customHeight="1" x14ac:dyDescent="0.25">
      <c r="A4" s="9" t="s">
        <v>54</v>
      </c>
      <c r="B4" s="10">
        <f t="shared" si="1"/>
        <v>0</v>
      </c>
      <c r="C4" s="10">
        <f>FLOOR(-500/26*2,1)/2</f>
        <v>-19.5</v>
      </c>
      <c r="H4" s="9">
        <f t="array" aca="1" ref="H4" ca="1">OFFSET($G$15,IFERROR(SMALL(IF($I$16:$I$118,ROW($I$16:$I$118)),ROW(H4)-ROW($H$1)),ROW($I$14))-ROW($I$15),0)</f>
        <v>0</v>
      </c>
      <c r="I4" s="10">
        <f t="shared" ca="1" si="0"/>
        <v>0</v>
      </c>
      <c r="L4" s="1">
        <f t="shared" si="2"/>
        <v>0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68</v>
      </c>
      <c r="AD4" s="1" t="s">
        <v>66</v>
      </c>
    </row>
    <row r="5" spans="1:30" ht="12" customHeight="1" x14ac:dyDescent="0.25">
      <c r="A5" s="9" t="s">
        <v>53</v>
      </c>
      <c r="B5" s="10">
        <f t="shared" si="1"/>
        <v>0</v>
      </c>
      <c r="C5" s="10">
        <f>FLOOR(-200*12/26*2,1)/2</f>
        <v>-92.5</v>
      </c>
      <c r="E5" s="5"/>
      <c r="H5" s="9">
        <f t="array" aca="1" ref="H5" ca="1">OFFSET($G$15,IFERROR(SMALL(IF($I$16:$I$118,ROW($I$16:$I$118)),ROW(H5)-ROW($H$1)),ROW($I$14))-ROW($I$15),0)</f>
        <v>0</v>
      </c>
      <c r="I5" s="10">
        <f t="shared" ca="1" si="0"/>
        <v>0</v>
      </c>
      <c r="L5" s="1">
        <f t="shared" si="2"/>
        <v>0</v>
      </c>
      <c r="Y5" s="1" t="s">
        <v>54</v>
      </c>
      <c r="Z5" s="1" t="s">
        <v>54</v>
      </c>
      <c r="AC5" s="1" t="s">
        <v>69</v>
      </c>
      <c r="AD5" s="1" t="s">
        <v>66</v>
      </c>
    </row>
    <row r="6" spans="1:30" ht="12" customHeight="1" x14ac:dyDescent="0.25">
      <c r="A6" s="9" t="s">
        <v>55</v>
      </c>
      <c r="B6" s="10">
        <f t="shared" si="1"/>
        <v>0</v>
      </c>
      <c r="C6" s="10">
        <f>FLOOR(-300*12/26*2,1)/2</f>
        <v>-138.5</v>
      </c>
      <c r="H6" s="9">
        <f t="array" aca="1" ref="H6" ca="1">OFFSET($G$15,IFERROR(SMALL(IF($I$16:$I$118,ROW($I$16:$I$118)),ROW(H6)-ROW($H$1)),ROW($I$14))-ROW($I$15),0)</f>
        <v>0</v>
      </c>
      <c r="I6" s="10">
        <f t="shared" ca="1" si="0"/>
        <v>0</v>
      </c>
      <c r="L6" s="1">
        <f t="shared" si="2"/>
        <v>0</v>
      </c>
      <c r="Y6" s="1" t="s">
        <v>53</v>
      </c>
      <c r="Z6" s="1" t="s">
        <v>53</v>
      </c>
      <c r="AC6" s="1" t="s">
        <v>70</v>
      </c>
      <c r="AD6" s="1" t="s">
        <v>66</v>
      </c>
    </row>
    <row r="7" spans="1:30" ht="12" customHeight="1" x14ac:dyDescent="0.25">
      <c r="A7" s="9" t="s">
        <v>62</v>
      </c>
      <c r="B7" s="10">
        <f t="shared" si="1"/>
        <v>0</v>
      </c>
      <c r="C7" s="10">
        <v>-96</v>
      </c>
      <c r="H7" s="9">
        <f t="array" aca="1" ref="H7" ca="1">OFFSET($G$15,IFERROR(SMALL(IF($I$16:$I$118,ROW($I$16:$I$118)),ROW(H7)-ROW($H$1)),ROW($I$14))-ROW($I$15),0)</f>
        <v>0</v>
      </c>
      <c r="I7" s="10">
        <f t="shared" ca="1" si="0"/>
        <v>0</v>
      </c>
      <c r="L7" s="1">
        <f t="shared" si="2"/>
        <v>0</v>
      </c>
      <c r="Y7" s="1" t="s">
        <v>55</v>
      </c>
      <c r="Z7" s="1" t="s">
        <v>55</v>
      </c>
      <c r="AC7" s="1" t="s">
        <v>71</v>
      </c>
      <c r="AD7" s="1" t="s">
        <v>66</v>
      </c>
    </row>
    <row r="8" spans="1:30" ht="12" customHeight="1" x14ac:dyDescent="0.25">
      <c r="A8" s="9" t="s">
        <v>64</v>
      </c>
      <c r="B8" s="10">
        <f ca="1">SUMIF($H$16:$H$118,"="&amp;$A8,$J$16:$J$118)</f>
        <v>0</v>
      </c>
      <c r="C8" s="10">
        <v>0</v>
      </c>
      <c r="E8" s="5" t="s">
        <v>279</v>
      </c>
      <c r="F8" s="8">
        <f ca="1">SUMIF($B$16:$B$117,"="&amp;Accounts!$K$12,$J$16:$J$118)*-1</f>
        <v>0</v>
      </c>
      <c r="G8" s="1" t="s">
        <v>283</v>
      </c>
      <c r="H8" s="9">
        <f t="array" aca="1" ref="H8" ca="1">OFFSET($G$15,IFERROR(SMALL(IF($I$16:$I$118,ROW($I$16:$I$118)),ROW(H8)-ROW($H$1)),ROW($I$14))-ROW($I$15),0)</f>
        <v>0</v>
      </c>
      <c r="I8" s="10">
        <f t="shared" ca="1" si="0"/>
        <v>0</v>
      </c>
      <c r="L8" s="1">
        <f t="shared" si="2"/>
        <v>0</v>
      </c>
      <c r="Y8" s="1" t="s">
        <v>62</v>
      </c>
      <c r="Z8" s="1" t="s">
        <v>62</v>
      </c>
      <c r="AC8" s="1" t="s">
        <v>72</v>
      </c>
      <c r="AD8" s="1" t="s">
        <v>66</v>
      </c>
    </row>
    <row r="9" spans="1:30" x14ac:dyDescent="0.25">
      <c r="A9" s="16" t="s">
        <v>81</v>
      </c>
      <c r="B9" s="17">
        <f ca="1">SUM(B2:B8)</f>
        <v>0</v>
      </c>
      <c r="C9" s="18">
        <f>SUM(C2:C8)</f>
        <v>-670</v>
      </c>
      <c r="E9" s="5" t="s">
        <v>278</v>
      </c>
      <c r="F9" s="8">
        <f ca="1">SUMIF($B$16:$B$117,"="&amp;Accounts!$K$13,$E$16:$E$118)*-1</f>
        <v>0</v>
      </c>
      <c r="G9" s="1" t="s">
        <v>283</v>
      </c>
      <c r="L9" s="1">
        <f t="shared" si="2"/>
        <v>0</v>
      </c>
      <c r="Y9" s="1" t="s">
        <v>80</v>
      </c>
      <c r="Z9" s="1" t="s">
        <v>80</v>
      </c>
      <c r="AC9" s="1" t="s">
        <v>56</v>
      </c>
      <c r="AD9" s="1" t="s">
        <v>66</v>
      </c>
    </row>
    <row r="10" spans="1:30" x14ac:dyDescent="0.25">
      <c r="A10" s="11" t="s">
        <v>269</v>
      </c>
      <c r="B10" s="13">
        <f>FLOOR('Fixed Expenses'!$C$14,1)</f>
        <v>-1060</v>
      </c>
      <c r="C10" s="13">
        <f>FLOOR('Fixed Expenses'!$C$14,1)</f>
        <v>-1060</v>
      </c>
      <c r="E10" s="5" t="s">
        <v>275</v>
      </c>
      <c r="F10" s="8">
        <f t="array" aca="1" ref="F10" ca="1">(SUM(IF(LEFT($B$16:$B$118,5)="Chase",IF($H$16:$H$118&lt;&gt;"EMI - Ajay Bhya",$J$16:$J$118,0),0)))*-1</f>
        <v>0</v>
      </c>
      <c r="G10" s="1" t="s">
        <v>261</v>
      </c>
      <c r="L10" s="1">
        <f t="shared" si="2"/>
        <v>0</v>
      </c>
      <c r="Y10" s="1" t="s">
        <v>61</v>
      </c>
      <c r="Z10" s="1" t="s">
        <v>64</v>
      </c>
      <c r="AC10" s="1" t="s">
        <v>57</v>
      </c>
      <c r="AD10" s="1" t="s">
        <v>66</v>
      </c>
    </row>
    <row r="11" spans="1:30" x14ac:dyDescent="0.25">
      <c r="A11" s="21" t="s">
        <v>85</v>
      </c>
      <c r="B11" s="22">
        <f ca="1">SUM(B9:B10)</f>
        <v>-1060</v>
      </c>
      <c r="C11" s="22">
        <f>SUM(C9:C10)</f>
        <v>-1730</v>
      </c>
      <c r="E11" s="5" t="s">
        <v>267</v>
      </c>
      <c r="F11" s="8">
        <f t="array" aca="1" ref="F11" ca="1">(SUM(IF($B$16:$B$118&lt;&gt;"TD 2150",IF(LEFT($B$16:$B$118,5)&lt;&gt;"Chase",IF($H$16:$H$118&lt;&gt;"Fixed Expenses",IF($H$16:$H$118&lt;&gt;"EMI - Ajay Bhya",IF($H$16:$H$118&lt;&gt;"Income",$J$16:$J$118,0),0),0),0),0))+$C$10)*-1</f>
        <v>1060</v>
      </c>
      <c r="L11" s="1">
        <f t="shared" si="2"/>
        <v>0</v>
      </c>
      <c r="Y11" s="1" t="s">
        <v>67</v>
      </c>
      <c r="Z11" s="1" t="s">
        <v>66</v>
      </c>
      <c r="AC11" s="1" t="s">
        <v>58</v>
      </c>
      <c r="AD11" s="1" t="s">
        <v>66</v>
      </c>
    </row>
    <row r="12" spans="1:30" x14ac:dyDescent="0.25">
      <c r="A12" s="14" t="s">
        <v>50</v>
      </c>
      <c r="B12" s="15">
        <f>SUMIF($H$16:$H$118,"="&amp;$A12,$J$16:$J$118)</f>
        <v>0</v>
      </c>
      <c r="C12" s="15">
        <f>2413.95-105</f>
        <v>2308.9499999999998</v>
      </c>
      <c r="E12" s="5" t="s">
        <v>94</v>
      </c>
      <c r="F12" s="8">
        <f t="array" aca="1" ref="F12" ca="1">SUMIF($B$16:$B$117,"="&amp;Accounts!$K$5,$J$16:$J$118)*-1</f>
        <v>0</v>
      </c>
      <c r="G12" s="23"/>
      <c r="L12" s="1">
        <f t="shared" si="2"/>
        <v>0</v>
      </c>
      <c r="Y12" s="1" t="s">
        <v>68</v>
      </c>
      <c r="Z12" s="1" t="s">
        <v>66</v>
      </c>
      <c r="AC12" s="1" t="s">
        <v>59</v>
      </c>
      <c r="AD12" s="1" t="s">
        <v>66</v>
      </c>
    </row>
    <row r="13" spans="1:30" x14ac:dyDescent="0.25">
      <c r="A13" s="40" t="s">
        <v>65</v>
      </c>
      <c r="B13" s="39">
        <f ca="1">SUM(B11:B12)</f>
        <v>-1060</v>
      </c>
      <c r="C13" s="39">
        <f>SUM(C11:C12)</f>
        <v>578.94999999999982</v>
      </c>
      <c r="E13" s="5" t="s">
        <v>95</v>
      </c>
      <c r="F13" s="8">
        <f ca="1">SUMIF($B$16:$B$117,"="&amp;Accounts!$K$7,$J$16:$J$118)*-1</f>
        <v>0</v>
      </c>
      <c r="L13" s="1">
        <f t="shared" si="2"/>
        <v>0</v>
      </c>
      <c r="Y13" s="1" t="s">
        <v>69</v>
      </c>
      <c r="Z13" s="1" t="s">
        <v>66</v>
      </c>
      <c r="AC13" s="1" t="s">
        <v>60</v>
      </c>
      <c r="AD13" s="1" t="s">
        <v>66</v>
      </c>
    </row>
    <row r="14" spans="1:30" x14ac:dyDescent="0.25">
      <c r="L14" s="1">
        <f t="shared" si="2"/>
        <v>0</v>
      </c>
      <c r="Y14" s="1" t="s">
        <v>70</v>
      </c>
      <c r="Z14" s="1" t="s">
        <v>66</v>
      </c>
      <c r="AC14" s="1" t="s">
        <v>51</v>
      </c>
      <c r="AD14" s="1" t="s">
        <v>51</v>
      </c>
    </row>
    <row r="15" spans="1:30" x14ac:dyDescent="0.25">
      <c r="A15" s="31" t="s">
        <v>73</v>
      </c>
      <c r="B15" s="31" t="s">
        <v>74</v>
      </c>
      <c r="C15" s="31" t="s">
        <v>75</v>
      </c>
      <c r="D15" s="31" t="s">
        <v>76</v>
      </c>
      <c r="E15" s="31" t="s">
        <v>77</v>
      </c>
      <c r="F15" s="31" t="s">
        <v>171</v>
      </c>
      <c r="G15" s="31" t="s">
        <v>79</v>
      </c>
      <c r="H15" s="31" t="s">
        <v>78</v>
      </c>
      <c r="I15" s="31" t="s">
        <v>268</v>
      </c>
      <c r="J15" s="31" t="s">
        <v>261</v>
      </c>
      <c r="L15" s="1">
        <f t="shared" si="2"/>
        <v>0</v>
      </c>
      <c r="Y15" s="1" t="s">
        <v>71</v>
      </c>
      <c r="Z15" s="1" t="s">
        <v>66</v>
      </c>
      <c r="AC15" s="1" t="s">
        <v>50</v>
      </c>
      <c r="AD15" s="1" t="s">
        <v>50</v>
      </c>
    </row>
    <row r="16" spans="1:30" x14ac:dyDescent="0.25">
      <c r="A16" s="27">
        <f ca="1">OFFSET($L$2,(ROW(Q2)-ROW($Q$2))*7+COLUMN(A15)-COLUMN($A$15),0)</f>
        <v>0</v>
      </c>
      <c r="B16" s="27">
        <f ca="1">VLOOKUP(OFFSET($L$2,(ROW(R2)-ROW($Q$2))*7+COLUMN(B15)-COLUMN($A$15),0),Accounts!$H$3:$K$24,4,FALSE)</f>
        <v>0</v>
      </c>
      <c r="C16" s="32">
        <f ca="1">OFFSET($L$2,(ROW(S2)-ROW($Q$2))*7+COLUMN(C15)-COLUMN($A$15),0)</f>
        <v>0</v>
      </c>
      <c r="D16" s="27">
        <f ca="1">OFFSET($L$2,(ROW(T2)-ROW($Q$2))*7+COLUMN(D15)-COLUMN($A$15),0)</f>
        <v>0</v>
      </c>
      <c r="E16" s="28">
        <f ca="1">-1*OFFSET($L$2,(ROW(U2)-ROW($Q$2))*7+COLUMN(E15)-COLUMN($A$15),0)</f>
        <v>0</v>
      </c>
      <c r="F16" s="27">
        <f ca="1">OFFSET($L$2,(ROW(V2)-ROW($Q$2))*7+COLUMN(F15)-COLUMN($A$15),0)</f>
        <v>0</v>
      </c>
      <c r="G16" s="37"/>
      <c r="H16" s="29" t="str">
        <f t="shared" ref="H16:H79" si="3">IF(ISNA(VLOOKUP($G16,$Y$1:$Z$41,2,FALSE)),"Other Expenses",VLOOKUP($G16,$Y$1:$Z$41,2,FALSE))</f>
        <v>Other Expenses</v>
      </c>
      <c r="I16" s="29" t="b">
        <f t="array" ref="I16">AND(NOT(OR($G$15:G15=G16)),H16=$A$8)</f>
        <v>1</v>
      </c>
      <c r="J16" s="30">
        <f ca="1">IF(ISNA(INDEX($F$1:$F$5,MATCH("CAD/"&amp;F16,$G$1:$G$5,0))),1,INDEX($F$1:$F$5,MATCH("CAD/"&amp;F16,$G$1:$G$5,0)))*E16</f>
        <v>0</v>
      </c>
      <c r="L16" s="1">
        <f t="shared" si="2"/>
        <v>0</v>
      </c>
      <c r="Y16" s="1" t="s">
        <v>72</v>
      </c>
      <c r="Z16" s="1" t="s">
        <v>66</v>
      </c>
      <c r="AC16" s="1" t="s">
        <v>54</v>
      </c>
      <c r="AD16" s="1" t="s">
        <v>54</v>
      </c>
    </row>
    <row r="17" spans="1:30" x14ac:dyDescent="0.25">
      <c r="A17" s="27">
        <f t="shared" ref="A17:A80" ca="1" si="4">OFFSET($L$2,(ROW(Q3)-ROW($Q$2))*7+COLUMN(A16)-COLUMN($A$15),0)</f>
        <v>0</v>
      </c>
      <c r="B17" s="27">
        <f ca="1">VLOOKUP(OFFSET($L$2,(ROW(R3)-ROW($Q$2))*7+COLUMN(B16)-COLUMN($A$15),0),Accounts!$H$3:$K$24,4,FALSE)</f>
        <v>0</v>
      </c>
      <c r="C17" s="32">
        <f t="shared" ref="C17:D17" ca="1" si="5">OFFSET($L$2,(ROW(S3)-ROW($Q$2))*7+COLUMN(C16)-COLUMN($A$15),0)</f>
        <v>0</v>
      </c>
      <c r="D17" s="27">
        <f t="shared" ca="1" si="5"/>
        <v>0</v>
      </c>
      <c r="E17" s="28">
        <f t="shared" ref="E17:E80" ca="1" si="6">-1*OFFSET($L$2,(ROW(U3)-ROW($Q$2))*7+COLUMN(E16)-COLUMN($A$15),0)</f>
        <v>0</v>
      </c>
      <c r="F17" s="27">
        <f t="shared" ref="F17:F80" ca="1" si="7">OFFSET($L$2,(ROW(V3)-ROW($Q$2))*7+COLUMN(F16)-COLUMN($A$15),0)</f>
        <v>0</v>
      </c>
      <c r="G17" s="37"/>
      <c r="H17" s="29" t="str">
        <f t="shared" si="3"/>
        <v>Other Expenses</v>
      </c>
      <c r="I17" s="29" t="b">
        <f t="array" ref="I17">AND(NOT(OR($G$15:G16=G17)),H17=$A$8)</f>
        <v>0</v>
      </c>
      <c r="J17" s="30">
        <f t="shared" ref="J17:J80" ca="1" si="8">IF(ISNA(INDEX($F$1:$F$5,MATCH("CAD/"&amp;F17,$G$1:$G$5,0))),1,INDEX($F$1:$F$5,MATCH("CAD/"&amp;F17,$G$1:$G$5,0)))*E17</f>
        <v>0</v>
      </c>
      <c r="L17" s="1">
        <f t="shared" si="2"/>
        <v>0</v>
      </c>
      <c r="Y17" s="1" t="s">
        <v>56</v>
      </c>
      <c r="Z17" s="1" t="s">
        <v>66</v>
      </c>
      <c r="AC17" s="1" t="s">
        <v>61</v>
      </c>
      <c r="AD17" s="1" t="s">
        <v>61</v>
      </c>
    </row>
    <row r="18" spans="1:30" x14ac:dyDescent="0.25">
      <c r="A18" s="27">
        <f t="shared" ca="1" si="4"/>
        <v>0</v>
      </c>
      <c r="B18" s="27">
        <f ca="1">VLOOKUP(OFFSET($L$2,(ROW(R4)-ROW($Q$2))*7+COLUMN(B17)-COLUMN($A$15),0),Accounts!$H$3:$K$24,4,FALSE)</f>
        <v>0</v>
      </c>
      <c r="C18" s="32">
        <f t="shared" ref="C18:D18" ca="1" si="9">OFFSET($L$2,(ROW(S4)-ROW($Q$2))*7+COLUMN(C17)-COLUMN($A$15),0)</f>
        <v>0</v>
      </c>
      <c r="D18" s="27">
        <f t="shared" ca="1" si="9"/>
        <v>0</v>
      </c>
      <c r="E18" s="28">
        <f t="shared" ca="1" si="6"/>
        <v>0</v>
      </c>
      <c r="F18" s="27">
        <f t="shared" ca="1" si="7"/>
        <v>0</v>
      </c>
      <c r="G18" s="37"/>
      <c r="H18" s="29" t="str">
        <f t="shared" si="3"/>
        <v>Other Expenses</v>
      </c>
      <c r="I18" s="29" t="b">
        <f t="array" ref="I18">AND(NOT(OR($G$15:G17=G18)),H18=$A$8)</f>
        <v>0</v>
      </c>
      <c r="J18" s="30">
        <f t="shared" ca="1" si="8"/>
        <v>0</v>
      </c>
      <c r="L18" s="1">
        <f t="shared" si="2"/>
        <v>0</v>
      </c>
      <c r="Y18" s="1" t="s">
        <v>57</v>
      </c>
      <c r="Z18" s="1" t="s">
        <v>66</v>
      </c>
      <c r="AC18" s="1" t="s">
        <v>53</v>
      </c>
      <c r="AD18" s="1" t="s">
        <v>53</v>
      </c>
    </row>
    <row r="19" spans="1:30" x14ac:dyDescent="0.25">
      <c r="A19" s="27">
        <f t="shared" ca="1" si="4"/>
        <v>0</v>
      </c>
      <c r="B19" s="27">
        <f ca="1">VLOOKUP(OFFSET($L$2,(ROW(R5)-ROW($Q$2))*7+COLUMN(B18)-COLUMN($A$15),0),Accounts!$H$3:$K$24,4,FALSE)</f>
        <v>0</v>
      </c>
      <c r="C19" s="32">
        <f t="shared" ref="C19:D19" ca="1" si="10">OFFSET($L$2,(ROW(S5)-ROW($Q$2))*7+COLUMN(C18)-COLUMN($A$15),0)</f>
        <v>0</v>
      </c>
      <c r="D19" s="27">
        <f t="shared" ca="1" si="10"/>
        <v>0</v>
      </c>
      <c r="E19" s="28">
        <f t="shared" ca="1" si="6"/>
        <v>0</v>
      </c>
      <c r="F19" s="27">
        <f t="shared" ca="1" si="7"/>
        <v>0</v>
      </c>
      <c r="G19" s="37"/>
      <c r="H19" s="29" t="str">
        <f t="shared" si="3"/>
        <v>Other Expenses</v>
      </c>
      <c r="I19" s="29" t="b">
        <f t="array" ref="I19">AND(NOT(OR($G$15:G18=G19)),H19=$A$8)</f>
        <v>0</v>
      </c>
      <c r="J19" s="30">
        <f t="shared" ca="1" si="8"/>
        <v>0</v>
      </c>
      <c r="L19" s="1">
        <f t="shared" si="2"/>
        <v>0</v>
      </c>
      <c r="Y19" s="1" t="s">
        <v>58</v>
      </c>
      <c r="Z19" s="1" t="s">
        <v>66</v>
      </c>
      <c r="AC19" s="1" t="s">
        <v>80</v>
      </c>
      <c r="AD19" s="1" t="s">
        <v>80</v>
      </c>
    </row>
    <row r="20" spans="1:30" x14ac:dyDescent="0.25">
      <c r="A20" s="27">
        <f t="shared" ca="1" si="4"/>
        <v>0</v>
      </c>
      <c r="B20" s="27">
        <f ca="1">VLOOKUP(OFFSET($L$2,(ROW(R6)-ROW($Q$2))*7+COLUMN(B19)-COLUMN($A$15),0),Accounts!$H$3:$K$24,4,FALSE)</f>
        <v>0</v>
      </c>
      <c r="C20" s="32">
        <f t="shared" ref="C20:D20" ca="1" si="11">OFFSET($L$2,(ROW(S6)-ROW($Q$2))*7+COLUMN(C19)-COLUMN($A$15),0)</f>
        <v>0</v>
      </c>
      <c r="D20" s="27">
        <f t="shared" ca="1" si="11"/>
        <v>0</v>
      </c>
      <c r="E20" s="28">
        <f t="shared" ca="1" si="6"/>
        <v>0</v>
      </c>
      <c r="F20" s="27">
        <f t="shared" ca="1" si="7"/>
        <v>0</v>
      </c>
      <c r="G20" s="37"/>
      <c r="H20" s="29" t="str">
        <f t="shared" si="3"/>
        <v>Other Expenses</v>
      </c>
      <c r="I20" s="29" t="b">
        <f t="array" ref="I20">AND(NOT(OR($G$15:G19=G20)),H20=$A$8)</f>
        <v>0</v>
      </c>
      <c r="J20" s="30">
        <f t="shared" ca="1" si="8"/>
        <v>0</v>
      </c>
      <c r="L20" s="1">
        <f t="shared" si="2"/>
        <v>0</v>
      </c>
      <c r="Y20" s="1" t="s">
        <v>59</v>
      </c>
      <c r="Z20" s="1" t="s">
        <v>66</v>
      </c>
      <c r="AC20" s="1" t="s">
        <v>55</v>
      </c>
      <c r="AD20" s="1" t="s">
        <v>55</v>
      </c>
    </row>
    <row r="21" spans="1:30" x14ac:dyDescent="0.25">
      <c r="A21" s="27">
        <f t="shared" ca="1" si="4"/>
        <v>0</v>
      </c>
      <c r="B21" s="27">
        <f ca="1">VLOOKUP(OFFSET($L$2,(ROW(R7)-ROW($Q$2))*7+COLUMN(B20)-COLUMN($A$15),0),Accounts!$H$3:$K$24,4,FALSE)</f>
        <v>0</v>
      </c>
      <c r="C21" s="32">
        <f t="shared" ref="C21:D21" ca="1" si="12">OFFSET($L$2,(ROW(S7)-ROW($Q$2))*7+COLUMN(C20)-COLUMN($A$15),0)</f>
        <v>0</v>
      </c>
      <c r="D21" s="27">
        <f t="shared" ca="1" si="12"/>
        <v>0</v>
      </c>
      <c r="E21" s="28">
        <f t="shared" ca="1" si="6"/>
        <v>0</v>
      </c>
      <c r="F21" s="27">
        <f t="shared" ca="1" si="7"/>
        <v>0</v>
      </c>
      <c r="G21" s="37"/>
      <c r="H21" s="29" t="str">
        <f t="shared" si="3"/>
        <v>Other Expenses</v>
      </c>
      <c r="I21" s="29" t="b">
        <f t="array" ref="I21">AND(NOT(OR($G$15:G20=G21)),H21=$A$8)</f>
        <v>0</v>
      </c>
      <c r="J21" s="30">
        <f t="shared" ca="1" si="8"/>
        <v>0</v>
      </c>
      <c r="L21" s="1">
        <f t="shared" si="2"/>
        <v>0</v>
      </c>
      <c r="Y21" s="1" t="s">
        <v>60</v>
      </c>
      <c r="Z21" s="1" t="s">
        <v>66</v>
      </c>
      <c r="AC21" s="1" t="s">
        <v>62</v>
      </c>
      <c r="AD21" s="1" t="s">
        <v>62</v>
      </c>
    </row>
    <row r="22" spans="1:30" x14ac:dyDescent="0.25">
      <c r="A22" s="27">
        <f t="shared" ca="1" si="4"/>
        <v>0</v>
      </c>
      <c r="B22" s="27">
        <f ca="1">VLOOKUP(OFFSET($L$2,(ROW(R8)-ROW($Q$2))*7+COLUMN(B21)-COLUMN($A$15),0),Accounts!$H$3:$K$24,4,FALSE)</f>
        <v>0</v>
      </c>
      <c r="C22" s="32">
        <f t="shared" ref="C22:D22" ca="1" si="13">OFFSET($L$2,(ROW(S8)-ROW($Q$2))*7+COLUMN(C21)-COLUMN($A$15),0)</f>
        <v>0</v>
      </c>
      <c r="D22" s="27">
        <f t="shared" ca="1" si="13"/>
        <v>0</v>
      </c>
      <c r="E22" s="28">
        <f t="shared" ca="1" si="6"/>
        <v>0</v>
      </c>
      <c r="F22" s="27">
        <f t="shared" ca="1" si="7"/>
        <v>0</v>
      </c>
      <c r="G22" s="37"/>
      <c r="H22" s="29" t="str">
        <f t="shared" si="3"/>
        <v>Other Expenses</v>
      </c>
      <c r="I22" s="29" t="b">
        <f t="array" ref="I22">AND(NOT(OR($G$15:G21=G22)),H22=$A$8)</f>
        <v>0</v>
      </c>
      <c r="J22" s="30">
        <f t="shared" ca="1" si="8"/>
        <v>0</v>
      </c>
      <c r="L22" s="1">
        <f t="shared" si="2"/>
        <v>0</v>
      </c>
    </row>
    <row r="23" spans="1:30" x14ac:dyDescent="0.25">
      <c r="A23" s="27">
        <f t="shared" ca="1" si="4"/>
        <v>0</v>
      </c>
      <c r="B23" s="27">
        <f ca="1">VLOOKUP(OFFSET($L$2,(ROW(R9)-ROW($Q$2))*7+COLUMN(B22)-COLUMN($A$15),0),Accounts!$H$3:$K$24,4,FALSE)</f>
        <v>0</v>
      </c>
      <c r="C23" s="32">
        <f t="shared" ref="C23:D23" ca="1" si="14">OFFSET($L$2,(ROW(S9)-ROW($Q$2))*7+COLUMN(C22)-COLUMN($A$15),0)</f>
        <v>0</v>
      </c>
      <c r="D23" s="27">
        <f t="shared" ca="1" si="14"/>
        <v>0</v>
      </c>
      <c r="E23" s="28">
        <f t="shared" ca="1" si="6"/>
        <v>0</v>
      </c>
      <c r="F23" s="27">
        <f t="shared" ca="1" si="7"/>
        <v>0</v>
      </c>
      <c r="G23" s="37"/>
      <c r="H23" s="29" t="str">
        <f t="shared" si="3"/>
        <v>Other Expenses</v>
      </c>
      <c r="I23" s="29" t="b">
        <f t="array" ref="I23">AND(NOT(OR($G$15:G22=G23)),H23=$A$8)</f>
        <v>0</v>
      </c>
      <c r="J23" s="30">
        <f t="shared" ca="1" si="8"/>
        <v>0</v>
      </c>
      <c r="L23" s="1">
        <f t="shared" si="2"/>
        <v>0</v>
      </c>
    </row>
    <row r="24" spans="1:30" x14ac:dyDescent="0.25">
      <c r="A24" s="27">
        <f t="shared" ca="1" si="4"/>
        <v>0</v>
      </c>
      <c r="B24" s="27">
        <f ca="1">VLOOKUP(OFFSET($L$2,(ROW(R10)-ROW($Q$2))*7+COLUMN(B23)-COLUMN($A$15),0),Accounts!$H$3:$K$24,4,FALSE)</f>
        <v>0</v>
      </c>
      <c r="C24" s="32">
        <f t="shared" ref="C24:D24" ca="1" si="15">OFFSET($L$2,(ROW(S10)-ROW($Q$2))*7+COLUMN(C23)-COLUMN($A$15),0)</f>
        <v>0</v>
      </c>
      <c r="D24" s="27">
        <f t="shared" ca="1" si="15"/>
        <v>0</v>
      </c>
      <c r="E24" s="28">
        <f t="shared" ca="1" si="6"/>
        <v>0</v>
      </c>
      <c r="F24" s="27">
        <f t="shared" ca="1" si="7"/>
        <v>0</v>
      </c>
      <c r="G24" s="37"/>
      <c r="H24" s="29" t="str">
        <f t="shared" si="3"/>
        <v>Other Expenses</v>
      </c>
      <c r="I24" s="29" t="b">
        <f t="array" ref="I24">AND(NOT(OR($G$15:G23=G24)),H24=$A$8)</f>
        <v>0</v>
      </c>
      <c r="J24" s="30">
        <f t="shared" ca="1" si="8"/>
        <v>0</v>
      </c>
      <c r="L24" s="1">
        <f t="shared" si="2"/>
        <v>0</v>
      </c>
    </row>
    <row r="25" spans="1:30" x14ac:dyDescent="0.25">
      <c r="A25" s="27">
        <f t="shared" ca="1" si="4"/>
        <v>0</v>
      </c>
      <c r="B25" s="27">
        <f ca="1">VLOOKUP(OFFSET($L$2,(ROW(R11)-ROW($Q$2))*7+COLUMN(B24)-COLUMN($A$15),0),Accounts!$H$3:$K$24,4,FALSE)</f>
        <v>0</v>
      </c>
      <c r="C25" s="32">
        <f t="shared" ref="C25:D25" ca="1" si="16">OFFSET($L$2,(ROW(S11)-ROW($Q$2))*7+COLUMN(C24)-COLUMN($A$15),0)</f>
        <v>0</v>
      </c>
      <c r="D25" s="27">
        <f t="shared" ca="1" si="16"/>
        <v>0</v>
      </c>
      <c r="E25" s="28">
        <f t="shared" ca="1" si="6"/>
        <v>0</v>
      </c>
      <c r="F25" s="27">
        <f t="shared" ca="1" si="7"/>
        <v>0</v>
      </c>
      <c r="G25" s="37"/>
      <c r="H25" s="29" t="str">
        <f t="shared" si="3"/>
        <v>Other Expenses</v>
      </c>
      <c r="I25" s="29" t="b">
        <f t="array" ref="I25">AND(NOT(OR($G$15:G24=G25)),H25=$A$8)</f>
        <v>0</v>
      </c>
      <c r="J25" s="30">
        <f t="shared" ca="1" si="8"/>
        <v>0</v>
      </c>
      <c r="L25" s="1">
        <f t="shared" si="2"/>
        <v>0</v>
      </c>
    </row>
    <row r="26" spans="1:30" x14ac:dyDescent="0.25">
      <c r="A26" s="27">
        <f t="shared" ca="1" si="4"/>
        <v>0</v>
      </c>
      <c r="B26" s="27">
        <f ca="1">VLOOKUP(OFFSET($L$2,(ROW(R12)-ROW($Q$2))*7+COLUMN(B25)-COLUMN($A$15),0),Accounts!$H$3:$K$24,4,FALSE)</f>
        <v>0</v>
      </c>
      <c r="C26" s="32">
        <f t="shared" ref="C26:D26" ca="1" si="17">OFFSET($L$2,(ROW(S12)-ROW($Q$2))*7+COLUMN(C25)-COLUMN($A$15),0)</f>
        <v>0</v>
      </c>
      <c r="D26" s="27">
        <f t="shared" ca="1" si="17"/>
        <v>0</v>
      </c>
      <c r="E26" s="28">
        <f t="shared" ca="1" si="6"/>
        <v>0</v>
      </c>
      <c r="F26" s="27">
        <f t="shared" ca="1" si="7"/>
        <v>0</v>
      </c>
      <c r="G26" s="37"/>
      <c r="H26" s="29" t="str">
        <f t="shared" si="3"/>
        <v>Other Expenses</v>
      </c>
      <c r="I26" s="29" t="b">
        <f t="array" ref="I26">AND(NOT(OR($G$15:G25=G26)),H26=$A$8)</f>
        <v>0</v>
      </c>
      <c r="J26" s="30">
        <f t="shared" ca="1" si="8"/>
        <v>0</v>
      </c>
      <c r="L26" s="1">
        <f t="shared" si="2"/>
        <v>0</v>
      </c>
    </row>
    <row r="27" spans="1:30" x14ac:dyDescent="0.25">
      <c r="A27" s="27">
        <f t="shared" ca="1" si="4"/>
        <v>0</v>
      </c>
      <c r="B27" s="27">
        <f ca="1">VLOOKUP(OFFSET($L$2,(ROW(R13)-ROW($Q$2))*7+COLUMN(B26)-COLUMN($A$15),0),Accounts!$H$3:$K$24,4,FALSE)</f>
        <v>0</v>
      </c>
      <c r="C27" s="32">
        <f t="shared" ref="C27:D27" ca="1" si="18">OFFSET($L$2,(ROW(S13)-ROW($Q$2))*7+COLUMN(C26)-COLUMN($A$15),0)</f>
        <v>0</v>
      </c>
      <c r="D27" s="27">
        <f t="shared" ca="1" si="18"/>
        <v>0</v>
      </c>
      <c r="E27" s="28">
        <f t="shared" ca="1" si="6"/>
        <v>0</v>
      </c>
      <c r="F27" s="27">
        <f t="shared" ca="1" si="7"/>
        <v>0</v>
      </c>
      <c r="G27" s="37"/>
      <c r="H27" s="29" t="str">
        <f t="shared" si="3"/>
        <v>Other Expenses</v>
      </c>
      <c r="I27" s="29" t="b">
        <f t="array" ref="I27">AND(NOT(OR($G$15:G26=G27)),H27=$A$8)</f>
        <v>0</v>
      </c>
      <c r="J27" s="30">
        <f t="shared" ca="1" si="8"/>
        <v>0</v>
      </c>
      <c r="L27" s="1">
        <f t="shared" si="2"/>
        <v>0</v>
      </c>
    </row>
    <row r="28" spans="1:30" x14ac:dyDescent="0.25">
      <c r="A28" s="27">
        <f t="shared" ca="1" si="4"/>
        <v>0</v>
      </c>
      <c r="B28" s="27">
        <f ca="1">VLOOKUP(OFFSET($L$2,(ROW(R14)-ROW($Q$2))*7+COLUMN(B27)-COLUMN($A$15),0),Accounts!$H$3:$K$24,4,FALSE)</f>
        <v>0</v>
      </c>
      <c r="C28" s="32">
        <f t="shared" ref="C28:D28" ca="1" si="19">OFFSET($L$2,(ROW(S14)-ROW($Q$2))*7+COLUMN(C27)-COLUMN($A$15),0)</f>
        <v>0</v>
      </c>
      <c r="D28" s="27">
        <f t="shared" ca="1" si="19"/>
        <v>0</v>
      </c>
      <c r="E28" s="28">
        <f t="shared" ca="1" si="6"/>
        <v>0</v>
      </c>
      <c r="F28" s="27">
        <f t="shared" ca="1" si="7"/>
        <v>0</v>
      </c>
      <c r="G28" s="37"/>
      <c r="H28" s="29" t="str">
        <f t="shared" si="3"/>
        <v>Other Expenses</v>
      </c>
      <c r="I28" s="29" t="b">
        <f t="array" ref="I28">AND(NOT(OR($G$15:G27=G28)),H28=$A$8)</f>
        <v>0</v>
      </c>
      <c r="J28" s="30">
        <f t="shared" ca="1" si="8"/>
        <v>0</v>
      </c>
      <c r="L28" s="1">
        <f t="shared" si="2"/>
        <v>0</v>
      </c>
    </row>
    <row r="29" spans="1:30" x14ac:dyDescent="0.25">
      <c r="A29" s="27">
        <f t="shared" ca="1" si="4"/>
        <v>0</v>
      </c>
      <c r="B29" s="27">
        <f ca="1">VLOOKUP(OFFSET($L$2,(ROW(R15)-ROW($Q$2))*7+COLUMN(B28)-COLUMN($A$15),0),Accounts!$H$3:$K$24,4,FALSE)</f>
        <v>0</v>
      </c>
      <c r="C29" s="32">
        <f t="shared" ref="C29:D29" ca="1" si="20">OFFSET($L$2,(ROW(S15)-ROW($Q$2))*7+COLUMN(C28)-COLUMN($A$15),0)</f>
        <v>0</v>
      </c>
      <c r="D29" s="27">
        <f t="shared" ca="1" si="20"/>
        <v>0</v>
      </c>
      <c r="E29" s="28">
        <f t="shared" ca="1" si="6"/>
        <v>0</v>
      </c>
      <c r="F29" s="27">
        <f t="shared" ca="1" si="7"/>
        <v>0</v>
      </c>
      <c r="G29" s="37"/>
      <c r="H29" s="29" t="str">
        <f t="shared" si="3"/>
        <v>Other Expenses</v>
      </c>
      <c r="I29" s="29" t="b">
        <f t="array" ref="I29">AND(NOT(OR($G$15:G28=G29)),H29=$A$8)</f>
        <v>0</v>
      </c>
      <c r="J29" s="30">
        <f t="shared" ca="1" si="8"/>
        <v>0</v>
      </c>
      <c r="L29" s="1">
        <f t="shared" si="2"/>
        <v>0</v>
      </c>
    </row>
    <row r="30" spans="1:30" x14ac:dyDescent="0.25">
      <c r="A30" s="27">
        <f t="shared" ca="1" si="4"/>
        <v>0</v>
      </c>
      <c r="B30" s="27">
        <f ca="1">VLOOKUP(OFFSET($L$2,(ROW(R16)-ROW($Q$2))*7+COLUMN(B29)-COLUMN($A$15),0),Accounts!$H$3:$K$24,4,FALSE)</f>
        <v>0</v>
      </c>
      <c r="C30" s="32">
        <f t="shared" ref="C30:D30" ca="1" si="21">OFFSET($L$2,(ROW(S16)-ROW($Q$2))*7+COLUMN(C29)-COLUMN($A$15),0)</f>
        <v>0</v>
      </c>
      <c r="D30" s="27">
        <f t="shared" ca="1" si="21"/>
        <v>0</v>
      </c>
      <c r="E30" s="28">
        <f t="shared" ca="1" si="6"/>
        <v>0</v>
      </c>
      <c r="F30" s="27">
        <f t="shared" ca="1" si="7"/>
        <v>0</v>
      </c>
      <c r="G30" s="37"/>
      <c r="H30" s="29" t="str">
        <f t="shared" si="3"/>
        <v>Other Expenses</v>
      </c>
      <c r="I30" s="29" t="b">
        <f t="array" ref="I30">AND(NOT(OR($G$15:G29=G30)),H30=$A$8)</f>
        <v>0</v>
      </c>
      <c r="J30" s="30">
        <f t="shared" ca="1" si="8"/>
        <v>0</v>
      </c>
      <c r="L30" s="1">
        <f t="shared" si="2"/>
        <v>0</v>
      </c>
    </row>
    <row r="31" spans="1:30" x14ac:dyDescent="0.25">
      <c r="A31" s="27">
        <f t="shared" ca="1" si="4"/>
        <v>0</v>
      </c>
      <c r="B31" s="27">
        <f ca="1">VLOOKUP(OFFSET($L$2,(ROW(R17)-ROW($Q$2))*7+COLUMN(B30)-COLUMN($A$15),0),Accounts!$H$3:$K$24,4,FALSE)</f>
        <v>0</v>
      </c>
      <c r="C31" s="32">
        <f t="shared" ref="C31:D31" ca="1" si="22">OFFSET($L$2,(ROW(S17)-ROW($Q$2))*7+COLUMN(C30)-COLUMN($A$15),0)</f>
        <v>0</v>
      </c>
      <c r="D31" s="27">
        <f t="shared" ca="1" si="22"/>
        <v>0</v>
      </c>
      <c r="E31" s="28">
        <f t="shared" ca="1" si="6"/>
        <v>0</v>
      </c>
      <c r="F31" s="27">
        <f t="shared" ca="1" si="7"/>
        <v>0</v>
      </c>
      <c r="G31" s="37"/>
      <c r="H31" s="29" t="str">
        <f t="shared" si="3"/>
        <v>Other Expenses</v>
      </c>
      <c r="I31" s="29" t="b">
        <f t="array" ref="I31">AND(NOT(OR($G$15:G30=G31)),H31=$A$8)</f>
        <v>0</v>
      </c>
      <c r="J31" s="30">
        <f t="shared" ca="1" si="8"/>
        <v>0</v>
      </c>
      <c r="L31" s="1">
        <f t="shared" si="2"/>
        <v>0</v>
      </c>
    </row>
    <row r="32" spans="1:30" x14ac:dyDescent="0.25">
      <c r="A32" s="27">
        <f t="shared" ca="1" si="4"/>
        <v>0</v>
      </c>
      <c r="B32" s="27">
        <f ca="1">VLOOKUP(OFFSET($L$2,(ROW(R18)-ROW($Q$2))*7+COLUMN(B31)-COLUMN($A$15),0),Accounts!$H$3:$K$24,4,FALSE)</f>
        <v>0</v>
      </c>
      <c r="C32" s="32">
        <f t="shared" ref="C32:D32" ca="1" si="23">OFFSET($L$2,(ROW(S18)-ROW($Q$2))*7+COLUMN(C31)-COLUMN($A$15),0)</f>
        <v>0</v>
      </c>
      <c r="D32" s="27">
        <f t="shared" ca="1" si="23"/>
        <v>0</v>
      </c>
      <c r="E32" s="28">
        <f t="shared" ca="1" si="6"/>
        <v>0</v>
      </c>
      <c r="F32" s="27">
        <f t="shared" ca="1" si="7"/>
        <v>0</v>
      </c>
      <c r="G32" s="37"/>
      <c r="H32" s="29" t="str">
        <f t="shared" si="3"/>
        <v>Other Expenses</v>
      </c>
      <c r="I32" s="29" t="b">
        <f t="array" ref="I32">AND(NOT(OR($G$15:G31=G32)),H32=$A$8)</f>
        <v>0</v>
      </c>
      <c r="J32" s="30">
        <f t="shared" ca="1" si="8"/>
        <v>0</v>
      </c>
      <c r="L32" s="1">
        <f t="shared" si="2"/>
        <v>0</v>
      </c>
    </row>
    <row r="33" spans="1:12" x14ac:dyDescent="0.25">
      <c r="A33" s="27">
        <f t="shared" ca="1" si="4"/>
        <v>0</v>
      </c>
      <c r="B33" s="27">
        <f ca="1">VLOOKUP(OFFSET($L$2,(ROW(R19)-ROW($Q$2))*7+COLUMN(B32)-COLUMN($A$15),0),Accounts!$H$3:$K$24,4,FALSE)</f>
        <v>0</v>
      </c>
      <c r="C33" s="32">
        <f t="shared" ref="C33:D33" ca="1" si="24">OFFSET($L$2,(ROW(S19)-ROW($Q$2))*7+COLUMN(C32)-COLUMN($A$15),0)</f>
        <v>0</v>
      </c>
      <c r="D33" s="27">
        <f t="shared" ca="1" si="24"/>
        <v>0</v>
      </c>
      <c r="E33" s="28">
        <f t="shared" ca="1" si="6"/>
        <v>0</v>
      </c>
      <c r="F33" s="27">
        <f t="shared" ca="1" si="7"/>
        <v>0</v>
      </c>
      <c r="G33" s="37"/>
      <c r="H33" s="29" t="str">
        <f t="shared" si="3"/>
        <v>Other Expenses</v>
      </c>
      <c r="I33" s="29" t="b">
        <f t="array" ref="I33">AND(NOT(OR($G$15:G32=G33)),H33=$A$8)</f>
        <v>0</v>
      </c>
      <c r="J33" s="30">
        <f t="shared" ca="1" si="8"/>
        <v>0</v>
      </c>
      <c r="L33" s="1">
        <f t="shared" si="2"/>
        <v>0</v>
      </c>
    </row>
    <row r="34" spans="1:12" x14ac:dyDescent="0.25">
      <c r="A34" s="27">
        <f t="shared" ca="1" si="4"/>
        <v>0</v>
      </c>
      <c r="B34" s="27">
        <f ca="1">VLOOKUP(OFFSET($L$2,(ROW(R20)-ROW($Q$2))*7+COLUMN(B33)-COLUMN($A$15),0),Accounts!$H$3:$K$24,4,FALSE)</f>
        <v>0</v>
      </c>
      <c r="C34" s="32">
        <f t="shared" ref="C34:D34" ca="1" si="25">OFFSET($L$2,(ROW(S20)-ROW($Q$2))*7+COLUMN(C33)-COLUMN($A$15),0)</f>
        <v>0</v>
      </c>
      <c r="D34" s="27">
        <f t="shared" ca="1" si="25"/>
        <v>0</v>
      </c>
      <c r="E34" s="28">
        <f t="shared" ca="1" si="6"/>
        <v>0</v>
      </c>
      <c r="F34" s="27">
        <f t="shared" ca="1" si="7"/>
        <v>0</v>
      </c>
      <c r="G34" s="37"/>
      <c r="H34" s="29" t="str">
        <f t="shared" si="3"/>
        <v>Other Expenses</v>
      </c>
      <c r="I34" s="29" t="b">
        <f t="array" ref="I34">AND(NOT(OR($G$15:G33=G34)),H34=$A$8)</f>
        <v>0</v>
      </c>
      <c r="J34" s="30">
        <f t="shared" ca="1" si="8"/>
        <v>0</v>
      </c>
      <c r="L34" s="1">
        <f t="shared" si="2"/>
        <v>0</v>
      </c>
    </row>
    <row r="35" spans="1:12" x14ac:dyDescent="0.25">
      <c r="A35" s="27">
        <f t="shared" ca="1" si="4"/>
        <v>0</v>
      </c>
      <c r="B35" s="27">
        <f ca="1">VLOOKUP(OFFSET($L$2,(ROW(R21)-ROW($Q$2))*7+COLUMN(B34)-COLUMN($A$15),0),Accounts!$H$3:$K$24,4,FALSE)</f>
        <v>0</v>
      </c>
      <c r="C35" s="32">
        <f t="shared" ref="C35:D35" ca="1" si="26">OFFSET($L$2,(ROW(S21)-ROW($Q$2))*7+COLUMN(C34)-COLUMN($A$15),0)</f>
        <v>0</v>
      </c>
      <c r="D35" s="27">
        <f t="shared" ca="1" si="26"/>
        <v>0</v>
      </c>
      <c r="E35" s="28">
        <f t="shared" ca="1" si="6"/>
        <v>0</v>
      </c>
      <c r="F35" s="27">
        <f t="shared" ca="1" si="7"/>
        <v>0</v>
      </c>
      <c r="G35" s="37"/>
      <c r="H35" s="29" t="str">
        <f t="shared" si="3"/>
        <v>Other Expenses</v>
      </c>
      <c r="I35" s="29" t="b">
        <f t="array" ref="I35">AND(NOT(OR($G$15:G34=G35)),H35=$A$8)</f>
        <v>0</v>
      </c>
      <c r="J35" s="30">
        <f t="shared" ca="1" si="8"/>
        <v>0</v>
      </c>
      <c r="L35" s="1">
        <f t="shared" si="2"/>
        <v>0</v>
      </c>
    </row>
    <row r="36" spans="1:12" x14ac:dyDescent="0.25">
      <c r="A36" s="27">
        <f t="shared" ca="1" si="4"/>
        <v>0</v>
      </c>
      <c r="B36" s="27">
        <f ca="1">VLOOKUP(OFFSET($L$2,(ROW(R22)-ROW($Q$2))*7+COLUMN(B35)-COLUMN($A$15),0),Accounts!$H$3:$K$24,4,FALSE)</f>
        <v>0</v>
      </c>
      <c r="C36" s="32">
        <f t="shared" ref="C36:D36" ca="1" si="27">OFFSET($L$2,(ROW(S22)-ROW($Q$2))*7+COLUMN(C35)-COLUMN($A$15),0)</f>
        <v>0</v>
      </c>
      <c r="D36" s="27">
        <f t="shared" ca="1" si="27"/>
        <v>0</v>
      </c>
      <c r="E36" s="28">
        <f t="shared" ca="1" si="6"/>
        <v>0</v>
      </c>
      <c r="F36" s="27">
        <f t="shared" ca="1" si="7"/>
        <v>0</v>
      </c>
      <c r="G36" s="37"/>
      <c r="H36" s="29" t="str">
        <f t="shared" si="3"/>
        <v>Other Expenses</v>
      </c>
      <c r="I36" s="29" t="b">
        <f t="array" ref="I36">AND(NOT(OR($G$15:G35=G36)),H36=$A$8)</f>
        <v>0</v>
      </c>
      <c r="J36" s="30">
        <f t="shared" ca="1" si="8"/>
        <v>0</v>
      </c>
      <c r="L36" s="1">
        <f t="shared" si="2"/>
        <v>0</v>
      </c>
    </row>
    <row r="37" spans="1:12" x14ac:dyDescent="0.25">
      <c r="A37" s="27">
        <f t="shared" ca="1" si="4"/>
        <v>0</v>
      </c>
      <c r="B37" s="27">
        <f ca="1">VLOOKUP(OFFSET($L$2,(ROW(R23)-ROW($Q$2))*7+COLUMN(B36)-COLUMN($A$15),0),Accounts!$H$3:$K$24,4,FALSE)</f>
        <v>0</v>
      </c>
      <c r="C37" s="32">
        <f t="shared" ref="C37:D37" ca="1" si="28">OFFSET($L$2,(ROW(S23)-ROW($Q$2))*7+COLUMN(C36)-COLUMN($A$15),0)</f>
        <v>0</v>
      </c>
      <c r="D37" s="27">
        <f t="shared" ca="1" si="28"/>
        <v>0</v>
      </c>
      <c r="E37" s="28">
        <f t="shared" ca="1" si="6"/>
        <v>0</v>
      </c>
      <c r="F37" s="27">
        <f t="shared" ca="1" si="7"/>
        <v>0</v>
      </c>
      <c r="G37" s="37"/>
      <c r="H37" s="29" t="str">
        <f t="shared" si="3"/>
        <v>Other Expenses</v>
      </c>
      <c r="I37" s="29" t="b">
        <f t="array" ref="I37">AND(NOT(OR($G$15:G36=G37)),H37=$A$8)</f>
        <v>0</v>
      </c>
      <c r="J37" s="30">
        <f t="shared" ca="1" si="8"/>
        <v>0</v>
      </c>
      <c r="L37" s="1">
        <f t="shared" si="2"/>
        <v>0</v>
      </c>
    </row>
    <row r="38" spans="1:12" x14ac:dyDescent="0.25">
      <c r="A38" s="27">
        <f t="shared" ca="1" si="4"/>
        <v>0</v>
      </c>
      <c r="B38" s="27">
        <f ca="1">VLOOKUP(OFFSET($L$2,(ROW(R24)-ROW($Q$2))*7+COLUMN(B37)-COLUMN($A$15),0),Accounts!$H$3:$K$24,4,FALSE)</f>
        <v>0</v>
      </c>
      <c r="C38" s="32">
        <f t="shared" ref="C38:D38" ca="1" si="29">OFFSET($L$2,(ROW(S24)-ROW($Q$2))*7+COLUMN(C37)-COLUMN($A$15),0)</f>
        <v>0</v>
      </c>
      <c r="D38" s="27">
        <f t="shared" ca="1" si="29"/>
        <v>0</v>
      </c>
      <c r="E38" s="28">
        <f t="shared" ca="1" si="6"/>
        <v>0</v>
      </c>
      <c r="F38" s="27">
        <f t="shared" ca="1" si="7"/>
        <v>0</v>
      </c>
      <c r="G38" s="37"/>
      <c r="H38" s="29" t="str">
        <f t="shared" si="3"/>
        <v>Other Expenses</v>
      </c>
      <c r="I38" s="29" t="b">
        <f t="array" ref="I38">AND(NOT(OR($G$15:G37=G38)),H38=$A$8)</f>
        <v>0</v>
      </c>
      <c r="J38" s="30">
        <f t="shared" ca="1" si="8"/>
        <v>0</v>
      </c>
      <c r="L38" s="1">
        <f t="shared" si="2"/>
        <v>0</v>
      </c>
    </row>
    <row r="39" spans="1:12" x14ac:dyDescent="0.25">
      <c r="A39" s="27">
        <f t="shared" ca="1" si="4"/>
        <v>0</v>
      </c>
      <c r="B39" s="27">
        <f ca="1">VLOOKUP(OFFSET($L$2,(ROW(R25)-ROW($Q$2))*7+COLUMN(B38)-COLUMN($A$15),0),Accounts!$H$3:$K$24,4,FALSE)</f>
        <v>0</v>
      </c>
      <c r="C39" s="32">
        <f t="shared" ref="C39:D39" ca="1" si="30">OFFSET($L$2,(ROW(S25)-ROW($Q$2))*7+COLUMN(C38)-COLUMN($A$15),0)</f>
        <v>0</v>
      </c>
      <c r="D39" s="27">
        <f t="shared" ca="1" si="30"/>
        <v>0</v>
      </c>
      <c r="E39" s="28">
        <f t="shared" ca="1" si="6"/>
        <v>0</v>
      </c>
      <c r="F39" s="27">
        <f t="shared" ca="1" si="7"/>
        <v>0</v>
      </c>
      <c r="G39" s="37"/>
      <c r="H39" s="29" t="str">
        <f t="shared" si="3"/>
        <v>Other Expenses</v>
      </c>
      <c r="I39" s="29" t="b">
        <f t="array" ref="I39">AND(NOT(OR($G$15:G38=G39)),H39=$A$8)</f>
        <v>0</v>
      </c>
      <c r="J39" s="30">
        <f t="shared" ca="1" si="8"/>
        <v>0</v>
      </c>
      <c r="L39" s="1">
        <f t="shared" si="2"/>
        <v>0</v>
      </c>
    </row>
    <row r="40" spans="1:12" x14ac:dyDescent="0.25">
      <c r="A40" s="27">
        <f t="shared" ca="1" si="4"/>
        <v>0</v>
      </c>
      <c r="B40" s="27">
        <f ca="1">VLOOKUP(OFFSET($L$2,(ROW(R26)-ROW($Q$2))*7+COLUMN(B39)-COLUMN($A$15),0),Accounts!$H$3:$K$24,4,FALSE)</f>
        <v>0</v>
      </c>
      <c r="C40" s="32">
        <f t="shared" ref="C40:D40" ca="1" si="31">OFFSET($L$2,(ROW(S26)-ROW($Q$2))*7+COLUMN(C39)-COLUMN($A$15),0)</f>
        <v>0</v>
      </c>
      <c r="D40" s="27">
        <f t="shared" ca="1" si="31"/>
        <v>0</v>
      </c>
      <c r="E40" s="28">
        <f t="shared" ca="1" si="6"/>
        <v>0</v>
      </c>
      <c r="F40" s="27">
        <f t="shared" ca="1" si="7"/>
        <v>0</v>
      </c>
      <c r="G40" s="37"/>
      <c r="H40" s="29" t="str">
        <f t="shared" si="3"/>
        <v>Other Expenses</v>
      </c>
      <c r="I40" s="29" t="b">
        <f t="array" ref="I40">AND(NOT(OR($G$15:G39=G40)),H40=$A$8)</f>
        <v>0</v>
      </c>
      <c r="J40" s="30">
        <f t="shared" ca="1" si="8"/>
        <v>0</v>
      </c>
      <c r="L40" s="1">
        <f t="shared" si="2"/>
        <v>0</v>
      </c>
    </row>
    <row r="41" spans="1:12" x14ac:dyDescent="0.25">
      <c r="A41" s="27">
        <f t="shared" ca="1" si="4"/>
        <v>0</v>
      </c>
      <c r="B41" s="27">
        <f ca="1">VLOOKUP(OFFSET($L$2,(ROW(R27)-ROW($Q$2))*7+COLUMN(B40)-COLUMN($A$15),0),Accounts!$H$3:$K$24,4,FALSE)</f>
        <v>0</v>
      </c>
      <c r="C41" s="32">
        <f t="shared" ref="C41:D41" ca="1" si="32">OFFSET($L$2,(ROW(S27)-ROW($Q$2))*7+COLUMN(C40)-COLUMN($A$15),0)</f>
        <v>0</v>
      </c>
      <c r="D41" s="27">
        <f t="shared" ca="1" si="32"/>
        <v>0</v>
      </c>
      <c r="E41" s="28">
        <f t="shared" ca="1" si="6"/>
        <v>0</v>
      </c>
      <c r="F41" s="27">
        <f t="shared" ca="1" si="7"/>
        <v>0</v>
      </c>
      <c r="G41" s="37"/>
      <c r="H41" s="29" t="str">
        <f t="shared" si="3"/>
        <v>Other Expenses</v>
      </c>
      <c r="I41" s="29" t="b">
        <f t="array" ref="I41">AND(NOT(OR($G$15:G40=G41)),H41=$A$8)</f>
        <v>0</v>
      </c>
      <c r="J41" s="30">
        <f t="shared" ca="1" si="8"/>
        <v>0</v>
      </c>
      <c r="L41" s="1">
        <f t="shared" si="2"/>
        <v>0</v>
      </c>
    </row>
    <row r="42" spans="1:12" x14ac:dyDescent="0.25">
      <c r="A42" s="27">
        <f t="shared" ca="1" si="4"/>
        <v>0</v>
      </c>
      <c r="B42" s="27">
        <f ca="1">VLOOKUP(OFFSET($L$2,(ROW(R28)-ROW($Q$2))*7+COLUMN(B41)-COLUMN($A$15),0),Accounts!$H$3:$K$24,4,FALSE)</f>
        <v>0</v>
      </c>
      <c r="C42" s="32">
        <f t="shared" ref="C42:D42" ca="1" si="33">OFFSET($L$2,(ROW(S28)-ROW($Q$2))*7+COLUMN(C41)-COLUMN($A$15),0)</f>
        <v>0</v>
      </c>
      <c r="D42" s="27">
        <f t="shared" ca="1" si="33"/>
        <v>0</v>
      </c>
      <c r="E42" s="28">
        <f t="shared" ca="1" si="6"/>
        <v>0</v>
      </c>
      <c r="F42" s="27">
        <f t="shared" ca="1" si="7"/>
        <v>0</v>
      </c>
      <c r="G42" s="37"/>
      <c r="H42" s="29" t="str">
        <f t="shared" si="3"/>
        <v>Other Expenses</v>
      </c>
      <c r="I42" s="29" t="b">
        <f t="array" ref="I42">AND(NOT(OR($G$15:G41=G42)),H42=$A$8)</f>
        <v>0</v>
      </c>
      <c r="J42" s="30">
        <f t="shared" ca="1" si="8"/>
        <v>0</v>
      </c>
      <c r="L42" s="1">
        <f t="shared" si="2"/>
        <v>0</v>
      </c>
    </row>
    <row r="43" spans="1:12" x14ac:dyDescent="0.25">
      <c r="A43" s="27">
        <f t="shared" ca="1" si="4"/>
        <v>0</v>
      </c>
      <c r="B43" s="27">
        <f ca="1">VLOOKUP(OFFSET($L$2,(ROW(R29)-ROW($Q$2))*7+COLUMN(B42)-COLUMN($A$15),0),Accounts!$H$3:$K$24,4,FALSE)</f>
        <v>0</v>
      </c>
      <c r="C43" s="32">
        <f t="shared" ref="C43:D43" ca="1" si="34">OFFSET($L$2,(ROW(S29)-ROW($Q$2))*7+COLUMN(C42)-COLUMN($A$15),0)</f>
        <v>0</v>
      </c>
      <c r="D43" s="27">
        <f t="shared" ca="1" si="34"/>
        <v>0</v>
      </c>
      <c r="E43" s="28">
        <f t="shared" ca="1" si="6"/>
        <v>0</v>
      </c>
      <c r="F43" s="27">
        <f t="shared" ca="1" si="7"/>
        <v>0</v>
      </c>
      <c r="G43" s="37"/>
      <c r="H43" s="29" t="str">
        <f t="shared" si="3"/>
        <v>Other Expenses</v>
      </c>
      <c r="I43" s="29" t="b">
        <f t="array" ref="I43">AND(NOT(OR($G$15:G42=G43)),H43=$A$8)</f>
        <v>0</v>
      </c>
      <c r="J43" s="30">
        <f t="shared" ca="1" si="8"/>
        <v>0</v>
      </c>
      <c r="L43" s="1">
        <f t="shared" si="2"/>
        <v>0</v>
      </c>
    </row>
    <row r="44" spans="1:12" x14ac:dyDescent="0.25">
      <c r="A44" s="27">
        <f t="shared" ca="1" si="4"/>
        <v>0</v>
      </c>
      <c r="B44" s="27">
        <f ca="1">VLOOKUP(OFFSET($L$2,(ROW(R30)-ROW($Q$2))*7+COLUMN(B43)-COLUMN($A$15),0),Accounts!$H$3:$K$24,4,FALSE)</f>
        <v>0</v>
      </c>
      <c r="C44" s="32">
        <f t="shared" ref="C44:D44" ca="1" si="35">OFFSET($L$2,(ROW(S30)-ROW($Q$2))*7+COLUMN(C43)-COLUMN($A$15),0)</f>
        <v>0</v>
      </c>
      <c r="D44" s="27">
        <f t="shared" ca="1" si="35"/>
        <v>0</v>
      </c>
      <c r="E44" s="28">
        <f t="shared" ca="1" si="6"/>
        <v>0</v>
      </c>
      <c r="F44" s="27">
        <f t="shared" ca="1" si="7"/>
        <v>0</v>
      </c>
      <c r="G44" s="37"/>
      <c r="H44" s="29" t="str">
        <f t="shared" si="3"/>
        <v>Other Expenses</v>
      </c>
      <c r="I44" s="29" t="b">
        <f t="array" ref="I44">AND(NOT(OR($G$15:G43=G44)),H44=$A$8)</f>
        <v>0</v>
      </c>
      <c r="J44" s="30">
        <f t="shared" ca="1" si="8"/>
        <v>0</v>
      </c>
      <c r="L44" s="1">
        <f t="shared" si="2"/>
        <v>0</v>
      </c>
    </row>
    <row r="45" spans="1:12" x14ac:dyDescent="0.25">
      <c r="A45" s="27">
        <f t="shared" ca="1" si="4"/>
        <v>0</v>
      </c>
      <c r="B45" s="27">
        <f ca="1">VLOOKUP(OFFSET($L$2,(ROW(R31)-ROW($Q$2))*7+COLUMN(B44)-COLUMN($A$15),0),Accounts!$H$3:$K$24,4,FALSE)</f>
        <v>0</v>
      </c>
      <c r="C45" s="32">
        <f t="shared" ref="C45:D45" ca="1" si="36">OFFSET($L$2,(ROW(S31)-ROW($Q$2))*7+COLUMN(C44)-COLUMN($A$15),0)</f>
        <v>0</v>
      </c>
      <c r="D45" s="27">
        <f t="shared" ca="1" si="36"/>
        <v>0</v>
      </c>
      <c r="E45" s="28">
        <f t="shared" ca="1" si="6"/>
        <v>0</v>
      </c>
      <c r="F45" s="27">
        <f t="shared" ca="1" si="7"/>
        <v>0</v>
      </c>
      <c r="G45" s="37"/>
      <c r="H45" s="29" t="str">
        <f t="shared" si="3"/>
        <v>Other Expenses</v>
      </c>
      <c r="I45" s="29" t="b">
        <f t="array" ref="I45">AND(NOT(OR($G$15:G44=G45)),H45=$A$8)</f>
        <v>0</v>
      </c>
      <c r="J45" s="30">
        <f t="shared" ca="1" si="8"/>
        <v>0</v>
      </c>
      <c r="L45" s="1">
        <f t="shared" si="2"/>
        <v>0</v>
      </c>
    </row>
    <row r="46" spans="1:12" x14ac:dyDescent="0.25">
      <c r="A46" s="27">
        <f t="shared" ca="1" si="4"/>
        <v>0</v>
      </c>
      <c r="B46" s="27">
        <f ca="1">VLOOKUP(OFFSET($L$2,(ROW(R32)-ROW($Q$2))*7+COLUMN(B45)-COLUMN($A$15),0),Accounts!$H$3:$K$24,4,FALSE)</f>
        <v>0</v>
      </c>
      <c r="C46" s="32">
        <f t="shared" ref="C46:D46" ca="1" si="37">OFFSET($L$2,(ROW(S32)-ROW($Q$2))*7+COLUMN(C45)-COLUMN($A$15),0)</f>
        <v>0</v>
      </c>
      <c r="D46" s="27">
        <f t="shared" ca="1" si="37"/>
        <v>0</v>
      </c>
      <c r="E46" s="28">
        <f t="shared" ca="1" si="6"/>
        <v>0</v>
      </c>
      <c r="F46" s="27">
        <f t="shared" ca="1" si="7"/>
        <v>0</v>
      </c>
      <c r="G46" s="37"/>
      <c r="H46" s="29" t="str">
        <f t="shared" si="3"/>
        <v>Other Expenses</v>
      </c>
      <c r="I46" s="29" t="b">
        <f t="array" ref="I46">AND(NOT(OR($G$15:G45=G46)),H46=$A$8)</f>
        <v>0</v>
      </c>
      <c r="J46" s="30">
        <f t="shared" ca="1" si="8"/>
        <v>0</v>
      </c>
      <c r="L46" s="1">
        <f t="shared" si="2"/>
        <v>0</v>
      </c>
    </row>
    <row r="47" spans="1:12" x14ac:dyDescent="0.25">
      <c r="A47" s="27">
        <f t="shared" ca="1" si="4"/>
        <v>0</v>
      </c>
      <c r="B47" s="27">
        <f ca="1">VLOOKUP(OFFSET($L$2,(ROW(R33)-ROW($Q$2))*7+COLUMN(B46)-COLUMN($A$15),0),Accounts!$H$3:$K$24,4,FALSE)</f>
        <v>0</v>
      </c>
      <c r="C47" s="32">
        <f t="shared" ref="C47:D47" ca="1" si="38">OFFSET($L$2,(ROW(S33)-ROW($Q$2))*7+COLUMN(C46)-COLUMN($A$15),0)</f>
        <v>0</v>
      </c>
      <c r="D47" s="27">
        <f t="shared" ca="1" si="38"/>
        <v>0</v>
      </c>
      <c r="E47" s="28">
        <f t="shared" ca="1" si="6"/>
        <v>0</v>
      </c>
      <c r="F47" s="27">
        <f t="shared" ca="1" si="7"/>
        <v>0</v>
      </c>
      <c r="G47" s="37"/>
      <c r="H47" s="29" t="str">
        <f t="shared" si="3"/>
        <v>Other Expenses</v>
      </c>
      <c r="I47" s="29" t="b">
        <f t="array" ref="I47">AND(NOT(OR($G$15:G46=G47)),H47=$A$8)</f>
        <v>0</v>
      </c>
      <c r="J47" s="30">
        <f t="shared" ca="1" si="8"/>
        <v>0</v>
      </c>
      <c r="L47" s="1">
        <f t="shared" si="2"/>
        <v>0</v>
      </c>
    </row>
    <row r="48" spans="1:12" x14ac:dyDescent="0.25">
      <c r="A48" s="27">
        <f t="shared" ca="1" si="4"/>
        <v>0</v>
      </c>
      <c r="B48" s="27">
        <f ca="1">VLOOKUP(OFFSET($L$2,(ROW(R34)-ROW($Q$2))*7+COLUMN(B47)-COLUMN($A$15),0),Accounts!$H$3:$K$24,4,FALSE)</f>
        <v>0</v>
      </c>
      <c r="C48" s="32">
        <f t="shared" ref="C48:D48" ca="1" si="39">OFFSET($L$2,(ROW(S34)-ROW($Q$2))*7+COLUMN(C47)-COLUMN($A$15),0)</f>
        <v>0</v>
      </c>
      <c r="D48" s="27">
        <f t="shared" ca="1" si="39"/>
        <v>0</v>
      </c>
      <c r="E48" s="28">
        <f t="shared" ca="1" si="6"/>
        <v>0</v>
      </c>
      <c r="F48" s="27">
        <f t="shared" ca="1" si="7"/>
        <v>0</v>
      </c>
      <c r="G48" s="37"/>
      <c r="H48" s="29" t="str">
        <f t="shared" si="3"/>
        <v>Other Expenses</v>
      </c>
      <c r="I48" s="29" t="b">
        <f t="array" ref="I48">AND(NOT(OR($G$15:G47=G48)),H48=$A$8)</f>
        <v>0</v>
      </c>
      <c r="J48" s="30">
        <f t="shared" ca="1" si="8"/>
        <v>0</v>
      </c>
      <c r="L48" s="1">
        <f t="shared" si="2"/>
        <v>0</v>
      </c>
    </row>
    <row r="49" spans="1:12" x14ac:dyDescent="0.25">
      <c r="A49" s="27">
        <f t="shared" ca="1" si="4"/>
        <v>0</v>
      </c>
      <c r="B49" s="27">
        <f ca="1">VLOOKUP(OFFSET($L$2,(ROW(R35)-ROW($Q$2))*7+COLUMN(B48)-COLUMN($A$15),0),Accounts!$H$3:$K$24,4,FALSE)</f>
        <v>0</v>
      </c>
      <c r="C49" s="32">
        <f t="shared" ref="C49:D49" ca="1" si="40">OFFSET($L$2,(ROW(S35)-ROW($Q$2))*7+COLUMN(C48)-COLUMN($A$15),0)</f>
        <v>0</v>
      </c>
      <c r="D49" s="27">
        <f t="shared" ca="1" si="40"/>
        <v>0</v>
      </c>
      <c r="E49" s="28">
        <f t="shared" ca="1" si="6"/>
        <v>0</v>
      </c>
      <c r="F49" s="27">
        <f t="shared" ca="1" si="7"/>
        <v>0</v>
      </c>
      <c r="G49" s="37"/>
      <c r="H49" s="29" t="str">
        <f t="shared" si="3"/>
        <v>Other Expenses</v>
      </c>
      <c r="I49" s="29" t="b">
        <f t="array" ref="I49">AND(NOT(OR($G$15:G48=G49)),H49=$A$8)</f>
        <v>0</v>
      </c>
      <c r="J49" s="30">
        <f t="shared" ca="1" si="8"/>
        <v>0</v>
      </c>
      <c r="L49" s="1">
        <f t="shared" si="2"/>
        <v>0</v>
      </c>
    </row>
    <row r="50" spans="1:12" x14ac:dyDescent="0.25">
      <c r="A50" s="27">
        <f t="shared" ca="1" si="4"/>
        <v>0</v>
      </c>
      <c r="B50" s="27">
        <f ca="1">VLOOKUP(OFFSET($L$2,(ROW(R36)-ROW($Q$2))*7+COLUMN(B49)-COLUMN($A$15),0),Accounts!$H$3:$K$24,4,FALSE)</f>
        <v>0</v>
      </c>
      <c r="C50" s="32">
        <f t="shared" ref="C50:D50" ca="1" si="41">OFFSET($L$2,(ROW(S36)-ROW($Q$2))*7+COLUMN(C49)-COLUMN($A$15),0)</f>
        <v>0</v>
      </c>
      <c r="D50" s="27">
        <f t="shared" ca="1" si="41"/>
        <v>0</v>
      </c>
      <c r="E50" s="28">
        <f t="shared" ca="1" si="6"/>
        <v>0</v>
      </c>
      <c r="F50" s="27">
        <f t="shared" ca="1" si="7"/>
        <v>0</v>
      </c>
      <c r="G50" s="37"/>
      <c r="H50" s="29" t="str">
        <f t="shared" si="3"/>
        <v>Other Expenses</v>
      </c>
      <c r="I50" s="29" t="b">
        <f t="array" ref="I50">AND(NOT(OR($G$15:G49=G50)),H50=$A$8)</f>
        <v>0</v>
      </c>
      <c r="J50" s="30">
        <f t="shared" ca="1" si="8"/>
        <v>0</v>
      </c>
      <c r="L50" s="1">
        <f t="shared" si="2"/>
        <v>0</v>
      </c>
    </row>
    <row r="51" spans="1:12" x14ac:dyDescent="0.25">
      <c r="A51" s="27">
        <f t="shared" ca="1" si="4"/>
        <v>0</v>
      </c>
      <c r="B51" s="27">
        <f ca="1">VLOOKUP(OFFSET($L$2,(ROW(R37)-ROW($Q$2))*7+COLUMN(B50)-COLUMN($A$15),0),Accounts!$H$3:$K$24,4,FALSE)</f>
        <v>0</v>
      </c>
      <c r="C51" s="32">
        <f t="shared" ref="C51:D51" ca="1" si="42">OFFSET($L$2,(ROW(S37)-ROW($Q$2))*7+COLUMN(C50)-COLUMN($A$15),0)</f>
        <v>0</v>
      </c>
      <c r="D51" s="27">
        <f t="shared" ca="1" si="42"/>
        <v>0</v>
      </c>
      <c r="E51" s="28">
        <f t="shared" ca="1" si="6"/>
        <v>0</v>
      </c>
      <c r="F51" s="27">
        <f t="shared" ca="1" si="7"/>
        <v>0</v>
      </c>
      <c r="G51" s="37"/>
      <c r="H51" s="29" t="str">
        <f t="shared" si="3"/>
        <v>Other Expenses</v>
      </c>
      <c r="I51" s="29" t="b">
        <f t="array" ref="I51">AND(NOT(OR($G$15:G50=G51)),H51=$A$8)</f>
        <v>0</v>
      </c>
      <c r="J51" s="30">
        <f t="shared" ca="1" si="8"/>
        <v>0</v>
      </c>
      <c r="L51" s="1">
        <f t="shared" si="2"/>
        <v>0</v>
      </c>
    </row>
    <row r="52" spans="1:12" x14ac:dyDescent="0.25">
      <c r="A52" s="27">
        <f t="shared" ca="1" si="4"/>
        <v>0</v>
      </c>
      <c r="B52" s="27">
        <f ca="1">VLOOKUP(OFFSET($L$2,(ROW(R38)-ROW($Q$2))*7+COLUMN(B51)-COLUMN($A$15),0),Accounts!$H$3:$K$24,4,FALSE)</f>
        <v>0</v>
      </c>
      <c r="C52" s="32">
        <f t="shared" ref="C52:D52" ca="1" si="43">OFFSET($L$2,(ROW(S38)-ROW($Q$2))*7+COLUMN(C51)-COLUMN($A$15),0)</f>
        <v>0</v>
      </c>
      <c r="D52" s="27">
        <f t="shared" ca="1" si="43"/>
        <v>0</v>
      </c>
      <c r="E52" s="28">
        <f t="shared" ca="1" si="6"/>
        <v>0</v>
      </c>
      <c r="F52" s="27">
        <f t="shared" ca="1" si="7"/>
        <v>0</v>
      </c>
      <c r="G52" s="37"/>
      <c r="H52" s="29" t="str">
        <f t="shared" si="3"/>
        <v>Other Expenses</v>
      </c>
      <c r="I52" s="29" t="b">
        <f t="array" ref="I52">AND(NOT(OR($G$15:G51=G52)),H52=$A$8)</f>
        <v>0</v>
      </c>
      <c r="J52" s="30">
        <f t="shared" ca="1" si="8"/>
        <v>0</v>
      </c>
      <c r="L52" s="1">
        <f t="shared" si="2"/>
        <v>0</v>
      </c>
    </row>
    <row r="53" spans="1:12" x14ac:dyDescent="0.25">
      <c r="A53" s="27">
        <f t="shared" ca="1" si="4"/>
        <v>0</v>
      </c>
      <c r="B53" s="27">
        <f ca="1">VLOOKUP(OFFSET($L$2,(ROW(R39)-ROW($Q$2))*7+COLUMN(B52)-COLUMN($A$15),0),Accounts!$H$3:$K$24,4,FALSE)</f>
        <v>0</v>
      </c>
      <c r="C53" s="32">
        <f t="shared" ref="C53:D53" ca="1" si="44">OFFSET($L$2,(ROW(S39)-ROW($Q$2))*7+COLUMN(C52)-COLUMN($A$15),0)</f>
        <v>0</v>
      </c>
      <c r="D53" s="27">
        <f t="shared" ca="1" si="44"/>
        <v>0</v>
      </c>
      <c r="E53" s="28">
        <f t="shared" ca="1" si="6"/>
        <v>0</v>
      </c>
      <c r="F53" s="27">
        <f t="shared" ca="1" si="7"/>
        <v>0</v>
      </c>
      <c r="G53" s="37"/>
      <c r="H53" s="29" t="str">
        <f t="shared" si="3"/>
        <v>Other Expenses</v>
      </c>
      <c r="I53" s="29" t="b">
        <f t="array" ref="I53">AND(NOT(OR($G$15:G52=G53)),H53=$A$8)</f>
        <v>0</v>
      </c>
      <c r="J53" s="30">
        <f t="shared" ca="1" si="8"/>
        <v>0</v>
      </c>
      <c r="L53" s="1">
        <f t="shared" si="2"/>
        <v>0</v>
      </c>
    </row>
    <row r="54" spans="1:12" x14ac:dyDescent="0.25">
      <c r="A54" s="27">
        <f t="shared" ca="1" si="4"/>
        <v>0</v>
      </c>
      <c r="B54" s="27">
        <f ca="1">VLOOKUP(OFFSET($L$2,(ROW(R40)-ROW($Q$2))*7+COLUMN(B53)-COLUMN($A$15),0),Accounts!$H$3:$K$24,4,FALSE)</f>
        <v>0</v>
      </c>
      <c r="C54" s="32">
        <f t="shared" ref="C54:D54" ca="1" si="45">OFFSET($L$2,(ROW(S40)-ROW($Q$2))*7+COLUMN(C53)-COLUMN($A$15),0)</f>
        <v>0</v>
      </c>
      <c r="D54" s="27">
        <f t="shared" ca="1" si="45"/>
        <v>0</v>
      </c>
      <c r="E54" s="28">
        <f t="shared" ca="1" si="6"/>
        <v>0</v>
      </c>
      <c r="F54" s="27">
        <f t="shared" ca="1" si="7"/>
        <v>0</v>
      </c>
      <c r="G54" s="37"/>
      <c r="H54" s="29" t="str">
        <f t="shared" si="3"/>
        <v>Other Expenses</v>
      </c>
      <c r="I54" s="29" t="b">
        <f t="array" ref="I54">AND(NOT(OR($G$15:G53=G54)),H54=$A$8)</f>
        <v>0</v>
      </c>
      <c r="J54" s="30">
        <f t="shared" ca="1" si="8"/>
        <v>0</v>
      </c>
      <c r="L54" s="1">
        <f t="shared" si="2"/>
        <v>0</v>
      </c>
    </row>
    <row r="55" spans="1:12" x14ac:dyDescent="0.25">
      <c r="A55" s="27">
        <f t="shared" ca="1" si="4"/>
        <v>0</v>
      </c>
      <c r="B55" s="27">
        <f ca="1">VLOOKUP(OFFSET($L$2,(ROW(R41)-ROW($Q$2))*7+COLUMN(B54)-COLUMN($A$15),0),Accounts!$H$3:$K$24,4,FALSE)</f>
        <v>0</v>
      </c>
      <c r="C55" s="32">
        <f t="shared" ref="C55:D55" ca="1" si="46">OFFSET($L$2,(ROW(S41)-ROW($Q$2))*7+COLUMN(C54)-COLUMN($A$15),0)</f>
        <v>0</v>
      </c>
      <c r="D55" s="27">
        <f t="shared" ca="1" si="46"/>
        <v>0</v>
      </c>
      <c r="E55" s="28">
        <f t="shared" ca="1" si="6"/>
        <v>0</v>
      </c>
      <c r="F55" s="27">
        <f t="shared" ca="1" si="7"/>
        <v>0</v>
      </c>
      <c r="G55" s="37"/>
      <c r="H55" s="29" t="str">
        <f t="shared" si="3"/>
        <v>Other Expenses</v>
      </c>
      <c r="I55" s="29" t="b">
        <f t="array" ref="I55">AND(NOT(OR($G$15:G54=G55)),H55=$A$8)</f>
        <v>0</v>
      </c>
      <c r="J55" s="30">
        <f t="shared" ca="1" si="8"/>
        <v>0</v>
      </c>
      <c r="L55" s="1">
        <f t="shared" si="2"/>
        <v>0</v>
      </c>
    </row>
    <row r="56" spans="1:12" x14ac:dyDescent="0.25">
      <c r="A56" s="27">
        <f t="shared" ca="1" si="4"/>
        <v>0</v>
      </c>
      <c r="B56" s="27">
        <f ca="1">VLOOKUP(OFFSET($L$2,(ROW(R42)-ROW($Q$2))*7+COLUMN(B55)-COLUMN($A$15),0),Accounts!$H$3:$K$24,4,FALSE)</f>
        <v>0</v>
      </c>
      <c r="C56" s="32">
        <f t="shared" ref="C56:D56" ca="1" si="47">OFFSET($L$2,(ROW(S42)-ROW($Q$2))*7+COLUMN(C55)-COLUMN($A$15),0)</f>
        <v>0</v>
      </c>
      <c r="D56" s="27">
        <f t="shared" ca="1" si="47"/>
        <v>0</v>
      </c>
      <c r="E56" s="28">
        <f t="shared" ca="1" si="6"/>
        <v>0</v>
      </c>
      <c r="F56" s="27">
        <f t="shared" ca="1" si="7"/>
        <v>0</v>
      </c>
      <c r="G56" s="37"/>
      <c r="H56" s="29" t="str">
        <f t="shared" si="3"/>
        <v>Other Expenses</v>
      </c>
      <c r="I56" s="29" t="b">
        <f t="array" ref="I56">AND(NOT(OR($G$15:G55=G56)),H56=$A$8)</f>
        <v>0</v>
      </c>
      <c r="J56" s="30">
        <f t="shared" ca="1" si="8"/>
        <v>0</v>
      </c>
      <c r="L56" s="1">
        <f t="shared" si="2"/>
        <v>0</v>
      </c>
    </row>
    <row r="57" spans="1:12" x14ac:dyDescent="0.25">
      <c r="A57" s="27">
        <f t="shared" ca="1" si="4"/>
        <v>0</v>
      </c>
      <c r="B57" s="27">
        <f ca="1">VLOOKUP(OFFSET($L$2,(ROW(R43)-ROW($Q$2))*7+COLUMN(B56)-COLUMN($A$15),0),Accounts!$H$3:$K$24,4,FALSE)</f>
        <v>0</v>
      </c>
      <c r="C57" s="32">
        <f t="shared" ref="C57:D57" ca="1" si="48">OFFSET($L$2,(ROW(S43)-ROW($Q$2))*7+COLUMN(C56)-COLUMN($A$15),0)</f>
        <v>0</v>
      </c>
      <c r="D57" s="27">
        <f t="shared" ca="1" si="48"/>
        <v>0</v>
      </c>
      <c r="E57" s="28">
        <f t="shared" ca="1" si="6"/>
        <v>0</v>
      </c>
      <c r="F57" s="27">
        <f t="shared" ca="1" si="7"/>
        <v>0</v>
      </c>
      <c r="G57" s="37"/>
      <c r="H57" s="29" t="str">
        <f t="shared" si="3"/>
        <v>Other Expenses</v>
      </c>
      <c r="I57" s="29" t="b">
        <f t="array" ref="I57">AND(NOT(OR($G$15:G56=G57)),H57=$A$8)</f>
        <v>0</v>
      </c>
      <c r="J57" s="30">
        <f t="shared" ca="1" si="8"/>
        <v>0</v>
      </c>
      <c r="L57" s="1">
        <f t="shared" si="2"/>
        <v>0</v>
      </c>
    </row>
    <row r="58" spans="1:12" x14ac:dyDescent="0.25">
      <c r="A58" s="27">
        <f t="shared" ca="1" si="4"/>
        <v>0</v>
      </c>
      <c r="B58" s="27">
        <f ca="1">VLOOKUP(OFFSET($L$2,(ROW(R44)-ROW($Q$2))*7+COLUMN(B57)-COLUMN($A$15),0),Accounts!$H$3:$K$24,4,FALSE)</f>
        <v>0</v>
      </c>
      <c r="C58" s="32">
        <f t="shared" ref="C58:D58" ca="1" si="49">OFFSET($L$2,(ROW(S44)-ROW($Q$2))*7+COLUMN(C57)-COLUMN($A$15),0)</f>
        <v>0</v>
      </c>
      <c r="D58" s="27">
        <f t="shared" ca="1" si="49"/>
        <v>0</v>
      </c>
      <c r="E58" s="28">
        <f t="shared" ca="1" si="6"/>
        <v>0</v>
      </c>
      <c r="F58" s="27">
        <f t="shared" ca="1" si="7"/>
        <v>0</v>
      </c>
      <c r="G58" s="37"/>
      <c r="H58" s="29" t="str">
        <f t="shared" si="3"/>
        <v>Other Expenses</v>
      </c>
      <c r="I58" s="29" t="b">
        <f t="array" ref="I58">AND(NOT(OR($G$15:G57=G58)),H58=$A$8)</f>
        <v>0</v>
      </c>
      <c r="J58" s="30">
        <f t="shared" ca="1" si="8"/>
        <v>0</v>
      </c>
      <c r="L58" s="1">
        <f t="shared" si="2"/>
        <v>0</v>
      </c>
    </row>
    <row r="59" spans="1:12" x14ac:dyDescent="0.25">
      <c r="A59" s="27">
        <f t="shared" ca="1" si="4"/>
        <v>0</v>
      </c>
      <c r="B59" s="27">
        <f ca="1">VLOOKUP(OFFSET($L$2,(ROW(R45)-ROW($Q$2))*7+COLUMN(B58)-COLUMN($A$15),0),Accounts!$H$3:$K$24,4,FALSE)</f>
        <v>0</v>
      </c>
      <c r="C59" s="32">
        <f t="shared" ref="C59:D59" ca="1" si="50">OFFSET($L$2,(ROW(S45)-ROW($Q$2))*7+COLUMN(C58)-COLUMN($A$15),0)</f>
        <v>0</v>
      </c>
      <c r="D59" s="27">
        <f t="shared" ca="1" si="50"/>
        <v>0</v>
      </c>
      <c r="E59" s="28">
        <f t="shared" ca="1" si="6"/>
        <v>0</v>
      </c>
      <c r="F59" s="27">
        <f t="shared" ca="1" si="7"/>
        <v>0</v>
      </c>
      <c r="G59" s="37"/>
      <c r="H59" s="29" t="str">
        <f t="shared" si="3"/>
        <v>Other Expenses</v>
      </c>
      <c r="I59" s="29" t="b">
        <f t="array" ref="I59">AND(NOT(OR($G$15:G58=G59)),H59=$A$8)</f>
        <v>0</v>
      </c>
      <c r="J59" s="30">
        <f t="shared" ca="1" si="8"/>
        <v>0</v>
      </c>
      <c r="L59" s="1">
        <f t="shared" si="2"/>
        <v>0</v>
      </c>
    </row>
    <row r="60" spans="1:12" x14ac:dyDescent="0.25">
      <c r="A60" s="27">
        <f t="shared" ca="1" si="4"/>
        <v>0</v>
      </c>
      <c r="B60" s="27">
        <f ca="1">VLOOKUP(OFFSET($L$2,(ROW(R46)-ROW($Q$2))*7+COLUMN(B59)-COLUMN($A$15),0),Accounts!$H$3:$K$24,4,FALSE)</f>
        <v>0</v>
      </c>
      <c r="C60" s="32">
        <f t="shared" ref="C60:D60" ca="1" si="51">OFFSET($L$2,(ROW(S46)-ROW($Q$2))*7+COLUMN(C59)-COLUMN($A$15),0)</f>
        <v>0</v>
      </c>
      <c r="D60" s="27">
        <f t="shared" ca="1" si="51"/>
        <v>0</v>
      </c>
      <c r="E60" s="28">
        <f t="shared" ca="1" si="6"/>
        <v>0</v>
      </c>
      <c r="F60" s="27">
        <f t="shared" ca="1" si="7"/>
        <v>0</v>
      </c>
      <c r="G60" s="37"/>
      <c r="H60" s="29" t="str">
        <f t="shared" si="3"/>
        <v>Other Expenses</v>
      </c>
      <c r="I60" s="29" t="b">
        <f t="array" ref="I60">AND(NOT(OR($G$15:G59=G60)),H60=$A$8)</f>
        <v>0</v>
      </c>
      <c r="J60" s="30">
        <f t="shared" ca="1" si="8"/>
        <v>0</v>
      </c>
      <c r="L60" s="1">
        <f t="shared" si="2"/>
        <v>0</v>
      </c>
    </row>
    <row r="61" spans="1:12" x14ac:dyDescent="0.25">
      <c r="A61" s="27">
        <f t="shared" ca="1" si="4"/>
        <v>0</v>
      </c>
      <c r="B61" s="27">
        <f ca="1">VLOOKUP(OFFSET($L$2,(ROW(R47)-ROW($Q$2))*7+COLUMN(B60)-COLUMN($A$15),0),Accounts!$H$3:$K$24,4,FALSE)</f>
        <v>0</v>
      </c>
      <c r="C61" s="32">
        <f t="shared" ref="C61:D61" ca="1" si="52">OFFSET($L$2,(ROW(S47)-ROW($Q$2))*7+COLUMN(C60)-COLUMN($A$15),0)</f>
        <v>0</v>
      </c>
      <c r="D61" s="27">
        <f t="shared" ca="1" si="52"/>
        <v>0</v>
      </c>
      <c r="E61" s="28">
        <f t="shared" ca="1" si="6"/>
        <v>0</v>
      </c>
      <c r="F61" s="27">
        <f t="shared" ca="1" si="7"/>
        <v>0</v>
      </c>
      <c r="G61" s="37"/>
      <c r="H61" s="29" t="str">
        <f t="shared" si="3"/>
        <v>Other Expenses</v>
      </c>
      <c r="I61" s="29" t="b">
        <f t="array" ref="I61">AND(NOT(OR($G$15:G60=G61)),H61=$A$8)</f>
        <v>0</v>
      </c>
      <c r="J61" s="30">
        <f t="shared" ca="1" si="8"/>
        <v>0</v>
      </c>
      <c r="L61" s="1">
        <f t="shared" si="2"/>
        <v>0</v>
      </c>
    </row>
    <row r="62" spans="1:12" x14ac:dyDescent="0.25">
      <c r="A62" s="27">
        <f t="shared" ca="1" si="4"/>
        <v>0</v>
      </c>
      <c r="B62" s="27">
        <f ca="1">VLOOKUP(OFFSET($L$2,(ROW(R48)-ROW($Q$2))*7+COLUMN(B61)-COLUMN($A$15),0),Accounts!$H$3:$K$24,4,FALSE)</f>
        <v>0</v>
      </c>
      <c r="C62" s="32">
        <f t="shared" ref="C62:D62" ca="1" si="53">OFFSET($L$2,(ROW(S48)-ROW($Q$2))*7+COLUMN(C61)-COLUMN($A$15),0)</f>
        <v>0</v>
      </c>
      <c r="D62" s="27">
        <f t="shared" ca="1" si="53"/>
        <v>0</v>
      </c>
      <c r="E62" s="28">
        <f t="shared" ca="1" si="6"/>
        <v>0</v>
      </c>
      <c r="F62" s="27">
        <f t="shared" ca="1" si="7"/>
        <v>0</v>
      </c>
      <c r="G62" s="37"/>
      <c r="H62" s="29" t="str">
        <f t="shared" si="3"/>
        <v>Other Expenses</v>
      </c>
      <c r="I62" s="29" t="b">
        <f t="array" ref="I62">AND(NOT(OR($G$15:G61=G62)),H62=$A$8)</f>
        <v>0</v>
      </c>
      <c r="J62" s="30">
        <f t="shared" ca="1" si="8"/>
        <v>0</v>
      </c>
      <c r="L62" s="1">
        <f t="shared" si="2"/>
        <v>0</v>
      </c>
    </row>
    <row r="63" spans="1:12" x14ac:dyDescent="0.25">
      <c r="A63" s="27">
        <f t="shared" ca="1" si="4"/>
        <v>0</v>
      </c>
      <c r="B63" s="27">
        <f ca="1">VLOOKUP(OFFSET($L$2,(ROW(R49)-ROW($Q$2))*7+COLUMN(B62)-COLUMN($A$15),0),Accounts!$H$3:$K$24,4,FALSE)</f>
        <v>0</v>
      </c>
      <c r="C63" s="32">
        <f t="shared" ref="C63:D63" ca="1" si="54">OFFSET($L$2,(ROW(S49)-ROW($Q$2))*7+COLUMN(C62)-COLUMN($A$15),0)</f>
        <v>0</v>
      </c>
      <c r="D63" s="27">
        <f t="shared" ca="1" si="54"/>
        <v>0</v>
      </c>
      <c r="E63" s="28">
        <f t="shared" ca="1" si="6"/>
        <v>0</v>
      </c>
      <c r="F63" s="27">
        <f t="shared" ca="1" si="7"/>
        <v>0</v>
      </c>
      <c r="G63" s="37"/>
      <c r="H63" s="29" t="str">
        <f t="shared" si="3"/>
        <v>Other Expenses</v>
      </c>
      <c r="I63" s="29" t="b">
        <f t="array" ref="I63">AND(NOT(OR($G$15:G62=G63)),H63=$A$8)</f>
        <v>0</v>
      </c>
      <c r="J63" s="30">
        <f t="shared" ca="1" si="8"/>
        <v>0</v>
      </c>
      <c r="L63" s="1">
        <f t="shared" si="2"/>
        <v>0</v>
      </c>
    </row>
    <row r="64" spans="1:12" x14ac:dyDescent="0.25">
      <c r="A64" s="27">
        <f t="shared" ca="1" si="4"/>
        <v>0</v>
      </c>
      <c r="B64" s="27">
        <f ca="1">VLOOKUP(OFFSET($L$2,(ROW(R50)-ROW($Q$2))*7+COLUMN(B63)-COLUMN($A$15),0),Accounts!$H$3:$K$24,4,FALSE)</f>
        <v>0</v>
      </c>
      <c r="C64" s="32">
        <f t="shared" ref="C64:D64" ca="1" si="55">OFFSET($L$2,(ROW(S50)-ROW($Q$2))*7+COLUMN(C63)-COLUMN($A$15),0)</f>
        <v>0</v>
      </c>
      <c r="D64" s="27">
        <f t="shared" ca="1" si="55"/>
        <v>0</v>
      </c>
      <c r="E64" s="28">
        <f t="shared" ca="1" si="6"/>
        <v>0</v>
      </c>
      <c r="F64" s="27">
        <f t="shared" ca="1" si="7"/>
        <v>0</v>
      </c>
      <c r="G64" s="37"/>
      <c r="H64" s="29" t="str">
        <f t="shared" si="3"/>
        <v>Other Expenses</v>
      </c>
      <c r="I64" s="29" t="b">
        <f t="array" ref="I64">AND(NOT(OR($G$15:G63=G64)),H64=$A$8)</f>
        <v>0</v>
      </c>
      <c r="J64" s="30">
        <f t="shared" ca="1" si="8"/>
        <v>0</v>
      </c>
      <c r="L64" s="1">
        <f t="shared" si="2"/>
        <v>0</v>
      </c>
    </row>
    <row r="65" spans="1:12" x14ac:dyDescent="0.25">
      <c r="A65" s="27">
        <f t="shared" ca="1" si="4"/>
        <v>0</v>
      </c>
      <c r="B65" s="27">
        <f ca="1">VLOOKUP(OFFSET($L$2,(ROW(R51)-ROW($Q$2))*7+COLUMN(B64)-COLUMN($A$15),0),Accounts!$H$3:$K$24,4,FALSE)</f>
        <v>0</v>
      </c>
      <c r="C65" s="32">
        <f t="shared" ref="C65:D65" ca="1" si="56">OFFSET($L$2,(ROW(S51)-ROW($Q$2))*7+COLUMN(C64)-COLUMN($A$15),0)</f>
        <v>0</v>
      </c>
      <c r="D65" s="27">
        <f t="shared" ca="1" si="56"/>
        <v>0</v>
      </c>
      <c r="E65" s="28">
        <f t="shared" ca="1" si="6"/>
        <v>0</v>
      </c>
      <c r="F65" s="27">
        <f t="shared" ca="1" si="7"/>
        <v>0</v>
      </c>
      <c r="G65" s="37"/>
      <c r="H65" s="29" t="str">
        <f t="shared" si="3"/>
        <v>Other Expenses</v>
      </c>
      <c r="I65" s="29" t="b">
        <f t="array" ref="I65">AND(NOT(OR($G$15:G64=G65)),H65=$A$8)</f>
        <v>0</v>
      </c>
      <c r="J65" s="30">
        <f t="shared" ca="1" si="8"/>
        <v>0</v>
      </c>
      <c r="L65" s="1">
        <f t="shared" si="2"/>
        <v>0</v>
      </c>
    </row>
    <row r="66" spans="1:12" x14ac:dyDescent="0.25">
      <c r="A66" s="27">
        <f t="shared" ca="1" si="4"/>
        <v>0</v>
      </c>
      <c r="B66" s="27">
        <f ca="1">VLOOKUP(OFFSET($L$2,(ROW(R52)-ROW($Q$2))*7+COLUMN(B65)-COLUMN($A$15),0),Accounts!$H$3:$K$24,4,FALSE)</f>
        <v>0</v>
      </c>
      <c r="C66" s="32">
        <f t="shared" ref="C66:D66" ca="1" si="57">OFFSET($L$2,(ROW(S52)-ROW($Q$2))*7+COLUMN(C65)-COLUMN($A$15),0)</f>
        <v>0</v>
      </c>
      <c r="D66" s="27">
        <f t="shared" ca="1" si="57"/>
        <v>0</v>
      </c>
      <c r="E66" s="28">
        <f t="shared" ca="1" si="6"/>
        <v>0</v>
      </c>
      <c r="F66" s="27">
        <f t="shared" ca="1" si="7"/>
        <v>0</v>
      </c>
      <c r="G66" s="37"/>
      <c r="H66" s="29" t="str">
        <f t="shared" si="3"/>
        <v>Other Expenses</v>
      </c>
      <c r="I66" s="29" t="b">
        <f t="array" ref="I66">AND(NOT(OR($G$15:G65=G66)),H66=$A$8)</f>
        <v>0</v>
      </c>
      <c r="J66" s="30">
        <f t="shared" ca="1" si="8"/>
        <v>0</v>
      </c>
      <c r="L66" s="1">
        <f t="shared" si="2"/>
        <v>0</v>
      </c>
    </row>
    <row r="67" spans="1:12" x14ac:dyDescent="0.25">
      <c r="A67" s="27">
        <f t="shared" ca="1" si="4"/>
        <v>0</v>
      </c>
      <c r="B67" s="27">
        <f ca="1">VLOOKUP(OFFSET($L$2,(ROW(R53)-ROW($Q$2))*7+COLUMN(B66)-COLUMN($A$15),0),Accounts!$H$3:$K$24,4,FALSE)</f>
        <v>0</v>
      </c>
      <c r="C67" s="32">
        <f t="shared" ref="C67:D67" ca="1" si="58">OFFSET($L$2,(ROW(S53)-ROW($Q$2))*7+COLUMN(C66)-COLUMN($A$15),0)</f>
        <v>0</v>
      </c>
      <c r="D67" s="27">
        <f t="shared" ca="1" si="58"/>
        <v>0</v>
      </c>
      <c r="E67" s="28">
        <f t="shared" ca="1" si="6"/>
        <v>0</v>
      </c>
      <c r="F67" s="27">
        <f t="shared" ca="1" si="7"/>
        <v>0</v>
      </c>
      <c r="G67" s="37"/>
      <c r="H67" s="29" t="str">
        <f t="shared" si="3"/>
        <v>Other Expenses</v>
      </c>
      <c r="I67" s="29" t="b">
        <f t="array" ref="I67">AND(NOT(OR($G$15:G66=G67)),H67=$A$8)</f>
        <v>0</v>
      </c>
      <c r="J67" s="30">
        <f t="shared" ca="1" si="8"/>
        <v>0</v>
      </c>
      <c r="L67" s="1">
        <f t="shared" ref="L67:L130" si="59">IF(ISERR(VALUE(IF(RIGHT(S67,1)=",",LEFT(S67,LEN(S67)-1),S67))),IF(RIGHT(S67,1)=",",LEFT(S67,LEN(S67)-1),S67),VALUE(IF(RIGHT(S67,1)=",",LEFT(S67,LEN(S67)-1),S67)))</f>
        <v>0</v>
      </c>
    </row>
    <row r="68" spans="1:12" x14ac:dyDescent="0.25">
      <c r="A68" s="27">
        <f t="shared" ca="1" si="4"/>
        <v>0</v>
      </c>
      <c r="B68" s="27">
        <f ca="1">VLOOKUP(OFFSET($L$2,(ROW(R54)-ROW($Q$2))*7+COLUMN(B67)-COLUMN($A$15),0),Accounts!$H$3:$K$24,4,FALSE)</f>
        <v>0</v>
      </c>
      <c r="C68" s="32">
        <f t="shared" ref="C68:D68" ca="1" si="60">OFFSET($L$2,(ROW(S54)-ROW($Q$2))*7+COLUMN(C67)-COLUMN($A$15),0)</f>
        <v>0</v>
      </c>
      <c r="D68" s="27">
        <f t="shared" ca="1" si="60"/>
        <v>0</v>
      </c>
      <c r="E68" s="28">
        <f t="shared" ca="1" si="6"/>
        <v>0</v>
      </c>
      <c r="F68" s="27">
        <f t="shared" ca="1" si="7"/>
        <v>0</v>
      </c>
      <c r="G68" s="37"/>
      <c r="H68" s="29" t="str">
        <f t="shared" si="3"/>
        <v>Other Expenses</v>
      </c>
      <c r="I68" s="29" t="b">
        <f t="array" ref="I68">AND(NOT(OR($G$15:G67=G68)),H68=$A$8)</f>
        <v>0</v>
      </c>
      <c r="J68" s="30">
        <f t="shared" ca="1" si="8"/>
        <v>0</v>
      </c>
      <c r="L68" s="1">
        <f t="shared" si="59"/>
        <v>0</v>
      </c>
    </row>
    <row r="69" spans="1:12" x14ac:dyDescent="0.25">
      <c r="A69" s="27">
        <f t="shared" ca="1" si="4"/>
        <v>0</v>
      </c>
      <c r="B69" s="27">
        <f ca="1">VLOOKUP(OFFSET($L$2,(ROW(R55)-ROW($Q$2))*7+COLUMN(B68)-COLUMN($A$15),0),Accounts!$H$3:$K$24,4,FALSE)</f>
        <v>0</v>
      </c>
      <c r="C69" s="32">
        <f t="shared" ref="C69:D69" ca="1" si="61">OFFSET($L$2,(ROW(S55)-ROW($Q$2))*7+COLUMN(C68)-COLUMN($A$15),0)</f>
        <v>0</v>
      </c>
      <c r="D69" s="27">
        <f t="shared" ca="1" si="61"/>
        <v>0</v>
      </c>
      <c r="E69" s="28">
        <f t="shared" ca="1" si="6"/>
        <v>0</v>
      </c>
      <c r="F69" s="27">
        <f t="shared" ca="1" si="7"/>
        <v>0</v>
      </c>
      <c r="G69" s="37"/>
      <c r="H69" s="29" t="str">
        <f t="shared" si="3"/>
        <v>Other Expenses</v>
      </c>
      <c r="I69" s="29" t="b">
        <f t="array" ref="I69">AND(NOT(OR($G$15:G68=G69)),H69=$A$8)</f>
        <v>0</v>
      </c>
      <c r="J69" s="30">
        <f t="shared" ca="1" si="8"/>
        <v>0</v>
      </c>
      <c r="L69" s="1">
        <f t="shared" si="59"/>
        <v>0</v>
      </c>
    </row>
    <row r="70" spans="1:12" x14ac:dyDescent="0.25">
      <c r="A70" s="27">
        <f t="shared" ca="1" si="4"/>
        <v>0</v>
      </c>
      <c r="B70" s="27">
        <f ca="1">VLOOKUP(OFFSET($L$2,(ROW(R56)-ROW($Q$2))*7+COLUMN(B69)-COLUMN($A$15),0),Accounts!$H$3:$K$24,4,FALSE)</f>
        <v>0</v>
      </c>
      <c r="C70" s="32">
        <f t="shared" ref="C70:D70" ca="1" si="62">OFFSET($L$2,(ROW(S56)-ROW($Q$2))*7+COLUMN(C69)-COLUMN($A$15),0)</f>
        <v>0</v>
      </c>
      <c r="D70" s="27">
        <f t="shared" ca="1" si="62"/>
        <v>0</v>
      </c>
      <c r="E70" s="28">
        <f t="shared" ca="1" si="6"/>
        <v>0</v>
      </c>
      <c r="F70" s="27">
        <f t="shared" ca="1" si="7"/>
        <v>0</v>
      </c>
      <c r="G70" s="37"/>
      <c r="H70" s="29" t="str">
        <f t="shared" si="3"/>
        <v>Other Expenses</v>
      </c>
      <c r="I70" s="29" t="b">
        <f t="array" ref="I70">AND(NOT(OR($G$15:G69=G70)),H70=$A$8)</f>
        <v>0</v>
      </c>
      <c r="J70" s="30">
        <f t="shared" ca="1" si="8"/>
        <v>0</v>
      </c>
      <c r="L70" s="1">
        <f t="shared" si="59"/>
        <v>0</v>
      </c>
    </row>
    <row r="71" spans="1:12" x14ac:dyDescent="0.25">
      <c r="A71" s="27">
        <f t="shared" ca="1" si="4"/>
        <v>0</v>
      </c>
      <c r="B71" s="27">
        <f ca="1">VLOOKUP(OFFSET($L$2,(ROW(R57)-ROW($Q$2))*7+COLUMN(B70)-COLUMN($A$15),0),Accounts!$H$3:$K$24,4,FALSE)</f>
        <v>0</v>
      </c>
      <c r="C71" s="32">
        <f t="shared" ref="C71:D71" ca="1" si="63">OFFSET($L$2,(ROW(S57)-ROW($Q$2))*7+COLUMN(C70)-COLUMN($A$15),0)</f>
        <v>0</v>
      </c>
      <c r="D71" s="27">
        <f t="shared" ca="1" si="63"/>
        <v>0</v>
      </c>
      <c r="E71" s="28">
        <f t="shared" ca="1" si="6"/>
        <v>0</v>
      </c>
      <c r="F71" s="27">
        <f t="shared" ca="1" si="7"/>
        <v>0</v>
      </c>
      <c r="G71" s="37"/>
      <c r="H71" s="29" t="str">
        <f t="shared" si="3"/>
        <v>Other Expenses</v>
      </c>
      <c r="I71" s="29" t="b">
        <f t="array" ref="I71">AND(NOT(OR($G$15:G70=G71)),H71=$A$8)</f>
        <v>0</v>
      </c>
      <c r="J71" s="30">
        <f t="shared" ca="1" si="8"/>
        <v>0</v>
      </c>
      <c r="L71" s="1">
        <f t="shared" si="59"/>
        <v>0</v>
      </c>
    </row>
    <row r="72" spans="1:12" x14ac:dyDescent="0.25">
      <c r="A72" s="27">
        <f t="shared" ca="1" si="4"/>
        <v>0</v>
      </c>
      <c r="B72" s="27">
        <f ca="1">VLOOKUP(OFFSET($L$2,(ROW(R58)-ROW($Q$2))*7+COLUMN(B71)-COLUMN($A$15),0),Accounts!$H$3:$K$24,4,FALSE)</f>
        <v>0</v>
      </c>
      <c r="C72" s="32">
        <f t="shared" ref="C72:D72" ca="1" si="64">OFFSET($L$2,(ROW(S58)-ROW($Q$2))*7+COLUMN(C71)-COLUMN($A$15),0)</f>
        <v>0</v>
      </c>
      <c r="D72" s="27">
        <f t="shared" ca="1" si="64"/>
        <v>0</v>
      </c>
      <c r="E72" s="28">
        <f t="shared" ca="1" si="6"/>
        <v>0</v>
      </c>
      <c r="F72" s="27">
        <f t="shared" ca="1" si="7"/>
        <v>0</v>
      </c>
      <c r="G72" s="37"/>
      <c r="H72" s="29" t="str">
        <f t="shared" si="3"/>
        <v>Other Expenses</v>
      </c>
      <c r="I72" s="29" t="b">
        <f t="array" ref="I72">AND(NOT(OR($G$15:G71=G72)),H72=$A$8)</f>
        <v>0</v>
      </c>
      <c r="J72" s="30">
        <f t="shared" ca="1" si="8"/>
        <v>0</v>
      </c>
      <c r="L72" s="1">
        <f t="shared" si="59"/>
        <v>0</v>
      </c>
    </row>
    <row r="73" spans="1:12" x14ac:dyDescent="0.25">
      <c r="A73" s="27">
        <f t="shared" ca="1" si="4"/>
        <v>0</v>
      </c>
      <c r="B73" s="27">
        <f ca="1">VLOOKUP(OFFSET($L$2,(ROW(R59)-ROW($Q$2))*7+COLUMN(B72)-COLUMN($A$15),0),Accounts!$H$3:$K$24,4,FALSE)</f>
        <v>0</v>
      </c>
      <c r="C73" s="32">
        <f t="shared" ref="C73:D73" ca="1" si="65">OFFSET($L$2,(ROW(S59)-ROW($Q$2))*7+COLUMN(C72)-COLUMN($A$15),0)</f>
        <v>0</v>
      </c>
      <c r="D73" s="27">
        <f t="shared" ca="1" si="65"/>
        <v>0</v>
      </c>
      <c r="E73" s="28">
        <f t="shared" ca="1" si="6"/>
        <v>0</v>
      </c>
      <c r="F73" s="27">
        <f t="shared" ca="1" si="7"/>
        <v>0</v>
      </c>
      <c r="G73" s="37"/>
      <c r="H73" s="29" t="str">
        <f t="shared" si="3"/>
        <v>Other Expenses</v>
      </c>
      <c r="I73" s="29" t="b">
        <f t="array" ref="I73">AND(NOT(OR($G$15:G72=G73)),H73=$A$8)</f>
        <v>0</v>
      </c>
      <c r="J73" s="30">
        <f t="shared" ca="1" si="8"/>
        <v>0</v>
      </c>
      <c r="L73" s="1">
        <f t="shared" si="59"/>
        <v>0</v>
      </c>
    </row>
    <row r="74" spans="1:12" x14ac:dyDescent="0.25">
      <c r="A74" s="27">
        <f t="shared" ca="1" si="4"/>
        <v>0</v>
      </c>
      <c r="B74" s="27">
        <f ca="1">VLOOKUP(OFFSET($L$2,(ROW(R60)-ROW($Q$2))*7+COLUMN(B73)-COLUMN($A$15),0),Accounts!$H$3:$K$24,4,FALSE)</f>
        <v>0</v>
      </c>
      <c r="C74" s="32">
        <f t="shared" ref="C74:D74" ca="1" si="66">OFFSET($L$2,(ROW(S60)-ROW($Q$2))*7+COLUMN(C73)-COLUMN($A$15),0)</f>
        <v>0</v>
      </c>
      <c r="D74" s="27">
        <f t="shared" ca="1" si="66"/>
        <v>0</v>
      </c>
      <c r="E74" s="28">
        <f t="shared" ca="1" si="6"/>
        <v>0</v>
      </c>
      <c r="F74" s="27">
        <f t="shared" ca="1" si="7"/>
        <v>0</v>
      </c>
      <c r="G74" s="37"/>
      <c r="H74" s="29" t="str">
        <f t="shared" si="3"/>
        <v>Other Expenses</v>
      </c>
      <c r="I74" s="29" t="b">
        <f t="array" ref="I74">AND(NOT(OR($G$15:G73=G74)),H74=$A$8)</f>
        <v>0</v>
      </c>
      <c r="J74" s="30">
        <f t="shared" ca="1" si="8"/>
        <v>0</v>
      </c>
      <c r="L74" s="1">
        <f t="shared" si="59"/>
        <v>0</v>
      </c>
    </row>
    <row r="75" spans="1:12" x14ac:dyDescent="0.25">
      <c r="A75" s="27">
        <f t="shared" ca="1" si="4"/>
        <v>0</v>
      </c>
      <c r="B75" s="27">
        <f ca="1">VLOOKUP(OFFSET($L$2,(ROW(R61)-ROW($Q$2))*7+COLUMN(B74)-COLUMN($A$15),0),Accounts!$H$3:$K$24,4,FALSE)</f>
        <v>0</v>
      </c>
      <c r="C75" s="32">
        <f t="shared" ref="C75:D75" ca="1" si="67">OFFSET($L$2,(ROW(S61)-ROW($Q$2))*7+COLUMN(C74)-COLUMN($A$15),0)</f>
        <v>0</v>
      </c>
      <c r="D75" s="27">
        <f t="shared" ca="1" si="67"/>
        <v>0</v>
      </c>
      <c r="E75" s="28">
        <f t="shared" ca="1" si="6"/>
        <v>0</v>
      </c>
      <c r="F75" s="27">
        <f t="shared" ca="1" si="7"/>
        <v>0</v>
      </c>
      <c r="G75" s="37"/>
      <c r="H75" s="29" t="str">
        <f t="shared" si="3"/>
        <v>Other Expenses</v>
      </c>
      <c r="I75" s="29" t="b">
        <f t="array" ref="I75">AND(NOT(OR($G$15:G74=G75)),H75=$A$8)</f>
        <v>0</v>
      </c>
      <c r="J75" s="30">
        <f t="shared" ca="1" si="8"/>
        <v>0</v>
      </c>
      <c r="L75" s="1">
        <f t="shared" si="59"/>
        <v>0</v>
      </c>
    </row>
    <row r="76" spans="1:12" x14ac:dyDescent="0.25">
      <c r="A76" s="27">
        <f t="shared" ca="1" si="4"/>
        <v>0</v>
      </c>
      <c r="B76" s="27">
        <f ca="1">VLOOKUP(OFFSET($L$2,(ROW(R62)-ROW($Q$2))*7+COLUMN(B75)-COLUMN($A$15),0),Accounts!$H$3:$K$24,4,FALSE)</f>
        <v>0</v>
      </c>
      <c r="C76" s="32">
        <f t="shared" ref="C76:D76" ca="1" si="68">OFFSET($L$2,(ROW(S62)-ROW($Q$2))*7+COLUMN(C75)-COLUMN($A$15),0)</f>
        <v>0</v>
      </c>
      <c r="D76" s="27">
        <f t="shared" ca="1" si="68"/>
        <v>0</v>
      </c>
      <c r="E76" s="28">
        <f t="shared" ca="1" si="6"/>
        <v>0</v>
      </c>
      <c r="F76" s="27">
        <f t="shared" ca="1" si="7"/>
        <v>0</v>
      </c>
      <c r="G76" s="37"/>
      <c r="H76" s="29" t="str">
        <f t="shared" si="3"/>
        <v>Other Expenses</v>
      </c>
      <c r="I76" s="29" t="b">
        <f t="array" ref="I76">AND(NOT(OR($G$15:G75=G76)),H76=$A$8)</f>
        <v>0</v>
      </c>
      <c r="J76" s="30">
        <f t="shared" ca="1" si="8"/>
        <v>0</v>
      </c>
      <c r="L76" s="1">
        <f t="shared" si="59"/>
        <v>0</v>
      </c>
    </row>
    <row r="77" spans="1:12" x14ac:dyDescent="0.25">
      <c r="A77" s="27">
        <f t="shared" ca="1" si="4"/>
        <v>0</v>
      </c>
      <c r="B77" s="27">
        <f ca="1">VLOOKUP(OFFSET($L$2,(ROW(R63)-ROW($Q$2))*7+COLUMN(B76)-COLUMN($A$15),0),Accounts!$H$3:$K$24,4,FALSE)</f>
        <v>0</v>
      </c>
      <c r="C77" s="32">
        <f t="shared" ref="C77:D77" ca="1" si="69">OFFSET($L$2,(ROW(S63)-ROW($Q$2))*7+COLUMN(C76)-COLUMN($A$15),0)</f>
        <v>0</v>
      </c>
      <c r="D77" s="27">
        <f t="shared" ca="1" si="69"/>
        <v>0</v>
      </c>
      <c r="E77" s="28">
        <f t="shared" ca="1" si="6"/>
        <v>0</v>
      </c>
      <c r="F77" s="27">
        <f t="shared" ca="1" si="7"/>
        <v>0</v>
      </c>
      <c r="G77" s="37"/>
      <c r="H77" s="29" t="str">
        <f t="shared" si="3"/>
        <v>Other Expenses</v>
      </c>
      <c r="I77" s="29" t="b">
        <f t="array" ref="I77">AND(NOT(OR($G$15:G76=G77)),H77=$A$8)</f>
        <v>0</v>
      </c>
      <c r="J77" s="30">
        <f t="shared" ca="1" si="8"/>
        <v>0</v>
      </c>
      <c r="L77" s="1">
        <f t="shared" si="59"/>
        <v>0</v>
      </c>
    </row>
    <row r="78" spans="1:12" x14ac:dyDescent="0.25">
      <c r="A78" s="27">
        <f t="shared" ca="1" si="4"/>
        <v>0</v>
      </c>
      <c r="B78" s="27">
        <f ca="1">VLOOKUP(OFFSET($L$2,(ROW(R64)-ROW($Q$2))*7+COLUMN(B77)-COLUMN($A$15),0),Accounts!$H$3:$K$24,4,FALSE)</f>
        <v>0</v>
      </c>
      <c r="C78" s="32">
        <f t="shared" ref="C78:D78" ca="1" si="70">OFFSET($L$2,(ROW(S64)-ROW($Q$2))*7+COLUMN(C77)-COLUMN($A$15),0)</f>
        <v>0</v>
      </c>
      <c r="D78" s="27">
        <f t="shared" ca="1" si="70"/>
        <v>0</v>
      </c>
      <c r="E78" s="28">
        <f t="shared" ca="1" si="6"/>
        <v>0</v>
      </c>
      <c r="F78" s="27">
        <f t="shared" ca="1" si="7"/>
        <v>0</v>
      </c>
      <c r="G78" s="37"/>
      <c r="H78" s="29" t="str">
        <f t="shared" si="3"/>
        <v>Other Expenses</v>
      </c>
      <c r="I78" s="29" t="b">
        <f t="array" ref="I78">AND(NOT(OR($G$15:G77=G78)),H78=$A$8)</f>
        <v>0</v>
      </c>
      <c r="J78" s="30">
        <f t="shared" ca="1" si="8"/>
        <v>0</v>
      </c>
      <c r="L78" s="1">
        <f t="shared" si="59"/>
        <v>0</v>
      </c>
    </row>
    <row r="79" spans="1:12" x14ac:dyDescent="0.25">
      <c r="A79" s="27">
        <f t="shared" ca="1" si="4"/>
        <v>0</v>
      </c>
      <c r="B79" s="27">
        <f ca="1">VLOOKUP(OFFSET($L$2,(ROW(R65)-ROW($Q$2))*7+COLUMN(B78)-COLUMN($A$15),0),Accounts!$H$3:$K$24,4,FALSE)</f>
        <v>0</v>
      </c>
      <c r="C79" s="32">
        <f t="shared" ref="C79:D79" ca="1" si="71">OFFSET($L$2,(ROW(S65)-ROW($Q$2))*7+COLUMN(C78)-COLUMN($A$15),0)</f>
        <v>0</v>
      </c>
      <c r="D79" s="27">
        <f t="shared" ca="1" si="71"/>
        <v>0</v>
      </c>
      <c r="E79" s="28">
        <f t="shared" ca="1" si="6"/>
        <v>0</v>
      </c>
      <c r="F79" s="27">
        <f t="shared" ca="1" si="7"/>
        <v>0</v>
      </c>
      <c r="G79" s="37"/>
      <c r="H79" s="29" t="str">
        <f t="shared" si="3"/>
        <v>Other Expenses</v>
      </c>
      <c r="I79" s="29" t="b">
        <f t="array" ref="I79">AND(NOT(OR($G$15:G78=G79)),H79=$A$8)</f>
        <v>0</v>
      </c>
      <c r="J79" s="30">
        <f t="shared" ca="1" si="8"/>
        <v>0</v>
      </c>
      <c r="L79" s="1">
        <f t="shared" si="59"/>
        <v>0</v>
      </c>
    </row>
    <row r="80" spans="1:12" x14ac:dyDescent="0.25">
      <c r="A80" s="27">
        <f t="shared" ca="1" si="4"/>
        <v>0</v>
      </c>
      <c r="B80" s="27">
        <f ca="1">VLOOKUP(OFFSET($L$2,(ROW(R66)-ROW($Q$2))*7+COLUMN(B79)-COLUMN($A$15),0),Accounts!$H$3:$K$24,4,FALSE)</f>
        <v>0</v>
      </c>
      <c r="C80" s="32">
        <f t="shared" ref="C80:D80" ca="1" si="72">OFFSET($L$2,(ROW(S66)-ROW($Q$2))*7+COLUMN(C79)-COLUMN($A$15),0)</f>
        <v>0</v>
      </c>
      <c r="D80" s="27">
        <f t="shared" ca="1" si="72"/>
        <v>0</v>
      </c>
      <c r="E80" s="28">
        <f t="shared" ca="1" si="6"/>
        <v>0</v>
      </c>
      <c r="F80" s="27">
        <f t="shared" ca="1" si="7"/>
        <v>0</v>
      </c>
      <c r="G80" s="37"/>
      <c r="H80" s="29" t="str">
        <f t="shared" ref="H80:H118" si="73">IF(ISNA(VLOOKUP($G80,$Y$1:$Z$41,2,FALSE)),"Other Expenses",VLOOKUP($G80,$Y$1:$Z$41,2,FALSE))</f>
        <v>Other Expenses</v>
      </c>
      <c r="I80" s="29" t="b">
        <f t="array" ref="I80">AND(NOT(OR($G$15:G79=G80)),H80=$A$8)</f>
        <v>0</v>
      </c>
      <c r="J80" s="30">
        <f t="shared" ca="1" si="8"/>
        <v>0</v>
      </c>
      <c r="L80" s="1">
        <f t="shared" si="59"/>
        <v>0</v>
      </c>
    </row>
    <row r="81" spans="1:19" x14ac:dyDescent="0.25">
      <c r="A81" s="27">
        <f t="shared" ref="A81:A118" ca="1" si="74">OFFSET($L$2,(ROW(Q67)-ROW($Q$2))*7+COLUMN(A80)-COLUMN($A$15),0)</f>
        <v>0</v>
      </c>
      <c r="B81" s="27">
        <f ca="1">VLOOKUP(OFFSET($L$2,(ROW(R67)-ROW($Q$2))*7+COLUMN(B80)-COLUMN($A$15),0),Accounts!$H$3:$K$24,4,FALSE)</f>
        <v>0</v>
      </c>
      <c r="C81" s="32">
        <f t="shared" ref="C81:D81" ca="1" si="75">OFFSET($L$2,(ROW(S67)-ROW($Q$2))*7+COLUMN(C80)-COLUMN($A$15),0)</f>
        <v>0</v>
      </c>
      <c r="D81" s="27">
        <f t="shared" ca="1" si="75"/>
        <v>0</v>
      </c>
      <c r="E81" s="28">
        <f t="shared" ref="E81:E118" ca="1" si="76">-1*OFFSET($L$2,(ROW(U67)-ROW($Q$2))*7+COLUMN(E80)-COLUMN($A$15),0)</f>
        <v>0</v>
      </c>
      <c r="F81" s="27">
        <f t="shared" ref="F81:F118" ca="1" si="77">OFFSET($L$2,(ROW(V67)-ROW($Q$2))*7+COLUMN(F80)-COLUMN($A$15),0)</f>
        <v>0</v>
      </c>
      <c r="G81" s="37"/>
      <c r="H81" s="29" t="str">
        <f t="shared" si="73"/>
        <v>Other Expenses</v>
      </c>
      <c r="I81" s="29" t="b">
        <f t="array" ref="I81">AND(NOT(OR($G$15:G80=G81)),H81=$A$8)</f>
        <v>0</v>
      </c>
      <c r="J81" s="30">
        <f t="shared" ref="J81:J118" ca="1" si="78">IF(ISNA(INDEX($F$1:$F$5,MATCH("CAD/"&amp;F81,$G$1:$G$5,0))),1,INDEX($F$1:$F$5,MATCH("CAD/"&amp;F81,$G$1:$G$5,0)))*E81</f>
        <v>0</v>
      </c>
      <c r="L81" s="1">
        <f t="shared" si="59"/>
        <v>0</v>
      </c>
    </row>
    <row r="82" spans="1:19" x14ac:dyDescent="0.25">
      <c r="A82" s="27">
        <f t="shared" ca="1" si="74"/>
        <v>0</v>
      </c>
      <c r="B82" s="27">
        <f ca="1">VLOOKUP(OFFSET($L$2,(ROW(R68)-ROW($Q$2))*7+COLUMN(B81)-COLUMN($A$15),0),Accounts!$H$3:$K$24,4,FALSE)</f>
        <v>0</v>
      </c>
      <c r="C82" s="32">
        <f t="shared" ref="C82:D82" ca="1" si="79">OFFSET($L$2,(ROW(S68)-ROW($Q$2))*7+COLUMN(C81)-COLUMN($A$15),0)</f>
        <v>0</v>
      </c>
      <c r="D82" s="27">
        <f t="shared" ca="1" si="79"/>
        <v>0</v>
      </c>
      <c r="E82" s="28">
        <f t="shared" ca="1" si="76"/>
        <v>0</v>
      </c>
      <c r="F82" s="27">
        <f t="shared" ca="1" si="77"/>
        <v>0</v>
      </c>
      <c r="G82" s="37"/>
      <c r="H82" s="29" t="str">
        <f t="shared" si="73"/>
        <v>Other Expenses</v>
      </c>
      <c r="I82" s="29" t="b">
        <f t="array" ref="I82">AND(NOT(OR($G$15:G81=G82)),H82=$A$8)</f>
        <v>0</v>
      </c>
      <c r="J82" s="30">
        <f t="shared" ca="1" si="78"/>
        <v>0</v>
      </c>
      <c r="L82" s="1">
        <f t="shared" si="59"/>
        <v>0</v>
      </c>
    </row>
    <row r="83" spans="1:19" x14ac:dyDescent="0.25">
      <c r="A83" s="27">
        <f t="shared" ca="1" si="74"/>
        <v>0</v>
      </c>
      <c r="B83" s="27">
        <f ca="1">VLOOKUP(OFFSET($L$2,(ROW(R69)-ROW($Q$2))*7+COLUMN(B82)-COLUMN($A$15),0),Accounts!$H$3:$K$24,4,FALSE)</f>
        <v>0</v>
      </c>
      <c r="C83" s="32">
        <f t="shared" ref="C83:D83" ca="1" si="80">OFFSET($L$2,(ROW(S69)-ROW($Q$2))*7+COLUMN(C82)-COLUMN($A$15),0)</f>
        <v>0</v>
      </c>
      <c r="D83" s="27">
        <f t="shared" ca="1" si="80"/>
        <v>0</v>
      </c>
      <c r="E83" s="28">
        <f t="shared" ca="1" si="76"/>
        <v>0</v>
      </c>
      <c r="F83" s="27">
        <f t="shared" ca="1" si="77"/>
        <v>0</v>
      </c>
      <c r="G83" s="37"/>
      <c r="H83" s="29" t="str">
        <f t="shared" si="73"/>
        <v>Other Expenses</v>
      </c>
      <c r="I83" s="29" t="b">
        <f t="array" ref="I83">AND(NOT(OR($G$15:G82=G83)),H83=$A$8)</f>
        <v>0</v>
      </c>
      <c r="J83" s="30">
        <f t="shared" ca="1" si="78"/>
        <v>0</v>
      </c>
      <c r="L83" s="1">
        <f t="shared" si="59"/>
        <v>0</v>
      </c>
    </row>
    <row r="84" spans="1:19" x14ac:dyDescent="0.25">
      <c r="A84" s="27">
        <f t="shared" ca="1" si="74"/>
        <v>0</v>
      </c>
      <c r="B84" s="27">
        <f ca="1">VLOOKUP(OFFSET($L$2,(ROW(R70)-ROW($Q$2))*7+COLUMN(B83)-COLUMN($A$15),0),Accounts!$H$3:$K$24,4,FALSE)</f>
        <v>0</v>
      </c>
      <c r="C84" s="32">
        <f t="shared" ref="C84:D84" ca="1" si="81">OFFSET($L$2,(ROW(S70)-ROW($Q$2))*7+COLUMN(C83)-COLUMN($A$15),0)</f>
        <v>0</v>
      </c>
      <c r="D84" s="27">
        <f t="shared" ca="1" si="81"/>
        <v>0</v>
      </c>
      <c r="E84" s="28">
        <f t="shared" ca="1" si="76"/>
        <v>0</v>
      </c>
      <c r="F84" s="27">
        <f t="shared" ca="1" si="77"/>
        <v>0</v>
      </c>
      <c r="G84" s="37"/>
      <c r="H84" s="29" t="str">
        <f t="shared" si="73"/>
        <v>Other Expenses</v>
      </c>
      <c r="I84" s="29" t="b">
        <f t="array" ref="I84">AND(NOT(OR($G$15:G83=G84)),H84=$A$8)</f>
        <v>0</v>
      </c>
      <c r="J84" s="30">
        <f t="shared" ca="1" si="78"/>
        <v>0</v>
      </c>
      <c r="L84" s="1">
        <f t="shared" si="59"/>
        <v>0</v>
      </c>
      <c r="S84" s="6"/>
    </row>
    <row r="85" spans="1:19" x14ac:dyDescent="0.25">
      <c r="A85" s="27">
        <f t="shared" ca="1" si="74"/>
        <v>0</v>
      </c>
      <c r="B85" s="27">
        <f ca="1">VLOOKUP(OFFSET($L$2,(ROW(R71)-ROW($Q$2))*7+COLUMN(B84)-COLUMN($A$15),0),Accounts!$H$3:$K$24,4,FALSE)</f>
        <v>0</v>
      </c>
      <c r="C85" s="32">
        <f t="shared" ref="C85:D85" ca="1" si="82">OFFSET($L$2,(ROW(S71)-ROW($Q$2))*7+COLUMN(C84)-COLUMN($A$15),0)</f>
        <v>0</v>
      </c>
      <c r="D85" s="27">
        <f t="shared" ca="1" si="82"/>
        <v>0</v>
      </c>
      <c r="E85" s="28">
        <f t="shared" ca="1" si="76"/>
        <v>0</v>
      </c>
      <c r="F85" s="27">
        <f t="shared" ca="1" si="77"/>
        <v>0</v>
      </c>
      <c r="G85" s="37"/>
      <c r="H85" s="29" t="str">
        <f t="shared" si="73"/>
        <v>Other Expenses</v>
      </c>
      <c r="I85" s="29" t="b">
        <f t="array" ref="I85">AND(NOT(OR($G$15:G84=G85)),H85=$A$8)</f>
        <v>0</v>
      </c>
      <c r="J85" s="30">
        <f t="shared" ca="1" si="78"/>
        <v>0</v>
      </c>
      <c r="L85" s="1">
        <f t="shared" si="59"/>
        <v>0</v>
      </c>
    </row>
    <row r="86" spans="1:19" x14ac:dyDescent="0.25">
      <c r="A86" s="27">
        <f t="shared" ca="1" si="74"/>
        <v>0</v>
      </c>
      <c r="B86" s="27">
        <f ca="1">VLOOKUP(OFFSET($L$2,(ROW(R72)-ROW($Q$2))*7+COLUMN(B85)-COLUMN($A$15),0),Accounts!$H$3:$K$24,4,FALSE)</f>
        <v>0</v>
      </c>
      <c r="C86" s="32">
        <f t="shared" ref="C86:D86" ca="1" si="83">OFFSET($L$2,(ROW(S72)-ROW($Q$2))*7+COLUMN(C85)-COLUMN($A$15),0)</f>
        <v>0</v>
      </c>
      <c r="D86" s="27">
        <f t="shared" ca="1" si="83"/>
        <v>0</v>
      </c>
      <c r="E86" s="28">
        <f t="shared" ca="1" si="76"/>
        <v>0</v>
      </c>
      <c r="F86" s="27">
        <f t="shared" ca="1" si="77"/>
        <v>0</v>
      </c>
      <c r="G86" s="37"/>
      <c r="H86" s="29" t="str">
        <f t="shared" si="73"/>
        <v>Other Expenses</v>
      </c>
      <c r="I86" s="29" t="b">
        <f t="array" ref="I86">AND(NOT(OR($G$15:G85=G86)),H86=$A$8)</f>
        <v>0</v>
      </c>
      <c r="J86" s="30">
        <f t="shared" ca="1" si="78"/>
        <v>0</v>
      </c>
      <c r="L86" s="1">
        <f t="shared" si="59"/>
        <v>0</v>
      </c>
    </row>
    <row r="87" spans="1:19" x14ac:dyDescent="0.25">
      <c r="A87" s="27">
        <f t="shared" ca="1" si="74"/>
        <v>0</v>
      </c>
      <c r="B87" s="27">
        <f ca="1">VLOOKUP(OFFSET($L$2,(ROW(R73)-ROW($Q$2))*7+COLUMN(B86)-COLUMN($A$15),0),Accounts!$H$3:$K$24,4,FALSE)</f>
        <v>0</v>
      </c>
      <c r="C87" s="32">
        <f t="shared" ref="C87:D87" ca="1" si="84">OFFSET($L$2,(ROW(S73)-ROW($Q$2))*7+COLUMN(C86)-COLUMN($A$15),0)</f>
        <v>0</v>
      </c>
      <c r="D87" s="27">
        <f t="shared" ca="1" si="84"/>
        <v>0</v>
      </c>
      <c r="E87" s="28">
        <f t="shared" ca="1" si="76"/>
        <v>0</v>
      </c>
      <c r="F87" s="27">
        <f t="shared" ca="1" si="77"/>
        <v>0</v>
      </c>
      <c r="G87" s="37"/>
      <c r="H87" s="29" t="str">
        <f t="shared" si="73"/>
        <v>Other Expenses</v>
      </c>
      <c r="I87" s="29" t="b">
        <f t="array" ref="I87">AND(NOT(OR($G$15:G86=G87)),H87=$A$8)</f>
        <v>0</v>
      </c>
      <c r="J87" s="30">
        <f t="shared" ca="1" si="78"/>
        <v>0</v>
      </c>
      <c r="L87" s="1">
        <f t="shared" si="59"/>
        <v>0</v>
      </c>
    </row>
    <row r="88" spans="1:19" x14ac:dyDescent="0.25">
      <c r="A88" s="27">
        <f t="shared" ca="1" si="74"/>
        <v>0</v>
      </c>
      <c r="B88" s="27">
        <f ca="1">VLOOKUP(OFFSET($L$2,(ROW(R74)-ROW($Q$2))*7+COLUMN(B87)-COLUMN($A$15),0),Accounts!$H$3:$K$24,4,FALSE)</f>
        <v>0</v>
      </c>
      <c r="C88" s="32">
        <f t="shared" ref="C88:D88" ca="1" si="85">OFFSET($L$2,(ROW(S74)-ROW($Q$2))*7+COLUMN(C87)-COLUMN($A$15),0)</f>
        <v>0</v>
      </c>
      <c r="D88" s="27">
        <f t="shared" ca="1" si="85"/>
        <v>0</v>
      </c>
      <c r="E88" s="28">
        <f t="shared" ca="1" si="76"/>
        <v>0</v>
      </c>
      <c r="F88" s="27">
        <f t="shared" ca="1" si="77"/>
        <v>0</v>
      </c>
      <c r="G88" s="37"/>
      <c r="H88" s="29" t="str">
        <f t="shared" si="73"/>
        <v>Other Expenses</v>
      </c>
      <c r="I88" s="29" t="b">
        <f t="array" ref="I88">AND(NOT(OR($G$15:G87=G88)),H88=$A$8)</f>
        <v>0</v>
      </c>
      <c r="J88" s="30">
        <f t="shared" ca="1" si="78"/>
        <v>0</v>
      </c>
      <c r="L88" s="1">
        <f t="shared" si="59"/>
        <v>0</v>
      </c>
    </row>
    <row r="89" spans="1:19" x14ac:dyDescent="0.25">
      <c r="A89" s="27">
        <f t="shared" ca="1" si="74"/>
        <v>0</v>
      </c>
      <c r="B89" s="27">
        <f ca="1">VLOOKUP(OFFSET($L$2,(ROW(R75)-ROW($Q$2))*7+COLUMN(B88)-COLUMN($A$15),0),Accounts!$H$3:$K$24,4,FALSE)</f>
        <v>0</v>
      </c>
      <c r="C89" s="32">
        <f t="shared" ref="C89:D89" ca="1" si="86">OFFSET($L$2,(ROW(S75)-ROW($Q$2))*7+COLUMN(C88)-COLUMN($A$15),0)</f>
        <v>0</v>
      </c>
      <c r="D89" s="27">
        <f t="shared" ca="1" si="86"/>
        <v>0</v>
      </c>
      <c r="E89" s="28">
        <f t="shared" ca="1" si="76"/>
        <v>0</v>
      </c>
      <c r="F89" s="27">
        <f t="shared" ca="1" si="77"/>
        <v>0</v>
      </c>
      <c r="G89" s="37"/>
      <c r="H89" s="29" t="str">
        <f t="shared" si="73"/>
        <v>Other Expenses</v>
      </c>
      <c r="I89" s="29" t="b">
        <f t="array" ref="I89">AND(NOT(OR($G$15:G88=G89)),H89=$A$8)</f>
        <v>0</v>
      </c>
      <c r="J89" s="30">
        <f t="shared" ca="1" si="78"/>
        <v>0</v>
      </c>
      <c r="L89" s="1">
        <f t="shared" si="59"/>
        <v>0</v>
      </c>
      <c r="S89" s="6"/>
    </row>
    <row r="90" spans="1:19" x14ac:dyDescent="0.25">
      <c r="A90" s="27">
        <f t="shared" ca="1" si="74"/>
        <v>0</v>
      </c>
      <c r="B90" s="27">
        <f ca="1">VLOOKUP(OFFSET($L$2,(ROW(R76)-ROW($Q$2))*7+COLUMN(B89)-COLUMN($A$15),0),Accounts!$H$3:$K$24,4,FALSE)</f>
        <v>0</v>
      </c>
      <c r="C90" s="32">
        <f t="shared" ref="C90:D90" ca="1" si="87">OFFSET($L$2,(ROW(S76)-ROW($Q$2))*7+COLUMN(C89)-COLUMN($A$15),0)</f>
        <v>0</v>
      </c>
      <c r="D90" s="27">
        <f t="shared" ca="1" si="87"/>
        <v>0</v>
      </c>
      <c r="E90" s="28">
        <f t="shared" ca="1" si="76"/>
        <v>0</v>
      </c>
      <c r="F90" s="27">
        <f t="shared" ca="1" si="77"/>
        <v>0</v>
      </c>
      <c r="G90" s="37"/>
      <c r="H90" s="29" t="str">
        <f t="shared" si="73"/>
        <v>Other Expenses</v>
      </c>
      <c r="I90" s="29" t="b">
        <f t="array" ref="I90">AND(NOT(OR($G$15:G89=G90)),H90=$A$8)</f>
        <v>0</v>
      </c>
      <c r="J90" s="30">
        <f t="shared" ca="1" si="78"/>
        <v>0</v>
      </c>
      <c r="L90" s="1">
        <f t="shared" si="59"/>
        <v>0</v>
      </c>
    </row>
    <row r="91" spans="1:19" x14ac:dyDescent="0.25">
      <c r="A91" s="27">
        <f t="shared" ca="1" si="74"/>
        <v>0</v>
      </c>
      <c r="B91" s="27">
        <f ca="1">VLOOKUP(OFFSET($L$2,(ROW(R77)-ROW($Q$2))*7+COLUMN(B90)-COLUMN($A$15),0),Accounts!$H$3:$K$24,4,FALSE)</f>
        <v>0</v>
      </c>
      <c r="C91" s="32">
        <f t="shared" ref="C91:D91" ca="1" si="88">OFFSET($L$2,(ROW(S77)-ROW($Q$2))*7+COLUMN(C90)-COLUMN($A$15),0)</f>
        <v>0</v>
      </c>
      <c r="D91" s="27">
        <f t="shared" ca="1" si="88"/>
        <v>0</v>
      </c>
      <c r="E91" s="28">
        <f t="shared" ca="1" si="76"/>
        <v>0</v>
      </c>
      <c r="F91" s="27">
        <f t="shared" ca="1" si="77"/>
        <v>0</v>
      </c>
      <c r="G91" s="37"/>
      <c r="H91" s="29" t="str">
        <f t="shared" si="73"/>
        <v>Other Expenses</v>
      </c>
      <c r="I91" s="29" t="b">
        <f t="array" ref="I91">AND(NOT(OR($G$15:G90=G91)),H91=$A$8)</f>
        <v>0</v>
      </c>
      <c r="J91" s="30">
        <f t="shared" ca="1" si="78"/>
        <v>0</v>
      </c>
      <c r="L91" s="1">
        <f t="shared" si="59"/>
        <v>0</v>
      </c>
    </row>
    <row r="92" spans="1:19" x14ac:dyDescent="0.25">
      <c r="A92" s="27">
        <f t="shared" ca="1" si="74"/>
        <v>0</v>
      </c>
      <c r="B92" s="27">
        <f ca="1">VLOOKUP(OFFSET($L$2,(ROW(R78)-ROW($Q$2))*7+COLUMN(B91)-COLUMN($A$15),0),Accounts!$H$3:$K$24,4,FALSE)</f>
        <v>0</v>
      </c>
      <c r="C92" s="32">
        <f t="shared" ref="C92:D92" ca="1" si="89">OFFSET($L$2,(ROW(S78)-ROW($Q$2))*7+COLUMN(C91)-COLUMN($A$15),0)</f>
        <v>0</v>
      </c>
      <c r="D92" s="27">
        <f t="shared" ca="1" si="89"/>
        <v>0</v>
      </c>
      <c r="E92" s="28">
        <f t="shared" ca="1" si="76"/>
        <v>0</v>
      </c>
      <c r="F92" s="27">
        <f t="shared" ca="1" si="77"/>
        <v>0</v>
      </c>
      <c r="G92" s="37"/>
      <c r="H92" s="29" t="str">
        <f t="shared" si="73"/>
        <v>Other Expenses</v>
      </c>
      <c r="I92" s="29" t="b">
        <f t="array" ref="I92">AND(NOT(OR($G$15:G91=G92)),H92=$A$8)</f>
        <v>0</v>
      </c>
      <c r="J92" s="30">
        <f t="shared" ca="1" si="78"/>
        <v>0</v>
      </c>
      <c r="L92" s="1">
        <f t="shared" si="59"/>
        <v>0</v>
      </c>
    </row>
    <row r="93" spans="1:19" x14ac:dyDescent="0.25">
      <c r="A93" s="27">
        <f t="shared" ca="1" si="74"/>
        <v>0</v>
      </c>
      <c r="B93" s="27">
        <f ca="1">VLOOKUP(OFFSET($L$2,(ROW(R79)-ROW($Q$2))*7+COLUMN(B92)-COLUMN($A$15),0),Accounts!$H$3:$K$24,4,FALSE)</f>
        <v>0</v>
      </c>
      <c r="C93" s="32">
        <f t="shared" ref="C93:D93" ca="1" si="90">OFFSET($L$2,(ROW(S79)-ROW($Q$2))*7+COLUMN(C92)-COLUMN($A$15),0)</f>
        <v>0</v>
      </c>
      <c r="D93" s="27">
        <f t="shared" ca="1" si="90"/>
        <v>0</v>
      </c>
      <c r="E93" s="28">
        <f t="shared" ca="1" si="76"/>
        <v>0</v>
      </c>
      <c r="F93" s="27">
        <f t="shared" ca="1" si="77"/>
        <v>0</v>
      </c>
      <c r="G93" s="37"/>
      <c r="H93" s="29" t="str">
        <f t="shared" si="73"/>
        <v>Other Expenses</v>
      </c>
      <c r="I93" s="29" t="b">
        <f t="array" ref="I93">AND(NOT(OR($G$15:G92=G93)),H93=$A$8)</f>
        <v>0</v>
      </c>
      <c r="J93" s="30">
        <f t="shared" ca="1" si="78"/>
        <v>0</v>
      </c>
      <c r="L93" s="1">
        <f t="shared" si="59"/>
        <v>0</v>
      </c>
    </row>
    <row r="94" spans="1:19" x14ac:dyDescent="0.25">
      <c r="A94" s="27">
        <f t="shared" ca="1" si="74"/>
        <v>0</v>
      </c>
      <c r="B94" s="27">
        <f ca="1">VLOOKUP(OFFSET($L$2,(ROW(R80)-ROW($Q$2))*7+COLUMN(B93)-COLUMN($A$15),0),Accounts!$H$3:$K$24,4,FALSE)</f>
        <v>0</v>
      </c>
      <c r="C94" s="32">
        <f t="shared" ref="C94:D94" ca="1" si="91">OFFSET($L$2,(ROW(S80)-ROW($Q$2))*7+COLUMN(C93)-COLUMN($A$15),0)</f>
        <v>0</v>
      </c>
      <c r="D94" s="27">
        <f t="shared" ca="1" si="91"/>
        <v>0</v>
      </c>
      <c r="E94" s="28">
        <f t="shared" ca="1" si="76"/>
        <v>0</v>
      </c>
      <c r="F94" s="27">
        <f t="shared" ca="1" si="77"/>
        <v>0</v>
      </c>
      <c r="G94" s="37"/>
      <c r="H94" s="29" t="str">
        <f t="shared" si="73"/>
        <v>Other Expenses</v>
      </c>
      <c r="I94" s="29" t="b">
        <f t="array" ref="I94">AND(NOT(OR($G$15:G93=G94)),H94=$A$8)</f>
        <v>0</v>
      </c>
      <c r="J94" s="30">
        <f t="shared" ca="1" si="78"/>
        <v>0</v>
      </c>
      <c r="L94" s="1">
        <f t="shared" si="59"/>
        <v>0</v>
      </c>
      <c r="S94" s="6"/>
    </row>
    <row r="95" spans="1:19" x14ac:dyDescent="0.25">
      <c r="A95" s="27">
        <f t="shared" ca="1" si="74"/>
        <v>0</v>
      </c>
      <c r="B95" s="27">
        <f ca="1">VLOOKUP(OFFSET($L$2,(ROW(R81)-ROW($Q$2))*7+COLUMN(B94)-COLUMN($A$15),0),Accounts!$H$3:$K$24,4,FALSE)</f>
        <v>0</v>
      </c>
      <c r="C95" s="32">
        <f t="shared" ref="C95:D95" ca="1" si="92">OFFSET($L$2,(ROW(S81)-ROW($Q$2))*7+COLUMN(C94)-COLUMN($A$15),0)</f>
        <v>0</v>
      </c>
      <c r="D95" s="27">
        <f t="shared" ca="1" si="92"/>
        <v>0</v>
      </c>
      <c r="E95" s="28">
        <f t="shared" ca="1" si="76"/>
        <v>0</v>
      </c>
      <c r="F95" s="27">
        <f t="shared" ca="1" si="77"/>
        <v>0</v>
      </c>
      <c r="G95" s="37"/>
      <c r="H95" s="29" t="str">
        <f t="shared" si="73"/>
        <v>Other Expenses</v>
      </c>
      <c r="I95" s="29" t="b">
        <f t="array" ref="I95">AND(NOT(OR($G$15:G94=G95)),H95=$A$8)</f>
        <v>0</v>
      </c>
      <c r="J95" s="30">
        <f t="shared" ca="1" si="78"/>
        <v>0</v>
      </c>
      <c r="L95" s="1">
        <f t="shared" si="59"/>
        <v>0</v>
      </c>
    </row>
    <row r="96" spans="1:19" x14ac:dyDescent="0.25">
      <c r="A96" s="27">
        <f t="shared" ca="1" si="74"/>
        <v>0</v>
      </c>
      <c r="B96" s="27">
        <f ca="1">VLOOKUP(OFFSET($L$2,(ROW(R82)-ROW($Q$2))*7+COLUMN(B95)-COLUMN($A$15),0),Accounts!$H$3:$K$24,4,FALSE)</f>
        <v>0</v>
      </c>
      <c r="C96" s="32">
        <f t="shared" ref="C96:D96" ca="1" si="93">OFFSET($L$2,(ROW(S82)-ROW($Q$2))*7+COLUMN(C95)-COLUMN($A$15),0)</f>
        <v>0</v>
      </c>
      <c r="D96" s="27">
        <f t="shared" ca="1" si="93"/>
        <v>0</v>
      </c>
      <c r="E96" s="28">
        <f t="shared" ca="1" si="76"/>
        <v>0</v>
      </c>
      <c r="F96" s="27">
        <f t="shared" ca="1" si="77"/>
        <v>0</v>
      </c>
      <c r="G96" s="37"/>
      <c r="H96" s="29" t="str">
        <f t="shared" si="73"/>
        <v>Other Expenses</v>
      </c>
      <c r="I96" s="29" t="b">
        <f t="array" ref="I96">AND(NOT(OR($G$15:G95=G96)),H96=$A$8)</f>
        <v>0</v>
      </c>
      <c r="J96" s="30">
        <f t="shared" ca="1" si="78"/>
        <v>0</v>
      </c>
      <c r="L96" s="1">
        <f t="shared" si="59"/>
        <v>0</v>
      </c>
    </row>
    <row r="97" spans="1:12" x14ac:dyDescent="0.25">
      <c r="A97" s="27">
        <f t="shared" ca="1" si="74"/>
        <v>0</v>
      </c>
      <c r="B97" s="27">
        <f ca="1">VLOOKUP(OFFSET($L$2,(ROW(R83)-ROW($Q$2))*7+COLUMN(B96)-COLUMN($A$15),0),Accounts!$H$3:$K$24,4,FALSE)</f>
        <v>0</v>
      </c>
      <c r="C97" s="32">
        <f t="shared" ref="C97:D97" ca="1" si="94">OFFSET($L$2,(ROW(S83)-ROW($Q$2))*7+COLUMN(C96)-COLUMN($A$15),0)</f>
        <v>0</v>
      </c>
      <c r="D97" s="27">
        <f t="shared" ca="1" si="94"/>
        <v>0</v>
      </c>
      <c r="E97" s="28">
        <f t="shared" ca="1" si="76"/>
        <v>0</v>
      </c>
      <c r="F97" s="27">
        <f t="shared" ca="1" si="77"/>
        <v>0</v>
      </c>
      <c r="G97" s="37"/>
      <c r="H97" s="29" t="str">
        <f t="shared" si="73"/>
        <v>Other Expenses</v>
      </c>
      <c r="I97" s="29" t="b">
        <f t="array" ref="I97">AND(NOT(OR($G$15:G96=G97)),H97=$A$8)</f>
        <v>0</v>
      </c>
      <c r="J97" s="30">
        <f t="shared" ca="1" si="78"/>
        <v>0</v>
      </c>
      <c r="L97" s="1">
        <f t="shared" si="59"/>
        <v>0</v>
      </c>
    </row>
    <row r="98" spans="1:12" x14ac:dyDescent="0.25">
      <c r="A98" s="27">
        <f t="shared" ca="1" si="74"/>
        <v>0</v>
      </c>
      <c r="B98" s="27">
        <f ca="1">VLOOKUP(OFFSET($L$2,(ROW(R84)-ROW($Q$2))*7+COLUMN(B97)-COLUMN($A$15),0),Accounts!$H$3:$K$24,4,FALSE)</f>
        <v>0</v>
      </c>
      <c r="C98" s="32">
        <f t="shared" ref="C98:D98" ca="1" si="95">OFFSET($L$2,(ROW(S84)-ROW($Q$2))*7+COLUMN(C97)-COLUMN($A$15),0)</f>
        <v>0</v>
      </c>
      <c r="D98" s="27">
        <f t="shared" ca="1" si="95"/>
        <v>0</v>
      </c>
      <c r="E98" s="28">
        <f t="shared" ca="1" si="76"/>
        <v>0</v>
      </c>
      <c r="F98" s="27">
        <f t="shared" ca="1" si="77"/>
        <v>0</v>
      </c>
      <c r="G98" s="37"/>
      <c r="H98" s="29" t="str">
        <f t="shared" si="73"/>
        <v>Other Expenses</v>
      </c>
      <c r="I98" s="29" t="b">
        <f t="array" ref="I98">AND(NOT(OR($G$15:G97=G98)),H98=$A$8)</f>
        <v>0</v>
      </c>
      <c r="J98" s="30">
        <f t="shared" ca="1" si="78"/>
        <v>0</v>
      </c>
      <c r="L98" s="1">
        <f t="shared" si="59"/>
        <v>0</v>
      </c>
    </row>
    <row r="99" spans="1:12" x14ac:dyDescent="0.25">
      <c r="A99" s="27">
        <f t="shared" ca="1" si="74"/>
        <v>0</v>
      </c>
      <c r="B99" s="27">
        <f ca="1">VLOOKUP(OFFSET($L$2,(ROW(R85)-ROW($Q$2))*7+COLUMN(B98)-COLUMN($A$15),0),Accounts!$H$3:$K$24,4,FALSE)</f>
        <v>0</v>
      </c>
      <c r="C99" s="32">
        <f t="shared" ref="C99:D99" ca="1" si="96">OFFSET($L$2,(ROW(S85)-ROW($Q$2))*7+COLUMN(C98)-COLUMN($A$15),0)</f>
        <v>0</v>
      </c>
      <c r="D99" s="27">
        <f t="shared" ca="1" si="96"/>
        <v>0</v>
      </c>
      <c r="E99" s="28">
        <f t="shared" ca="1" si="76"/>
        <v>0</v>
      </c>
      <c r="F99" s="27">
        <f t="shared" ca="1" si="77"/>
        <v>0</v>
      </c>
      <c r="G99" s="37"/>
      <c r="H99" s="29" t="str">
        <f t="shared" si="73"/>
        <v>Other Expenses</v>
      </c>
      <c r="I99" s="29" t="b">
        <f t="array" ref="I99">AND(NOT(OR($G$15:G98=G99)),H99=$A$8)</f>
        <v>0</v>
      </c>
      <c r="J99" s="30">
        <f t="shared" ca="1" si="78"/>
        <v>0</v>
      </c>
      <c r="L99" s="1">
        <f t="shared" si="59"/>
        <v>0</v>
      </c>
    </row>
    <row r="100" spans="1:12" x14ac:dyDescent="0.25">
      <c r="A100" s="27">
        <f t="shared" ca="1" si="74"/>
        <v>0</v>
      </c>
      <c r="B100" s="27">
        <f ca="1">VLOOKUP(OFFSET($L$2,(ROW(R86)-ROW($Q$2))*7+COLUMN(B99)-COLUMN($A$15),0),Accounts!$H$3:$K$24,4,FALSE)</f>
        <v>0</v>
      </c>
      <c r="C100" s="32">
        <f t="shared" ref="C100:D100" ca="1" si="97">OFFSET($L$2,(ROW(S86)-ROW($Q$2))*7+COLUMN(C99)-COLUMN($A$15),0)</f>
        <v>0</v>
      </c>
      <c r="D100" s="27">
        <f t="shared" ca="1" si="97"/>
        <v>0</v>
      </c>
      <c r="E100" s="28">
        <f t="shared" ca="1" si="76"/>
        <v>0</v>
      </c>
      <c r="F100" s="27">
        <f t="shared" ca="1" si="77"/>
        <v>0</v>
      </c>
      <c r="G100" s="37"/>
      <c r="H100" s="29" t="str">
        <f t="shared" si="73"/>
        <v>Other Expenses</v>
      </c>
      <c r="I100" s="29" t="b">
        <f t="array" ref="I100">AND(NOT(OR($G$15:G99=G100)),H100=$A$8)</f>
        <v>0</v>
      </c>
      <c r="J100" s="30">
        <f t="shared" ca="1" si="78"/>
        <v>0</v>
      </c>
      <c r="L100" s="1">
        <f t="shared" si="59"/>
        <v>0</v>
      </c>
    </row>
    <row r="101" spans="1:12" x14ac:dyDescent="0.25">
      <c r="A101" s="27">
        <f t="shared" ca="1" si="74"/>
        <v>0</v>
      </c>
      <c r="B101" s="27">
        <f ca="1">VLOOKUP(OFFSET($L$2,(ROW(R87)-ROW($Q$2))*7+COLUMN(B100)-COLUMN($A$15),0),Accounts!$H$3:$K$24,4,FALSE)</f>
        <v>0</v>
      </c>
      <c r="C101" s="32">
        <f t="shared" ref="C101:D101" ca="1" si="98">OFFSET($L$2,(ROW(S87)-ROW($Q$2))*7+COLUMN(C100)-COLUMN($A$15),0)</f>
        <v>0</v>
      </c>
      <c r="D101" s="27">
        <f t="shared" ca="1" si="98"/>
        <v>0</v>
      </c>
      <c r="E101" s="28">
        <f t="shared" ca="1" si="76"/>
        <v>0</v>
      </c>
      <c r="F101" s="27">
        <f t="shared" ca="1" si="77"/>
        <v>0</v>
      </c>
      <c r="G101" s="37"/>
      <c r="H101" s="29" t="str">
        <f t="shared" si="73"/>
        <v>Other Expenses</v>
      </c>
      <c r="I101" s="29" t="b">
        <f t="array" ref="I101">AND(NOT(OR($G$15:G100=G101)),H101=$A$8)</f>
        <v>0</v>
      </c>
      <c r="J101" s="30">
        <f t="shared" ca="1" si="78"/>
        <v>0</v>
      </c>
      <c r="L101" s="1">
        <f t="shared" si="59"/>
        <v>0</v>
      </c>
    </row>
    <row r="102" spans="1:12" x14ac:dyDescent="0.25">
      <c r="A102" s="27">
        <f t="shared" ca="1" si="74"/>
        <v>0</v>
      </c>
      <c r="B102" s="27">
        <f ca="1">VLOOKUP(OFFSET($L$2,(ROW(R88)-ROW($Q$2))*7+COLUMN(B101)-COLUMN($A$15),0),Accounts!$H$3:$K$24,4,FALSE)</f>
        <v>0</v>
      </c>
      <c r="C102" s="32">
        <f t="shared" ref="C102:D102" ca="1" si="99">OFFSET($L$2,(ROW(S88)-ROW($Q$2))*7+COLUMN(C101)-COLUMN($A$15),0)</f>
        <v>0</v>
      </c>
      <c r="D102" s="27">
        <f t="shared" ca="1" si="99"/>
        <v>0</v>
      </c>
      <c r="E102" s="28">
        <f t="shared" ca="1" si="76"/>
        <v>0</v>
      </c>
      <c r="F102" s="27">
        <f t="shared" ca="1" si="77"/>
        <v>0</v>
      </c>
      <c r="G102" s="37"/>
      <c r="H102" s="29" t="str">
        <f t="shared" si="73"/>
        <v>Other Expenses</v>
      </c>
      <c r="I102" s="29" t="b">
        <f t="array" ref="I102">AND(NOT(OR($G$15:G101=G102)),H102=$A$8)</f>
        <v>0</v>
      </c>
      <c r="J102" s="30">
        <f t="shared" ca="1" si="78"/>
        <v>0</v>
      </c>
      <c r="L102" s="1">
        <f t="shared" si="59"/>
        <v>0</v>
      </c>
    </row>
    <row r="103" spans="1:12" x14ac:dyDescent="0.25">
      <c r="A103" s="27">
        <f t="shared" ca="1" si="74"/>
        <v>0</v>
      </c>
      <c r="B103" s="27">
        <f ca="1">VLOOKUP(OFFSET($L$2,(ROW(R89)-ROW($Q$2))*7+COLUMN(B102)-COLUMN($A$15),0),Accounts!$H$3:$K$24,4,FALSE)</f>
        <v>0</v>
      </c>
      <c r="C103" s="32">
        <f t="shared" ref="C103:D103" ca="1" si="100">OFFSET($L$2,(ROW(S89)-ROW($Q$2))*7+COLUMN(C102)-COLUMN($A$15),0)</f>
        <v>0</v>
      </c>
      <c r="D103" s="27">
        <f t="shared" ca="1" si="100"/>
        <v>0</v>
      </c>
      <c r="E103" s="28">
        <f t="shared" ca="1" si="76"/>
        <v>0</v>
      </c>
      <c r="F103" s="27">
        <f t="shared" ca="1" si="77"/>
        <v>0</v>
      </c>
      <c r="G103" s="37"/>
      <c r="H103" s="29" t="str">
        <f t="shared" si="73"/>
        <v>Other Expenses</v>
      </c>
      <c r="I103" s="29" t="b">
        <f t="array" ref="I103">AND(NOT(OR($G$15:G102=G103)),H103=$A$8)</f>
        <v>0</v>
      </c>
      <c r="J103" s="30">
        <f t="shared" ca="1" si="78"/>
        <v>0</v>
      </c>
      <c r="L103" s="1">
        <f t="shared" si="59"/>
        <v>0</v>
      </c>
    </row>
    <row r="104" spans="1:12" x14ac:dyDescent="0.25">
      <c r="A104" s="27">
        <f t="shared" ca="1" si="74"/>
        <v>0</v>
      </c>
      <c r="B104" s="27">
        <f ca="1">VLOOKUP(OFFSET($L$2,(ROW(R90)-ROW($Q$2))*7+COLUMN(B103)-COLUMN($A$15),0),Accounts!$H$3:$K$24,4,FALSE)</f>
        <v>0</v>
      </c>
      <c r="C104" s="32">
        <f t="shared" ref="C104:D104" ca="1" si="101">OFFSET($L$2,(ROW(S90)-ROW($Q$2))*7+COLUMN(C103)-COLUMN($A$15),0)</f>
        <v>0</v>
      </c>
      <c r="D104" s="27">
        <f t="shared" ca="1" si="101"/>
        <v>0</v>
      </c>
      <c r="E104" s="28">
        <f t="shared" ca="1" si="76"/>
        <v>0</v>
      </c>
      <c r="F104" s="27">
        <f t="shared" ca="1" si="77"/>
        <v>0</v>
      </c>
      <c r="G104" s="37"/>
      <c r="H104" s="29" t="str">
        <f t="shared" si="73"/>
        <v>Other Expenses</v>
      </c>
      <c r="I104" s="29" t="b">
        <f t="array" ref="I104">AND(NOT(OR($G$15:G103=G104)),H104=$A$8)</f>
        <v>0</v>
      </c>
      <c r="J104" s="30">
        <f t="shared" ca="1" si="78"/>
        <v>0</v>
      </c>
      <c r="L104" s="1">
        <f t="shared" si="59"/>
        <v>0</v>
      </c>
    </row>
    <row r="105" spans="1:12" x14ac:dyDescent="0.25">
      <c r="A105" s="27">
        <f t="shared" ca="1" si="74"/>
        <v>0</v>
      </c>
      <c r="B105" s="27">
        <f ca="1">VLOOKUP(OFFSET($L$2,(ROW(R91)-ROW($Q$2))*7+COLUMN(B104)-COLUMN($A$15),0),Accounts!$H$3:$K$24,4,FALSE)</f>
        <v>0</v>
      </c>
      <c r="C105" s="32">
        <f t="shared" ref="C105:D105" ca="1" si="102">OFFSET($L$2,(ROW(S91)-ROW($Q$2))*7+COLUMN(C104)-COLUMN($A$15),0)</f>
        <v>0</v>
      </c>
      <c r="D105" s="27">
        <f t="shared" ca="1" si="102"/>
        <v>0</v>
      </c>
      <c r="E105" s="28">
        <f t="shared" ca="1" si="76"/>
        <v>0</v>
      </c>
      <c r="F105" s="27">
        <f t="shared" ca="1" si="77"/>
        <v>0</v>
      </c>
      <c r="G105" s="37"/>
      <c r="H105" s="29" t="str">
        <f t="shared" si="73"/>
        <v>Other Expenses</v>
      </c>
      <c r="I105" s="29" t="b">
        <f t="array" ref="I105">AND(NOT(OR($G$15:G104=G105)),H105=$A$8)</f>
        <v>0</v>
      </c>
      <c r="J105" s="30">
        <f t="shared" ca="1" si="78"/>
        <v>0</v>
      </c>
      <c r="L105" s="1">
        <f t="shared" si="59"/>
        <v>0</v>
      </c>
    </row>
    <row r="106" spans="1:12" x14ac:dyDescent="0.25">
      <c r="A106" s="27">
        <f t="shared" ca="1" si="74"/>
        <v>0</v>
      </c>
      <c r="B106" s="27">
        <f ca="1">VLOOKUP(OFFSET($L$2,(ROW(R92)-ROW($Q$2))*7+COLUMN(B105)-COLUMN($A$15),0),Accounts!$H$3:$K$24,4,FALSE)</f>
        <v>0</v>
      </c>
      <c r="C106" s="32">
        <f t="shared" ref="C106:D106" ca="1" si="103">OFFSET($L$2,(ROW(S92)-ROW($Q$2))*7+COLUMN(C105)-COLUMN($A$15),0)</f>
        <v>0</v>
      </c>
      <c r="D106" s="27">
        <f t="shared" ca="1" si="103"/>
        <v>0</v>
      </c>
      <c r="E106" s="28">
        <f t="shared" ca="1" si="76"/>
        <v>0</v>
      </c>
      <c r="F106" s="27">
        <f t="shared" ca="1" si="77"/>
        <v>0</v>
      </c>
      <c r="G106" s="37"/>
      <c r="H106" s="29" t="str">
        <f t="shared" si="73"/>
        <v>Other Expenses</v>
      </c>
      <c r="I106" s="29" t="b">
        <f t="array" ref="I106">AND(NOT(OR($G$15:G105=G106)),H106=$A$8)</f>
        <v>0</v>
      </c>
      <c r="J106" s="30">
        <f t="shared" ca="1" si="78"/>
        <v>0</v>
      </c>
      <c r="L106" s="1">
        <f t="shared" si="59"/>
        <v>0</v>
      </c>
    </row>
    <row r="107" spans="1:12" x14ac:dyDescent="0.25">
      <c r="A107" s="27">
        <f t="shared" ca="1" si="74"/>
        <v>0</v>
      </c>
      <c r="B107" s="27">
        <f ca="1">VLOOKUP(OFFSET($L$2,(ROW(R93)-ROW($Q$2))*7+COLUMN(B106)-COLUMN($A$15),0),Accounts!$H$3:$K$24,4,FALSE)</f>
        <v>0</v>
      </c>
      <c r="C107" s="32">
        <f t="shared" ref="C107:D107" ca="1" si="104">OFFSET($L$2,(ROW(S93)-ROW($Q$2))*7+COLUMN(C106)-COLUMN($A$15),0)</f>
        <v>0</v>
      </c>
      <c r="D107" s="27">
        <f t="shared" ca="1" si="104"/>
        <v>0</v>
      </c>
      <c r="E107" s="28">
        <f t="shared" ca="1" si="76"/>
        <v>0</v>
      </c>
      <c r="F107" s="27">
        <f t="shared" ca="1" si="77"/>
        <v>0</v>
      </c>
      <c r="G107" s="37"/>
      <c r="H107" s="29" t="str">
        <f t="shared" si="73"/>
        <v>Other Expenses</v>
      </c>
      <c r="I107" s="29" t="b">
        <f t="array" ref="I107">AND(NOT(OR($G$15:G106=G107)),H107=$A$8)</f>
        <v>0</v>
      </c>
      <c r="J107" s="30">
        <f t="shared" ca="1" si="78"/>
        <v>0</v>
      </c>
      <c r="L107" s="1">
        <f t="shared" si="59"/>
        <v>0</v>
      </c>
    </row>
    <row r="108" spans="1:12" x14ac:dyDescent="0.25">
      <c r="A108" s="27">
        <f t="shared" ca="1" si="74"/>
        <v>0</v>
      </c>
      <c r="B108" s="27">
        <f ca="1">VLOOKUP(OFFSET($L$2,(ROW(R94)-ROW($Q$2))*7+COLUMN(B107)-COLUMN($A$15),0),Accounts!$H$3:$K$24,4,FALSE)</f>
        <v>0</v>
      </c>
      <c r="C108" s="32">
        <f t="shared" ref="C108:D108" ca="1" si="105">OFFSET($L$2,(ROW(S94)-ROW($Q$2))*7+COLUMN(C107)-COLUMN($A$15),0)</f>
        <v>0</v>
      </c>
      <c r="D108" s="27">
        <f t="shared" ca="1" si="105"/>
        <v>0</v>
      </c>
      <c r="E108" s="28">
        <f t="shared" ca="1" si="76"/>
        <v>0</v>
      </c>
      <c r="F108" s="27">
        <f t="shared" ca="1" si="77"/>
        <v>0</v>
      </c>
      <c r="G108" s="37"/>
      <c r="H108" s="29" t="str">
        <f t="shared" si="73"/>
        <v>Other Expenses</v>
      </c>
      <c r="I108" s="29" t="b">
        <f t="array" ref="I108">AND(NOT(OR($G$15:G107=G108)),H108=$A$8)</f>
        <v>0</v>
      </c>
      <c r="J108" s="30">
        <f t="shared" ca="1" si="78"/>
        <v>0</v>
      </c>
      <c r="L108" s="1">
        <f t="shared" si="59"/>
        <v>0</v>
      </c>
    </row>
    <row r="109" spans="1:12" x14ac:dyDescent="0.25">
      <c r="A109" s="27">
        <f t="shared" ca="1" si="74"/>
        <v>0</v>
      </c>
      <c r="B109" s="27">
        <f ca="1">VLOOKUP(OFFSET($L$2,(ROW(R95)-ROW($Q$2))*7+COLUMN(B108)-COLUMN($A$15),0),Accounts!$H$3:$K$24,4,FALSE)</f>
        <v>0</v>
      </c>
      <c r="C109" s="32">
        <f t="shared" ref="C109:D109" ca="1" si="106">OFFSET($L$2,(ROW(S95)-ROW($Q$2))*7+COLUMN(C108)-COLUMN($A$15),0)</f>
        <v>0</v>
      </c>
      <c r="D109" s="27">
        <f t="shared" ca="1" si="106"/>
        <v>0</v>
      </c>
      <c r="E109" s="28">
        <f t="shared" ca="1" si="76"/>
        <v>0</v>
      </c>
      <c r="F109" s="27">
        <f t="shared" ca="1" si="77"/>
        <v>0</v>
      </c>
      <c r="G109" s="37"/>
      <c r="H109" s="29" t="str">
        <f t="shared" si="73"/>
        <v>Other Expenses</v>
      </c>
      <c r="I109" s="29" t="b">
        <f t="array" ref="I109">AND(NOT(OR($G$15:G108=G109)),H109=$A$8)</f>
        <v>0</v>
      </c>
      <c r="J109" s="30">
        <f t="shared" ca="1" si="78"/>
        <v>0</v>
      </c>
      <c r="L109" s="1">
        <f t="shared" si="59"/>
        <v>0</v>
      </c>
    </row>
    <row r="110" spans="1:12" x14ac:dyDescent="0.25">
      <c r="A110" s="27">
        <f t="shared" ca="1" si="74"/>
        <v>0</v>
      </c>
      <c r="B110" s="27">
        <f ca="1">VLOOKUP(OFFSET($L$2,(ROW(R96)-ROW($Q$2))*7+COLUMN(B109)-COLUMN($A$15),0),Accounts!$H$3:$K$24,4,FALSE)</f>
        <v>0</v>
      </c>
      <c r="C110" s="32">
        <f t="shared" ref="C110:D110" ca="1" si="107">OFFSET($L$2,(ROW(S96)-ROW($Q$2))*7+COLUMN(C109)-COLUMN($A$15),0)</f>
        <v>0</v>
      </c>
      <c r="D110" s="27">
        <f t="shared" ca="1" si="107"/>
        <v>0</v>
      </c>
      <c r="E110" s="28">
        <f t="shared" ca="1" si="76"/>
        <v>0</v>
      </c>
      <c r="F110" s="27">
        <f t="shared" ca="1" si="77"/>
        <v>0</v>
      </c>
      <c r="G110" s="37"/>
      <c r="H110" s="29" t="str">
        <f t="shared" si="73"/>
        <v>Other Expenses</v>
      </c>
      <c r="I110" s="29" t="b">
        <f t="array" ref="I110">AND(NOT(OR($G$15:G109=G110)),H110=$A$8)</f>
        <v>0</v>
      </c>
      <c r="J110" s="30">
        <f t="shared" ca="1" si="78"/>
        <v>0</v>
      </c>
      <c r="L110" s="1">
        <f t="shared" si="59"/>
        <v>0</v>
      </c>
    </row>
    <row r="111" spans="1:12" x14ac:dyDescent="0.25">
      <c r="A111" s="27">
        <f t="shared" ca="1" si="74"/>
        <v>0</v>
      </c>
      <c r="B111" s="27">
        <f ca="1">VLOOKUP(OFFSET($L$2,(ROW(R97)-ROW($Q$2))*7+COLUMN(B110)-COLUMN($A$15),0),Accounts!$H$3:$K$24,4,FALSE)</f>
        <v>0</v>
      </c>
      <c r="C111" s="32">
        <f t="shared" ref="C111:D111" ca="1" si="108">OFFSET($L$2,(ROW(S97)-ROW($Q$2))*7+COLUMN(C110)-COLUMN($A$15),0)</f>
        <v>0</v>
      </c>
      <c r="D111" s="27">
        <f t="shared" ca="1" si="108"/>
        <v>0</v>
      </c>
      <c r="E111" s="28">
        <f t="shared" ca="1" si="76"/>
        <v>0</v>
      </c>
      <c r="F111" s="27">
        <f t="shared" ca="1" si="77"/>
        <v>0</v>
      </c>
      <c r="G111" s="37"/>
      <c r="H111" s="29" t="str">
        <f t="shared" si="73"/>
        <v>Other Expenses</v>
      </c>
      <c r="I111" s="29" t="b">
        <f t="array" ref="I111">AND(NOT(OR($G$15:G110=G111)),H111=$A$8)</f>
        <v>0</v>
      </c>
      <c r="J111" s="30">
        <f t="shared" ca="1" si="78"/>
        <v>0</v>
      </c>
      <c r="L111" s="1">
        <f t="shared" si="59"/>
        <v>0</v>
      </c>
    </row>
    <row r="112" spans="1:12" x14ac:dyDescent="0.25">
      <c r="A112" s="27">
        <f t="shared" ca="1" si="74"/>
        <v>0</v>
      </c>
      <c r="B112" s="27">
        <f ca="1">VLOOKUP(OFFSET($L$2,(ROW(R98)-ROW($Q$2))*7+COLUMN(B111)-COLUMN($A$15),0),Accounts!$H$3:$K$24,4,FALSE)</f>
        <v>0</v>
      </c>
      <c r="C112" s="32">
        <f t="shared" ref="C112:D112" ca="1" si="109">OFFSET($L$2,(ROW(S98)-ROW($Q$2))*7+COLUMN(C111)-COLUMN($A$15),0)</f>
        <v>0</v>
      </c>
      <c r="D112" s="27">
        <f t="shared" ca="1" si="109"/>
        <v>0</v>
      </c>
      <c r="E112" s="28">
        <f t="shared" ca="1" si="76"/>
        <v>0</v>
      </c>
      <c r="F112" s="27">
        <f t="shared" ca="1" si="77"/>
        <v>0</v>
      </c>
      <c r="G112" s="37"/>
      <c r="H112" s="29" t="str">
        <f t="shared" si="73"/>
        <v>Other Expenses</v>
      </c>
      <c r="I112" s="29" t="b">
        <f t="array" ref="I112">AND(NOT(OR($G$15:G111=G112)),H112=$A$8)</f>
        <v>0</v>
      </c>
      <c r="J112" s="30">
        <f t="shared" ca="1" si="78"/>
        <v>0</v>
      </c>
      <c r="L112" s="1">
        <f t="shared" si="59"/>
        <v>0</v>
      </c>
    </row>
    <row r="113" spans="1:12" x14ac:dyDescent="0.25">
      <c r="A113" s="27">
        <f t="shared" ca="1" si="74"/>
        <v>0</v>
      </c>
      <c r="B113" s="27">
        <f ca="1">VLOOKUP(OFFSET($L$2,(ROW(R99)-ROW($Q$2))*7+COLUMN(B112)-COLUMN($A$15),0),Accounts!$H$3:$K$24,4,FALSE)</f>
        <v>0</v>
      </c>
      <c r="C113" s="32">
        <f t="shared" ref="C113:D113" ca="1" si="110">OFFSET($L$2,(ROW(S99)-ROW($Q$2))*7+COLUMN(C112)-COLUMN($A$15),0)</f>
        <v>0</v>
      </c>
      <c r="D113" s="27">
        <f t="shared" ca="1" si="110"/>
        <v>0</v>
      </c>
      <c r="E113" s="28">
        <f t="shared" ca="1" si="76"/>
        <v>0</v>
      </c>
      <c r="F113" s="27">
        <f t="shared" ca="1" si="77"/>
        <v>0</v>
      </c>
      <c r="G113" s="37"/>
      <c r="H113" s="29" t="str">
        <f t="shared" si="73"/>
        <v>Other Expenses</v>
      </c>
      <c r="I113" s="29" t="b">
        <f t="array" ref="I113">AND(NOT(OR($G$15:G112=G113)),H113=$A$8)</f>
        <v>0</v>
      </c>
      <c r="J113" s="30">
        <f t="shared" ca="1" si="78"/>
        <v>0</v>
      </c>
      <c r="L113" s="1">
        <f t="shared" si="59"/>
        <v>0</v>
      </c>
    </row>
    <row r="114" spans="1:12" x14ac:dyDescent="0.25">
      <c r="A114" s="27">
        <f t="shared" ca="1" si="74"/>
        <v>0</v>
      </c>
      <c r="B114" s="27">
        <f ca="1">VLOOKUP(OFFSET($L$2,(ROW(R100)-ROW($Q$2))*7+COLUMN(B113)-COLUMN($A$15),0),Accounts!$H$3:$K$24,4,FALSE)</f>
        <v>0</v>
      </c>
      <c r="C114" s="32">
        <f t="shared" ref="C114:D114" ca="1" si="111">OFFSET($L$2,(ROW(S100)-ROW($Q$2))*7+COLUMN(C113)-COLUMN($A$15),0)</f>
        <v>0</v>
      </c>
      <c r="D114" s="27">
        <f t="shared" ca="1" si="111"/>
        <v>0</v>
      </c>
      <c r="E114" s="28">
        <f t="shared" ca="1" si="76"/>
        <v>0</v>
      </c>
      <c r="F114" s="27">
        <f t="shared" ca="1" si="77"/>
        <v>0</v>
      </c>
      <c r="G114" s="37"/>
      <c r="H114" s="29" t="str">
        <f t="shared" si="73"/>
        <v>Other Expenses</v>
      </c>
      <c r="I114" s="29" t="b">
        <f t="array" ref="I114">AND(NOT(OR($G$15:G113=G114)),H114=$A$8)</f>
        <v>0</v>
      </c>
      <c r="J114" s="30">
        <f t="shared" ca="1" si="78"/>
        <v>0</v>
      </c>
      <c r="L114" s="1">
        <f t="shared" si="59"/>
        <v>0</v>
      </c>
    </row>
    <row r="115" spans="1:12" x14ac:dyDescent="0.25">
      <c r="A115" s="27">
        <f t="shared" ca="1" si="74"/>
        <v>0</v>
      </c>
      <c r="B115" s="27">
        <f ca="1">VLOOKUP(OFFSET($L$2,(ROW(R101)-ROW($Q$2))*7+COLUMN(B114)-COLUMN($A$15),0),Accounts!$H$3:$K$24,4,FALSE)</f>
        <v>0</v>
      </c>
      <c r="C115" s="32">
        <f t="shared" ref="C115:D115" ca="1" si="112">OFFSET($L$2,(ROW(S101)-ROW($Q$2))*7+COLUMN(C114)-COLUMN($A$15),0)</f>
        <v>0</v>
      </c>
      <c r="D115" s="27">
        <f t="shared" ca="1" si="112"/>
        <v>0</v>
      </c>
      <c r="E115" s="28">
        <f t="shared" ca="1" si="76"/>
        <v>0</v>
      </c>
      <c r="F115" s="27">
        <f t="shared" ca="1" si="77"/>
        <v>0</v>
      </c>
      <c r="G115" s="37"/>
      <c r="H115" s="29" t="str">
        <f t="shared" si="73"/>
        <v>Other Expenses</v>
      </c>
      <c r="I115" s="29" t="b">
        <f t="array" ref="I115">AND(NOT(OR($G$15:G114=G115)),H115=$A$8)</f>
        <v>0</v>
      </c>
      <c r="J115" s="30">
        <f t="shared" ca="1" si="78"/>
        <v>0</v>
      </c>
      <c r="L115" s="1">
        <f t="shared" si="59"/>
        <v>0</v>
      </c>
    </row>
    <row r="116" spans="1:12" x14ac:dyDescent="0.25">
      <c r="A116" s="27">
        <f t="shared" ca="1" si="74"/>
        <v>0</v>
      </c>
      <c r="B116" s="27">
        <f ca="1">VLOOKUP(OFFSET($L$2,(ROW(R102)-ROW($Q$2))*7+COLUMN(B115)-COLUMN($A$15),0),Accounts!$H$3:$K$24,4,FALSE)</f>
        <v>0</v>
      </c>
      <c r="C116" s="32">
        <f t="shared" ref="C116:D116" ca="1" si="113">OFFSET($L$2,(ROW(S102)-ROW($Q$2))*7+COLUMN(C115)-COLUMN($A$15),0)</f>
        <v>0</v>
      </c>
      <c r="D116" s="27">
        <f t="shared" ca="1" si="113"/>
        <v>0</v>
      </c>
      <c r="E116" s="28">
        <f t="shared" ca="1" si="76"/>
        <v>0</v>
      </c>
      <c r="F116" s="27">
        <f t="shared" ca="1" si="77"/>
        <v>0</v>
      </c>
      <c r="G116" s="37"/>
      <c r="H116" s="29" t="str">
        <f t="shared" si="73"/>
        <v>Other Expenses</v>
      </c>
      <c r="I116" s="29" t="b">
        <f t="array" ref="I116">AND(NOT(OR($G$15:G115=G116)),H116=$A$8)</f>
        <v>0</v>
      </c>
      <c r="J116" s="30">
        <f t="shared" ca="1" si="78"/>
        <v>0</v>
      </c>
      <c r="L116" s="1">
        <f t="shared" si="59"/>
        <v>0</v>
      </c>
    </row>
    <row r="117" spans="1:12" x14ac:dyDescent="0.25">
      <c r="A117" s="27">
        <f t="shared" ca="1" si="74"/>
        <v>0</v>
      </c>
      <c r="B117" s="27">
        <f ca="1">VLOOKUP(OFFSET($L$2,(ROW(R103)-ROW($Q$2))*7+COLUMN(B116)-COLUMN($A$15),0),Accounts!$H$3:$K$24,4,FALSE)</f>
        <v>0</v>
      </c>
      <c r="C117" s="32">
        <f t="shared" ref="C117:D117" ca="1" si="114">OFFSET($L$2,(ROW(S103)-ROW($Q$2))*7+COLUMN(C116)-COLUMN($A$15),0)</f>
        <v>0</v>
      </c>
      <c r="D117" s="27">
        <f t="shared" ca="1" si="114"/>
        <v>0</v>
      </c>
      <c r="E117" s="28">
        <f t="shared" ca="1" si="76"/>
        <v>0</v>
      </c>
      <c r="F117" s="27">
        <f t="shared" ca="1" si="77"/>
        <v>0</v>
      </c>
      <c r="G117" s="37"/>
      <c r="H117" s="29" t="str">
        <f t="shared" si="73"/>
        <v>Other Expenses</v>
      </c>
      <c r="I117" s="29" t="b">
        <f t="array" ref="I117">AND(NOT(OR($G$15:G116=G117)),H117=$A$8)</f>
        <v>0</v>
      </c>
      <c r="J117" s="30">
        <f t="shared" ca="1" si="78"/>
        <v>0</v>
      </c>
      <c r="L117" s="1">
        <f t="shared" si="59"/>
        <v>0</v>
      </c>
    </row>
    <row r="118" spans="1:12" x14ac:dyDescent="0.25">
      <c r="A118" s="27">
        <f t="shared" ca="1" si="74"/>
        <v>0</v>
      </c>
      <c r="B118" s="27">
        <f ca="1">VLOOKUP(OFFSET($L$2,(ROW(R104)-ROW($Q$2))*7+COLUMN(B117)-COLUMN($A$15),0),Accounts!$H$3:$K$24,4,FALSE)</f>
        <v>0</v>
      </c>
      <c r="C118" s="32">
        <f t="shared" ref="C118:D118" ca="1" si="115">OFFSET($L$2,(ROW(S104)-ROW($Q$2))*7+COLUMN(C117)-COLUMN($A$15),0)</f>
        <v>0</v>
      </c>
      <c r="D118" s="27">
        <f t="shared" ca="1" si="115"/>
        <v>0</v>
      </c>
      <c r="E118" s="28">
        <f t="shared" ca="1" si="76"/>
        <v>0</v>
      </c>
      <c r="F118" s="27">
        <f t="shared" ca="1" si="77"/>
        <v>0</v>
      </c>
      <c r="G118" s="37"/>
      <c r="H118" s="29" t="str">
        <f t="shared" si="73"/>
        <v>Other Expenses</v>
      </c>
      <c r="I118" s="29" t="b">
        <f t="array" ref="I118">AND(NOT(OR($G$15:G117=G118)),H118=$A$8)</f>
        <v>0</v>
      </c>
      <c r="J118" s="30">
        <f t="shared" ca="1" si="78"/>
        <v>0</v>
      </c>
      <c r="L118" s="1">
        <f t="shared" si="59"/>
        <v>0</v>
      </c>
    </row>
    <row r="119" spans="1:12" x14ac:dyDescent="0.25">
      <c r="L119" s="1">
        <f t="shared" si="59"/>
        <v>0</v>
      </c>
    </row>
    <row r="120" spans="1:12" x14ac:dyDescent="0.25">
      <c r="L120" s="1">
        <f t="shared" si="59"/>
        <v>0</v>
      </c>
    </row>
    <row r="121" spans="1:12" x14ac:dyDescent="0.25">
      <c r="L121" s="1">
        <f t="shared" si="59"/>
        <v>0</v>
      </c>
    </row>
    <row r="122" spans="1:12" x14ac:dyDescent="0.25">
      <c r="L122" s="1">
        <f t="shared" si="59"/>
        <v>0</v>
      </c>
    </row>
    <row r="123" spans="1:12" x14ac:dyDescent="0.25">
      <c r="L123" s="1">
        <f t="shared" si="59"/>
        <v>0</v>
      </c>
    </row>
    <row r="124" spans="1:12" x14ac:dyDescent="0.25">
      <c r="L124" s="1">
        <f t="shared" si="59"/>
        <v>0</v>
      </c>
    </row>
    <row r="125" spans="1:12" x14ac:dyDescent="0.25">
      <c r="L125" s="1">
        <f t="shared" si="59"/>
        <v>0</v>
      </c>
    </row>
    <row r="126" spans="1:12" x14ac:dyDescent="0.25">
      <c r="L126" s="1">
        <f t="shared" si="59"/>
        <v>0</v>
      </c>
    </row>
    <row r="127" spans="1:12" x14ac:dyDescent="0.25">
      <c r="L127" s="1">
        <f t="shared" si="59"/>
        <v>0</v>
      </c>
    </row>
    <row r="128" spans="1:12" x14ac:dyDescent="0.25">
      <c r="L128" s="1">
        <f t="shared" si="59"/>
        <v>0</v>
      </c>
    </row>
    <row r="129" spans="12:12" x14ac:dyDescent="0.25">
      <c r="L129" s="1">
        <f t="shared" si="59"/>
        <v>0</v>
      </c>
    </row>
    <row r="130" spans="12:12" x14ac:dyDescent="0.25">
      <c r="L130" s="1">
        <f t="shared" si="59"/>
        <v>0</v>
      </c>
    </row>
    <row r="131" spans="12:12" x14ac:dyDescent="0.25">
      <c r="L131" s="1">
        <f t="shared" ref="L131:L194" si="116">IF(ISERR(VALUE(IF(RIGHT(S131,1)=",",LEFT(S131,LEN(S131)-1),S131))),IF(RIGHT(S131,1)=",",LEFT(S131,LEN(S131)-1),S131),VALUE(IF(RIGHT(S131,1)=",",LEFT(S131,LEN(S131)-1),S131)))</f>
        <v>0</v>
      </c>
    </row>
    <row r="132" spans="12:12" x14ac:dyDescent="0.25">
      <c r="L132" s="1">
        <f t="shared" si="116"/>
        <v>0</v>
      </c>
    </row>
    <row r="133" spans="12:12" x14ac:dyDescent="0.25">
      <c r="L133" s="1">
        <f t="shared" si="116"/>
        <v>0</v>
      </c>
    </row>
    <row r="134" spans="12:12" x14ac:dyDescent="0.25">
      <c r="L134" s="1">
        <f t="shared" si="116"/>
        <v>0</v>
      </c>
    </row>
    <row r="135" spans="12:12" x14ac:dyDescent="0.25">
      <c r="L135" s="1">
        <f t="shared" si="116"/>
        <v>0</v>
      </c>
    </row>
    <row r="136" spans="12:12" x14ac:dyDescent="0.25">
      <c r="L136" s="1">
        <f t="shared" si="116"/>
        <v>0</v>
      </c>
    </row>
    <row r="137" spans="12:12" x14ac:dyDescent="0.25">
      <c r="L137" s="1">
        <f t="shared" si="116"/>
        <v>0</v>
      </c>
    </row>
    <row r="138" spans="12:12" x14ac:dyDescent="0.25">
      <c r="L138" s="1">
        <f t="shared" si="116"/>
        <v>0</v>
      </c>
    </row>
    <row r="139" spans="12:12" x14ac:dyDescent="0.25">
      <c r="L139" s="1">
        <f t="shared" si="116"/>
        <v>0</v>
      </c>
    </row>
    <row r="140" spans="12:12" x14ac:dyDescent="0.25">
      <c r="L140" s="1">
        <f t="shared" si="116"/>
        <v>0</v>
      </c>
    </row>
    <row r="141" spans="12:12" x14ac:dyDescent="0.25">
      <c r="L141" s="1">
        <f t="shared" si="116"/>
        <v>0</v>
      </c>
    </row>
    <row r="142" spans="12:12" x14ac:dyDescent="0.25">
      <c r="L142" s="1">
        <f t="shared" si="116"/>
        <v>0</v>
      </c>
    </row>
    <row r="143" spans="12:12" x14ac:dyDescent="0.25">
      <c r="L143" s="1">
        <f t="shared" si="116"/>
        <v>0</v>
      </c>
    </row>
    <row r="144" spans="12:12" x14ac:dyDescent="0.25">
      <c r="L144" s="1">
        <f t="shared" si="116"/>
        <v>0</v>
      </c>
    </row>
    <row r="145" spans="12:12" x14ac:dyDescent="0.25">
      <c r="L145" s="1">
        <f t="shared" si="116"/>
        <v>0</v>
      </c>
    </row>
    <row r="146" spans="12:12" x14ac:dyDescent="0.25">
      <c r="L146" s="1">
        <f t="shared" si="116"/>
        <v>0</v>
      </c>
    </row>
    <row r="147" spans="12:12" x14ac:dyDescent="0.25">
      <c r="L147" s="1">
        <f t="shared" si="116"/>
        <v>0</v>
      </c>
    </row>
    <row r="148" spans="12:12" x14ac:dyDescent="0.25">
      <c r="L148" s="1">
        <f t="shared" si="116"/>
        <v>0</v>
      </c>
    </row>
    <row r="149" spans="12:12" x14ac:dyDescent="0.25">
      <c r="L149" s="1">
        <f t="shared" si="116"/>
        <v>0</v>
      </c>
    </row>
    <row r="150" spans="12:12" x14ac:dyDescent="0.25">
      <c r="L150" s="1">
        <f t="shared" si="116"/>
        <v>0</v>
      </c>
    </row>
    <row r="151" spans="12:12" x14ac:dyDescent="0.25">
      <c r="L151" s="1">
        <f t="shared" si="116"/>
        <v>0</v>
      </c>
    </row>
    <row r="152" spans="12:12" x14ac:dyDescent="0.25">
      <c r="L152" s="1">
        <f t="shared" si="116"/>
        <v>0</v>
      </c>
    </row>
    <row r="153" spans="12:12" x14ac:dyDescent="0.25">
      <c r="L153" s="1">
        <f t="shared" si="116"/>
        <v>0</v>
      </c>
    </row>
    <row r="154" spans="12:12" x14ac:dyDescent="0.25">
      <c r="L154" s="1">
        <f t="shared" si="116"/>
        <v>0</v>
      </c>
    </row>
    <row r="155" spans="12:12" x14ac:dyDescent="0.25">
      <c r="L155" s="1">
        <f t="shared" si="116"/>
        <v>0</v>
      </c>
    </row>
    <row r="156" spans="12:12" x14ac:dyDescent="0.25">
      <c r="L156" s="1">
        <f t="shared" si="116"/>
        <v>0</v>
      </c>
    </row>
    <row r="157" spans="12:12" x14ac:dyDescent="0.25">
      <c r="L157" s="1">
        <f t="shared" si="116"/>
        <v>0</v>
      </c>
    </row>
    <row r="158" spans="12:12" x14ac:dyDescent="0.25">
      <c r="L158" s="1">
        <f t="shared" si="116"/>
        <v>0</v>
      </c>
    </row>
    <row r="159" spans="12:12" x14ac:dyDescent="0.25">
      <c r="L159" s="1">
        <f t="shared" si="116"/>
        <v>0</v>
      </c>
    </row>
    <row r="160" spans="12:12" x14ac:dyDescent="0.25">
      <c r="L160" s="1">
        <f t="shared" si="116"/>
        <v>0</v>
      </c>
    </row>
    <row r="161" spans="12:12" x14ac:dyDescent="0.25">
      <c r="L161" s="1">
        <f t="shared" si="116"/>
        <v>0</v>
      </c>
    </row>
    <row r="162" spans="12:12" x14ac:dyDescent="0.25">
      <c r="L162" s="1">
        <f t="shared" si="116"/>
        <v>0</v>
      </c>
    </row>
    <row r="163" spans="12:12" x14ac:dyDescent="0.25">
      <c r="L163" s="1">
        <f t="shared" si="116"/>
        <v>0</v>
      </c>
    </row>
    <row r="164" spans="12:12" x14ac:dyDescent="0.25">
      <c r="L164" s="1">
        <f t="shared" si="116"/>
        <v>0</v>
      </c>
    </row>
    <row r="165" spans="12:12" x14ac:dyDescent="0.25">
      <c r="L165" s="1">
        <f t="shared" si="116"/>
        <v>0</v>
      </c>
    </row>
    <row r="166" spans="12:12" x14ac:dyDescent="0.25">
      <c r="L166" s="1">
        <f t="shared" si="116"/>
        <v>0</v>
      </c>
    </row>
    <row r="167" spans="12:12" x14ac:dyDescent="0.25">
      <c r="L167" s="1">
        <f t="shared" si="116"/>
        <v>0</v>
      </c>
    </row>
    <row r="168" spans="12:12" x14ac:dyDescent="0.25">
      <c r="L168" s="1">
        <f t="shared" si="116"/>
        <v>0</v>
      </c>
    </row>
    <row r="169" spans="12:12" x14ac:dyDescent="0.25">
      <c r="L169" s="1">
        <f t="shared" si="116"/>
        <v>0</v>
      </c>
    </row>
    <row r="170" spans="12:12" x14ac:dyDescent="0.25">
      <c r="L170" s="1">
        <f t="shared" si="116"/>
        <v>0</v>
      </c>
    </row>
    <row r="171" spans="12:12" x14ac:dyDescent="0.25">
      <c r="L171" s="1">
        <f t="shared" si="116"/>
        <v>0</v>
      </c>
    </row>
    <row r="172" spans="12:12" x14ac:dyDescent="0.25">
      <c r="L172" s="1">
        <f t="shared" si="116"/>
        <v>0</v>
      </c>
    </row>
    <row r="173" spans="12:12" x14ac:dyDescent="0.25">
      <c r="L173" s="1">
        <f t="shared" si="116"/>
        <v>0</v>
      </c>
    </row>
    <row r="174" spans="12:12" x14ac:dyDescent="0.25">
      <c r="L174" s="1">
        <f t="shared" si="116"/>
        <v>0</v>
      </c>
    </row>
    <row r="175" spans="12:12" x14ac:dyDescent="0.25">
      <c r="L175" s="1">
        <f t="shared" si="116"/>
        <v>0</v>
      </c>
    </row>
    <row r="176" spans="12:12" x14ac:dyDescent="0.25">
      <c r="L176" s="1">
        <f t="shared" si="116"/>
        <v>0</v>
      </c>
    </row>
    <row r="177" spans="12:12" x14ac:dyDescent="0.25">
      <c r="L177" s="1">
        <f t="shared" si="116"/>
        <v>0</v>
      </c>
    </row>
    <row r="178" spans="12:12" x14ac:dyDescent="0.25">
      <c r="L178" s="1">
        <f t="shared" si="116"/>
        <v>0</v>
      </c>
    </row>
    <row r="179" spans="12:12" x14ac:dyDescent="0.25">
      <c r="L179" s="1">
        <f t="shared" si="116"/>
        <v>0</v>
      </c>
    </row>
    <row r="180" spans="12:12" x14ac:dyDescent="0.25">
      <c r="L180" s="1">
        <f t="shared" si="116"/>
        <v>0</v>
      </c>
    </row>
    <row r="181" spans="12:12" x14ac:dyDescent="0.25">
      <c r="L181" s="1">
        <f t="shared" si="116"/>
        <v>0</v>
      </c>
    </row>
    <row r="182" spans="12:12" x14ac:dyDescent="0.25">
      <c r="L182" s="1">
        <f t="shared" si="116"/>
        <v>0</v>
      </c>
    </row>
    <row r="183" spans="12:12" x14ac:dyDescent="0.25">
      <c r="L183" s="1">
        <f t="shared" si="116"/>
        <v>0</v>
      </c>
    </row>
    <row r="184" spans="12:12" x14ac:dyDescent="0.25">
      <c r="L184" s="1">
        <f t="shared" si="116"/>
        <v>0</v>
      </c>
    </row>
    <row r="185" spans="12:12" x14ac:dyDescent="0.25">
      <c r="L185" s="1">
        <f t="shared" si="116"/>
        <v>0</v>
      </c>
    </row>
    <row r="186" spans="12:12" x14ac:dyDescent="0.25">
      <c r="L186" s="1">
        <f t="shared" si="116"/>
        <v>0</v>
      </c>
    </row>
    <row r="187" spans="12:12" x14ac:dyDescent="0.25">
      <c r="L187" s="1">
        <f t="shared" si="116"/>
        <v>0</v>
      </c>
    </row>
    <row r="188" spans="12:12" x14ac:dyDescent="0.25">
      <c r="L188" s="1">
        <f t="shared" si="116"/>
        <v>0</v>
      </c>
    </row>
    <row r="189" spans="12:12" x14ac:dyDescent="0.25">
      <c r="L189" s="1">
        <f t="shared" si="116"/>
        <v>0</v>
      </c>
    </row>
    <row r="190" spans="12:12" x14ac:dyDescent="0.25">
      <c r="L190" s="1">
        <f t="shared" si="116"/>
        <v>0</v>
      </c>
    </row>
    <row r="191" spans="12:12" x14ac:dyDescent="0.25">
      <c r="L191" s="1">
        <f t="shared" si="116"/>
        <v>0</v>
      </c>
    </row>
    <row r="192" spans="12:12" x14ac:dyDescent="0.25">
      <c r="L192" s="1">
        <f t="shared" si="116"/>
        <v>0</v>
      </c>
    </row>
    <row r="193" spans="12:12" x14ac:dyDescent="0.25">
      <c r="L193" s="1">
        <f t="shared" si="116"/>
        <v>0</v>
      </c>
    </row>
    <row r="194" spans="12:12" x14ac:dyDescent="0.25">
      <c r="L194" s="1">
        <f t="shared" si="116"/>
        <v>0</v>
      </c>
    </row>
    <row r="195" spans="12:12" x14ac:dyDescent="0.25">
      <c r="L195" s="1">
        <f t="shared" ref="L195:L258" si="117">IF(ISERR(VALUE(IF(RIGHT(S195,1)=",",LEFT(S195,LEN(S195)-1),S195))),IF(RIGHT(S195,1)=",",LEFT(S195,LEN(S195)-1),S195),VALUE(IF(RIGHT(S195,1)=",",LEFT(S195,LEN(S195)-1),S195)))</f>
        <v>0</v>
      </c>
    </row>
    <row r="196" spans="12:12" x14ac:dyDescent="0.25">
      <c r="L196" s="1">
        <f t="shared" si="117"/>
        <v>0</v>
      </c>
    </row>
    <row r="197" spans="12:12" x14ac:dyDescent="0.25">
      <c r="L197" s="1">
        <f t="shared" si="117"/>
        <v>0</v>
      </c>
    </row>
    <row r="198" spans="12:12" x14ac:dyDescent="0.25">
      <c r="L198" s="1">
        <f t="shared" si="117"/>
        <v>0</v>
      </c>
    </row>
    <row r="199" spans="12:12" x14ac:dyDescent="0.25">
      <c r="L199" s="1">
        <f t="shared" si="117"/>
        <v>0</v>
      </c>
    </row>
    <row r="200" spans="12:12" x14ac:dyDescent="0.25">
      <c r="L200" s="1">
        <f t="shared" si="117"/>
        <v>0</v>
      </c>
    </row>
    <row r="201" spans="12:12" x14ac:dyDescent="0.25">
      <c r="L201" s="1">
        <f t="shared" si="117"/>
        <v>0</v>
      </c>
    </row>
    <row r="202" spans="12:12" x14ac:dyDescent="0.25">
      <c r="L202" s="1">
        <f t="shared" si="117"/>
        <v>0</v>
      </c>
    </row>
    <row r="203" spans="12:12" x14ac:dyDescent="0.25">
      <c r="L203" s="1">
        <f t="shared" si="117"/>
        <v>0</v>
      </c>
    </row>
    <row r="204" spans="12:12" x14ac:dyDescent="0.25">
      <c r="L204" s="1">
        <f t="shared" si="117"/>
        <v>0</v>
      </c>
    </row>
    <row r="205" spans="12:12" x14ac:dyDescent="0.25">
      <c r="L205" s="1">
        <f t="shared" si="117"/>
        <v>0</v>
      </c>
    </row>
    <row r="206" spans="12:12" x14ac:dyDescent="0.25">
      <c r="L206" s="1">
        <f t="shared" si="117"/>
        <v>0</v>
      </c>
    </row>
    <row r="207" spans="12:12" x14ac:dyDescent="0.25">
      <c r="L207" s="1">
        <f t="shared" si="117"/>
        <v>0</v>
      </c>
    </row>
    <row r="208" spans="12:12" x14ac:dyDescent="0.25">
      <c r="L208" s="1">
        <f t="shared" si="117"/>
        <v>0</v>
      </c>
    </row>
    <row r="209" spans="12:12" x14ac:dyDescent="0.25">
      <c r="L209" s="1">
        <f t="shared" si="117"/>
        <v>0</v>
      </c>
    </row>
    <row r="210" spans="12:12" x14ac:dyDescent="0.25">
      <c r="L210" s="1">
        <f t="shared" si="117"/>
        <v>0</v>
      </c>
    </row>
    <row r="211" spans="12:12" x14ac:dyDescent="0.25">
      <c r="L211" s="1">
        <f t="shared" si="117"/>
        <v>0</v>
      </c>
    </row>
    <row r="212" spans="12:12" x14ac:dyDescent="0.25">
      <c r="L212" s="1">
        <f t="shared" si="117"/>
        <v>0</v>
      </c>
    </row>
    <row r="213" spans="12:12" x14ac:dyDescent="0.25">
      <c r="L213" s="1">
        <f t="shared" si="117"/>
        <v>0</v>
      </c>
    </row>
    <row r="214" spans="12:12" x14ac:dyDescent="0.25">
      <c r="L214" s="1">
        <f t="shared" si="117"/>
        <v>0</v>
      </c>
    </row>
    <row r="215" spans="12:12" x14ac:dyDescent="0.25">
      <c r="L215" s="1">
        <f t="shared" si="117"/>
        <v>0</v>
      </c>
    </row>
    <row r="216" spans="12:12" x14ac:dyDescent="0.25">
      <c r="L216" s="1">
        <f t="shared" si="117"/>
        <v>0</v>
      </c>
    </row>
    <row r="217" spans="12:12" x14ac:dyDescent="0.25">
      <c r="L217" s="1">
        <f t="shared" si="117"/>
        <v>0</v>
      </c>
    </row>
    <row r="218" spans="12:12" x14ac:dyDescent="0.25">
      <c r="L218" s="1">
        <f t="shared" si="117"/>
        <v>0</v>
      </c>
    </row>
    <row r="219" spans="12:12" x14ac:dyDescent="0.25">
      <c r="L219" s="1">
        <f t="shared" si="117"/>
        <v>0</v>
      </c>
    </row>
    <row r="220" spans="12:12" x14ac:dyDescent="0.25">
      <c r="L220" s="1">
        <f t="shared" si="117"/>
        <v>0</v>
      </c>
    </row>
    <row r="221" spans="12:12" x14ac:dyDescent="0.25">
      <c r="L221" s="1">
        <f t="shared" si="117"/>
        <v>0</v>
      </c>
    </row>
    <row r="222" spans="12:12" x14ac:dyDescent="0.25">
      <c r="L222" s="1">
        <f t="shared" si="117"/>
        <v>0</v>
      </c>
    </row>
    <row r="223" spans="12:12" x14ac:dyDescent="0.25">
      <c r="L223" s="1">
        <f t="shared" si="117"/>
        <v>0</v>
      </c>
    </row>
    <row r="224" spans="12:12" x14ac:dyDescent="0.25">
      <c r="L224" s="1">
        <f t="shared" si="117"/>
        <v>0</v>
      </c>
    </row>
    <row r="225" spans="12:12" x14ac:dyDescent="0.25">
      <c r="L225" s="1">
        <f t="shared" si="117"/>
        <v>0</v>
      </c>
    </row>
    <row r="226" spans="12:12" x14ac:dyDescent="0.25">
      <c r="L226" s="1">
        <f t="shared" si="117"/>
        <v>0</v>
      </c>
    </row>
    <row r="227" spans="12:12" x14ac:dyDescent="0.25">
      <c r="L227" s="1">
        <f t="shared" si="117"/>
        <v>0</v>
      </c>
    </row>
    <row r="228" spans="12:12" x14ac:dyDescent="0.25">
      <c r="L228" s="1">
        <f t="shared" si="117"/>
        <v>0</v>
      </c>
    </row>
    <row r="229" spans="12:12" x14ac:dyDescent="0.25">
      <c r="L229" s="1">
        <f t="shared" si="117"/>
        <v>0</v>
      </c>
    </row>
    <row r="230" spans="12:12" x14ac:dyDescent="0.25">
      <c r="L230" s="1">
        <f t="shared" si="117"/>
        <v>0</v>
      </c>
    </row>
    <row r="231" spans="12:12" x14ac:dyDescent="0.25">
      <c r="L231" s="1">
        <f t="shared" si="117"/>
        <v>0</v>
      </c>
    </row>
    <row r="232" spans="12:12" x14ac:dyDescent="0.25">
      <c r="L232" s="1">
        <f t="shared" si="117"/>
        <v>0</v>
      </c>
    </row>
    <row r="233" spans="12:12" x14ac:dyDescent="0.25">
      <c r="L233" s="1">
        <f t="shared" si="117"/>
        <v>0</v>
      </c>
    </row>
    <row r="234" spans="12:12" x14ac:dyDescent="0.25">
      <c r="L234" s="1">
        <f t="shared" si="117"/>
        <v>0</v>
      </c>
    </row>
    <row r="235" spans="12:12" x14ac:dyDescent="0.25">
      <c r="L235" s="1">
        <f t="shared" si="117"/>
        <v>0</v>
      </c>
    </row>
    <row r="236" spans="12:12" x14ac:dyDescent="0.25">
      <c r="L236" s="1">
        <f t="shared" si="117"/>
        <v>0</v>
      </c>
    </row>
    <row r="237" spans="12:12" x14ac:dyDescent="0.25">
      <c r="L237" s="1">
        <f t="shared" si="117"/>
        <v>0</v>
      </c>
    </row>
    <row r="238" spans="12:12" x14ac:dyDescent="0.25">
      <c r="L238" s="1">
        <f t="shared" si="117"/>
        <v>0</v>
      </c>
    </row>
    <row r="239" spans="12:12" x14ac:dyDescent="0.25">
      <c r="L239" s="1">
        <f t="shared" si="117"/>
        <v>0</v>
      </c>
    </row>
    <row r="240" spans="12:12" x14ac:dyDescent="0.25">
      <c r="L240" s="1">
        <f t="shared" si="117"/>
        <v>0</v>
      </c>
    </row>
    <row r="241" spans="12:12" x14ac:dyDescent="0.25">
      <c r="L241" s="1">
        <f t="shared" si="117"/>
        <v>0</v>
      </c>
    </row>
    <row r="242" spans="12:12" x14ac:dyDescent="0.25">
      <c r="L242" s="1">
        <f t="shared" si="117"/>
        <v>0</v>
      </c>
    </row>
    <row r="243" spans="12:12" x14ac:dyDescent="0.25">
      <c r="L243" s="1">
        <f t="shared" si="117"/>
        <v>0</v>
      </c>
    </row>
    <row r="244" spans="12:12" x14ac:dyDescent="0.25">
      <c r="L244" s="1">
        <f t="shared" si="117"/>
        <v>0</v>
      </c>
    </row>
    <row r="245" spans="12:12" x14ac:dyDescent="0.25">
      <c r="L245" s="1">
        <f t="shared" si="117"/>
        <v>0</v>
      </c>
    </row>
    <row r="246" spans="12:12" x14ac:dyDescent="0.25">
      <c r="L246" s="1">
        <f t="shared" si="117"/>
        <v>0</v>
      </c>
    </row>
    <row r="247" spans="12:12" x14ac:dyDescent="0.25">
      <c r="L247" s="1">
        <f t="shared" si="117"/>
        <v>0</v>
      </c>
    </row>
    <row r="248" spans="12:12" x14ac:dyDescent="0.25">
      <c r="L248" s="1">
        <f t="shared" si="117"/>
        <v>0</v>
      </c>
    </row>
    <row r="249" spans="12:12" x14ac:dyDescent="0.25">
      <c r="L249" s="1">
        <f t="shared" si="117"/>
        <v>0</v>
      </c>
    </row>
    <row r="250" spans="12:12" x14ac:dyDescent="0.25">
      <c r="L250" s="1">
        <f t="shared" si="117"/>
        <v>0</v>
      </c>
    </row>
    <row r="251" spans="12:12" x14ac:dyDescent="0.25">
      <c r="L251" s="1">
        <f t="shared" si="117"/>
        <v>0</v>
      </c>
    </row>
    <row r="252" spans="12:12" x14ac:dyDescent="0.25">
      <c r="L252" s="1">
        <f t="shared" si="117"/>
        <v>0</v>
      </c>
    </row>
    <row r="253" spans="12:12" x14ac:dyDescent="0.25">
      <c r="L253" s="1">
        <f t="shared" si="117"/>
        <v>0</v>
      </c>
    </row>
    <row r="254" spans="12:12" x14ac:dyDescent="0.25">
      <c r="L254" s="1">
        <f t="shared" si="117"/>
        <v>0</v>
      </c>
    </row>
    <row r="255" spans="12:12" x14ac:dyDescent="0.25">
      <c r="L255" s="1">
        <f t="shared" si="117"/>
        <v>0</v>
      </c>
    </row>
    <row r="256" spans="12:12" x14ac:dyDescent="0.25">
      <c r="L256" s="1">
        <f t="shared" si="117"/>
        <v>0</v>
      </c>
    </row>
    <row r="257" spans="12:12" x14ac:dyDescent="0.25">
      <c r="L257" s="1">
        <f t="shared" si="117"/>
        <v>0</v>
      </c>
    </row>
    <row r="258" spans="12:12" x14ac:dyDescent="0.25">
      <c r="L258" s="1">
        <f t="shared" si="117"/>
        <v>0</v>
      </c>
    </row>
    <row r="259" spans="12:12" x14ac:dyDescent="0.25">
      <c r="L259" s="1">
        <f t="shared" ref="L259:L322" si="118">IF(ISERR(VALUE(IF(RIGHT(S259,1)=",",LEFT(S259,LEN(S259)-1),S259))),IF(RIGHT(S259,1)=",",LEFT(S259,LEN(S259)-1),S259),VALUE(IF(RIGHT(S259,1)=",",LEFT(S259,LEN(S259)-1),S259)))</f>
        <v>0</v>
      </c>
    </row>
    <row r="260" spans="12:12" x14ac:dyDescent="0.25">
      <c r="L260" s="1">
        <f t="shared" si="118"/>
        <v>0</v>
      </c>
    </row>
    <row r="261" spans="12:12" x14ac:dyDescent="0.25">
      <c r="L261" s="1">
        <f t="shared" si="118"/>
        <v>0</v>
      </c>
    </row>
    <row r="262" spans="12:12" x14ac:dyDescent="0.25">
      <c r="L262" s="1">
        <f t="shared" si="118"/>
        <v>0</v>
      </c>
    </row>
    <row r="263" spans="12:12" x14ac:dyDescent="0.25">
      <c r="L263" s="1">
        <f t="shared" si="118"/>
        <v>0</v>
      </c>
    </row>
    <row r="264" spans="12:12" x14ac:dyDescent="0.25">
      <c r="L264" s="1">
        <f t="shared" si="118"/>
        <v>0</v>
      </c>
    </row>
    <row r="265" spans="12:12" x14ac:dyDescent="0.25">
      <c r="L265" s="1">
        <f t="shared" si="118"/>
        <v>0</v>
      </c>
    </row>
    <row r="266" spans="12:12" x14ac:dyDescent="0.25">
      <c r="L266" s="1">
        <f t="shared" si="118"/>
        <v>0</v>
      </c>
    </row>
    <row r="267" spans="12:12" x14ac:dyDescent="0.25">
      <c r="L267" s="1">
        <f t="shared" si="118"/>
        <v>0</v>
      </c>
    </row>
    <row r="268" spans="12:12" x14ac:dyDescent="0.25">
      <c r="L268" s="1">
        <f t="shared" si="118"/>
        <v>0</v>
      </c>
    </row>
    <row r="269" spans="12:12" x14ac:dyDescent="0.25">
      <c r="L269" s="1">
        <f t="shared" si="118"/>
        <v>0</v>
      </c>
    </row>
    <row r="270" spans="12:12" x14ac:dyDescent="0.25">
      <c r="L270" s="1">
        <f t="shared" si="118"/>
        <v>0</v>
      </c>
    </row>
    <row r="271" spans="12:12" x14ac:dyDescent="0.25">
      <c r="L271" s="1">
        <f t="shared" si="118"/>
        <v>0</v>
      </c>
    </row>
    <row r="272" spans="12:12" x14ac:dyDescent="0.25">
      <c r="L272" s="1">
        <f t="shared" si="118"/>
        <v>0</v>
      </c>
    </row>
    <row r="273" spans="12:12" x14ac:dyDescent="0.25">
      <c r="L273" s="1">
        <f t="shared" si="118"/>
        <v>0</v>
      </c>
    </row>
    <row r="274" spans="12:12" x14ac:dyDescent="0.25">
      <c r="L274" s="1">
        <f t="shared" si="118"/>
        <v>0</v>
      </c>
    </row>
    <row r="275" spans="12:12" x14ac:dyDescent="0.25">
      <c r="L275" s="1">
        <f t="shared" si="118"/>
        <v>0</v>
      </c>
    </row>
    <row r="276" spans="12:12" x14ac:dyDescent="0.25">
      <c r="L276" s="1">
        <f t="shared" si="118"/>
        <v>0</v>
      </c>
    </row>
    <row r="277" spans="12:12" x14ac:dyDescent="0.25">
      <c r="L277" s="1">
        <f t="shared" si="118"/>
        <v>0</v>
      </c>
    </row>
    <row r="278" spans="12:12" x14ac:dyDescent="0.25">
      <c r="L278" s="1">
        <f t="shared" si="118"/>
        <v>0</v>
      </c>
    </row>
    <row r="279" spans="12:12" x14ac:dyDescent="0.25">
      <c r="L279" s="1">
        <f t="shared" si="118"/>
        <v>0</v>
      </c>
    </row>
    <row r="280" spans="12:12" x14ac:dyDescent="0.25">
      <c r="L280" s="1">
        <f t="shared" si="118"/>
        <v>0</v>
      </c>
    </row>
    <row r="281" spans="12:12" x14ac:dyDescent="0.25">
      <c r="L281" s="1">
        <f t="shared" si="118"/>
        <v>0</v>
      </c>
    </row>
    <row r="282" spans="12:12" x14ac:dyDescent="0.25">
      <c r="L282" s="1">
        <f t="shared" si="118"/>
        <v>0</v>
      </c>
    </row>
    <row r="283" spans="12:12" x14ac:dyDescent="0.25">
      <c r="L283" s="1">
        <f t="shared" si="118"/>
        <v>0</v>
      </c>
    </row>
    <row r="284" spans="12:12" x14ac:dyDescent="0.25">
      <c r="L284" s="1">
        <f t="shared" si="118"/>
        <v>0</v>
      </c>
    </row>
    <row r="285" spans="12:12" x14ac:dyDescent="0.25">
      <c r="L285" s="1">
        <f t="shared" si="118"/>
        <v>0</v>
      </c>
    </row>
    <row r="286" spans="12:12" x14ac:dyDescent="0.25">
      <c r="L286" s="1">
        <f t="shared" si="118"/>
        <v>0</v>
      </c>
    </row>
    <row r="287" spans="12:12" x14ac:dyDescent="0.25">
      <c r="L287" s="1">
        <f t="shared" si="118"/>
        <v>0</v>
      </c>
    </row>
    <row r="288" spans="12:12" x14ac:dyDescent="0.25">
      <c r="L288" s="1">
        <f t="shared" si="118"/>
        <v>0</v>
      </c>
    </row>
    <row r="289" spans="12:12" x14ac:dyDescent="0.25">
      <c r="L289" s="1">
        <f t="shared" si="118"/>
        <v>0</v>
      </c>
    </row>
    <row r="290" spans="12:12" x14ac:dyDescent="0.25">
      <c r="L290" s="1">
        <f t="shared" si="118"/>
        <v>0</v>
      </c>
    </row>
    <row r="291" spans="12:12" x14ac:dyDescent="0.25">
      <c r="L291" s="1">
        <f t="shared" si="118"/>
        <v>0</v>
      </c>
    </row>
    <row r="292" spans="12:12" x14ac:dyDescent="0.25">
      <c r="L292" s="1">
        <f t="shared" si="118"/>
        <v>0</v>
      </c>
    </row>
    <row r="293" spans="12:12" x14ac:dyDescent="0.25">
      <c r="L293" s="1">
        <f t="shared" si="118"/>
        <v>0</v>
      </c>
    </row>
    <row r="294" spans="12:12" x14ac:dyDescent="0.25">
      <c r="L294" s="1">
        <f t="shared" si="118"/>
        <v>0</v>
      </c>
    </row>
    <row r="295" spans="12:12" x14ac:dyDescent="0.25">
      <c r="L295" s="1">
        <f t="shared" si="118"/>
        <v>0</v>
      </c>
    </row>
    <row r="296" spans="12:12" x14ac:dyDescent="0.25">
      <c r="L296" s="1">
        <f t="shared" si="118"/>
        <v>0</v>
      </c>
    </row>
    <row r="297" spans="12:12" x14ac:dyDescent="0.25">
      <c r="L297" s="1">
        <f t="shared" si="118"/>
        <v>0</v>
      </c>
    </row>
    <row r="298" spans="12:12" x14ac:dyDescent="0.25">
      <c r="L298" s="1">
        <f t="shared" si="118"/>
        <v>0</v>
      </c>
    </row>
    <row r="299" spans="12:12" x14ac:dyDescent="0.25">
      <c r="L299" s="1">
        <f t="shared" si="118"/>
        <v>0</v>
      </c>
    </row>
    <row r="300" spans="12:12" x14ac:dyDescent="0.25">
      <c r="L300" s="1">
        <f t="shared" si="118"/>
        <v>0</v>
      </c>
    </row>
    <row r="301" spans="12:12" x14ac:dyDescent="0.25">
      <c r="L301" s="1">
        <f t="shared" si="118"/>
        <v>0</v>
      </c>
    </row>
    <row r="302" spans="12:12" x14ac:dyDescent="0.25">
      <c r="L302" s="1">
        <f t="shared" si="118"/>
        <v>0</v>
      </c>
    </row>
    <row r="303" spans="12:12" x14ac:dyDescent="0.25">
      <c r="L303" s="1">
        <f t="shared" si="118"/>
        <v>0</v>
      </c>
    </row>
    <row r="304" spans="12:12" x14ac:dyDescent="0.25">
      <c r="L304" s="1">
        <f t="shared" si="118"/>
        <v>0</v>
      </c>
    </row>
    <row r="305" spans="12:12" x14ac:dyDescent="0.25">
      <c r="L305" s="1">
        <f t="shared" si="118"/>
        <v>0</v>
      </c>
    </row>
    <row r="306" spans="12:12" x14ac:dyDescent="0.25">
      <c r="L306" s="1">
        <f t="shared" si="118"/>
        <v>0</v>
      </c>
    </row>
    <row r="307" spans="12:12" x14ac:dyDescent="0.25">
      <c r="L307" s="1">
        <f t="shared" si="118"/>
        <v>0</v>
      </c>
    </row>
    <row r="308" spans="12:12" x14ac:dyDescent="0.25">
      <c r="L308" s="1">
        <f t="shared" si="118"/>
        <v>0</v>
      </c>
    </row>
    <row r="309" spans="12:12" x14ac:dyDescent="0.25">
      <c r="L309" s="1">
        <f t="shared" si="118"/>
        <v>0</v>
      </c>
    </row>
    <row r="310" spans="12:12" x14ac:dyDescent="0.25">
      <c r="L310" s="1">
        <f t="shared" si="118"/>
        <v>0</v>
      </c>
    </row>
    <row r="311" spans="12:12" x14ac:dyDescent="0.25">
      <c r="L311" s="1">
        <f t="shared" si="118"/>
        <v>0</v>
      </c>
    </row>
    <row r="312" spans="12:12" x14ac:dyDescent="0.25">
      <c r="L312" s="1">
        <f t="shared" si="118"/>
        <v>0</v>
      </c>
    </row>
    <row r="313" spans="12:12" x14ac:dyDescent="0.25">
      <c r="L313" s="1">
        <f t="shared" si="118"/>
        <v>0</v>
      </c>
    </row>
    <row r="314" spans="12:12" x14ac:dyDescent="0.25">
      <c r="L314" s="1">
        <f t="shared" si="118"/>
        <v>0</v>
      </c>
    </row>
    <row r="315" spans="12:12" x14ac:dyDescent="0.25">
      <c r="L315" s="1">
        <f t="shared" si="118"/>
        <v>0</v>
      </c>
    </row>
    <row r="316" spans="12:12" x14ac:dyDescent="0.25">
      <c r="L316" s="1">
        <f t="shared" si="118"/>
        <v>0</v>
      </c>
    </row>
    <row r="317" spans="12:12" x14ac:dyDescent="0.25">
      <c r="L317" s="1">
        <f t="shared" si="118"/>
        <v>0</v>
      </c>
    </row>
    <row r="318" spans="12:12" x14ac:dyDescent="0.25">
      <c r="L318" s="1">
        <f t="shared" si="118"/>
        <v>0</v>
      </c>
    </row>
    <row r="319" spans="12:12" x14ac:dyDescent="0.25">
      <c r="L319" s="1">
        <f t="shared" si="118"/>
        <v>0</v>
      </c>
    </row>
    <row r="320" spans="12:12" x14ac:dyDescent="0.25">
      <c r="L320" s="1">
        <f t="shared" si="118"/>
        <v>0</v>
      </c>
    </row>
    <row r="321" spans="12:12" x14ac:dyDescent="0.25">
      <c r="L321" s="1">
        <f t="shared" si="118"/>
        <v>0</v>
      </c>
    </row>
    <row r="322" spans="12:12" x14ac:dyDescent="0.25">
      <c r="L322" s="1">
        <f t="shared" si="118"/>
        <v>0</v>
      </c>
    </row>
    <row r="323" spans="12:12" x14ac:dyDescent="0.25">
      <c r="L323" s="1">
        <f t="shared" ref="L323:L386" si="119">IF(ISERR(VALUE(IF(RIGHT(S323,1)=",",LEFT(S323,LEN(S323)-1),S323))),IF(RIGHT(S323,1)=",",LEFT(S323,LEN(S323)-1),S323),VALUE(IF(RIGHT(S323,1)=",",LEFT(S323,LEN(S323)-1),S323)))</f>
        <v>0</v>
      </c>
    </row>
    <row r="324" spans="12:12" x14ac:dyDescent="0.25">
      <c r="L324" s="1">
        <f t="shared" si="119"/>
        <v>0</v>
      </c>
    </row>
    <row r="325" spans="12:12" x14ac:dyDescent="0.25">
      <c r="L325" s="1">
        <f t="shared" si="119"/>
        <v>0</v>
      </c>
    </row>
    <row r="326" spans="12:12" x14ac:dyDescent="0.25">
      <c r="L326" s="1">
        <f t="shared" si="119"/>
        <v>0</v>
      </c>
    </row>
    <row r="327" spans="12:12" x14ac:dyDescent="0.25">
      <c r="L327" s="1">
        <f t="shared" si="119"/>
        <v>0</v>
      </c>
    </row>
    <row r="328" spans="12:12" x14ac:dyDescent="0.25">
      <c r="L328" s="1">
        <f t="shared" si="119"/>
        <v>0</v>
      </c>
    </row>
    <row r="329" spans="12:12" x14ac:dyDescent="0.25">
      <c r="L329" s="1">
        <f t="shared" si="119"/>
        <v>0</v>
      </c>
    </row>
    <row r="330" spans="12:12" x14ac:dyDescent="0.25">
      <c r="L330" s="1">
        <f t="shared" si="119"/>
        <v>0</v>
      </c>
    </row>
    <row r="331" spans="12:12" x14ac:dyDescent="0.25">
      <c r="L331" s="1">
        <f t="shared" si="119"/>
        <v>0</v>
      </c>
    </row>
    <row r="332" spans="12:12" x14ac:dyDescent="0.25">
      <c r="L332" s="1">
        <f t="shared" si="119"/>
        <v>0</v>
      </c>
    </row>
    <row r="333" spans="12:12" x14ac:dyDescent="0.25">
      <c r="L333" s="1">
        <f t="shared" si="119"/>
        <v>0</v>
      </c>
    </row>
    <row r="334" spans="12:12" x14ac:dyDescent="0.25">
      <c r="L334" s="1">
        <f t="shared" si="119"/>
        <v>0</v>
      </c>
    </row>
    <row r="335" spans="12:12" x14ac:dyDescent="0.25">
      <c r="L335" s="1">
        <f t="shared" si="119"/>
        <v>0</v>
      </c>
    </row>
    <row r="336" spans="12:12" x14ac:dyDescent="0.25">
      <c r="L336" s="1">
        <f t="shared" si="119"/>
        <v>0</v>
      </c>
    </row>
    <row r="337" spans="12:12" x14ac:dyDescent="0.25">
      <c r="L337" s="1">
        <f t="shared" si="119"/>
        <v>0</v>
      </c>
    </row>
    <row r="338" spans="12:12" x14ac:dyDescent="0.25">
      <c r="L338" s="1">
        <f t="shared" si="119"/>
        <v>0</v>
      </c>
    </row>
    <row r="339" spans="12:12" x14ac:dyDescent="0.25">
      <c r="L339" s="1">
        <f t="shared" si="119"/>
        <v>0</v>
      </c>
    </row>
    <row r="340" spans="12:12" x14ac:dyDescent="0.25">
      <c r="L340" s="1">
        <f t="shared" si="119"/>
        <v>0</v>
      </c>
    </row>
    <row r="341" spans="12:12" x14ac:dyDescent="0.25">
      <c r="L341" s="1">
        <f t="shared" si="119"/>
        <v>0</v>
      </c>
    </row>
    <row r="342" spans="12:12" x14ac:dyDescent="0.25">
      <c r="L342" s="1">
        <f t="shared" si="119"/>
        <v>0</v>
      </c>
    </row>
    <row r="343" spans="12:12" x14ac:dyDescent="0.25">
      <c r="L343" s="1">
        <f t="shared" si="119"/>
        <v>0</v>
      </c>
    </row>
    <row r="344" spans="12:12" x14ac:dyDescent="0.25">
      <c r="L344" s="1">
        <f t="shared" si="119"/>
        <v>0</v>
      </c>
    </row>
    <row r="345" spans="12:12" x14ac:dyDescent="0.25">
      <c r="L345" s="1">
        <f t="shared" si="119"/>
        <v>0</v>
      </c>
    </row>
    <row r="346" spans="12:12" x14ac:dyDescent="0.25">
      <c r="L346" s="1">
        <f t="shared" si="119"/>
        <v>0</v>
      </c>
    </row>
    <row r="347" spans="12:12" x14ac:dyDescent="0.25">
      <c r="L347" s="1">
        <f t="shared" si="119"/>
        <v>0</v>
      </c>
    </row>
    <row r="348" spans="12:12" x14ac:dyDescent="0.25">
      <c r="L348" s="1">
        <f t="shared" si="119"/>
        <v>0</v>
      </c>
    </row>
    <row r="349" spans="12:12" x14ac:dyDescent="0.25">
      <c r="L349" s="1">
        <f t="shared" si="119"/>
        <v>0</v>
      </c>
    </row>
    <row r="350" spans="12:12" x14ac:dyDescent="0.25">
      <c r="L350" s="1">
        <f t="shared" si="119"/>
        <v>0</v>
      </c>
    </row>
    <row r="351" spans="12:12" x14ac:dyDescent="0.25">
      <c r="L351" s="1">
        <f t="shared" si="119"/>
        <v>0</v>
      </c>
    </row>
    <row r="352" spans="12:12" x14ac:dyDescent="0.25">
      <c r="L352" s="1">
        <f t="shared" si="119"/>
        <v>0</v>
      </c>
    </row>
    <row r="353" spans="12:12" x14ac:dyDescent="0.25">
      <c r="L353" s="1">
        <f t="shared" si="119"/>
        <v>0</v>
      </c>
    </row>
    <row r="354" spans="12:12" x14ac:dyDescent="0.25">
      <c r="L354" s="1">
        <f t="shared" si="119"/>
        <v>0</v>
      </c>
    </row>
    <row r="355" spans="12:12" x14ac:dyDescent="0.25">
      <c r="L355" s="1">
        <f t="shared" si="119"/>
        <v>0</v>
      </c>
    </row>
    <row r="356" spans="12:12" x14ac:dyDescent="0.25">
      <c r="L356" s="1">
        <f t="shared" si="119"/>
        <v>0</v>
      </c>
    </row>
    <row r="357" spans="12:12" x14ac:dyDescent="0.25">
      <c r="L357" s="1">
        <f t="shared" si="119"/>
        <v>0</v>
      </c>
    </row>
    <row r="358" spans="12:12" x14ac:dyDescent="0.25">
      <c r="L358" s="1">
        <f t="shared" si="119"/>
        <v>0</v>
      </c>
    </row>
    <row r="359" spans="12:12" x14ac:dyDescent="0.25">
      <c r="L359" s="1">
        <f t="shared" si="119"/>
        <v>0</v>
      </c>
    </row>
    <row r="360" spans="12:12" x14ac:dyDescent="0.25">
      <c r="L360" s="1">
        <f t="shared" si="119"/>
        <v>0</v>
      </c>
    </row>
    <row r="361" spans="12:12" x14ac:dyDescent="0.25">
      <c r="L361" s="1">
        <f t="shared" si="119"/>
        <v>0</v>
      </c>
    </row>
    <row r="362" spans="12:12" x14ac:dyDescent="0.25">
      <c r="L362" s="1">
        <f t="shared" si="119"/>
        <v>0</v>
      </c>
    </row>
    <row r="363" spans="12:12" x14ac:dyDescent="0.25">
      <c r="L363" s="1">
        <f t="shared" si="119"/>
        <v>0</v>
      </c>
    </row>
    <row r="364" spans="12:12" x14ac:dyDescent="0.25">
      <c r="L364" s="1">
        <f t="shared" si="119"/>
        <v>0</v>
      </c>
    </row>
    <row r="365" spans="12:12" x14ac:dyDescent="0.25">
      <c r="L365" s="1">
        <f t="shared" si="119"/>
        <v>0</v>
      </c>
    </row>
    <row r="366" spans="12:12" x14ac:dyDescent="0.25">
      <c r="L366" s="1">
        <f t="shared" si="119"/>
        <v>0</v>
      </c>
    </row>
    <row r="367" spans="12:12" x14ac:dyDescent="0.25">
      <c r="L367" s="1">
        <f t="shared" si="119"/>
        <v>0</v>
      </c>
    </row>
    <row r="368" spans="12:12" x14ac:dyDescent="0.25">
      <c r="L368" s="1">
        <f t="shared" si="119"/>
        <v>0</v>
      </c>
    </row>
    <row r="369" spans="12:12" x14ac:dyDescent="0.25">
      <c r="L369" s="1">
        <f t="shared" si="119"/>
        <v>0</v>
      </c>
    </row>
    <row r="370" spans="12:12" x14ac:dyDescent="0.25">
      <c r="L370" s="1">
        <f t="shared" si="119"/>
        <v>0</v>
      </c>
    </row>
    <row r="371" spans="12:12" x14ac:dyDescent="0.25">
      <c r="L371" s="1">
        <f t="shared" si="119"/>
        <v>0</v>
      </c>
    </row>
    <row r="372" spans="12:12" x14ac:dyDescent="0.25">
      <c r="L372" s="1">
        <f t="shared" si="119"/>
        <v>0</v>
      </c>
    </row>
    <row r="373" spans="12:12" x14ac:dyDescent="0.25">
      <c r="L373" s="1">
        <f t="shared" si="119"/>
        <v>0</v>
      </c>
    </row>
    <row r="374" spans="12:12" x14ac:dyDescent="0.25">
      <c r="L374" s="1">
        <f t="shared" si="119"/>
        <v>0</v>
      </c>
    </row>
    <row r="375" spans="12:12" x14ac:dyDescent="0.25">
      <c r="L375" s="1">
        <f t="shared" si="119"/>
        <v>0</v>
      </c>
    </row>
    <row r="376" spans="12:12" x14ac:dyDescent="0.25">
      <c r="L376" s="1">
        <f t="shared" si="119"/>
        <v>0</v>
      </c>
    </row>
    <row r="377" spans="12:12" x14ac:dyDescent="0.25">
      <c r="L377" s="1">
        <f t="shared" si="119"/>
        <v>0</v>
      </c>
    </row>
    <row r="378" spans="12:12" x14ac:dyDescent="0.25">
      <c r="L378" s="1">
        <f t="shared" si="119"/>
        <v>0</v>
      </c>
    </row>
    <row r="379" spans="12:12" x14ac:dyDescent="0.25">
      <c r="L379" s="1">
        <f t="shared" si="119"/>
        <v>0</v>
      </c>
    </row>
    <row r="380" spans="12:12" x14ac:dyDescent="0.25">
      <c r="L380" s="1">
        <f t="shared" si="119"/>
        <v>0</v>
      </c>
    </row>
    <row r="381" spans="12:12" x14ac:dyDescent="0.25">
      <c r="L381" s="1">
        <f t="shared" si="119"/>
        <v>0</v>
      </c>
    </row>
    <row r="382" spans="12:12" x14ac:dyDescent="0.25">
      <c r="L382" s="1">
        <f t="shared" si="119"/>
        <v>0</v>
      </c>
    </row>
    <row r="383" spans="12:12" x14ac:dyDescent="0.25">
      <c r="L383" s="1">
        <f t="shared" si="119"/>
        <v>0</v>
      </c>
    </row>
    <row r="384" spans="12:12" x14ac:dyDescent="0.25">
      <c r="L384" s="1">
        <f t="shared" si="119"/>
        <v>0</v>
      </c>
    </row>
    <row r="385" spans="12:12" x14ac:dyDescent="0.25">
      <c r="L385" s="1">
        <f t="shared" si="119"/>
        <v>0</v>
      </c>
    </row>
    <row r="386" spans="12:12" x14ac:dyDescent="0.25">
      <c r="L386" s="1">
        <f t="shared" si="119"/>
        <v>0</v>
      </c>
    </row>
    <row r="387" spans="12:12" x14ac:dyDescent="0.25">
      <c r="L387" s="1">
        <f t="shared" ref="L387:L450" si="120">IF(ISERR(VALUE(IF(RIGHT(S387,1)=",",LEFT(S387,LEN(S387)-1),S387))),IF(RIGHT(S387,1)=",",LEFT(S387,LEN(S387)-1),S387),VALUE(IF(RIGHT(S387,1)=",",LEFT(S387,LEN(S387)-1),S387)))</f>
        <v>0</v>
      </c>
    </row>
    <row r="388" spans="12:12" x14ac:dyDescent="0.25">
      <c r="L388" s="1">
        <f t="shared" si="120"/>
        <v>0</v>
      </c>
    </row>
    <row r="389" spans="12:12" x14ac:dyDescent="0.25">
      <c r="L389" s="1">
        <f t="shared" si="120"/>
        <v>0</v>
      </c>
    </row>
    <row r="390" spans="12:12" x14ac:dyDescent="0.25">
      <c r="L390" s="1">
        <f t="shared" si="120"/>
        <v>0</v>
      </c>
    </row>
    <row r="391" spans="12:12" x14ac:dyDescent="0.25">
      <c r="L391" s="1">
        <f t="shared" si="120"/>
        <v>0</v>
      </c>
    </row>
    <row r="392" spans="12:12" x14ac:dyDescent="0.25">
      <c r="L392" s="1">
        <f t="shared" si="120"/>
        <v>0</v>
      </c>
    </row>
    <row r="393" spans="12:12" x14ac:dyDescent="0.25">
      <c r="L393" s="1">
        <f t="shared" si="120"/>
        <v>0</v>
      </c>
    </row>
    <row r="394" spans="12:12" x14ac:dyDescent="0.25">
      <c r="L394" s="1">
        <f t="shared" si="120"/>
        <v>0</v>
      </c>
    </row>
    <row r="395" spans="12:12" x14ac:dyDescent="0.25">
      <c r="L395" s="1">
        <f t="shared" si="120"/>
        <v>0</v>
      </c>
    </row>
    <row r="396" spans="12:12" x14ac:dyDescent="0.25">
      <c r="L396" s="1">
        <f t="shared" si="120"/>
        <v>0</v>
      </c>
    </row>
    <row r="397" spans="12:12" x14ac:dyDescent="0.25">
      <c r="L397" s="1">
        <f t="shared" si="120"/>
        <v>0</v>
      </c>
    </row>
    <row r="398" spans="12:12" x14ac:dyDescent="0.25">
      <c r="L398" s="1">
        <f t="shared" si="120"/>
        <v>0</v>
      </c>
    </row>
    <row r="399" spans="12:12" x14ac:dyDescent="0.25">
      <c r="L399" s="1">
        <f t="shared" si="120"/>
        <v>0</v>
      </c>
    </row>
    <row r="400" spans="12:12" x14ac:dyDescent="0.25">
      <c r="L400" s="1">
        <f t="shared" si="120"/>
        <v>0</v>
      </c>
    </row>
    <row r="401" spans="12:12" x14ac:dyDescent="0.25">
      <c r="L401" s="1">
        <f t="shared" si="120"/>
        <v>0</v>
      </c>
    </row>
    <row r="402" spans="12:12" x14ac:dyDescent="0.25">
      <c r="L402" s="1">
        <f t="shared" si="120"/>
        <v>0</v>
      </c>
    </row>
    <row r="403" spans="12:12" x14ac:dyDescent="0.25">
      <c r="L403" s="1">
        <f t="shared" si="120"/>
        <v>0</v>
      </c>
    </row>
    <row r="404" spans="12:12" x14ac:dyDescent="0.25">
      <c r="L404" s="1">
        <f t="shared" si="120"/>
        <v>0</v>
      </c>
    </row>
    <row r="405" spans="12:12" x14ac:dyDescent="0.25">
      <c r="L405" s="1">
        <f t="shared" si="120"/>
        <v>0</v>
      </c>
    </row>
    <row r="406" spans="12:12" x14ac:dyDescent="0.25">
      <c r="L406" s="1">
        <f t="shared" si="120"/>
        <v>0</v>
      </c>
    </row>
    <row r="407" spans="12:12" x14ac:dyDescent="0.25">
      <c r="L407" s="1">
        <f t="shared" si="120"/>
        <v>0</v>
      </c>
    </row>
    <row r="408" spans="12:12" x14ac:dyDescent="0.25">
      <c r="L408" s="1">
        <f t="shared" si="120"/>
        <v>0</v>
      </c>
    </row>
    <row r="409" spans="12:12" x14ac:dyDescent="0.25">
      <c r="L409" s="1">
        <f t="shared" si="120"/>
        <v>0</v>
      </c>
    </row>
    <row r="410" spans="12:12" x14ac:dyDescent="0.25">
      <c r="L410" s="1">
        <f t="shared" si="120"/>
        <v>0</v>
      </c>
    </row>
    <row r="411" spans="12:12" x14ac:dyDescent="0.25">
      <c r="L411" s="1">
        <f t="shared" si="120"/>
        <v>0</v>
      </c>
    </row>
    <row r="412" spans="12:12" x14ac:dyDescent="0.25">
      <c r="L412" s="1">
        <f t="shared" si="120"/>
        <v>0</v>
      </c>
    </row>
    <row r="413" spans="12:12" x14ac:dyDescent="0.25">
      <c r="L413" s="1">
        <f t="shared" si="120"/>
        <v>0</v>
      </c>
    </row>
    <row r="414" spans="12:12" x14ac:dyDescent="0.25">
      <c r="L414" s="1">
        <f t="shared" si="120"/>
        <v>0</v>
      </c>
    </row>
    <row r="415" spans="12:12" x14ac:dyDescent="0.25">
      <c r="L415" s="1">
        <f t="shared" si="120"/>
        <v>0</v>
      </c>
    </row>
    <row r="416" spans="12:12" x14ac:dyDescent="0.25">
      <c r="L416" s="1">
        <f t="shared" si="120"/>
        <v>0</v>
      </c>
    </row>
    <row r="417" spans="12:12" x14ac:dyDescent="0.25">
      <c r="L417" s="1">
        <f t="shared" si="120"/>
        <v>0</v>
      </c>
    </row>
    <row r="418" spans="12:12" x14ac:dyDescent="0.25">
      <c r="L418" s="1">
        <f t="shared" si="120"/>
        <v>0</v>
      </c>
    </row>
    <row r="419" spans="12:12" x14ac:dyDescent="0.25">
      <c r="L419" s="1">
        <f t="shared" si="120"/>
        <v>0</v>
      </c>
    </row>
    <row r="420" spans="12:12" x14ac:dyDescent="0.25">
      <c r="L420" s="1">
        <f t="shared" si="120"/>
        <v>0</v>
      </c>
    </row>
    <row r="421" spans="12:12" x14ac:dyDescent="0.25">
      <c r="L421" s="1">
        <f t="shared" si="120"/>
        <v>0</v>
      </c>
    </row>
    <row r="422" spans="12:12" x14ac:dyDescent="0.25">
      <c r="L422" s="1">
        <f t="shared" si="120"/>
        <v>0</v>
      </c>
    </row>
    <row r="423" spans="12:12" x14ac:dyDescent="0.25">
      <c r="L423" s="1">
        <f t="shared" si="120"/>
        <v>0</v>
      </c>
    </row>
    <row r="424" spans="12:12" x14ac:dyDescent="0.25">
      <c r="L424" s="1">
        <f t="shared" si="120"/>
        <v>0</v>
      </c>
    </row>
    <row r="425" spans="12:12" x14ac:dyDescent="0.25">
      <c r="L425" s="1">
        <f t="shared" si="120"/>
        <v>0</v>
      </c>
    </row>
    <row r="426" spans="12:12" x14ac:dyDescent="0.25">
      <c r="L426" s="1">
        <f t="shared" si="120"/>
        <v>0</v>
      </c>
    </row>
    <row r="427" spans="12:12" x14ac:dyDescent="0.25">
      <c r="L427" s="1">
        <f t="shared" si="120"/>
        <v>0</v>
      </c>
    </row>
    <row r="428" spans="12:12" x14ac:dyDescent="0.25">
      <c r="L428" s="1">
        <f t="shared" si="120"/>
        <v>0</v>
      </c>
    </row>
    <row r="429" spans="12:12" x14ac:dyDescent="0.25">
      <c r="L429" s="1">
        <f t="shared" si="120"/>
        <v>0</v>
      </c>
    </row>
    <row r="430" spans="12:12" x14ac:dyDescent="0.25">
      <c r="L430" s="1">
        <f t="shared" si="120"/>
        <v>0</v>
      </c>
    </row>
    <row r="431" spans="12:12" x14ac:dyDescent="0.25">
      <c r="L431" s="1">
        <f t="shared" si="120"/>
        <v>0</v>
      </c>
    </row>
    <row r="432" spans="12:12" x14ac:dyDescent="0.25">
      <c r="L432" s="1">
        <f t="shared" si="120"/>
        <v>0</v>
      </c>
    </row>
    <row r="433" spans="12:12" x14ac:dyDescent="0.25">
      <c r="L433" s="1">
        <f t="shared" si="120"/>
        <v>0</v>
      </c>
    </row>
    <row r="434" spans="12:12" x14ac:dyDescent="0.25">
      <c r="L434" s="1">
        <f t="shared" si="120"/>
        <v>0</v>
      </c>
    </row>
    <row r="435" spans="12:12" x14ac:dyDescent="0.25">
      <c r="L435" s="1">
        <f t="shared" si="120"/>
        <v>0</v>
      </c>
    </row>
    <row r="436" spans="12:12" x14ac:dyDescent="0.25">
      <c r="L436" s="1">
        <f t="shared" si="120"/>
        <v>0</v>
      </c>
    </row>
    <row r="437" spans="12:12" x14ac:dyDescent="0.25">
      <c r="L437" s="1">
        <f t="shared" si="120"/>
        <v>0</v>
      </c>
    </row>
    <row r="438" spans="12:12" x14ac:dyDescent="0.25">
      <c r="L438" s="1">
        <f t="shared" si="120"/>
        <v>0</v>
      </c>
    </row>
    <row r="439" spans="12:12" x14ac:dyDescent="0.25">
      <c r="L439" s="1">
        <f t="shared" si="120"/>
        <v>0</v>
      </c>
    </row>
    <row r="440" spans="12:12" x14ac:dyDescent="0.25">
      <c r="L440" s="1">
        <f t="shared" si="120"/>
        <v>0</v>
      </c>
    </row>
    <row r="441" spans="12:12" x14ac:dyDescent="0.25">
      <c r="L441" s="1">
        <f t="shared" si="120"/>
        <v>0</v>
      </c>
    </row>
    <row r="442" spans="12:12" x14ac:dyDescent="0.25">
      <c r="L442" s="1">
        <f t="shared" si="120"/>
        <v>0</v>
      </c>
    </row>
    <row r="443" spans="12:12" x14ac:dyDescent="0.25">
      <c r="L443" s="1">
        <f t="shared" si="120"/>
        <v>0</v>
      </c>
    </row>
    <row r="444" spans="12:12" x14ac:dyDescent="0.25">
      <c r="L444" s="1">
        <f t="shared" si="120"/>
        <v>0</v>
      </c>
    </row>
    <row r="445" spans="12:12" x14ac:dyDescent="0.25">
      <c r="L445" s="1">
        <f t="shared" si="120"/>
        <v>0</v>
      </c>
    </row>
    <row r="446" spans="12:12" x14ac:dyDescent="0.25">
      <c r="L446" s="1">
        <f t="shared" si="120"/>
        <v>0</v>
      </c>
    </row>
    <row r="447" spans="12:12" x14ac:dyDescent="0.25">
      <c r="L447" s="1">
        <f t="shared" si="120"/>
        <v>0</v>
      </c>
    </row>
    <row r="448" spans="12:12" x14ac:dyDescent="0.25">
      <c r="L448" s="1">
        <f t="shared" si="120"/>
        <v>0</v>
      </c>
    </row>
    <row r="449" spans="12:12" x14ac:dyDescent="0.25">
      <c r="L449" s="1">
        <f t="shared" si="120"/>
        <v>0</v>
      </c>
    </row>
    <row r="450" spans="12:12" x14ac:dyDescent="0.25">
      <c r="L450" s="1">
        <f t="shared" si="120"/>
        <v>0</v>
      </c>
    </row>
    <row r="451" spans="12:12" x14ac:dyDescent="0.25">
      <c r="L451" s="1">
        <f t="shared" ref="L451:L501" si="121">IF(ISERR(VALUE(IF(RIGHT(S451,1)=",",LEFT(S451,LEN(S451)-1),S451))),IF(RIGHT(S451,1)=",",LEFT(S451,LEN(S451)-1),S451),VALUE(IF(RIGHT(S451,1)=",",LEFT(S451,LEN(S451)-1),S451)))</f>
        <v>0</v>
      </c>
    </row>
    <row r="452" spans="12:12" x14ac:dyDescent="0.25">
      <c r="L452" s="1">
        <f t="shared" si="121"/>
        <v>0</v>
      </c>
    </row>
    <row r="453" spans="12:12" x14ac:dyDescent="0.25">
      <c r="L453" s="1">
        <f t="shared" si="121"/>
        <v>0</v>
      </c>
    </row>
    <row r="454" spans="12:12" x14ac:dyDescent="0.25">
      <c r="L454" s="1">
        <f t="shared" si="121"/>
        <v>0</v>
      </c>
    </row>
    <row r="455" spans="12:12" x14ac:dyDescent="0.25">
      <c r="L455" s="1">
        <f t="shared" si="121"/>
        <v>0</v>
      </c>
    </row>
    <row r="456" spans="12:12" x14ac:dyDescent="0.25">
      <c r="L456" s="1">
        <f t="shared" si="121"/>
        <v>0</v>
      </c>
    </row>
    <row r="457" spans="12:12" x14ac:dyDescent="0.25">
      <c r="L457" s="1">
        <f t="shared" si="121"/>
        <v>0</v>
      </c>
    </row>
    <row r="458" spans="12:12" x14ac:dyDescent="0.25">
      <c r="L458" s="1">
        <f t="shared" si="121"/>
        <v>0</v>
      </c>
    </row>
    <row r="459" spans="12:12" x14ac:dyDescent="0.25">
      <c r="L459" s="1">
        <f t="shared" si="121"/>
        <v>0</v>
      </c>
    </row>
    <row r="460" spans="12:12" x14ac:dyDescent="0.25">
      <c r="L460" s="1">
        <f t="shared" si="121"/>
        <v>0</v>
      </c>
    </row>
    <row r="461" spans="12:12" x14ac:dyDescent="0.25">
      <c r="L461" s="1">
        <f t="shared" si="121"/>
        <v>0</v>
      </c>
    </row>
    <row r="462" spans="12:12" x14ac:dyDescent="0.25">
      <c r="L462" s="1">
        <f t="shared" si="121"/>
        <v>0</v>
      </c>
    </row>
    <row r="463" spans="12:12" x14ac:dyDescent="0.25">
      <c r="L463" s="1">
        <f t="shared" si="121"/>
        <v>0</v>
      </c>
    </row>
    <row r="464" spans="12:12" x14ac:dyDescent="0.25">
      <c r="L464" s="1">
        <f t="shared" si="121"/>
        <v>0</v>
      </c>
    </row>
    <row r="465" spans="12:12" x14ac:dyDescent="0.25">
      <c r="L465" s="1">
        <f t="shared" si="121"/>
        <v>0</v>
      </c>
    </row>
    <row r="466" spans="12:12" x14ac:dyDescent="0.25">
      <c r="L466" s="1">
        <f t="shared" si="121"/>
        <v>0</v>
      </c>
    </row>
    <row r="467" spans="12:12" x14ac:dyDescent="0.25">
      <c r="L467" s="1">
        <f t="shared" si="121"/>
        <v>0</v>
      </c>
    </row>
    <row r="468" spans="12:12" x14ac:dyDescent="0.25">
      <c r="L468" s="1">
        <f t="shared" si="121"/>
        <v>0</v>
      </c>
    </row>
    <row r="469" spans="12:12" x14ac:dyDescent="0.25">
      <c r="L469" s="1">
        <f t="shared" si="121"/>
        <v>0</v>
      </c>
    </row>
    <row r="470" spans="12:12" x14ac:dyDescent="0.25">
      <c r="L470" s="1">
        <f t="shared" si="121"/>
        <v>0</v>
      </c>
    </row>
    <row r="471" spans="12:12" x14ac:dyDescent="0.25">
      <c r="L471" s="1">
        <f t="shared" si="121"/>
        <v>0</v>
      </c>
    </row>
    <row r="472" spans="12:12" x14ac:dyDescent="0.25">
      <c r="L472" s="1">
        <f t="shared" si="121"/>
        <v>0</v>
      </c>
    </row>
    <row r="473" spans="12:12" x14ac:dyDescent="0.25">
      <c r="L473" s="1">
        <f t="shared" si="121"/>
        <v>0</v>
      </c>
    </row>
    <row r="474" spans="12:12" x14ac:dyDescent="0.25">
      <c r="L474" s="1">
        <f t="shared" si="121"/>
        <v>0</v>
      </c>
    </row>
    <row r="475" spans="12:12" x14ac:dyDescent="0.25">
      <c r="L475" s="1">
        <f t="shared" si="121"/>
        <v>0</v>
      </c>
    </row>
    <row r="476" spans="12:12" x14ac:dyDescent="0.25">
      <c r="L476" s="1">
        <f t="shared" si="121"/>
        <v>0</v>
      </c>
    </row>
    <row r="477" spans="12:12" x14ac:dyDescent="0.25">
      <c r="L477" s="1">
        <f t="shared" si="121"/>
        <v>0</v>
      </c>
    </row>
    <row r="478" spans="12:12" x14ac:dyDescent="0.25">
      <c r="L478" s="1">
        <f t="shared" si="121"/>
        <v>0</v>
      </c>
    </row>
    <row r="479" spans="12:12" x14ac:dyDescent="0.25">
      <c r="L479" s="1">
        <f t="shared" si="121"/>
        <v>0</v>
      </c>
    </row>
    <row r="480" spans="12:12" x14ac:dyDescent="0.25">
      <c r="L480" s="1">
        <f t="shared" si="121"/>
        <v>0</v>
      </c>
    </row>
    <row r="481" spans="12:12" x14ac:dyDescent="0.25">
      <c r="L481" s="1">
        <f t="shared" si="121"/>
        <v>0</v>
      </c>
    </row>
    <row r="482" spans="12:12" x14ac:dyDescent="0.25">
      <c r="L482" s="1">
        <f t="shared" si="121"/>
        <v>0</v>
      </c>
    </row>
    <row r="483" spans="12:12" x14ac:dyDescent="0.25">
      <c r="L483" s="1">
        <f t="shared" si="121"/>
        <v>0</v>
      </c>
    </row>
    <row r="484" spans="12:12" x14ac:dyDescent="0.25">
      <c r="L484" s="1">
        <f t="shared" si="121"/>
        <v>0</v>
      </c>
    </row>
    <row r="485" spans="12:12" x14ac:dyDescent="0.25">
      <c r="L485" s="1">
        <f t="shared" si="121"/>
        <v>0</v>
      </c>
    </row>
    <row r="486" spans="12:12" x14ac:dyDescent="0.25">
      <c r="L486" s="1">
        <f t="shared" si="121"/>
        <v>0</v>
      </c>
    </row>
    <row r="487" spans="12:12" x14ac:dyDescent="0.25">
      <c r="L487" s="1">
        <f t="shared" si="121"/>
        <v>0</v>
      </c>
    </row>
    <row r="488" spans="12:12" x14ac:dyDescent="0.25">
      <c r="L488" s="1">
        <f t="shared" si="121"/>
        <v>0</v>
      </c>
    </row>
    <row r="489" spans="12:12" x14ac:dyDescent="0.25">
      <c r="L489" s="1">
        <f t="shared" si="121"/>
        <v>0</v>
      </c>
    </row>
    <row r="490" spans="12:12" x14ac:dyDescent="0.25">
      <c r="L490" s="1">
        <f t="shared" si="121"/>
        <v>0</v>
      </c>
    </row>
    <row r="491" spans="12:12" x14ac:dyDescent="0.25">
      <c r="L491" s="1">
        <f t="shared" si="121"/>
        <v>0</v>
      </c>
    </row>
    <row r="492" spans="12:12" x14ac:dyDescent="0.25">
      <c r="L492" s="1">
        <f t="shared" si="121"/>
        <v>0</v>
      </c>
    </row>
    <row r="493" spans="12:12" x14ac:dyDescent="0.25">
      <c r="L493" s="1">
        <f t="shared" si="121"/>
        <v>0</v>
      </c>
    </row>
    <row r="494" spans="12:12" x14ac:dyDescent="0.25">
      <c r="L494" s="1">
        <f t="shared" si="121"/>
        <v>0</v>
      </c>
    </row>
    <row r="495" spans="12:12" x14ac:dyDescent="0.25">
      <c r="L495" s="1">
        <f t="shared" si="121"/>
        <v>0</v>
      </c>
    </row>
    <row r="496" spans="12:12" x14ac:dyDescent="0.25">
      <c r="L496" s="1">
        <f t="shared" si="121"/>
        <v>0</v>
      </c>
    </row>
    <row r="497" spans="12:12" x14ac:dyDescent="0.25">
      <c r="L497" s="1">
        <f t="shared" si="121"/>
        <v>0</v>
      </c>
    </row>
    <row r="498" spans="12:12" x14ac:dyDescent="0.25">
      <c r="L498" s="1">
        <f t="shared" si="121"/>
        <v>0</v>
      </c>
    </row>
    <row r="499" spans="12:12" x14ac:dyDescent="0.25">
      <c r="L499" s="1">
        <f t="shared" si="121"/>
        <v>0</v>
      </c>
    </row>
    <row r="500" spans="12:12" x14ac:dyDescent="0.25">
      <c r="L500" s="1">
        <f t="shared" si="121"/>
        <v>0</v>
      </c>
    </row>
    <row r="501" spans="12:12" x14ac:dyDescent="0.25">
      <c r="L501" s="1">
        <f t="shared" si="121"/>
        <v>0</v>
      </c>
    </row>
  </sheetData>
  <autoFilter ref="A15:H118"/>
  <conditionalFormatting sqref="A13:C13">
    <cfRule type="expression" dxfId="0" priority="2">
      <formula>A13&lt;0</formula>
    </cfRule>
  </conditionalFormatting>
  <conditionalFormatting sqref="G16:G118 K1 R1">
    <cfRule type="expression" dxfId="1" priority="1">
      <formula>G1=""</formula>
    </cfRule>
  </conditionalFormatting>
  <dataValidations count="1">
    <dataValidation type="list" errorStyle="information" allowBlank="1" showInputMessage="1" sqref="G16:G118">
      <formula1>$Y$1:$Y$39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workbookViewId="0">
      <selection activeCell="F10" sqref="F10"/>
    </sheetView>
  </sheetViews>
  <sheetFormatPr defaultRowHeight="15" x14ac:dyDescent="0.25"/>
  <cols>
    <col min="1" max="1" width="30.5703125" style="1" customWidth="1"/>
    <col min="2" max="2" width="19.85546875" style="1" customWidth="1"/>
    <col min="3" max="3" width="10.42578125" style="1" bestFit="1" customWidth="1"/>
    <col min="4" max="4" width="17.7109375" style="1" bestFit="1" customWidth="1"/>
    <col min="5" max="5" width="9.5703125" style="1" customWidth="1"/>
    <col min="6" max="6" width="10.5703125" style="1" customWidth="1"/>
    <col min="7" max="7" width="14" style="1" bestFit="1" customWidth="1"/>
    <col min="8" max="8" width="15" style="1" bestFit="1" customWidth="1"/>
    <col min="9" max="9" width="26" style="1" bestFit="1" customWidth="1"/>
    <col min="10" max="10" width="9.28515625" style="1" customWidth="1"/>
    <col min="11" max="11" width="9.140625" style="1" customWidth="1"/>
    <col min="12" max="16384" width="9.140625" style="1"/>
  </cols>
  <sheetData>
    <row r="1" spans="1:30" x14ac:dyDescent="0.25">
      <c r="A1" s="4" t="s">
        <v>83</v>
      </c>
      <c r="B1" s="4" t="s">
        <v>84</v>
      </c>
      <c r="C1" s="4" t="s">
        <v>82</v>
      </c>
      <c r="E1" s="5" t="s">
        <v>270</v>
      </c>
      <c r="F1" s="1">
        <v>1</v>
      </c>
      <c r="G1" s="1" t="s">
        <v>282</v>
      </c>
      <c r="H1" s="4" t="s">
        <v>64</v>
      </c>
      <c r="I1" s="4" t="s">
        <v>77</v>
      </c>
      <c r="J1" s="4"/>
      <c r="R1" s="3" t="s">
        <v>0</v>
      </c>
    </row>
    <row r="2" spans="1:30" ht="12" customHeight="1" x14ac:dyDescent="0.25">
      <c r="A2" s="9" t="s">
        <v>63</v>
      </c>
      <c r="B2" s="10">
        <f ca="1">SUMIF($H$16:$H$118,"="&amp;$A2,$J$16:$J$118)</f>
        <v>-83.77000000000001</v>
      </c>
      <c r="C2" s="10">
        <f>FLOOR(-100*12/26*2,1)/2</f>
        <v>-46.5</v>
      </c>
      <c r="F2" s="1">
        <v>1.28</v>
      </c>
      <c r="G2" s="1" t="s">
        <v>281</v>
      </c>
      <c r="H2" s="9" t="str">
        <f t="array" aca="1" ref="H2" ca="1">OFFSET($G$15,SMALL(IF($I$16:$I$118,ROW($I$16:$I$118)),ROW(H2)-ROW($H$1))-ROW($I$15),0)</f>
        <v>India Trip</v>
      </c>
      <c r="I2" s="10">
        <f t="shared" ref="I2:I8" ca="1" si="0">SUMIF($G$16:$G$118,"="&amp;H2,$J$16:$J$118)</f>
        <v>-260</v>
      </c>
      <c r="L2" s="1" t="str">
        <f>IF(ISERR(VALUE(IF(RIGHT(S2,1)=",",LEFT(S2,LEN(S2)-1),S2))),IF(RIGHT(S2,1)=",",LEFT(S2,LEN(S2)-1),S2),VALUE(IF(RIGHT(S2,1)=",",LEFT(S2,LEN(S2)-1),S2)))</f>
        <v>jEeP8nN3d8UKN3N1XzxPC6ReyJV7DgIRPkVVb</v>
      </c>
      <c r="S2" s="1" t="s">
        <v>250</v>
      </c>
      <c r="Y2" s="1" t="s">
        <v>50</v>
      </c>
      <c r="Z2" s="1" t="s">
        <v>50</v>
      </c>
      <c r="AC2" s="1" t="s">
        <v>63</v>
      </c>
      <c r="AD2" s="1" t="s">
        <v>63</v>
      </c>
    </row>
    <row r="3" spans="1:30" ht="12" customHeight="1" x14ac:dyDescent="0.25">
      <c r="A3" s="9" t="s">
        <v>51</v>
      </c>
      <c r="B3" s="10">
        <f t="shared" ref="B3:B7" ca="1" si="1">SUMIF($H$16:$H$118,"="&amp;$A3,$J$16:$J$118)</f>
        <v>-551.47</v>
      </c>
      <c r="C3" s="10">
        <f>FLOOR(-600*12/26*2,1)/2</f>
        <v>-277</v>
      </c>
      <c r="H3" s="9" t="str">
        <f t="array" aca="1" ref="H3" ca="1">OFFSET($G$15,SMALL(IF($I$16:$I$118,ROW($I$16:$I$118)),ROW(H3)-ROW($H$1))-ROW($I$15),0)</f>
        <v>Buffallo Trip</v>
      </c>
      <c r="I3" s="10">
        <f t="shared" ca="1" si="0"/>
        <v>-292.91879999999998</v>
      </c>
      <c r="L3" s="1" t="str">
        <f t="shared" ref="L3:L66" si="2">IF(ISERR(VALUE(IF(RIGHT(S3,1)=",",LEFT(S3,LEN(S3)-1),S3))),IF(RIGHT(S3,1)=",",LEFT(S3,LEN(S3)-1),S3),VALUE(IF(RIGHT(S3,1)=",",LEFT(S3,LEN(S3)-1),S3)))</f>
        <v>wMZa71zRj7s7xXxJ94E0UwRb1Lr3V4fL8bzRy</v>
      </c>
      <c r="S3" s="1" t="s">
        <v>105</v>
      </c>
      <c r="Y3" s="1" t="s">
        <v>63</v>
      </c>
      <c r="Z3" s="1" t="s">
        <v>63</v>
      </c>
      <c r="AA3" s="1" t="s">
        <v>63</v>
      </c>
      <c r="AB3" s="1" t="s">
        <v>63</v>
      </c>
      <c r="AC3" s="1" t="s">
        <v>67</v>
      </c>
      <c r="AD3" s="1" t="s">
        <v>66</v>
      </c>
    </row>
    <row r="4" spans="1:30" ht="12" customHeight="1" x14ac:dyDescent="0.25">
      <c r="A4" s="9" t="s">
        <v>54</v>
      </c>
      <c r="B4" s="10">
        <f t="shared" si="1"/>
        <v>0</v>
      </c>
      <c r="C4" s="10">
        <f>FLOOR(-500/26*2,1)/2</f>
        <v>-19.5</v>
      </c>
      <c r="H4" s="9" t="str">
        <f t="array" aca="1" ref="H4" ca="1">OFFSET($G$15,SMALL(IF($I$16:$I$118,ROW($I$16:$I$118)),ROW(H4)-ROW($H$1))-ROW($I$15),0)</f>
        <v>LinkedIn</v>
      </c>
      <c r="I4" s="10">
        <f t="shared" ca="1" si="0"/>
        <v>-34.99</v>
      </c>
      <c r="L4" s="1">
        <f t="shared" si="2"/>
        <v>43252</v>
      </c>
      <c r="S4" s="1" t="s">
        <v>99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68</v>
      </c>
      <c r="AD4" s="1" t="s">
        <v>66</v>
      </c>
    </row>
    <row r="5" spans="1:30" ht="12" customHeight="1" x14ac:dyDescent="0.25">
      <c r="A5" s="9" t="s">
        <v>53</v>
      </c>
      <c r="B5" s="10">
        <f t="shared" ca="1" si="1"/>
        <v>-55</v>
      </c>
      <c r="C5" s="10">
        <f>FLOOR(-200*12/26*2,1)/2</f>
        <v>-92.5</v>
      </c>
      <c r="E5" s="5"/>
      <c r="H5" s="9">
        <f t="array" aca="1" ref="H5" ca="1">OFFSET($G$15,SMALL(IF($I$16:$I$118,ROW($I$16:$I$118)),ROW(H5)-ROW($H$1))-ROW($I$15),0)</f>
        <v>0</v>
      </c>
      <c r="I5" s="10">
        <f t="shared" ca="1" si="0"/>
        <v>0</v>
      </c>
      <c r="L5" s="1" t="str">
        <f t="shared" si="2"/>
        <v>CHQ#00006-4141400058</v>
      </c>
      <c r="S5" s="1" t="s">
        <v>251</v>
      </c>
      <c r="Y5" s="1" t="s">
        <v>54</v>
      </c>
      <c r="Z5" s="1" t="s">
        <v>54</v>
      </c>
      <c r="AC5" s="1" t="s">
        <v>69</v>
      </c>
      <c r="AD5" s="1" t="s">
        <v>66</v>
      </c>
    </row>
    <row r="6" spans="1:30" ht="12" customHeight="1" x14ac:dyDescent="0.25">
      <c r="A6" s="9" t="s">
        <v>55</v>
      </c>
      <c r="B6" s="10">
        <f t="shared" ca="1" si="1"/>
        <v>-150</v>
      </c>
      <c r="C6" s="10">
        <f>FLOOR(-300*12/26*2,1)/2</f>
        <v>-138.5</v>
      </c>
      <c r="H6" s="9">
        <f t="array" aca="1" ref="H6" ca="1">OFFSET($G$15,SMALL(IF($I$16:$I$118,ROW($I$16:$I$118)),ROW(H6)-ROW($H$1))-ROW($I$15),0)</f>
        <v>0</v>
      </c>
      <c r="I6" s="10">
        <f t="shared" ca="1" si="0"/>
        <v>0</v>
      </c>
      <c r="L6" s="1">
        <f t="shared" si="2"/>
        <v>1890</v>
      </c>
      <c r="S6" s="1" t="s">
        <v>252</v>
      </c>
      <c r="Y6" s="1" t="s">
        <v>53</v>
      </c>
      <c r="Z6" s="1" t="s">
        <v>53</v>
      </c>
      <c r="AC6" s="1" t="s">
        <v>70</v>
      </c>
      <c r="AD6" s="1" t="s">
        <v>66</v>
      </c>
    </row>
    <row r="7" spans="1:30" ht="12" customHeight="1" x14ac:dyDescent="0.25">
      <c r="A7" s="9" t="s">
        <v>62</v>
      </c>
      <c r="B7" s="10">
        <f t="shared" ca="1" si="1"/>
        <v>-55.519999999999996</v>
      </c>
      <c r="C7" s="10">
        <v>-96</v>
      </c>
      <c r="H7" s="9">
        <f t="array" aca="1" ref="H7" ca="1">OFFSET($G$15,SMALL(IF($I$16:$I$118,ROW($I$16:$I$118)),ROW(H7)-ROW($H$1))-ROW($I$15),0)</f>
        <v>0</v>
      </c>
      <c r="I7" s="10">
        <f t="shared" ca="1" si="0"/>
        <v>0</v>
      </c>
      <c r="L7" s="1" t="str">
        <f t="shared" si="2"/>
        <v>CAD</v>
      </c>
      <c r="S7" s="1" t="s">
        <v>100</v>
      </c>
      <c r="Y7" s="1" t="s">
        <v>55</v>
      </c>
      <c r="Z7" s="1" t="s">
        <v>55</v>
      </c>
      <c r="AC7" s="1" t="s">
        <v>71</v>
      </c>
      <c r="AD7" s="1" t="s">
        <v>66</v>
      </c>
    </row>
    <row r="8" spans="1:30" ht="12" customHeight="1" x14ac:dyDescent="0.25">
      <c r="A8" s="9" t="s">
        <v>64</v>
      </c>
      <c r="B8" s="10">
        <f ca="1">SUMIF($H$16:$H$118,"="&amp;$A8,$J$16:$J$118)</f>
        <v>-587.90880000000004</v>
      </c>
      <c r="C8" s="10">
        <v>0</v>
      </c>
      <c r="E8" s="5" t="s">
        <v>279</v>
      </c>
      <c r="F8" s="8">
        <f ca="1">SUMIF($B$16:$B$117,"="&amp;Accounts!$K$12,$J$16:$J$118)*-1</f>
        <v>0</v>
      </c>
      <c r="G8" s="1" t="s">
        <v>283</v>
      </c>
      <c r="H8" s="9">
        <f t="array" aca="1" ref="H8" ca="1">OFFSET($G$15,SMALL(IF($I$16:$I$118,ROW($I$16:$I$118)),ROW(H8)-ROW($H$1))-ROW($I$15),0)</f>
        <v>0</v>
      </c>
      <c r="I8" s="10">
        <f t="shared" ca="1" si="0"/>
        <v>0</v>
      </c>
      <c r="L8" s="1" t="str">
        <f t="shared" si="2"/>
        <v>false</v>
      </c>
      <c r="S8" s="1" t="s">
        <v>101</v>
      </c>
      <c r="Y8" s="1" t="s">
        <v>62</v>
      </c>
      <c r="Z8" s="1" t="s">
        <v>62</v>
      </c>
      <c r="AC8" s="1" t="s">
        <v>72</v>
      </c>
      <c r="AD8" s="1" t="s">
        <v>66</v>
      </c>
    </row>
    <row r="9" spans="1:30" x14ac:dyDescent="0.25">
      <c r="A9" s="16" t="s">
        <v>81</v>
      </c>
      <c r="B9" s="17">
        <f ca="1">SUM(B2:B8)</f>
        <v>-1483.6687999999999</v>
      </c>
      <c r="C9" s="18">
        <f>SUM(C2:C8)</f>
        <v>-670</v>
      </c>
      <c r="E9" s="5" t="s">
        <v>278</v>
      </c>
      <c r="F9" s="8">
        <f ca="1">SUMIF($B$16:$B$117,"="&amp;Accounts!$K$13,$E$16:$E$118)*-1</f>
        <v>188.20999999999998</v>
      </c>
      <c r="G9" s="1" t="s">
        <v>283</v>
      </c>
      <c r="L9" s="1" t="str">
        <f t="shared" si="2"/>
        <v>wMZa71zRj7s7xXxJ94EkT1dLmdmVvyhLbVrNv</v>
      </c>
      <c r="S9" s="1" t="s">
        <v>253</v>
      </c>
      <c r="Y9" s="1" t="s">
        <v>80</v>
      </c>
      <c r="Z9" s="1" t="s">
        <v>80</v>
      </c>
      <c r="AC9" s="1" t="s">
        <v>56</v>
      </c>
      <c r="AD9" s="1" t="s">
        <v>66</v>
      </c>
    </row>
    <row r="10" spans="1:30" x14ac:dyDescent="0.25">
      <c r="A10" s="11" t="s">
        <v>269</v>
      </c>
      <c r="B10" s="13">
        <v>-971</v>
      </c>
      <c r="C10" s="13">
        <v>-971</v>
      </c>
      <c r="E10" s="5" t="s">
        <v>275</v>
      </c>
      <c r="F10" s="8">
        <f t="array" aca="1" ref="F10" ca="1">(SUM(IF(LEFT($B$16:$B$118,5)="Chase",IF($H$16:$H$118&lt;&gt;"EMI - Ajay Bhya",$J$16:$J$118,0),0)))*-1</f>
        <v>240.90879999999999</v>
      </c>
      <c r="G10" s="1" t="s">
        <v>261</v>
      </c>
      <c r="L10" s="1" t="str">
        <f t="shared" si="2"/>
        <v>6J8pE41eBEhBrOr4JzvLheoP7D1km9SabrzAV</v>
      </c>
      <c r="S10" s="1" t="s">
        <v>5</v>
      </c>
      <c r="Y10" s="1" t="s">
        <v>61</v>
      </c>
      <c r="Z10" s="1" t="s">
        <v>64</v>
      </c>
      <c r="AC10" s="1" t="s">
        <v>57</v>
      </c>
      <c r="AD10" s="1" t="s">
        <v>66</v>
      </c>
    </row>
    <row r="11" spans="1:30" x14ac:dyDescent="0.25">
      <c r="A11" s="21" t="s">
        <v>85</v>
      </c>
      <c r="B11" s="22">
        <f ca="1">SUM(B9:B10)</f>
        <v>-2454.6687999999999</v>
      </c>
      <c r="C11" s="22">
        <f>SUM(C9:C10)</f>
        <v>-1641</v>
      </c>
      <c r="E11" s="5" t="s">
        <v>267</v>
      </c>
      <c r="F11" s="8">
        <f t="array" aca="1" ref="F11" ca="1">(SUM(IF($B$16:$B$118&lt;&gt;"TD 2150",IF(LEFT($B$16:$B$118,5)&lt;&gt;"Chase",IF($H$16:$H$118&lt;&gt;"Fixed Expenses",IF($H$16:$H$118&lt;&gt;"EMI - Ajay Bhya",IF($H$16:$H$118&lt;&gt;"Income",$J$16:$J$118,0),0),0),0),0))+$C$10)*-1</f>
        <v>1537.4</v>
      </c>
      <c r="L11" s="1">
        <f t="shared" si="2"/>
        <v>43252</v>
      </c>
      <c r="S11" s="1" t="s">
        <v>99</v>
      </c>
      <c r="Y11" s="1" t="s">
        <v>67</v>
      </c>
      <c r="Z11" s="1" t="s">
        <v>66</v>
      </c>
      <c r="AC11" s="1" t="s">
        <v>58</v>
      </c>
      <c r="AD11" s="1" t="s">
        <v>66</v>
      </c>
    </row>
    <row r="12" spans="1:30" x14ac:dyDescent="0.25">
      <c r="A12" s="14" t="s">
        <v>50</v>
      </c>
      <c r="B12" s="15">
        <f ca="1">SUMIF($H$16:$H$118,"="&amp;$A12,$J$16:$J$118)</f>
        <v>2413.9499999999998</v>
      </c>
      <c r="C12" s="15">
        <f ca="1">SUMIF($H$16:$H$118,"="&amp;$A12,$E$16:$E$118)</f>
        <v>2413.9499999999998</v>
      </c>
      <c r="E12" s="5" t="s">
        <v>94</v>
      </c>
      <c r="F12" s="8">
        <f t="array" aca="1" ref="F12" ca="1">SUMIF($B$16:$B$117,"="&amp;Accounts!$K$5,$J$16:$J$118)*-1</f>
        <v>677.14</v>
      </c>
      <c r="G12" s="23"/>
      <c r="L12" s="1" t="str">
        <f t="shared" si="2"/>
        <v>Costco</v>
      </c>
      <c r="S12" s="1" t="s">
        <v>254</v>
      </c>
      <c r="Y12" s="1" t="s">
        <v>68</v>
      </c>
      <c r="Z12" s="1" t="s">
        <v>66</v>
      </c>
      <c r="AC12" s="1" t="s">
        <v>59</v>
      </c>
      <c r="AD12" s="1" t="s">
        <v>66</v>
      </c>
    </row>
    <row r="13" spans="1:30" x14ac:dyDescent="0.25">
      <c r="A13" s="19" t="s">
        <v>65</v>
      </c>
      <c r="B13" s="20">
        <f ca="1">SUM(B11:B12)</f>
        <v>-40.718800000000101</v>
      </c>
      <c r="C13" s="19"/>
      <c r="E13" s="5" t="s">
        <v>95</v>
      </c>
      <c r="F13" s="8">
        <f ca="1">SUMIF($B$16:$B$117,"="&amp;Accounts!$K$7,$J$16:$J$118)*-1</f>
        <v>52.680000000000007</v>
      </c>
      <c r="L13" s="1">
        <f t="shared" si="2"/>
        <v>555.16999999999996</v>
      </c>
      <c r="S13" s="1" t="s">
        <v>255</v>
      </c>
      <c r="Y13" s="1" t="s">
        <v>69</v>
      </c>
      <c r="Z13" s="1" t="s">
        <v>66</v>
      </c>
      <c r="AC13" s="1" t="s">
        <v>60</v>
      </c>
      <c r="AD13" s="1" t="s">
        <v>66</v>
      </c>
    </row>
    <row r="14" spans="1:30" x14ac:dyDescent="0.25">
      <c r="L14" s="1" t="str">
        <f t="shared" si="2"/>
        <v>CAD</v>
      </c>
      <c r="S14" s="1" t="s">
        <v>100</v>
      </c>
      <c r="Y14" s="1" t="s">
        <v>70</v>
      </c>
      <c r="Z14" s="1" t="s">
        <v>66</v>
      </c>
      <c r="AC14" s="1" t="s">
        <v>51</v>
      </c>
      <c r="AD14" s="1" t="s">
        <v>51</v>
      </c>
    </row>
    <row r="15" spans="1:30" x14ac:dyDescent="0.25">
      <c r="A15" s="31" t="s">
        <v>73</v>
      </c>
      <c r="B15" s="31" t="s">
        <v>74</v>
      </c>
      <c r="C15" s="31" t="s">
        <v>75</v>
      </c>
      <c r="D15" s="31" t="s">
        <v>76</v>
      </c>
      <c r="E15" s="31" t="s">
        <v>77</v>
      </c>
      <c r="F15" s="31" t="s">
        <v>171</v>
      </c>
      <c r="G15" s="31" t="s">
        <v>79</v>
      </c>
      <c r="H15" s="31" t="s">
        <v>78</v>
      </c>
      <c r="I15" s="31" t="s">
        <v>268</v>
      </c>
      <c r="J15" s="31" t="s">
        <v>261</v>
      </c>
      <c r="L15" s="1" t="str">
        <f t="shared" si="2"/>
        <v>false</v>
      </c>
      <c r="S15" s="1" t="s">
        <v>101</v>
      </c>
      <c r="Y15" s="1" t="s">
        <v>71</v>
      </c>
      <c r="Z15" s="1" t="s">
        <v>66</v>
      </c>
      <c r="AC15" s="1" t="s">
        <v>50</v>
      </c>
      <c r="AD15" s="1" t="s">
        <v>50</v>
      </c>
    </row>
    <row r="16" spans="1:30" x14ac:dyDescent="0.25">
      <c r="A16" s="27" t="str">
        <f ca="1">OFFSET($L$2,(ROW(Q2)-ROW($Q$2))*7+COLUMN(A15)-COLUMN($A$15),0)</f>
        <v>jEeP8nN3d8UKN3N1XzxPC6ReyJV7DgIRPkVVb</v>
      </c>
      <c r="B16" s="27" t="str">
        <f ca="1">VLOOKUP(OFFSET($L$2,(ROW(R2)-ROW($Q$2))*7+COLUMN(B15)-COLUMN($A$15),0),Accounts!$H$3:$K$24,4,FALSE)</f>
        <v>TD 2169</v>
      </c>
      <c r="C16" s="32">
        <f ca="1">OFFSET($L$2,(ROW(S2)-ROW($Q$2))*7+COLUMN(C15)-COLUMN($A$15),0)</f>
        <v>43252</v>
      </c>
      <c r="D16" s="27" t="str">
        <f ca="1">OFFSET($L$2,(ROW(T2)-ROW($Q$2))*7+COLUMN(D15)-COLUMN($A$15),0)</f>
        <v>CHQ#00006-4141400058</v>
      </c>
      <c r="E16" s="28">
        <f ca="1">-1*OFFSET($L$2,(ROW(U2)-ROW($Q$2))*7+COLUMN(E15)-COLUMN($A$15),0)</f>
        <v>-1890</v>
      </c>
      <c r="F16" s="27" t="str">
        <f ca="1">OFFSET($L$2,(ROW(V2)-ROW($Q$2))*7+COLUMN(F15)-COLUMN($A$15),0)</f>
        <v>CAD</v>
      </c>
      <c r="G16" s="1" t="s">
        <v>67</v>
      </c>
      <c r="H16" s="29" t="str">
        <f t="shared" ref="H16:H47" si="3">IF(ISNA(VLOOKUP($G16,$Y$1:$Z$41,2,FALSE)),"Other Expenses",VLOOKUP($G16,$Y$1:$Z$41,2,FALSE))</f>
        <v>Fixed Expenses</v>
      </c>
      <c r="I16" s="29" t="b">
        <f>AND(ISNA(VLOOKUP(G16,$G$15:G15,1,FALSE)),H16=$A$8)</f>
        <v>0</v>
      </c>
      <c r="J16" s="30">
        <f ca="1">IF(ISNA(INDEX($F$1:$F$5,MATCH("CAD/"&amp;F16,$G$1:$G$5,0))),1,INDEX($F$1:$F$5,MATCH("CAD/"&amp;F16,$G$1:$G$5,0)))*E16</f>
        <v>-1890</v>
      </c>
      <c r="L16" s="1" t="str">
        <f t="shared" si="2"/>
        <v>Ox9zbANy0bu10r07ZMjwhProMDZMj7F8qxNvg</v>
      </c>
      <c r="S16" s="1" t="s">
        <v>172</v>
      </c>
      <c r="Y16" s="1" t="s">
        <v>72</v>
      </c>
      <c r="Z16" s="1" t="s">
        <v>66</v>
      </c>
      <c r="AC16" s="1" t="s">
        <v>54</v>
      </c>
      <c r="AD16" s="1" t="s">
        <v>54</v>
      </c>
    </row>
    <row r="17" spans="1:30" x14ac:dyDescent="0.25">
      <c r="A17" s="27" t="str">
        <f ca="1">OFFSET($L$2,(ROW(Q3)-ROW($Q$2))*7+COLUMN(A16)-COLUMN($A$15),0)</f>
        <v>wMZa71zRj7s7xXxJ94EkT1dLmdmVvyhLbVrNv</v>
      </c>
      <c r="B17" s="27" t="str">
        <f ca="1">VLOOKUP(OFFSET($L$2,(ROW(R3)-ROW($Q$2))*7+COLUMN(B16)-COLUMN($A$15),0),Accounts!$H$3:$K$24,4,FALSE)</f>
        <v>TD 2150</v>
      </c>
      <c r="C17" s="32">
        <f ca="1">OFFSET($L$2,(ROW(S3)-ROW($Q$2))*7+COLUMN(C16)-COLUMN($A$15),0)</f>
        <v>43252</v>
      </c>
      <c r="D17" s="27" t="str">
        <f ca="1">OFFSET($L$2,(ROW(T3)-ROW($Q$2))*7+COLUMN(D16)-COLUMN($A$15),0)</f>
        <v>Costco</v>
      </c>
      <c r="E17" s="28">
        <f ca="1">-1*OFFSET($L$2,(ROW(U3)-ROW($Q$2))*7+COLUMN(E16)-COLUMN($A$15),0)-SUM(E18:E19)</f>
        <v>-240.16999999999996</v>
      </c>
      <c r="F17" s="27" t="str">
        <f ca="1">OFFSET($L$2,(ROW(V3)-ROW($Q$2))*7+COLUMN(F16)-COLUMN($A$15),0)</f>
        <v>CAD</v>
      </c>
      <c r="G17" s="1" t="s">
        <v>51</v>
      </c>
      <c r="H17" s="29" t="str">
        <f t="shared" si="3"/>
        <v>Grocery</v>
      </c>
      <c r="I17" s="29" t="b">
        <f>AND(ISNA(VLOOKUP(G17,$G$15:G16,1,FALSE)),H17=$A$8)</f>
        <v>0</v>
      </c>
      <c r="J17" s="30">
        <f t="shared" ref="J17:J80" ca="1" si="4">IF(ISNA(INDEX($F$1:$F$5,MATCH("CAD/"&amp;F17,$G$1:$G$5,0))),1,INDEX($F$1:$F$5,MATCH("CAD/"&amp;F17,$G$1:$G$5,0)))*E17</f>
        <v>-240.16999999999996</v>
      </c>
      <c r="L17" s="1" t="str">
        <f t="shared" si="2"/>
        <v>6J8pE41eBEhBrOr4JzvLheoP7D1km9SabrzAV</v>
      </c>
      <c r="S17" s="1" t="s">
        <v>5</v>
      </c>
      <c r="Y17" s="1" t="s">
        <v>56</v>
      </c>
      <c r="Z17" s="1" t="s">
        <v>66</v>
      </c>
      <c r="AC17" s="1" t="s">
        <v>61</v>
      </c>
      <c r="AD17" s="1" t="s">
        <v>61</v>
      </c>
    </row>
    <row r="18" spans="1:30" x14ac:dyDescent="0.25">
      <c r="A18" s="27" t="s">
        <v>259</v>
      </c>
      <c r="B18" s="27" t="s">
        <v>240</v>
      </c>
      <c r="C18" s="32">
        <v>43252</v>
      </c>
      <c r="D18" s="27" t="s">
        <v>260</v>
      </c>
      <c r="E18" s="28">
        <v>-260</v>
      </c>
      <c r="F18" s="27" t="s">
        <v>261</v>
      </c>
      <c r="G18" s="1" t="s">
        <v>262</v>
      </c>
      <c r="H18" s="29" t="str">
        <f t="shared" si="3"/>
        <v>Other Expenses</v>
      </c>
      <c r="I18" s="29" t="b">
        <f>AND(ISNA(VLOOKUP(G18,$G$15:G17,1,FALSE)),H18=$A$8)</f>
        <v>1</v>
      </c>
      <c r="J18" s="30">
        <f t="shared" si="4"/>
        <v>-260</v>
      </c>
      <c r="L18" s="1">
        <f t="shared" si="2"/>
        <v>43252</v>
      </c>
      <c r="S18" s="1" t="s">
        <v>99</v>
      </c>
      <c r="Y18" s="1" t="s">
        <v>57</v>
      </c>
      <c r="Z18" s="1" t="s">
        <v>66</v>
      </c>
      <c r="AC18" s="1" t="s">
        <v>53</v>
      </c>
      <c r="AD18" s="1" t="s">
        <v>53</v>
      </c>
    </row>
    <row r="19" spans="1:30" x14ac:dyDescent="0.25">
      <c r="A19" s="27" t="s">
        <v>259</v>
      </c>
      <c r="B19" s="27" t="s">
        <v>240</v>
      </c>
      <c r="C19" s="32">
        <v>43252</v>
      </c>
      <c r="D19" s="27" t="s">
        <v>260</v>
      </c>
      <c r="E19" s="28">
        <v>-55</v>
      </c>
      <c r="F19" s="27" t="s">
        <v>261</v>
      </c>
      <c r="G19" s="1" t="s">
        <v>53</v>
      </c>
      <c r="H19" s="29" t="str">
        <f t="shared" si="3"/>
        <v>Shopping</v>
      </c>
      <c r="I19" s="29" t="b">
        <f>AND(ISNA(VLOOKUP(G19,$G$15:G18,1,FALSE)),H19=$A$8)</f>
        <v>0</v>
      </c>
      <c r="J19" s="30">
        <f t="shared" si="4"/>
        <v>-55</v>
      </c>
      <c r="L19" s="1" t="str">
        <f t="shared" si="2"/>
        <v>HARRY ROSEN INC PAY</v>
      </c>
      <c r="S19" s="1" t="s">
        <v>7</v>
      </c>
      <c r="Y19" s="1" t="s">
        <v>58</v>
      </c>
      <c r="Z19" s="1" t="s">
        <v>66</v>
      </c>
      <c r="AC19" s="1" t="s">
        <v>80</v>
      </c>
      <c r="AD19" s="1" t="s">
        <v>80</v>
      </c>
    </row>
    <row r="20" spans="1:30" x14ac:dyDescent="0.25">
      <c r="A20" s="27" t="str">
        <f ca="1">OFFSET($L$2,(ROW(Q4)-ROW($Q$2))*7+COLUMN(A17)-COLUMN($A$15),0)</f>
        <v>Ox9zbANy0bu10r07ZMjwhProMDZMj7F8qxNvg</v>
      </c>
      <c r="B20" s="27" t="str">
        <f ca="1">VLOOKUP(OFFSET($L$2,(ROW(R4)-ROW($Q$2))*7+COLUMN(B17)-COLUMN($A$15),0),Accounts!$H$3:$K$24,4,FALSE)</f>
        <v>TD 2150</v>
      </c>
      <c r="C20" s="32">
        <f ca="1">OFFSET($L$2,(ROW(S4)-ROW($Q$2))*7+COLUMN(C17)-COLUMN($A$15),0)</f>
        <v>43252</v>
      </c>
      <c r="D20" s="27" t="str">
        <f ca="1">OFFSET($L$2,(ROW(T4)-ROW($Q$2))*7+COLUMN(D17)-COLUMN($A$15),0)</f>
        <v>HARRY ROSEN INC PAY</v>
      </c>
      <c r="E20" s="28">
        <f ca="1">-1*OFFSET($L$2,(ROW(U4)-ROW($Q$2))*7+COLUMN(E17)-COLUMN($A$15),0)</f>
        <v>2413.9499999999998</v>
      </c>
      <c r="F20" s="27" t="str">
        <f ca="1">OFFSET($L$2,(ROW(V4)-ROW($Q$2))*7+COLUMN(F17)-COLUMN($A$15),0)</f>
        <v>CAD</v>
      </c>
      <c r="G20" s="1" t="s">
        <v>50</v>
      </c>
      <c r="H20" s="29" t="str">
        <f t="shared" si="3"/>
        <v>Income</v>
      </c>
      <c r="I20" s="29" t="b">
        <f>AND(ISNA(VLOOKUP(G20,$G$15:G19,1,FALSE)),H20=$A$8)</f>
        <v>0</v>
      </c>
      <c r="J20" s="30">
        <f t="shared" ca="1" si="4"/>
        <v>2413.9499999999998</v>
      </c>
      <c r="L20" s="1">
        <f t="shared" si="2"/>
        <v>-2413.9499999999998</v>
      </c>
      <c r="S20" s="1" t="s">
        <v>8</v>
      </c>
      <c r="Y20" s="1" t="s">
        <v>59</v>
      </c>
      <c r="Z20" s="1" t="s">
        <v>66</v>
      </c>
      <c r="AC20" s="1" t="s">
        <v>55</v>
      </c>
      <c r="AD20" s="1" t="s">
        <v>55</v>
      </c>
    </row>
    <row r="21" spans="1:30" x14ac:dyDescent="0.25">
      <c r="A21" s="27" t="str">
        <f ca="1">OFFSET($L$2,(ROW(Q5)-ROW($Q$2))*7+COLUMN(A20)-COLUMN($A$15),0)</f>
        <v>dp7dBmNLgBs95x51jwv8iKZy0Z0MdPtbRBDOo</v>
      </c>
      <c r="B21" s="27" t="str">
        <f ca="1">VLOOKUP(OFFSET($L$2,(ROW(R5)-ROW($Q$2))*7+COLUMN(B20)-COLUMN($A$15),0),Accounts!$H$3:$K$24,4,FALSE)</f>
        <v>TD 2150</v>
      </c>
      <c r="C21" s="32">
        <f ca="1">OFFSET($L$2,(ROW(S5)-ROW($Q$2))*7+COLUMN(C20)-COLUMN($A$15),0)</f>
        <v>43252</v>
      </c>
      <c r="D21" s="27" t="str">
        <f ca="1">OFFSET($L$2,(ROW(T5)-ROW($Q$2))*7+COLUMN(D20)-COLUMN($A$15),0)</f>
        <v>PANCHAVATI SUPE</v>
      </c>
      <c r="E21" s="28">
        <f ca="1">-1*OFFSET($L$2,(ROW(U5)-ROW($Q$2))*7+COLUMN(E20)-COLUMN($A$15),0)-E22</f>
        <v>-54.47</v>
      </c>
      <c r="F21" s="27" t="str">
        <f ca="1">OFFSET($L$2,(ROW(V5)-ROW($Q$2))*7+COLUMN(F20)-COLUMN($A$15),0)</f>
        <v>CAD</v>
      </c>
      <c r="G21" s="1" t="s">
        <v>51</v>
      </c>
      <c r="H21" s="29" t="str">
        <f t="shared" si="3"/>
        <v>Grocery</v>
      </c>
      <c r="I21" s="29" t="b">
        <f>AND(ISNA(VLOOKUP(G21,$G$15:G20,1,FALSE)),H21=$A$8)</f>
        <v>0</v>
      </c>
      <c r="J21" s="30">
        <f t="shared" ca="1" si="4"/>
        <v>-54.47</v>
      </c>
      <c r="L21" s="1" t="str">
        <f t="shared" si="2"/>
        <v>CAD</v>
      </c>
      <c r="S21" s="1" t="s">
        <v>100</v>
      </c>
      <c r="Y21" s="1" t="s">
        <v>60</v>
      </c>
      <c r="Z21" s="1" t="s">
        <v>66</v>
      </c>
      <c r="AC21" s="1" t="s">
        <v>62</v>
      </c>
      <c r="AD21" s="1" t="s">
        <v>62</v>
      </c>
    </row>
    <row r="22" spans="1:30" x14ac:dyDescent="0.25">
      <c r="A22" s="27" t="s">
        <v>263</v>
      </c>
      <c r="B22" s="27" t="s">
        <v>240</v>
      </c>
      <c r="C22" s="32">
        <v>43252</v>
      </c>
      <c r="D22" s="27" t="s">
        <v>264</v>
      </c>
      <c r="E22" s="28">
        <v>-15</v>
      </c>
      <c r="F22" s="27" t="s">
        <v>261</v>
      </c>
      <c r="G22" s="1" t="s">
        <v>63</v>
      </c>
      <c r="H22" s="29" t="str">
        <f t="shared" si="3"/>
        <v>Eat out</v>
      </c>
      <c r="I22" s="29" t="b">
        <f>AND(ISNA(VLOOKUP(G22,$G$15:G21,1,FALSE)),H22=$A$8)</f>
        <v>0</v>
      </c>
      <c r="J22" s="30">
        <f t="shared" si="4"/>
        <v>-15</v>
      </c>
      <c r="L22" s="1" t="str">
        <f t="shared" si="2"/>
        <v>false</v>
      </c>
      <c r="S22" s="1" t="s">
        <v>101</v>
      </c>
    </row>
    <row r="23" spans="1:30" x14ac:dyDescent="0.25">
      <c r="A23" s="27" t="str">
        <f ca="1">OFFSET($L$2,(ROW(Q6)-ROW($Q$2))*7+COLUMN(A21)-COLUMN($A$15),0)</f>
        <v>1jkpARdnzAh3LELeqMVNHkdarwpxjEcmOdvRa</v>
      </c>
      <c r="B23" s="27" t="str">
        <f ca="1">VLOOKUP(OFFSET($L$2,(ROW(R6)-ROW($Q$2))*7+COLUMN(B21)-COLUMN($A$15),0),Accounts!$H$3:$K$24,4,FALSE)</f>
        <v>TD 2169</v>
      </c>
      <c r="C23" s="32">
        <f ca="1">OFFSET($L$2,(ROW(S6)-ROW($Q$2))*7+COLUMN(C21)-COLUMN($A$15),0)</f>
        <v>43251</v>
      </c>
      <c r="D23" s="27" t="str">
        <f ca="1">OFFSET($L$2,(ROW(T6)-ROW($Q$2))*7+COLUMN(D21)-COLUMN($A$15),0)</f>
        <v>ACCT BAL REBATE</v>
      </c>
      <c r="E23" s="28">
        <f t="shared" ref="E23:E54" ca="1" si="5">-1*OFFSET($L$2,(ROW(U6)-ROW($Q$2))*7+COLUMN(E21)-COLUMN($A$15),0)</f>
        <v>29.95</v>
      </c>
      <c r="F23" s="27" t="str">
        <f ca="1">OFFSET($L$2,(ROW(V6)-ROW($Q$2))*7+COLUMN(F21)-COLUMN($A$15),0)</f>
        <v>CAD</v>
      </c>
      <c r="G23" s="1" t="s">
        <v>59</v>
      </c>
      <c r="H23" s="29" t="str">
        <f t="shared" si="3"/>
        <v>Fixed Expenses</v>
      </c>
      <c r="I23" s="29" t="b">
        <f>AND(ISNA(VLOOKUP(G23,$G$15:G22,1,FALSE)),H23=$A$8)</f>
        <v>0</v>
      </c>
      <c r="J23" s="30">
        <f t="shared" ca="1" si="4"/>
        <v>29.95</v>
      </c>
      <c r="L23" s="1" t="str">
        <f t="shared" si="2"/>
        <v>dp7dBmNLgBs95x51jwv8iKZy0Z0MdPtbRBDOo</v>
      </c>
      <c r="S23" s="1" t="s">
        <v>256</v>
      </c>
    </row>
    <row r="24" spans="1:30" x14ac:dyDescent="0.25">
      <c r="A24" s="27" t="str">
        <f t="shared" ref="A24:A55" ca="1" si="6">OFFSET($L$2,(ROW(Q7)-ROW($Q$2))*7+COLUMN(A23)-COLUMN($A$15),0)</f>
        <v>qMKAaEzrwase9E9mnYq0f1MNnorqBLCJzyYe5</v>
      </c>
      <c r="B24" s="27" t="str">
        <f ca="1">VLOOKUP(OFFSET($L$2,(ROW(R7)-ROW($Q$2))*7+COLUMN(B23)-COLUMN($A$15),0),Accounts!$H$3:$K$24,4,FALSE)</f>
        <v>TD 2150</v>
      </c>
      <c r="C24" s="32">
        <f t="shared" ref="C24:C55" ca="1" si="7">OFFSET($L$2,(ROW(S7)-ROW($Q$2))*7+COLUMN(C23)-COLUMN($A$15),0)</f>
        <v>43251</v>
      </c>
      <c r="D24" s="27" t="str">
        <f t="shared" ref="D24:D55" ca="1" si="8">OFFSET($L$2,(ROW(T7)-ROW($Q$2))*7+COLUMN(D23)-COLUMN($A$15),0)</f>
        <v>ACCT BAL REBATE</v>
      </c>
      <c r="E24" s="28">
        <f t="shared" ca="1" si="5"/>
        <v>29.95</v>
      </c>
      <c r="F24" s="27" t="str">
        <f t="shared" ref="F24:F55" ca="1" si="9">OFFSET($L$2,(ROW(V7)-ROW($Q$2))*7+COLUMN(F23)-COLUMN($A$15),0)</f>
        <v>CAD</v>
      </c>
      <c r="G24" s="1" t="s">
        <v>59</v>
      </c>
      <c r="H24" s="29" t="str">
        <f t="shared" si="3"/>
        <v>Fixed Expenses</v>
      </c>
      <c r="I24" s="29" t="b">
        <f>AND(ISNA(VLOOKUP(G24,$G$15:G23,1,FALSE)),H24=$A$8)</f>
        <v>0</v>
      </c>
      <c r="J24" s="30">
        <f t="shared" ca="1" si="4"/>
        <v>29.95</v>
      </c>
      <c r="L24" s="1" t="str">
        <f t="shared" si="2"/>
        <v>6J8pE41eBEhBrOr4JzvLheoP7D1km9SabrzAV</v>
      </c>
      <c r="S24" s="1" t="s">
        <v>5</v>
      </c>
    </row>
    <row r="25" spans="1:30" x14ac:dyDescent="0.25">
      <c r="A25" s="27" t="str">
        <f t="shared" ca="1" si="6"/>
        <v>BqLz6drxN6cxmzm5Z9nDHM3Pe6zZR5u9zep6M</v>
      </c>
      <c r="B25" s="27" t="str">
        <f ca="1">VLOOKUP(OFFSET($L$2,(ROW(R8)-ROW($Q$2))*7+COLUMN(B24)-COLUMN($A$15),0),Accounts!$H$3:$K$24,4,FALSE)</f>
        <v>TD 2150</v>
      </c>
      <c r="C25" s="32">
        <f t="shared" ca="1" si="7"/>
        <v>43251</v>
      </c>
      <c r="D25" s="27" t="str">
        <f t="shared" ca="1" si="8"/>
        <v>MONTHLY ACCOUNT FEE</v>
      </c>
      <c r="E25" s="28">
        <f t="shared" ca="1" si="5"/>
        <v>-29.95</v>
      </c>
      <c r="F25" s="27" t="str">
        <f t="shared" ca="1" si="9"/>
        <v>CAD</v>
      </c>
      <c r="G25" s="1" t="s">
        <v>59</v>
      </c>
      <c r="H25" s="29" t="str">
        <f t="shared" si="3"/>
        <v>Fixed Expenses</v>
      </c>
      <c r="I25" s="29" t="b">
        <f>AND(ISNA(VLOOKUP(G25,$G$15:G24,1,FALSE)),H25=$A$8)</f>
        <v>0</v>
      </c>
      <c r="J25" s="30">
        <f t="shared" ca="1" si="4"/>
        <v>-29.95</v>
      </c>
      <c r="L25" s="1">
        <f t="shared" si="2"/>
        <v>43252</v>
      </c>
      <c r="S25" s="1" t="s">
        <v>99</v>
      </c>
    </row>
    <row r="26" spans="1:30" x14ac:dyDescent="0.25">
      <c r="A26" s="27" t="str">
        <f t="shared" ca="1" si="6"/>
        <v>PJOzxvNKZxhVdqdx5Qryfod7Kb8wrVHmdYxXQ</v>
      </c>
      <c r="B26" s="27" t="str">
        <f ca="1">VLOOKUP(OFFSET($L$2,(ROW(R9)-ROW($Q$2))*7+COLUMN(B25)-COLUMN($A$15),0),Accounts!$H$3:$K$24,4,FALSE)</f>
        <v>TD 2169</v>
      </c>
      <c r="C26" s="32">
        <f t="shared" ca="1" si="7"/>
        <v>43251</v>
      </c>
      <c r="D26" s="27" t="str">
        <f t="shared" ca="1" si="8"/>
        <v>MONTHLY ACCOUNT FEE</v>
      </c>
      <c r="E26" s="28">
        <f t="shared" ca="1" si="5"/>
        <v>-29.95</v>
      </c>
      <c r="F26" s="27" t="str">
        <f t="shared" ca="1" si="9"/>
        <v>CAD</v>
      </c>
      <c r="G26" s="1" t="s">
        <v>59</v>
      </c>
      <c r="H26" s="29" t="str">
        <f t="shared" si="3"/>
        <v>Fixed Expenses</v>
      </c>
      <c r="I26" s="29" t="b">
        <f>AND(ISNA(VLOOKUP(G26,$G$15:G25,1,FALSE)),H26=$A$8)</f>
        <v>0</v>
      </c>
      <c r="J26" s="30">
        <f t="shared" ca="1" si="4"/>
        <v>-29.95</v>
      </c>
      <c r="L26" s="1" t="str">
        <f t="shared" si="2"/>
        <v>PANCHAVATI SUPE</v>
      </c>
      <c r="S26" s="1" t="s">
        <v>257</v>
      </c>
    </row>
    <row r="27" spans="1:30" x14ac:dyDescent="0.25">
      <c r="A27" s="27" t="str">
        <f t="shared" ca="1" si="6"/>
        <v>yMgJmqz47ms35N5ma6OZH6MwVRPdZ9COKjV0e</v>
      </c>
      <c r="B27" s="27" t="str">
        <f ca="1">VLOOKUP(OFFSET($L$2,(ROW(R10)-ROW($Q$2))*7+COLUMN(B26)-COLUMN($A$15),0),Accounts!$H$3:$K$24,4,FALSE)</f>
        <v>Sai TD CC</v>
      </c>
      <c r="C27" s="32">
        <f t="shared" ca="1" si="7"/>
        <v>43251</v>
      </c>
      <c r="D27" s="27" t="str">
        <f t="shared" ca="1" si="8"/>
        <v>PRESTO BAY RELOAD</v>
      </c>
      <c r="E27" s="28">
        <f t="shared" ca="1" si="5"/>
        <v>-150</v>
      </c>
      <c r="F27" s="27" t="str">
        <f t="shared" ca="1" si="9"/>
        <v>CAD</v>
      </c>
      <c r="G27" s="1" t="s">
        <v>55</v>
      </c>
      <c r="H27" s="29" t="str">
        <f t="shared" si="3"/>
        <v>TTC/Pub. Trnst</v>
      </c>
      <c r="I27" s="29" t="b">
        <f>AND(ISNA(VLOOKUP(G27,$G$15:G26,1,FALSE)),H27=$A$8)</f>
        <v>0</v>
      </c>
      <c r="J27" s="30">
        <f t="shared" ca="1" si="4"/>
        <v>-150</v>
      </c>
      <c r="L27" s="1">
        <f t="shared" si="2"/>
        <v>69.47</v>
      </c>
      <c r="S27" s="1" t="s">
        <v>258</v>
      </c>
    </row>
    <row r="28" spans="1:30" x14ac:dyDescent="0.25">
      <c r="A28" s="27" t="str">
        <f t="shared" ca="1" si="6"/>
        <v>34jpgb6nOgSDNmNRqzKZcp0JBa4OoqUKrm5bb</v>
      </c>
      <c r="B28" s="27" t="str">
        <f ca="1">VLOOKUP(OFFSET($L$2,(ROW(R11)-ROW($Q$2))*7+COLUMN(B27)-COLUMN($A$15),0),Accounts!$H$3:$K$24,4,FALSE)</f>
        <v>Sai TD CC</v>
      </c>
      <c r="C28" s="32">
        <f t="shared" ca="1" si="7"/>
        <v>43251</v>
      </c>
      <c r="D28" s="27" t="str">
        <f t="shared" ca="1" si="8"/>
        <v>Whole Foods</v>
      </c>
      <c r="E28" s="28">
        <f t="shared" ca="1" si="5"/>
        <v>-7.98</v>
      </c>
      <c r="F28" s="27" t="str">
        <f t="shared" ca="1" si="9"/>
        <v>CAD</v>
      </c>
      <c r="G28" s="1" t="s">
        <v>51</v>
      </c>
      <c r="H28" s="29" t="str">
        <f t="shared" si="3"/>
        <v>Grocery</v>
      </c>
      <c r="I28" s="29" t="b">
        <f>AND(ISNA(VLOOKUP(G28,$G$15:G27,1,FALSE)),H28=$A$8)</f>
        <v>0</v>
      </c>
      <c r="J28" s="30">
        <f t="shared" ca="1" si="4"/>
        <v>-7.98</v>
      </c>
      <c r="L28" s="1" t="str">
        <f t="shared" si="2"/>
        <v>CAD</v>
      </c>
      <c r="S28" s="1" t="s">
        <v>100</v>
      </c>
    </row>
    <row r="29" spans="1:30" x14ac:dyDescent="0.25">
      <c r="A29" s="27" t="str">
        <f t="shared" ca="1" si="6"/>
        <v>zM987Bzao7smNaNox9XPixAP9PB3kEHOPP5xz</v>
      </c>
      <c r="B29" s="27" t="str">
        <f ca="1">VLOOKUP(OFFSET($L$2,(ROW(R12)-ROW($Q$2))*7+COLUMN(B28)-COLUMN($A$15),0),Accounts!$H$3:$K$24,4,FALSE)</f>
        <v>Sai TD CC</v>
      </c>
      <c r="C29" s="32">
        <f t="shared" ca="1" si="7"/>
        <v>43250</v>
      </c>
      <c r="D29" s="27" t="str">
        <f t="shared" ca="1" si="8"/>
        <v>LOBLAWS #1010</v>
      </c>
      <c r="E29" s="28">
        <f t="shared" ca="1" si="5"/>
        <v>-9.7100000000000009</v>
      </c>
      <c r="F29" s="27" t="str">
        <f t="shared" ca="1" si="9"/>
        <v>CAD</v>
      </c>
      <c r="G29" s="1" t="s">
        <v>51</v>
      </c>
      <c r="H29" s="29" t="str">
        <f t="shared" si="3"/>
        <v>Grocery</v>
      </c>
      <c r="I29" s="29" t="b">
        <f>AND(ISNA(VLOOKUP(G29,$G$15:G28,1,FALSE)),H29=$A$8)</f>
        <v>0</v>
      </c>
      <c r="J29" s="30">
        <f t="shared" ca="1" si="4"/>
        <v>-9.7100000000000009</v>
      </c>
      <c r="L29" s="1" t="str">
        <f t="shared" si="2"/>
        <v>false</v>
      </c>
      <c r="S29" s="1" t="s">
        <v>101</v>
      </c>
    </row>
    <row r="30" spans="1:30" x14ac:dyDescent="0.25">
      <c r="A30" s="27" t="str">
        <f t="shared" ca="1" si="6"/>
        <v>YEPz3qNXr3U61N1oYrzpfJpqrqmkZvHQZZEVw</v>
      </c>
      <c r="B30" s="27" t="str">
        <f ca="1">VLOOKUP(OFFSET($L$2,(ROW(R13)-ROW($Q$2))*7+COLUMN(B29)-COLUMN($A$15),0),Accounts!$H$3:$K$24,4,FALSE)</f>
        <v>Sai TD CC</v>
      </c>
      <c r="C30" s="32">
        <f t="shared" ca="1" si="7"/>
        <v>43250</v>
      </c>
      <c r="D30" s="27" t="str">
        <f t="shared" ca="1" si="8"/>
        <v>N2 ICE CREAM LAB</v>
      </c>
      <c r="E30" s="28">
        <f t="shared" ca="1" si="5"/>
        <v>-7.12</v>
      </c>
      <c r="F30" s="27" t="str">
        <f t="shared" ca="1" si="9"/>
        <v>CAD</v>
      </c>
      <c r="G30" s="1" t="s">
        <v>63</v>
      </c>
      <c r="H30" s="29" t="str">
        <f t="shared" si="3"/>
        <v>Eat out</v>
      </c>
      <c r="I30" s="29" t="b">
        <f>AND(ISNA(VLOOKUP(G30,$G$15:G29,1,FALSE)),H30=$A$8)</f>
        <v>0</v>
      </c>
      <c r="J30" s="30">
        <f t="shared" ca="1" si="4"/>
        <v>-7.12</v>
      </c>
      <c r="L30" s="1" t="str">
        <f t="shared" si="2"/>
        <v>1jkpARdnzAh3LELeqMVNHkdarwpxjEcmOdvRa</v>
      </c>
      <c r="S30" s="1" t="s">
        <v>173</v>
      </c>
    </row>
    <row r="31" spans="1:30" x14ac:dyDescent="0.25">
      <c r="A31" s="27" t="str">
        <f t="shared" ca="1" si="6"/>
        <v>mEL3P7zkgPUZYDYQ7zmRHoAadavRnKTM77ZO4</v>
      </c>
      <c r="B31" s="27" t="str">
        <f ca="1">VLOOKUP(OFFSET($L$2,(ROW(R14)-ROW($Q$2))*7+COLUMN(B30)-COLUMN($A$15),0),Accounts!$H$3:$K$24,4,FALSE)</f>
        <v>Sai TD CC</v>
      </c>
      <c r="C31" s="32">
        <f t="shared" ca="1" si="7"/>
        <v>43250</v>
      </c>
      <c r="D31" s="27" t="str">
        <f t="shared" ca="1" si="8"/>
        <v>UTHAYAAM SUPERMARKET</v>
      </c>
      <c r="E31" s="28">
        <f t="shared" ca="1" si="5"/>
        <v>-70.37</v>
      </c>
      <c r="F31" s="27" t="str">
        <f t="shared" ca="1" si="9"/>
        <v>CAD</v>
      </c>
      <c r="G31" s="1" t="s">
        <v>51</v>
      </c>
      <c r="H31" s="29" t="str">
        <f t="shared" si="3"/>
        <v>Grocery</v>
      </c>
      <c r="I31" s="29" t="b">
        <f>AND(ISNA(VLOOKUP(G31,$G$15:G30,1,FALSE)),H31=$A$8)</f>
        <v>0</v>
      </c>
      <c r="J31" s="30">
        <f t="shared" ca="1" si="4"/>
        <v>-70.37</v>
      </c>
      <c r="L31" s="1" t="str">
        <f t="shared" si="2"/>
        <v>wMZa71zRj7s7xXxJ94E0UwRb1Lr3V4fL8bzRy</v>
      </c>
      <c r="S31" s="1" t="s">
        <v>105</v>
      </c>
    </row>
    <row r="32" spans="1:30" x14ac:dyDescent="0.25">
      <c r="A32" s="27" t="str">
        <f t="shared" ca="1" si="6"/>
        <v>jEeP8nN3d8UKN3N1XzxJU6ARQVvXKEIRrXd5X</v>
      </c>
      <c r="B32" s="27" t="str">
        <f ca="1">VLOOKUP(OFFSET($L$2,(ROW(R15)-ROW($Q$2))*7+COLUMN(B31)-COLUMN($A$15),0),Accounts!$H$3:$K$24,4,FALSE)</f>
        <v>Sai TD CC</v>
      </c>
      <c r="C32" s="32">
        <f t="shared" ca="1" si="7"/>
        <v>43249</v>
      </c>
      <c r="D32" s="27" t="str">
        <f t="shared" ca="1" si="8"/>
        <v>ESSO 4696 YONGE STREET</v>
      </c>
      <c r="E32" s="28">
        <f t="shared" ca="1" si="5"/>
        <v>-3.38</v>
      </c>
      <c r="F32" s="27" t="str">
        <f t="shared" ca="1" si="9"/>
        <v>CAD</v>
      </c>
      <c r="G32" s="1" t="s">
        <v>62</v>
      </c>
      <c r="H32" s="29" t="str">
        <f t="shared" si="3"/>
        <v>Zipcar Use</v>
      </c>
      <c r="I32" s="29" t="b">
        <f>AND(ISNA(VLOOKUP(G32,$G$15:G31,1,FALSE)),H32=$A$8)</f>
        <v>0</v>
      </c>
      <c r="J32" s="30">
        <f t="shared" ca="1" si="4"/>
        <v>-3.38</v>
      </c>
      <c r="L32" s="1">
        <f t="shared" si="2"/>
        <v>43251</v>
      </c>
      <c r="S32" s="1" t="s">
        <v>103</v>
      </c>
    </row>
    <row r="33" spans="1:19" x14ac:dyDescent="0.25">
      <c r="A33" s="27" t="str">
        <f t="shared" ca="1" si="6"/>
        <v>00ypZR7nEZS7505ypMVDtykavPOZgYTrKakOE</v>
      </c>
      <c r="B33" s="27" t="str">
        <f ca="1">VLOOKUP(OFFSET($L$2,(ROW(R16)-ROW($Q$2))*7+COLUMN(B32)-COLUMN($A$15),0),Accounts!$H$3:$K$24,4,FALSE)</f>
        <v>Sai TD CC</v>
      </c>
      <c r="C33" s="32">
        <f t="shared" ca="1" si="7"/>
        <v>43249</v>
      </c>
      <c r="D33" s="27" t="str">
        <f t="shared" ca="1" si="8"/>
        <v>ESSO 4696 YONGE STREET</v>
      </c>
      <c r="E33" s="28">
        <f t="shared" ca="1" si="5"/>
        <v>-20</v>
      </c>
      <c r="F33" s="27" t="str">
        <f t="shared" ca="1" si="9"/>
        <v>CAD</v>
      </c>
      <c r="G33" s="1" t="s">
        <v>62</v>
      </c>
      <c r="H33" s="29" t="str">
        <f t="shared" si="3"/>
        <v>Zipcar Use</v>
      </c>
      <c r="I33" s="29" t="b">
        <f>AND(ISNA(VLOOKUP(G33,$G$15:G32,1,FALSE)),H33=$A$8)</f>
        <v>0</v>
      </c>
      <c r="J33" s="30">
        <f t="shared" ca="1" si="4"/>
        <v>-20</v>
      </c>
      <c r="L33" s="1" t="str">
        <f t="shared" si="2"/>
        <v>ACCT BAL REBATE</v>
      </c>
      <c r="S33" s="1" t="s">
        <v>104</v>
      </c>
    </row>
    <row r="34" spans="1:19" x14ac:dyDescent="0.25">
      <c r="A34" s="27" t="str">
        <f t="shared" ca="1" si="6"/>
        <v>vMJ4RDzgoRsZOJOw97YqsORon3vb5aTmdj9KD</v>
      </c>
      <c r="B34" s="27" t="str">
        <f ca="1">VLOOKUP(OFFSET($L$2,(ROW(R17)-ROW($Q$2))*7+COLUMN(B33)-COLUMN($A$15),0),Accounts!$H$3:$K$24,4,FALSE)</f>
        <v>Sai TD CC</v>
      </c>
      <c r="C34" s="32">
        <f t="shared" ca="1" si="7"/>
        <v>43249</v>
      </c>
      <c r="D34" s="27" t="str">
        <f t="shared" ca="1" si="8"/>
        <v>Home Depot</v>
      </c>
      <c r="E34" s="28">
        <f t="shared" ca="1" si="5"/>
        <v>-16.239999999999998</v>
      </c>
      <c r="F34" s="27" t="str">
        <f t="shared" ca="1" si="9"/>
        <v>CAD</v>
      </c>
      <c r="G34" s="1" t="s">
        <v>51</v>
      </c>
      <c r="H34" s="29" t="str">
        <f t="shared" si="3"/>
        <v>Grocery</v>
      </c>
      <c r="I34" s="29" t="b">
        <f>AND(ISNA(VLOOKUP(G34,$G$15:G33,1,FALSE)),H34=$A$8)</f>
        <v>0</v>
      </c>
      <c r="J34" s="30">
        <f t="shared" ca="1" si="4"/>
        <v>-16.239999999999998</v>
      </c>
      <c r="L34" s="1">
        <f t="shared" si="2"/>
        <v>-29.95</v>
      </c>
      <c r="S34" s="1" t="s">
        <v>102</v>
      </c>
    </row>
    <row r="35" spans="1:19" x14ac:dyDescent="0.25">
      <c r="A35" s="27" t="str">
        <f t="shared" ca="1" si="6"/>
        <v>APwzvYj8mvs3LQLMEkoDUw48r790JQi6E0v3O</v>
      </c>
      <c r="B35" s="27" t="str">
        <f ca="1">VLOOKUP(OFFSET($L$2,(ROW(R18)-ROW($Q$2))*7+COLUMN(B34)-COLUMN($A$15),0),Accounts!$H$3:$K$24,4,FALSE)</f>
        <v>Sai TD CC</v>
      </c>
      <c r="C35" s="32">
        <f t="shared" ca="1" si="7"/>
        <v>43249</v>
      </c>
      <c r="D35" s="27" t="str">
        <f t="shared" ca="1" si="8"/>
        <v>LOBLAWS #1010</v>
      </c>
      <c r="E35" s="28">
        <f t="shared" ca="1" si="5"/>
        <v>-12.98</v>
      </c>
      <c r="F35" s="27" t="str">
        <f t="shared" ca="1" si="9"/>
        <v>CAD</v>
      </c>
      <c r="G35" s="1" t="s">
        <v>51</v>
      </c>
      <c r="H35" s="29" t="str">
        <f t="shared" si="3"/>
        <v>Grocery</v>
      </c>
      <c r="I35" s="29" t="b">
        <f>AND(ISNA(VLOOKUP(G35,$G$15:G34,1,FALSE)),H35=$A$8)</f>
        <v>0</v>
      </c>
      <c r="J35" s="30">
        <f t="shared" ca="1" si="4"/>
        <v>-12.98</v>
      </c>
      <c r="L35" s="1" t="str">
        <f t="shared" si="2"/>
        <v>CAD</v>
      </c>
      <c r="S35" s="1" t="s">
        <v>100</v>
      </c>
    </row>
    <row r="36" spans="1:19" x14ac:dyDescent="0.25">
      <c r="A36" s="27" t="str">
        <f t="shared" ca="1" si="6"/>
        <v>kEzqrMmywrUOQyQeP958Iw3on4bNOKiRABrNj</v>
      </c>
      <c r="B36" s="27" t="str">
        <f ca="1">VLOOKUP(OFFSET($L$2,(ROW(R19)-ROW($Q$2))*7+COLUMN(B35)-COLUMN($A$15),0),Accounts!$H$3:$K$24,4,FALSE)</f>
        <v>Sai TD CC</v>
      </c>
      <c r="C36" s="32">
        <f t="shared" ca="1" si="7"/>
        <v>43249</v>
      </c>
      <c r="D36" s="27" t="str">
        <f t="shared" ca="1" si="8"/>
        <v>Zipcar</v>
      </c>
      <c r="E36" s="28">
        <f t="shared" ca="1" si="5"/>
        <v>-32.14</v>
      </c>
      <c r="F36" s="27" t="str">
        <f t="shared" ca="1" si="9"/>
        <v>CAD</v>
      </c>
      <c r="G36" s="1" t="s">
        <v>62</v>
      </c>
      <c r="H36" s="29" t="str">
        <f t="shared" si="3"/>
        <v>Zipcar Use</v>
      </c>
      <c r="I36" s="29" t="b">
        <f>AND(ISNA(VLOOKUP(G36,$G$15:G35,1,FALSE)),H36=$A$8)</f>
        <v>0</v>
      </c>
      <c r="J36" s="30">
        <f t="shared" ca="1" si="4"/>
        <v>-32.14</v>
      </c>
      <c r="L36" s="1" t="str">
        <f t="shared" si="2"/>
        <v>false</v>
      </c>
      <c r="S36" s="1" t="s">
        <v>101</v>
      </c>
    </row>
    <row r="37" spans="1:19" x14ac:dyDescent="0.25">
      <c r="A37" s="27" t="str">
        <f t="shared" ca="1" si="6"/>
        <v>D3qzE6axQEf6MgM7eq11Imm7vAKwAXSZr9zen</v>
      </c>
      <c r="B37" s="27" t="str">
        <f ca="1">VLOOKUP(OFFSET($L$2,(ROW(R20)-ROW($Q$2))*7+COLUMN(B36)-COLUMN($A$15),0),Accounts!$H$3:$K$24,4,FALSE)</f>
        <v>TD 2150</v>
      </c>
      <c r="C37" s="32">
        <f t="shared" ca="1" si="7"/>
        <v>43248</v>
      </c>
      <c r="D37" s="27" t="str">
        <f t="shared" ca="1" si="8"/>
        <v>CHILLI CHICKEN</v>
      </c>
      <c r="E37" s="28">
        <f t="shared" ca="1" si="5"/>
        <v>-51.72</v>
      </c>
      <c r="F37" s="27" t="str">
        <f t="shared" ca="1" si="9"/>
        <v>CAD</v>
      </c>
      <c r="G37" s="1" t="s">
        <v>63</v>
      </c>
      <c r="H37" s="29" t="str">
        <f t="shared" si="3"/>
        <v>Eat out</v>
      </c>
      <c r="I37" s="29" t="b">
        <f>AND(ISNA(VLOOKUP(G37,$G$15:G36,1,FALSE)),H37=$A$8)</f>
        <v>0</v>
      </c>
      <c r="J37" s="30">
        <f t="shared" ca="1" si="4"/>
        <v>-51.72</v>
      </c>
      <c r="L37" s="1" t="str">
        <f t="shared" si="2"/>
        <v>qMKAaEzrwase9E9mnYq0f1MNnorqBLCJzyYe5</v>
      </c>
      <c r="S37" s="1" t="s">
        <v>174</v>
      </c>
    </row>
    <row r="38" spans="1:19" x14ac:dyDescent="0.25">
      <c r="A38" s="27" t="str">
        <f t="shared" ca="1" si="6"/>
        <v>kEzqrMmywrUOQyQeP956hzP9jAN5e6HRqMaNM</v>
      </c>
      <c r="B38" s="27" t="str">
        <f ca="1">VLOOKUP(OFFSET($L$2,(ROW(R21)-ROW($Q$2))*7+COLUMN(B37)-COLUMN($A$15),0),Accounts!$H$3:$K$24,4,FALSE)</f>
        <v>Sai TD CC</v>
      </c>
      <c r="C38" s="32">
        <f t="shared" ca="1" si="7"/>
        <v>43248</v>
      </c>
      <c r="D38" s="27" t="str">
        <f t="shared" ca="1" si="8"/>
        <v>HARRY ROSEN #F990 ECOMMER</v>
      </c>
      <c r="E38" s="28">
        <f t="shared" ca="1" si="5"/>
        <v>37.29</v>
      </c>
      <c r="F38" s="27" t="str">
        <f t="shared" ca="1" si="9"/>
        <v>CAD</v>
      </c>
      <c r="G38" s="1" t="s">
        <v>53</v>
      </c>
      <c r="H38" s="29" t="str">
        <f t="shared" si="3"/>
        <v>Shopping</v>
      </c>
      <c r="I38" s="29" t="b">
        <f>AND(ISNA(VLOOKUP(G38,$G$15:G37,1,FALSE)),H38=$A$8)</f>
        <v>0</v>
      </c>
      <c r="J38" s="30">
        <f t="shared" ca="1" si="4"/>
        <v>37.29</v>
      </c>
      <c r="L38" s="1" t="str">
        <f t="shared" si="2"/>
        <v>6J8pE41eBEhBrOr4JzvLheoP7D1km9SabrzAV</v>
      </c>
      <c r="S38" s="1" t="s">
        <v>5</v>
      </c>
    </row>
    <row r="39" spans="1:19" x14ac:dyDescent="0.25">
      <c r="A39" s="27" t="str">
        <f t="shared" ca="1" si="6"/>
        <v>KjJzD3bP9DhoqeqBzdkLcqAbrjxaV8sQp0D43</v>
      </c>
      <c r="B39" s="27" t="str">
        <f ca="1">VLOOKUP(OFFSET($L$2,(ROW(R22)-ROW($Q$2))*7+COLUMN(B38)-COLUMN($A$15),0),Accounts!$H$3:$K$24,4,FALSE)</f>
        <v>Sai TD CC</v>
      </c>
      <c r="C39" s="32">
        <f t="shared" ca="1" si="7"/>
        <v>43248</v>
      </c>
      <c r="D39" s="27" t="str">
        <f t="shared" ca="1" si="8"/>
        <v>HARRY ROSEN #F990 ECOMMER</v>
      </c>
      <c r="E39" s="28">
        <f t="shared" ca="1" si="5"/>
        <v>-37.29</v>
      </c>
      <c r="F39" s="27" t="str">
        <f t="shared" ca="1" si="9"/>
        <v>CAD</v>
      </c>
      <c r="G39" s="1" t="s">
        <v>53</v>
      </c>
      <c r="H39" s="29" t="str">
        <f t="shared" si="3"/>
        <v>Shopping</v>
      </c>
      <c r="I39" s="29" t="b">
        <f>AND(ISNA(VLOOKUP(G39,$G$15:G38,1,FALSE)),H39=$A$8)</f>
        <v>0</v>
      </c>
      <c r="J39" s="30">
        <f t="shared" ca="1" si="4"/>
        <v>-37.29</v>
      </c>
      <c r="L39" s="1">
        <f t="shared" si="2"/>
        <v>43251</v>
      </c>
      <c r="S39" s="1" t="s">
        <v>103</v>
      </c>
    </row>
    <row r="40" spans="1:19" x14ac:dyDescent="0.25">
      <c r="A40" s="27" t="str">
        <f t="shared" ca="1" si="6"/>
        <v>vMJ4RDzgoRsZOJOw97Y1UjPx61bJBYfmQonKK</v>
      </c>
      <c r="B40" s="27" t="str">
        <f ca="1">VLOOKUP(OFFSET($L$2,(ROW(R23)-ROW($Q$2))*7+COLUMN(B39)-COLUMN($A$15),0),Accounts!$H$3:$K$24,4,FALSE)</f>
        <v>Sai TD CC</v>
      </c>
      <c r="C40" s="32">
        <f t="shared" ca="1" si="7"/>
        <v>43248</v>
      </c>
      <c r="D40" s="27" t="str">
        <f t="shared" ca="1" si="8"/>
        <v>SHOPPERSDRUGMART1250</v>
      </c>
      <c r="E40" s="28">
        <f t="shared" ca="1" si="5"/>
        <v>-7.74</v>
      </c>
      <c r="F40" s="27" t="str">
        <f t="shared" ca="1" si="9"/>
        <v>CAD</v>
      </c>
      <c r="G40" s="1" t="s">
        <v>51</v>
      </c>
      <c r="H40" s="29" t="str">
        <f t="shared" si="3"/>
        <v>Grocery</v>
      </c>
      <c r="I40" s="29" t="b">
        <f>AND(ISNA(VLOOKUP(G40,$G$15:G39,1,FALSE)),H40=$A$8)</f>
        <v>0</v>
      </c>
      <c r="J40" s="30">
        <f t="shared" ca="1" si="4"/>
        <v>-7.74</v>
      </c>
      <c r="L40" s="1" t="str">
        <f t="shared" si="2"/>
        <v>ACCT BAL REBATE</v>
      </c>
      <c r="S40" s="1" t="s">
        <v>104</v>
      </c>
    </row>
    <row r="41" spans="1:19" x14ac:dyDescent="0.25">
      <c r="A41" s="27" t="str">
        <f t="shared" ca="1" si="6"/>
        <v>00ypZR7nEZS7505ypMVmc8qrD7Z1eKtrbgdO1</v>
      </c>
      <c r="B41" s="27" t="str">
        <f ca="1">VLOOKUP(OFFSET($L$2,(ROW(R24)-ROW($Q$2))*7+COLUMN(B40)-COLUMN($A$15),0),Accounts!$H$3:$K$24,4,FALSE)</f>
        <v>Sai TD CC</v>
      </c>
      <c r="C41" s="32">
        <f t="shared" ca="1" si="7"/>
        <v>43248</v>
      </c>
      <c r="D41" s="27" t="str">
        <f t="shared" ca="1" si="8"/>
        <v>TANDORI</v>
      </c>
      <c r="E41" s="28">
        <f t="shared" ca="1" si="5"/>
        <v>-9.93</v>
      </c>
      <c r="F41" s="27" t="str">
        <f t="shared" ca="1" si="9"/>
        <v>CAD</v>
      </c>
      <c r="G41" s="1" t="s">
        <v>63</v>
      </c>
      <c r="H41" s="29" t="str">
        <f t="shared" si="3"/>
        <v>Eat out</v>
      </c>
      <c r="I41" s="29" t="b">
        <f>AND(ISNA(VLOOKUP(G41,$G$15:G40,1,FALSE)),H41=$A$8)</f>
        <v>0</v>
      </c>
      <c r="J41" s="30">
        <f t="shared" ca="1" si="4"/>
        <v>-9.93</v>
      </c>
      <c r="L41" s="1">
        <f t="shared" si="2"/>
        <v>-29.95</v>
      </c>
      <c r="S41" s="1" t="s">
        <v>102</v>
      </c>
    </row>
    <row r="42" spans="1:19" x14ac:dyDescent="0.25">
      <c r="A42" s="27" t="str">
        <f t="shared" ca="1" si="6"/>
        <v>jEeP8nN3d8UKN3N1XzxpSez3qwXJg8TRL0D5p</v>
      </c>
      <c r="B42" s="27" t="str">
        <f ca="1">VLOOKUP(OFFSET($L$2,(ROW(R25)-ROW($Q$2))*7+COLUMN(B41)-COLUMN($A$15),0),Accounts!$H$3:$K$24,4,FALSE)</f>
        <v>Sai TD CC</v>
      </c>
      <c r="C42" s="32">
        <f t="shared" ca="1" si="7"/>
        <v>43248</v>
      </c>
      <c r="D42" s="27" t="str">
        <f t="shared" ca="1" si="8"/>
        <v>US CUSTOMS BUFFALO NY4</v>
      </c>
      <c r="E42" s="28">
        <f t="shared" ca="1" si="5"/>
        <v>-15.98</v>
      </c>
      <c r="F42" s="27" t="str">
        <f t="shared" ca="1" si="9"/>
        <v>CAD</v>
      </c>
      <c r="G42" s="1" t="s">
        <v>265</v>
      </c>
      <c r="H42" s="29" t="str">
        <f t="shared" si="3"/>
        <v>Other Expenses</v>
      </c>
      <c r="I42" s="29" t="b">
        <f>AND(ISNA(VLOOKUP(G42,$G$15:G41,1,FALSE)),H42=$A$8)</f>
        <v>1</v>
      </c>
      <c r="J42" s="30">
        <f t="shared" ca="1" si="4"/>
        <v>-15.98</v>
      </c>
      <c r="L42" s="1" t="str">
        <f t="shared" si="2"/>
        <v>CAD</v>
      </c>
      <c r="S42" s="1" t="s">
        <v>100</v>
      </c>
    </row>
    <row r="43" spans="1:19" x14ac:dyDescent="0.25">
      <c r="A43" s="27" t="str">
        <f t="shared" ca="1" si="6"/>
        <v>APwzvYj8mvs3LQLMEkomSDqkzv0ONYC67dX3r</v>
      </c>
      <c r="B43" s="27" t="str">
        <f ca="1">VLOOKUP(OFFSET($L$2,(ROW(R26)-ROW($Q$2))*7+COLUMN(B42)-COLUMN($A$15),0),Accounts!$H$3:$K$24,4,FALSE)</f>
        <v>Sai TD CC</v>
      </c>
      <c r="C43" s="32">
        <f t="shared" ca="1" si="7"/>
        <v>43248</v>
      </c>
      <c r="D43" s="27" t="str">
        <f t="shared" ca="1" si="8"/>
        <v>Zipcar</v>
      </c>
      <c r="E43" s="28">
        <f t="shared" ca="1" si="5"/>
        <v>-36.03</v>
      </c>
      <c r="F43" s="27" t="str">
        <f t="shared" ca="1" si="9"/>
        <v>CAD</v>
      </c>
      <c r="G43" s="1" t="s">
        <v>265</v>
      </c>
      <c r="H43" s="29" t="str">
        <f t="shared" si="3"/>
        <v>Other Expenses</v>
      </c>
      <c r="I43" s="29" t="b">
        <f>AND(ISNA(VLOOKUP(G43,$G$15:G42,1,FALSE)),H43=$A$8)</f>
        <v>0</v>
      </c>
      <c r="J43" s="30">
        <f t="shared" ca="1" si="4"/>
        <v>-36.03</v>
      </c>
      <c r="L43" s="1" t="str">
        <f t="shared" si="2"/>
        <v>false</v>
      </c>
      <c r="S43" s="1" t="s">
        <v>101</v>
      </c>
    </row>
    <row r="44" spans="1:19" x14ac:dyDescent="0.25">
      <c r="A44" s="27" t="str">
        <f t="shared" ca="1" si="6"/>
        <v>oYqK9Xzr19FY353dR41XhLzNov0YKLIBN368X</v>
      </c>
      <c r="B44" s="27" t="str">
        <f ca="1">VLOOKUP(OFFSET($L$2,(ROW(R27)-ROW($Q$2))*7+COLUMN(B43)-COLUMN($A$15),0),Accounts!$H$3:$K$24,4,FALSE)</f>
        <v>Sai TD CC</v>
      </c>
      <c r="C44" s="32">
        <f t="shared" ca="1" si="7"/>
        <v>43245</v>
      </c>
      <c r="D44" s="27" t="str">
        <f t="shared" ca="1" si="8"/>
        <v>Whole Foods</v>
      </c>
      <c r="E44" s="28">
        <f t="shared" ca="1" si="5"/>
        <v>-16.649999999999999</v>
      </c>
      <c r="F44" s="27" t="str">
        <f t="shared" ca="1" si="9"/>
        <v>CAD</v>
      </c>
      <c r="G44" s="1" t="s">
        <v>51</v>
      </c>
      <c r="H44" s="29" t="str">
        <f t="shared" si="3"/>
        <v>Grocery</v>
      </c>
      <c r="I44" s="29" t="b">
        <f>AND(ISNA(VLOOKUP(G44,$G$15:G43,1,FALSE)),H44=$A$8)</f>
        <v>0</v>
      </c>
      <c r="J44" s="30">
        <f t="shared" ca="1" si="4"/>
        <v>-16.649999999999999</v>
      </c>
      <c r="L44" s="1" t="str">
        <f t="shared" si="2"/>
        <v>BqLz6drxN6cxmzm5Z9nDHM3Pe6zZR5u9zep6M</v>
      </c>
      <c r="S44" s="1" t="s">
        <v>175</v>
      </c>
    </row>
    <row r="45" spans="1:19" x14ac:dyDescent="0.25">
      <c r="A45" s="27" t="str">
        <f t="shared" ca="1" si="6"/>
        <v>8Zbpy5qx1yuQk8kPLpjOC5aEV6XX3DTy3n4JB</v>
      </c>
      <c r="B45" s="27" t="str">
        <f ca="1">VLOOKUP(OFFSET($L$2,(ROW(R28)-ROW($Q$2))*7+COLUMN(B44)-COLUMN($A$15),0),Accounts!$H$3:$K$24,4,FALSE)</f>
        <v>Sai TD CC</v>
      </c>
      <c r="C45" s="32">
        <f t="shared" ca="1" si="7"/>
        <v>43243</v>
      </c>
      <c r="D45" s="27" t="str">
        <f t="shared" ca="1" si="8"/>
        <v>BELL CANADA (OB)</v>
      </c>
      <c r="E45" s="28">
        <f t="shared" ca="1" si="5"/>
        <v>-67.739999999999995</v>
      </c>
      <c r="F45" s="27" t="str">
        <f t="shared" ca="1" si="9"/>
        <v>CAD</v>
      </c>
      <c r="G45" s="1" t="s">
        <v>72</v>
      </c>
      <c r="H45" s="29" t="str">
        <f t="shared" si="3"/>
        <v>Fixed Expenses</v>
      </c>
      <c r="I45" s="29" t="b">
        <f>AND(ISNA(VLOOKUP(G45,$G$15:G44,1,FALSE)),H45=$A$8)</f>
        <v>0</v>
      </c>
      <c r="J45" s="30">
        <f t="shared" ca="1" si="4"/>
        <v>-67.739999999999995</v>
      </c>
      <c r="L45" s="1" t="str">
        <f t="shared" si="2"/>
        <v>6J8pE41eBEhBrOr4JzvLheoP7D1km9SabrzAV</v>
      </c>
      <c r="S45" s="1" t="s">
        <v>5</v>
      </c>
    </row>
    <row r="46" spans="1:19" x14ac:dyDescent="0.25">
      <c r="A46" s="27" t="str">
        <f t="shared" ca="1" si="6"/>
        <v>xMoxRPzr9Rs9BDBZoavpUr5YqwppEvUM48xJj</v>
      </c>
      <c r="B46" s="27" t="str">
        <f ca="1">VLOOKUP(OFFSET($L$2,(ROW(R29)-ROW($Q$2))*7+COLUMN(B45)-COLUMN($A$15),0),Accounts!$H$3:$K$24,4,FALSE)</f>
        <v>Sai TD CC</v>
      </c>
      <c r="C46" s="32">
        <f t="shared" ca="1" si="7"/>
        <v>43243</v>
      </c>
      <c r="D46" s="27" t="str">
        <f t="shared" ca="1" si="8"/>
        <v>ENBRIDGE GAS/EZ-PAY</v>
      </c>
      <c r="E46" s="28">
        <f t="shared" ca="1" si="5"/>
        <v>-43</v>
      </c>
      <c r="F46" s="27" t="str">
        <f t="shared" ca="1" si="9"/>
        <v>CAD</v>
      </c>
      <c r="G46" s="1" t="s">
        <v>71</v>
      </c>
      <c r="H46" s="29" t="str">
        <f t="shared" si="3"/>
        <v>Fixed Expenses</v>
      </c>
      <c r="I46" s="29" t="b">
        <f>AND(ISNA(VLOOKUP(G46,$G$15:G45,1,FALSE)),H46=$A$8)</f>
        <v>0</v>
      </c>
      <c r="J46" s="30">
        <f t="shared" ca="1" si="4"/>
        <v>-43</v>
      </c>
      <c r="L46" s="1">
        <f t="shared" si="2"/>
        <v>43251</v>
      </c>
      <c r="S46" s="1" t="s">
        <v>103</v>
      </c>
    </row>
    <row r="47" spans="1:19" x14ac:dyDescent="0.25">
      <c r="A47" s="27" t="str">
        <f t="shared" ca="1" si="6"/>
        <v>J0azNBo1ONSp808E4b9PTop1nXNND9tb8RDXk</v>
      </c>
      <c r="B47" s="27" t="str">
        <f ca="1">VLOOKUP(OFFSET($L$2,(ROW(R30)-ROW($Q$2))*7+COLUMN(B46)-COLUMN($A$15),0),Accounts!$H$3:$K$24,4,FALSE)</f>
        <v>Sai TD CC</v>
      </c>
      <c r="C47" s="32">
        <f t="shared" ca="1" si="7"/>
        <v>43243</v>
      </c>
      <c r="D47" s="27" t="str">
        <f t="shared" ca="1" si="8"/>
        <v>KUBRAENBRIDGECONVFEE</v>
      </c>
      <c r="E47" s="28">
        <f t="shared" ca="1" si="5"/>
        <v>-0.75</v>
      </c>
      <c r="F47" s="27" t="str">
        <f t="shared" ca="1" si="9"/>
        <v>CAD</v>
      </c>
      <c r="G47" s="1" t="s">
        <v>71</v>
      </c>
      <c r="H47" s="29" t="str">
        <f t="shared" si="3"/>
        <v>Fixed Expenses</v>
      </c>
      <c r="I47" s="29" t="b">
        <f>AND(ISNA(VLOOKUP(G47,$G$15:G46,1,FALSE)),H47=$A$8)</f>
        <v>0</v>
      </c>
      <c r="J47" s="30">
        <f t="shared" ca="1" si="4"/>
        <v>-0.75</v>
      </c>
      <c r="L47" s="1" t="str">
        <f t="shared" si="2"/>
        <v>MONTHLY ACCOUNT FEE</v>
      </c>
      <c r="S47" s="1" t="s">
        <v>107</v>
      </c>
    </row>
    <row r="48" spans="1:19" x14ac:dyDescent="0.25">
      <c r="A48" s="27" t="str">
        <f t="shared" ca="1" si="6"/>
        <v>aE8zP0edbPUwJDJRAnK9Uj6JBKNN1MIZgMO9y</v>
      </c>
      <c r="B48" s="27" t="str">
        <f ca="1">VLOOKUP(OFFSET($L$2,(ROW(R31)-ROW($Q$2))*7+COLUMN(B47)-COLUMN($A$15),0),Accounts!$H$3:$K$24,4,FALSE)</f>
        <v>Sai TD CC</v>
      </c>
      <c r="C48" s="32">
        <f t="shared" ca="1" si="7"/>
        <v>43243</v>
      </c>
      <c r="D48" s="27" t="str">
        <f t="shared" ca="1" si="8"/>
        <v>LOBLAWS #1010</v>
      </c>
      <c r="E48" s="28">
        <f t="shared" ca="1" si="5"/>
        <v>-4.99</v>
      </c>
      <c r="F48" s="27" t="str">
        <f t="shared" ca="1" si="9"/>
        <v>CAD</v>
      </c>
      <c r="G48" s="1" t="s">
        <v>51</v>
      </c>
      <c r="H48" s="29" t="str">
        <f t="shared" ref="H48:H79" si="10">IF(ISNA(VLOOKUP($G48,$Y$1:$Z$41,2,FALSE)),"Other Expenses",VLOOKUP($G48,$Y$1:$Z$41,2,FALSE))</f>
        <v>Grocery</v>
      </c>
      <c r="I48" s="29" t="b">
        <f>AND(ISNA(VLOOKUP(G48,$G$15:G47,1,FALSE)),H48=$A$8)</f>
        <v>0</v>
      </c>
      <c r="J48" s="30">
        <f t="shared" ca="1" si="4"/>
        <v>-4.99</v>
      </c>
      <c r="L48" s="1">
        <f t="shared" si="2"/>
        <v>29.95</v>
      </c>
      <c r="S48" s="1" t="s">
        <v>106</v>
      </c>
    </row>
    <row r="49" spans="1:19" x14ac:dyDescent="0.25">
      <c r="A49" s="27" t="str">
        <f t="shared" ca="1" si="6"/>
        <v>4a4p0eLnE0igQeQnA0kEIbprEN6691UkBp4JJ</v>
      </c>
      <c r="B49" s="27" t="str">
        <f ca="1">VLOOKUP(OFFSET($L$2,(ROW(R32)-ROW($Q$2))*7+COLUMN(B48)-COLUMN($A$15),0),Accounts!$H$3:$K$24,4,FALSE)</f>
        <v>Sai TD CC</v>
      </c>
      <c r="C49" s="32">
        <f t="shared" ca="1" si="7"/>
        <v>43243</v>
      </c>
      <c r="D49" s="27" t="str">
        <f t="shared" ca="1" si="8"/>
        <v>LOBLAWS #1010</v>
      </c>
      <c r="E49" s="28">
        <f t="shared" ca="1" si="5"/>
        <v>-39.72</v>
      </c>
      <c r="F49" s="27" t="str">
        <f t="shared" ca="1" si="9"/>
        <v>CAD</v>
      </c>
      <c r="G49" s="1" t="s">
        <v>51</v>
      </c>
      <c r="H49" s="29" t="str">
        <f t="shared" si="10"/>
        <v>Grocery</v>
      </c>
      <c r="I49" s="29" t="b">
        <f>AND(ISNA(VLOOKUP(G49,$G$15:G48,1,FALSE)),H49=$A$8)</f>
        <v>0</v>
      </c>
      <c r="J49" s="30">
        <f t="shared" ca="1" si="4"/>
        <v>-39.72</v>
      </c>
      <c r="L49" s="1" t="str">
        <f t="shared" si="2"/>
        <v>CAD</v>
      </c>
      <c r="S49" s="1" t="s">
        <v>100</v>
      </c>
    </row>
    <row r="50" spans="1:19" x14ac:dyDescent="0.25">
      <c r="A50" s="27" t="str">
        <f t="shared" ca="1" si="6"/>
        <v>Ey3zBLxdJBhmg0gebEPwUdnBbPRNYmtpoLLNO</v>
      </c>
      <c r="B50" s="27" t="str">
        <f ca="1">VLOOKUP(OFFSET($L$2,(ROW(R33)-ROW($Q$2))*7+COLUMN(B49)-COLUMN($A$15),0),Accounts!$H$3:$K$24,4,FALSE)</f>
        <v>Sai TD CC</v>
      </c>
      <c r="C50" s="32">
        <f t="shared" ca="1" si="7"/>
        <v>43243</v>
      </c>
      <c r="D50" s="27" t="str">
        <f t="shared" ca="1" si="8"/>
        <v>PAYMENTUS-CARMABILLFEE</v>
      </c>
      <c r="E50" s="28">
        <f t="shared" ca="1" si="5"/>
        <v>-0.89</v>
      </c>
      <c r="F50" s="27" t="str">
        <f t="shared" ca="1" si="9"/>
        <v>CAD</v>
      </c>
      <c r="G50" s="1" t="s">
        <v>70</v>
      </c>
      <c r="H50" s="29" t="str">
        <f t="shared" si="10"/>
        <v>Fixed Expenses</v>
      </c>
      <c r="I50" s="29" t="b">
        <f>AND(ISNA(VLOOKUP(G50,$G$15:G49,1,FALSE)),H50=$A$8)</f>
        <v>0</v>
      </c>
      <c r="J50" s="30">
        <f t="shared" ca="1" si="4"/>
        <v>-0.89</v>
      </c>
      <c r="L50" s="1" t="str">
        <f t="shared" si="2"/>
        <v>false</v>
      </c>
      <c r="S50" s="1" t="s">
        <v>101</v>
      </c>
    </row>
    <row r="51" spans="1:19" x14ac:dyDescent="0.25">
      <c r="A51" s="27" t="str">
        <f t="shared" ca="1" si="6"/>
        <v>RZQzmdNA4mukb4b6ZeavUOqARQaP89tyZBBgM</v>
      </c>
      <c r="B51" s="27" t="str">
        <f ca="1">VLOOKUP(OFFSET($L$2,(ROW(R34)-ROW($Q$2))*7+COLUMN(B50)-COLUMN($A$15),0),Accounts!$H$3:$K$24,4,FALSE)</f>
        <v>Sai TD CC</v>
      </c>
      <c r="C51" s="32">
        <f t="shared" ca="1" si="7"/>
        <v>43243</v>
      </c>
      <c r="D51" s="27" t="str">
        <f t="shared" ca="1" si="8"/>
        <v>PYMT-CARMA BILLING SVC</v>
      </c>
      <c r="E51" s="28">
        <f t="shared" ca="1" si="5"/>
        <v>-51.04</v>
      </c>
      <c r="F51" s="27" t="str">
        <f t="shared" ca="1" si="9"/>
        <v>CAD</v>
      </c>
      <c r="G51" s="1" t="s">
        <v>70</v>
      </c>
      <c r="H51" s="29" t="str">
        <f t="shared" si="10"/>
        <v>Fixed Expenses</v>
      </c>
      <c r="I51" s="29" t="b">
        <f>AND(ISNA(VLOOKUP(G51,$G$15:G50,1,FALSE)),H51=$A$8)</f>
        <v>0</v>
      </c>
      <c r="J51" s="30">
        <f t="shared" ca="1" si="4"/>
        <v>-51.04</v>
      </c>
      <c r="L51" s="1" t="str">
        <f t="shared" si="2"/>
        <v>PJOzxvNKZxhVdqdx5Qryfod7Kb8wrVHmdYxXQ</v>
      </c>
      <c r="S51" s="1" t="s">
        <v>176</v>
      </c>
    </row>
    <row r="52" spans="1:19" x14ac:dyDescent="0.25">
      <c r="A52" s="27" t="str">
        <f t="shared" ca="1" si="6"/>
        <v>ZEBz9mNXv9UyJMJ7QeDpILgjaBwwpAFRDdaVL</v>
      </c>
      <c r="B52" s="27" t="str">
        <f ca="1">VLOOKUP(OFFSET($L$2,(ROW(R35)-ROW($Q$2))*7+COLUMN(B51)-COLUMN($A$15),0),Accounts!$H$3:$K$24,4,FALSE)</f>
        <v>Sai TD CC</v>
      </c>
      <c r="C52" s="32">
        <f t="shared" ca="1" si="7"/>
        <v>43243</v>
      </c>
      <c r="D52" s="27" t="str">
        <f t="shared" ca="1" si="8"/>
        <v>Whole Foods</v>
      </c>
      <c r="E52" s="28">
        <f t="shared" ca="1" si="5"/>
        <v>-22.16</v>
      </c>
      <c r="F52" s="27" t="str">
        <f t="shared" ca="1" si="9"/>
        <v>CAD</v>
      </c>
      <c r="G52" s="1" t="s">
        <v>51</v>
      </c>
      <c r="H52" s="29" t="str">
        <f t="shared" si="10"/>
        <v>Grocery</v>
      </c>
      <c r="I52" s="29" t="b">
        <f>AND(ISNA(VLOOKUP(G52,$G$15:G51,1,FALSE)),H52=$A$8)</f>
        <v>0</v>
      </c>
      <c r="J52" s="30">
        <f t="shared" ca="1" si="4"/>
        <v>-22.16</v>
      </c>
      <c r="L52" s="1" t="str">
        <f t="shared" si="2"/>
        <v>wMZa71zRj7s7xXxJ94E0UwRb1Lr3V4fL8bzRy</v>
      </c>
      <c r="S52" s="1" t="s">
        <v>105</v>
      </c>
    </row>
    <row r="53" spans="1:19" x14ac:dyDescent="0.25">
      <c r="A53" s="27" t="str">
        <f t="shared" ca="1" si="6"/>
        <v>Q8EzO0NkQOsNxOxQyP4Aiw45eXv8RrUExddP5</v>
      </c>
      <c r="B53" s="27" t="str">
        <f ca="1">VLOOKUP(OFFSET($L$2,(ROW(R36)-ROW($Q$2))*7+COLUMN(B52)-COLUMN($A$15),0),Accounts!$H$3:$K$24,4,FALSE)</f>
        <v>Sai TD CC</v>
      </c>
      <c r="C53" s="32">
        <f t="shared" ca="1" si="7"/>
        <v>43243</v>
      </c>
      <c r="D53" s="27" t="str">
        <f t="shared" ca="1" si="8"/>
        <v>Whole Foods</v>
      </c>
      <c r="E53" s="28">
        <f t="shared" ca="1" si="5"/>
        <v>-30.6</v>
      </c>
      <c r="F53" s="27" t="str">
        <f t="shared" ca="1" si="9"/>
        <v>CAD</v>
      </c>
      <c r="G53" s="1" t="s">
        <v>51</v>
      </c>
      <c r="H53" s="29" t="str">
        <f t="shared" si="10"/>
        <v>Grocery</v>
      </c>
      <c r="I53" s="29" t="b">
        <f>AND(ISNA(VLOOKUP(G53,$G$15:G52,1,FALSE)),H53=$A$8)</f>
        <v>0</v>
      </c>
      <c r="J53" s="30">
        <f t="shared" ca="1" si="4"/>
        <v>-30.6</v>
      </c>
      <c r="L53" s="1">
        <f t="shared" si="2"/>
        <v>43251</v>
      </c>
      <c r="S53" s="1" t="s">
        <v>103</v>
      </c>
    </row>
    <row r="54" spans="1:19" x14ac:dyDescent="0.25">
      <c r="A54" s="27" t="str">
        <f t="shared" ca="1" si="6"/>
        <v>6kYnp4x61kIRayPd9mKZuKePQyL1yxIaRAKMy</v>
      </c>
      <c r="B54" s="27" t="str">
        <f ca="1">VLOOKUP(OFFSET($L$2,(ROW(R37)-ROW($Q$2))*7+COLUMN(B53)-COLUMN($A$15),0),Accounts!$H$3:$K$24,4,FALSE)</f>
        <v>Chinnu TD CC</v>
      </c>
      <c r="C54" s="32">
        <f t="shared" ca="1" si="7"/>
        <v>43249</v>
      </c>
      <c r="D54" s="27" t="str">
        <f t="shared" ca="1" si="8"/>
        <v>LOBLAWS #1010</v>
      </c>
      <c r="E54" s="28">
        <f t="shared" ca="1" si="5"/>
        <v>-17.690000000000001</v>
      </c>
      <c r="F54" s="27" t="str">
        <f t="shared" ca="1" si="9"/>
        <v>CAD</v>
      </c>
      <c r="G54" s="1" t="s">
        <v>51</v>
      </c>
      <c r="H54" s="29" t="str">
        <f t="shared" si="10"/>
        <v>Grocery</v>
      </c>
      <c r="I54" s="29" t="b">
        <f>AND(ISNA(VLOOKUP(G54,$G$15:G53,1,FALSE)),H54=$A$8)</f>
        <v>0</v>
      </c>
      <c r="J54" s="30">
        <f t="shared" ca="1" si="4"/>
        <v>-17.690000000000001</v>
      </c>
      <c r="L54" s="1" t="str">
        <f t="shared" si="2"/>
        <v>MONTHLY ACCOUNT FEE</v>
      </c>
      <c r="S54" s="1" t="s">
        <v>107</v>
      </c>
    </row>
    <row r="55" spans="1:19" x14ac:dyDescent="0.25">
      <c r="A55" s="27" t="str">
        <f t="shared" ca="1" si="6"/>
        <v>MYvazK3m7YUNQMAVpdE0tKqMXjYPPpcMYDXLD</v>
      </c>
      <c r="B55" s="27" t="str">
        <f ca="1">VLOOKUP(OFFSET($L$2,(ROW(R38)-ROW($Q$2))*7+COLUMN(B54)-COLUMN($A$15),0),Accounts!$H$3:$K$24,4,FALSE)</f>
        <v>Chinnu TD CC</v>
      </c>
      <c r="C55" s="32">
        <f t="shared" ca="1" si="7"/>
        <v>43248</v>
      </c>
      <c r="D55" s="27" t="str">
        <f t="shared" ca="1" si="8"/>
        <v>LinkedIn 3113742896 lnkd.</v>
      </c>
      <c r="E55" s="28">
        <f t="shared" ref="E55:E86" ca="1" si="11">-1*OFFSET($L$2,(ROW(U38)-ROW($Q$2))*7+COLUMN(E53)-COLUMN($A$15),0)</f>
        <v>-34.99</v>
      </c>
      <c r="F55" s="27" t="str">
        <f t="shared" ca="1" si="9"/>
        <v>CAD</v>
      </c>
      <c r="G55" s="1" t="s">
        <v>266</v>
      </c>
      <c r="H55" s="29" t="str">
        <f t="shared" si="10"/>
        <v>Other Expenses</v>
      </c>
      <c r="I55" s="29" t="b">
        <f>AND(ISNA(VLOOKUP(G55,$G$15:G54,1,FALSE)),H55=$A$8)</f>
        <v>1</v>
      </c>
      <c r="J55" s="30">
        <f t="shared" ca="1" si="4"/>
        <v>-34.99</v>
      </c>
      <c r="L55" s="1">
        <f t="shared" si="2"/>
        <v>29.95</v>
      </c>
      <c r="S55" s="1" t="s">
        <v>106</v>
      </c>
    </row>
    <row r="56" spans="1:19" x14ac:dyDescent="0.25">
      <c r="A56" s="27" t="str">
        <f t="shared" ref="A56:A87" ca="1" si="12">OFFSET($L$2,(ROW(Q39)-ROW($Q$2))*7+COLUMN(A55)-COLUMN($A$15),0)</f>
        <v>RzyVR4ojpqILLwRbnwz6cJ3eDbYPAqIy3D06B</v>
      </c>
      <c r="B56" s="27" t="str">
        <f ca="1">VLOOKUP(OFFSET($L$2,(ROW(R39)-ROW($Q$2))*7+COLUMN(B55)-COLUMN($A$15),0),Accounts!$H$3:$K$24,4,FALSE)</f>
        <v>Chase Sapphire</v>
      </c>
      <c r="C56" s="32">
        <f t="shared" ref="C56:C87" ca="1" si="13">OFFSET($L$2,(ROW(S39)-ROW($Q$2))*7+COLUMN(C55)-COLUMN($A$15),0)</f>
        <v>43248</v>
      </c>
      <c r="D56" s="27" t="str">
        <f t="shared" ref="D56:D87" ca="1" si="14">OFFSET($L$2,(ROW(T39)-ROW($Q$2))*7+COLUMN(D55)-COLUMN($A$15),0)</f>
        <v>CENTERWAY HOTEL</v>
      </c>
      <c r="E56" s="28">
        <f t="shared" ca="1" si="11"/>
        <v>-103.41</v>
      </c>
      <c r="F56" s="27" t="str">
        <f t="shared" ref="F56:F87" ca="1" si="15">OFFSET($L$2,(ROW(V39)-ROW($Q$2))*7+COLUMN(F55)-COLUMN($A$15),0)</f>
        <v>USD</v>
      </c>
      <c r="G56" s="1" t="s">
        <v>265</v>
      </c>
      <c r="H56" s="29" t="str">
        <f t="shared" si="10"/>
        <v>Other Expenses</v>
      </c>
      <c r="I56" s="29" t="b">
        <f>AND(ISNA(VLOOKUP(G56,$G$15:G55,1,FALSE)),H56=$A$8)</f>
        <v>0</v>
      </c>
      <c r="J56" s="30">
        <f t="shared" ca="1" si="4"/>
        <v>-132.3648</v>
      </c>
      <c r="L56" s="1" t="str">
        <f t="shared" si="2"/>
        <v>CAD</v>
      </c>
      <c r="S56" s="1" t="s">
        <v>100</v>
      </c>
    </row>
    <row r="57" spans="1:19" x14ac:dyDescent="0.25">
      <c r="A57" s="27" t="str">
        <f t="shared" ca="1" si="12"/>
        <v>nyvopDw6gbcOOx9oRxXJuK9OyenxZAFA9egmJ</v>
      </c>
      <c r="B57" s="27" t="str">
        <f ca="1">VLOOKUP(OFFSET($L$2,(ROW(R40)-ROW($Q$2))*7+COLUMN(B56)-COLUMN($A$15),0),Accounts!$H$3:$K$24,4,FALSE)</f>
        <v>Chase Sapphire</v>
      </c>
      <c r="C57" s="32">
        <f t="shared" ca="1" si="13"/>
        <v>43248</v>
      </c>
      <c r="D57" s="27" t="str">
        <f t="shared" ca="1" si="14"/>
        <v>Starbucks</v>
      </c>
      <c r="E57" s="28">
        <f t="shared" ca="1" si="11"/>
        <v>-4.2</v>
      </c>
      <c r="F57" s="27" t="str">
        <f t="shared" ca="1" si="15"/>
        <v>USD</v>
      </c>
      <c r="G57" s="1" t="s">
        <v>265</v>
      </c>
      <c r="H57" s="29" t="str">
        <f t="shared" si="10"/>
        <v>Other Expenses</v>
      </c>
      <c r="I57" s="29" t="b">
        <f>AND(ISNA(VLOOKUP(G57,$G$15:G56,1,FALSE)),H57=$A$8)</f>
        <v>0</v>
      </c>
      <c r="J57" s="30">
        <f t="shared" ca="1" si="4"/>
        <v>-5.3760000000000003</v>
      </c>
      <c r="L57" s="1" t="str">
        <f t="shared" si="2"/>
        <v>false</v>
      </c>
      <c r="S57" s="1" t="s">
        <v>101</v>
      </c>
    </row>
    <row r="58" spans="1:19" x14ac:dyDescent="0.25">
      <c r="A58" s="27" t="str">
        <f t="shared" ca="1" si="12"/>
        <v>Qz39RQo5nPI66Xzx0X9QHxbO9Dy854CErmvQP</v>
      </c>
      <c r="B58" s="27" t="str">
        <f ca="1">VLOOKUP(OFFSET($L$2,(ROW(R41)-ROW($Q$2))*7+COLUMN(B57)-COLUMN($A$15),0),Accounts!$H$3:$K$24,4,FALSE)</f>
        <v>Chase Sapphire</v>
      </c>
      <c r="C58" s="32">
        <f t="shared" ca="1" si="13"/>
        <v>43248</v>
      </c>
      <c r="D58" s="27" t="str">
        <f t="shared" ca="1" si="14"/>
        <v>Starbucks</v>
      </c>
      <c r="E58" s="28">
        <f t="shared" ca="1" si="11"/>
        <v>-5.71</v>
      </c>
      <c r="F58" s="27" t="str">
        <f t="shared" ca="1" si="15"/>
        <v>USD</v>
      </c>
      <c r="G58" s="1" t="s">
        <v>265</v>
      </c>
      <c r="H58" s="29" t="str">
        <f t="shared" si="10"/>
        <v>Other Expenses</v>
      </c>
      <c r="I58" s="29" t="b">
        <f>AND(ISNA(VLOOKUP(G58,$G$15:G57,1,FALSE)),H58=$A$8)</f>
        <v>0</v>
      </c>
      <c r="J58" s="30">
        <f t="shared" ca="1" si="4"/>
        <v>-7.3087999999999997</v>
      </c>
      <c r="L58" s="1" t="str">
        <f t="shared" si="2"/>
        <v>yMgJmqz47ms35N5ma6OZH6MwVRPdZ9COKjV0e</v>
      </c>
      <c r="S58" s="1" t="s">
        <v>177</v>
      </c>
    </row>
    <row r="59" spans="1:19" x14ac:dyDescent="0.25">
      <c r="A59" s="27" t="str">
        <f t="shared" ca="1" si="12"/>
        <v>pkAgpdLD9JuPP9Xkm9NgH1qVeMgXoJIJ8kg0r</v>
      </c>
      <c r="B59" s="27" t="str">
        <f ca="1">VLOOKUP(OFFSET($L$2,(ROW(R42)-ROW($Q$2))*7+COLUMN(B58)-COLUMN($A$15),0),Accounts!$H$3:$K$24,4,FALSE)</f>
        <v>Chase Sapphire</v>
      </c>
      <c r="C59" s="32">
        <f t="shared" ca="1" si="13"/>
        <v>43248</v>
      </c>
      <c r="D59" s="27" t="str">
        <f t="shared" ca="1" si="14"/>
        <v>Subway</v>
      </c>
      <c r="E59" s="28">
        <f t="shared" ca="1" si="11"/>
        <v>-11.51</v>
      </c>
      <c r="F59" s="27" t="str">
        <f t="shared" ca="1" si="15"/>
        <v>USD</v>
      </c>
      <c r="G59" s="1" t="s">
        <v>265</v>
      </c>
      <c r="H59" s="29" t="str">
        <f t="shared" si="10"/>
        <v>Other Expenses</v>
      </c>
      <c r="I59" s="29" t="b">
        <f>AND(ISNA(VLOOKUP(G59,$G$15:G58,1,FALSE)),H59=$A$8)</f>
        <v>0</v>
      </c>
      <c r="J59" s="30">
        <f t="shared" ca="1" si="4"/>
        <v>-14.732799999999999</v>
      </c>
      <c r="L59" s="1" t="str">
        <f t="shared" si="2"/>
        <v>D3qzE6axQEf6MgM7eq1dsOnm8bw7BrSZErLXg</v>
      </c>
      <c r="S59" s="1" t="s">
        <v>1</v>
      </c>
    </row>
    <row r="60" spans="1:19" x14ac:dyDescent="0.25">
      <c r="A60" s="27" t="str">
        <f t="shared" ca="1" si="12"/>
        <v>8paDP1VdKwf66EJkDEZAU1JwMvNR94tynYdZZ</v>
      </c>
      <c r="B60" s="27" t="str">
        <f ca="1">VLOOKUP(OFFSET($L$2,(ROW(R43)-ROW($Q$2))*7+COLUMN(B59)-COLUMN($A$15),0),Accounts!$H$3:$K$24,4,FALSE)</f>
        <v>Chase Sapphire</v>
      </c>
      <c r="C60" s="32">
        <f t="shared" ca="1" si="13"/>
        <v>43247</v>
      </c>
      <c r="D60" s="27" t="str">
        <f t="shared" ca="1" si="14"/>
        <v>Chipotle Mexican Grill</v>
      </c>
      <c r="E60" s="28">
        <f t="shared" ca="1" si="11"/>
        <v>-15.55</v>
      </c>
      <c r="F60" s="27" t="str">
        <f t="shared" ca="1" si="15"/>
        <v>USD</v>
      </c>
      <c r="G60" s="1" t="s">
        <v>265</v>
      </c>
      <c r="H60" s="29" t="str">
        <f t="shared" si="10"/>
        <v>Other Expenses</v>
      </c>
      <c r="I60" s="29" t="b">
        <f>AND(ISNA(VLOOKUP(G60,$G$15:G59,1,FALSE)),H60=$A$8)</f>
        <v>0</v>
      </c>
      <c r="J60" s="30">
        <f t="shared" ca="1" si="4"/>
        <v>-19.904</v>
      </c>
      <c r="L60" s="1">
        <f t="shared" si="2"/>
        <v>43251</v>
      </c>
      <c r="S60" s="1" t="s">
        <v>103</v>
      </c>
    </row>
    <row r="61" spans="1:19" x14ac:dyDescent="0.25">
      <c r="A61" s="27" t="str">
        <f t="shared" ca="1" si="12"/>
        <v>Jz68ROXr9mIddXe85XYztZ6LEx7RwOCbR0YkQ</v>
      </c>
      <c r="B61" s="27" t="str">
        <f ca="1">VLOOKUP(OFFSET($L$2,(ROW(R44)-ROW($Q$2))*7+COLUMN(B60)-COLUMN($A$15),0),Accounts!$H$3:$K$24,4,FALSE)</f>
        <v>Chase Sapphire</v>
      </c>
      <c r="C61" s="32">
        <f t="shared" ca="1" si="13"/>
        <v>43247</v>
      </c>
      <c r="D61" s="27" t="str">
        <f t="shared" ca="1" si="14"/>
        <v>Walgreens</v>
      </c>
      <c r="E61" s="28">
        <f t="shared" ca="1" si="11"/>
        <v>-47.83</v>
      </c>
      <c r="F61" s="27" t="str">
        <f t="shared" ca="1" si="15"/>
        <v>USD</v>
      </c>
      <c r="G61" s="1" t="s">
        <v>265</v>
      </c>
      <c r="H61" s="29" t="str">
        <f t="shared" si="10"/>
        <v>Other Expenses</v>
      </c>
      <c r="I61" s="29" t="b">
        <f>AND(ISNA(VLOOKUP(G61,$G$15:G60,1,FALSE)),H61=$A$8)</f>
        <v>0</v>
      </c>
      <c r="J61" s="30">
        <f t="shared" ca="1" si="4"/>
        <v>-61.2224</v>
      </c>
      <c r="L61" s="1" t="str">
        <f t="shared" si="2"/>
        <v>PRESTO BAY RELOAD</v>
      </c>
      <c r="S61" s="1" t="s">
        <v>109</v>
      </c>
    </row>
    <row r="62" spans="1:19" x14ac:dyDescent="0.25">
      <c r="A62" s="27">
        <f t="shared" ca="1" si="12"/>
        <v>0</v>
      </c>
      <c r="B62" s="27">
        <f ca="1">VLOOKUP(OFFSET($L$2,(ROW(R45)-ROW($Q$2))*7+COLUMN(B61)-COLUMN($A$15),0),Accounts!$H$3:$K$24,4,FALSE)</f>
        <v>0</v>
      </c>
      <c r="C62" s="32">
        <f t="shared" ca="1" si="13"/>
        <v>0</v>
      </c>
      <c r="D62" s="27">
        <f t="shared" ca="1" si="14"/>
        <v>0</v>
      </c>
      <c r="E62" s="28">
        <f t="shared" ca="1" si="11"/>
        <v>0</v>
      </c>
      <c r="F62" s="27">
        <f t="shared" ca="1" si="15"/>
        <v>0</v>
      </c>
      <c r="H62" s="29" t="str">
        <f t="shared" si="10"/>
        <v>Other Expenses</v>
      </c>
      <c r="I62" s="29" t="b">
        <f>AND(ISNA(VLOOKUP(G62,$G$15:G61,1,FALSE)),H62=$A$8)</f>
        <v>1</v>
      </c>
      <c r="J62" s="30">
        <f t="shared" ca="1" si="4"/>
        <v>0</v>
      </c>
      <c r="L62" s="1">
        <f t="shared" si="2"/>
        <v>150</v>
      </c>
      <c r="S62" s="1" t="s">
        <v>108</v>
      </c>
    </row>
    <row r="63" spans="1:19" x14ac:dyDescent="0.25">
      <c r="A63" s="27">
        <f t="shared" ca="1" si="12"/>
        <v>0</v>
      </c>
      <c r="B63" s="27">
        <f ca="1">VLOOKUP(OFFSET($L$2,(ROW(R46)-ROW($Q$2))*7+COLUMN(B62)-COLUMN($A$15),0),Accounts!$H$3:$K$24,4,FALSE)</f>
        <v>0</v>
      </c>
      <c r="C63" s="32">
        <f t="shared" ca="1" si="13"/>
        <v>0</v>
      </c>
      <c r="D63" s="27">
        <f t="shared" ca="1" si="14"/>
        <v>0</v>
      </c>
      <c r="E63" s="28">
        <f t="shared" ca="1" si="11"/>
        <v>0</v>
      </c>
      <c r="F63" s="27">
        <f t="shared" ca="1" si="15"/>
        <v>0</v>
      </c>
      <c r="H63" s="29" t="str">
        <f t="shared" si="10"/>
        <v>Other Expenses</v>
      </c>
      <c r="I63" s="29" t="b">
        <f>AND(ISNA(VLOOKUP(G63,$G$15:G62,1,FALSE)),H63=$A$8)</f>
        <v>1</v>
      </c>
      <c r="J63" s="30">
        <f t="shared" ca="1" si="4"/>
        <v>0</v>
      </c>
      <c r="L63" s="1" t="str">
        <f t="shared" si="2"/>
        <v>CAD</v>
      </c>
      <c r="S63" s="1" t="s">
        <v>100</v>
      </c>
    </row>
    <row r="64" spans="1:19" x14ac:dyDescent="0.25">
      <c r="A64" s="27">
        <f t="shared" ca="1" si="12"/>
        <v>0</v>
      </c>
      <c r="B64" s="27">
        <f ca="1">VLOOKUP(OFFSET($L$2,(ROW(R47)-ROW($Q$2))*7+COLUMN(B63)-COLUMN($A$15),0),Accounts!$H$3:$K$24,4,FALSE)</f>
        <v>0</v>
      </c>
      <c r="C64" s="32">
        <f t="shared" ca="1" si="13"/>
        <v>0</v>
      </c>
      <c r="D64" s="27">
        <f t="shared" ca="1" si="14"/>
        <v>0</v>
      </c>
      <c r="E64" s="28">
        <f t="shared" ca="1" si="11"/>
        <v>0</v>
      </c>
      <c r="F64" s="27">
        <f t="shared" ca="1" si="15"/>
        <v>0</v>
      </c>
      <c r="H64" s="29" t="str">
        <f t="shared" si="10"/>
        <v>Other Expenses</v>
      </c>
      <c r="I64" s="29" t="b">
        <f>AND(ISNA(VLOOKUP(G64,$G$15:G63,1,FALSE)),H64=$A$8)</f>
        <v>1</v>
      </c>
      <c r="J64" s="30">
        <f t="shared" ca="1" si="4"/>
        <v>0</v>
      </c>
      <c r="L64" s="1" t="str">
        <f t="shared" si="2"/>
        <v>false</v>
      </c>
      <c r="S64" s="1" t="s">
        <v>101</v>
      </c>
    </row>
    <row r="65" spans="1:19" x14ac:dyDescent="0.25">
      <c r="A65" s="27">
        <f t="shared" ca="1" si="12"/>
        <v>0</v>
      </c>
      <c r="B65" s="27">
        <f ca="1">VLOOKUP(OFFSET($L$2,(ROW(R48)-ROW($Q$2))*7+COLUMN(B64)-COLUMN($A$15),0),Accounts!$H$3:$K$24,4,FALSE)</f>
        <v>0</v>
      </c>
      <c r="C65" s="32">
        <f t="shared" ca="1" si="13"/>
        <v>0</v>
      </c>
      <c r="D65" s="27">
        <f t="shared" ca="1" si="14"/>
        <v>0</v>
      </c>
      <c r="E65" s="28">
        <f t="shared" ca="1" si="11"/>
        <v>0</v>
      </c>
      <c r="F65" s="27">
        <f t="shared" ca="1" si="15"/>
        <v>0</v>
      </c>
      <c r="H65" s="29" t="str">
        <f t="shared" si="10"/>
        <v>Other Expenses</v>
      </c>
      <c r="I65" s="29" t="b">
        <f>AND(ISNA(VLOOKUP(G65,$G$15:G64,1,FALSE)),H65=$A$8)</f>
        <v>1</v>
      </c>
      <c r="J65" s="30">
        <f t="shared" ca="1" si="4"/>
        <v>0</v>
      </c>
      <c r="L65" s="1" t="str">
        <f t="shared" si="2"/>
        <v>34jpgb6nOgSDNmNRqzKZcp0JBa4OoqUKrm5bb</v>
      </c>
      <c r="S65" s="1" t="s">
        <v>178</v>
      </c>
    </row>
    <row r="66" spans="1:19" x14ac:dyDescent="0.25">
      <c r="A66" s="27">
        <f t="shared" ca="1" si="12"/>
        <v>0</v>
      </c>
      <c r="B66" s="27">
        <f ca="1">VLOOKUP(OFFSET($L$2,(ROW(R49)-ROW($Q$2))*7+COLUMN(B65)-COLUMN($A$15),0),Accounts!$H$3:$K$24,4,FALSE)</f>
        <v>0</v>
      </c>
      <c r="C66" s="32">
        <f t="shared" ca="1" si="13"/>
        <v>0</v>
      </c>
      <c r="D66" s="27">
        <f t="shared" ca="1" si="14"/>
        <v>0</v>
      </c>
      <c r="E66" s="28">
        <f t="shared" ca="1" si="11"/>
        <v>0</v>
      </c>
      <c r="F66" s="27">
        <f t="shared" ca="1" si="15"/>
        <v>0</v>
      </c>
      <c r="H66" s="29" t="str">
        <f t="shared" si="10"/>
        <v>Other Expenses</v>
      </c>
      <c r="I66" s="29" t="b">
        <f>AND(ISNA(VLOOKUP(G66,$G$15:G65,1,FALSE)),H66=$A$8)</f>
        <v>1</v>
      </c>
      <c r="J66" s="30">
        <f t="shared" ca="1" si="4"/>
        <v>0</v>
      </c>
      <c r="L66" s="1" t="str">
        <f t="shared" si="2"/>
        <v>D3qzE6axQEf6MgM7eq1dsOnm8bw7BrSZErLXg</v>
      </c>
      <c r="S66" s="1" t="s">
        <v>1</v>
      </c>
    </row>
    <row r="67" spans="1:19" x14ac:dyDescent="0.25">
      <c r="A67" s="27">
        <f t="shared" ca="1" si="12"/>
        <v>0</v>
      </c>
      <c r="B67" s="27">
        <f ca="1">VLOOKUP(OFFSET($L$2,(ROW(R50)-ROW($Q$2))*7+COLUMN(B66)-COLUMN($A$15),0),Accounts!$H$3:$K$24,4,FALSE)</f>
        <v>0</v>
      </c>
      <c r="C67" s="32">
        <f t="shared" ca="1" si="13"/>
        <v>0</v>
      </c>
      <c r="D67" s="27">
        <f t="shared" ca="1" si="14"/>
        <v>0</v>
      </c>
      <c r="E67" s="28">
        <f t="shared" ca="1" si="11"/>
        <v>0</v>
      </c>
      <c r="F67" s="27">
        <f t="shared" ca="1" si="15"/>
        <v>0</v>
      </c>
      <c r="H67" s="29" t="str">
        <f t="shared" si="10"/>
        <v>Other Expenses</v>
      </c>
      <c r="I67" s="29" t="b">
        <f>AND(ISNA(VLOOKUP(G67,$G$15:G66,1,FALSE)),H67=$A$8)</f>
        <v>1</v>
      </c>
      <c r="J67" s="30">
        <f t="shared" ca="1" si="4"/>
        <v>0</v>
      </c>
      <c r="L67" s="1">
        <f t="shared" ref="L67:L130" si="16">IF(ISERR(VALUE(IF(RIGHT(S67,1)=",",LEFT(S67,LEN(S67)-1),S67))),IF(RIGHT(S67,1)=",",LEFT(S67,LEN(S67)-1),S67),VALUE(IF(RIGHT(S67,1)=",",LEFT(S67,LEN(S67)-1),S67)))</f>
        <v>43251</v>
      </c>
      <c r="S67" s="1" t="s">
        <v>103</v>
      </c>
    </row>
    <row r="68" spans="1:19" x14ac:dyDescent="0.25">
      <c r="A68" s="27">
        <f t="shared" ca="1" si="12"/>
        <v>0</v>
      </c>
      <c r="B68" s="27">
        <f ca="1">VLOOKUP(OFFSET($L$2,(ROW(R51)-ROW($Q$2))*7+COLUMN(B67)-COLUMN($A$15),0),Accounts!$H$3:$K$24,4,FALSE)</f>
        <v>0</v>
      </c>
      <c r="C68" s="32">
        <f t="shared" ca="1" si="13"/>
        <v>0</v>
      </c>
      <c r="D68" s="27">
        <f t="shared" ca="1" si="14"/>
        <v>0</v>
      </c>
      <c r="E68" s="28">
        <f t="shared" ca="1" si="11"/>
        <v>0</v>
      </c>
      <c r="F68" s="27">
        <f t="shared" ca="1" si="15"/>
        <v>0</v>
      </c>
      <c r="H68" s="29" t="str">
        <f t="shared" si="10"/>
        <v>Other Expenses</v>
      </c>
      <c r="I68" s="29" t="b">
        <f>AND(ISNA(VLOOKUP(G68,$G$15:G67,1,FALSE)),H68=$A$8)</f>
        <v>1</v>
      </c>
      <c r="J68" s="30">
        <f t="shared" ca="1" si="4"/>
        <v>0</v>
      </c>
      <c r="L68" s="1" t="str">
        <f t="shared" si="16"/>
        <v>Whole Foods</v>
      </c>
      <c r="S68" s="1" t="s">
        <v>3</v>
      </c>
    </row>
    <row r="69" spans="1:19" x14ac:dyDescent="0.25">
      <c r="A69" s="27">
        <f t="shared" ca="1" si="12"/>
        <v>0</v>
      </c>
      <c r="B69" s="27">
        <f ca="1">VLOOKUP(OFFSET($L$2,(ROW(R52)-ROW($Q$2))*7+COLUMN(B68)-COLUMN($A$15),0),Accounts!$H$3:$K$24,4,FALSE)</f>
        <v>0</v>
      </c>
      <c r="C69" s="32">
        <f t="shared" ca="1" si="13"/>
        <v>0</v>
      </c>
      <c r="D69" s="27">
        <f t="shared" ca="1" si="14"/>
        <v>0</v>
      </c>
      <c r="E69" s="28">
        <f t="shared" ca="1" si="11"/>
        <v>0</v>
      </c>
      <c r="F69" s="27">
        <f t="shared" ca="1" si="15"/>
        <v>0</v>
      </c>
      <c r="H69" s="29" t="str">
        <f t="shared" si="10"/>
        <v>Other Expenses</v>
      </c>
      <c r="I69" s="29" t="b">
        <f>AND(ISNA(VLOOKUP(G69,$G$15:G68,1,FALSE)),H69=$A$8)</f>
        <v>1</v>
      </c>
      <c r="J69" s="30">
        <f t="shared" ca="1" si="4"/>
        <v>0</v>
      </c>
      <c r="L69" s="1">
        <f t="shared" si="16"/>
        <v>7.98</v>
      </c>
      <c r="S69" s="1" t="s">
        <v>110</v>
      </c>
    </row>
    <row r="70" spans="1:19" x14ac:dyDescent="0.25">
      <c r="A70" s="27">
        <f t="shared" ca="1" si="12"/>
        <v>0</v>
      </c>
      <c r="B70" s="27">
        <f ca="1">VLOOKUP(OFFSET($L$2,(ROW(R53)-ROW($Q$2))*7+COLUMN(B69)-COLUMN($A$15),0),Accounts!$H$3:$K$24,4,FALSE)</f>
        <v>0</v>
      </c>
      <c r="C70" s="32">
        <f t="shared" ca="1" si="13"/>
        <v>0</v>
      </c>
      <c r="D70" s="27">
        <f t="shared" ca="1" si="14"/>
        <v>0</v>
      </c>
      <c r="E70" s="28">
        <f t="shared" ca="1" si="11"/>
        <v>0</v>
      </c>
      <c r="F70" s="27">
        <f t="shared" ca="1" si="15"/>
        <v>0</v>
      </c>
      <c r="H70" s="29" t="str">
        <f t="shared" si="10"/>
        <v>Other Expenses</v>
      </c>
      <c r="I70" s="29" t="b">
        <f>AND(ISNA(VLOOKUP(G70,$G$15:G69,1,FALSE)),H70=$A$8)</f>
        <v>1</v>
      </c>
      <c r="J70" s="30">
        <f t="shared" ca="1" si="4"/>
        <v>0</v>
      </c>
      <c r="L70" s="1" t="str">
        <f t="shared" si="16"/>
        <v>CAD</v>
      </c>
      <c r="S70" s="1" t="s">
        <v>100</v>
      </c>
    </row>
    <row r="71" spans="1:19" x14ac:dyDescent="0.25">
      <c r="A71" s="27">
        <f t="shared" ca="1" si="12"/>
        <v>0</v>
      </c>
      <c r="B71" s="27">
        <f ca="1">VLOOKUP(OFFSET($L$2,(ROW(R54)-ROW($Q$2))*7+COLUMN(B70)-COLUMN($A$15),0),Accounts!$H$3:$K$24,4,FALSE)</f>
        <v>0</v>
      </c>
      <c r="C71" s="32">
        <f t="shared" ca="1" si="13"/>
        <v>0</v>
      </c>
      <c r="D71" s="27">
        <f t="shared" ca="1" si="14"/>
        <v>0</v>
      </c>
      <c r="E71" s="28">
        <f t="shared" ca="1" si="11"/>
        <v>0</v>
      </c>
      <c r="F71" s="27">
        <f t="shared" ca="1" si="15"/>
        <v>0</v>
      </c>
      <c r="H71" s="29" t="str">
        <f t="shared" si="10"/>
        <v>Other Expenses</v>
      </c>
      <c r="I71" s="29" t="b">
        <f>AND(ISNA(VLOOKUP(G71,$G$15:G70,1,FALSE)),H71=$A$8)</f>
        <v>1</v>
      </c>
      <c r="J71" s="30">
        <f t="shared" ca="1" si="4"/>
        <v>0</v>
      </c>
      <c r="L71" s="1" t="str">
        <f t="shared" si="16"/>
        <v>false</v>
      </c>
      <c r="S71" s="1" t="s">
        <v>101</v>
      </c>
    </row>
    <row r="72" spans="1:19" x14ac:dyDescent="0.25">
      <c r="A72" s="27">
        <f t="shared" ca="1" si="12"/>
        <v>0</v>
      </c>
      <c r="B72" s="27">
        <f ca="1">VLOOKUP(OFFSET($L$2,(ROW(R55)-ROW($Q$2))*7+COLUMN(B71)-COLUMN($A$15),0),Accounts!$H$3:$K$24,4,FALSE)</f>
        <v>0</v>
      </c>
      <c r="C72" s="32">
        <f t="shared" ca="1" si="13"/>
        <v>0</v>
      </c>
      <c r="D72" s="27">
        <f t="shared" ca="1" si="14"/>
        <v>0</v>
      </c>
      <c r="E72" s="28">
        <f t="shared" ca="1" si="11"/>
        <v>0</v>
      </c>
      <c r="F72" s="27">
        <f t="shared" ca="1" si="15"/>
        <v>0</v>
      </c>
      <c r="H72" s="29" t="str">
        <f t="shared" si="10"/>
        <v>Other Expenses</v>
      </c>
      <c r="I72" s="29" t="b">
        <f>AND(ISNA(VLOOKUP(G72,$G$15:G71,1,FALSE)),H72=$A$8)</f>
        <v>1</v>
      </c>
      <c r="J72" s="30">
        <f t="shared" ca="1" si="4"/>
        <v>0</v>
      </c>
      <c r="L72" s="1" t="str">
        <f t="shared" si="16"/>
        <v>zM987Bzao7smNaNox9XPixAP9PB3kEHOPP5xz</v>
      </c>
      <c r="S72" s="1" t="s">
        <v>179</v>
      </c>
    </row>
    <row r="73" spans="1:19" x14ac:dyDescent="0.25">
      <c r="A73" s="27">
        <f t="shared" ca="1" si="12"/>
        <v>0</v>
      </c>
      <c r="B73" s="27">
        <f ca="1">VLOOKUP(OFFSET($L$2,(ROW(R56)-ROW($Q$2))*7+COLUMN(B72)-COLUMN($A$15),0),Accounts!$H$3:$K$24,4,FALSE)</f>
        <v>0</v>
      </c>
      <c r="C73" s="32">
        <f t="shared" ca="1" si="13"/>
        <v>0</v>
      </c>
      <c r="D73" s="27">
        <f t="shared" ca="1" si="14"/>
        <v>0</v>
      </c>
      <c r="E73" s="28">
        <f t="shared" ca="1" si="11"/>
        <v>0</v>
      </c>
      <c r="F73" s="27">
        <f t="shared" ca="1" si="15"/>
        <v>0</v>
      </c>
      <c r="H73" s="29" t="str">
        <f t="shared" si="10"/>
        <v>Other Expenses</v>
      </c>
      <c r="I73" s="29" t="b">
        <f>AND(ISNA(VLOOKUP(G73,$G$15:G72,1,FALSE)),H73=$A$8)</f>
        <v>1</v>
      </c>
      <c r="J73" s="30">
        <f t="shared" ca="1" si="4"/>
        <v>0</v>
      </c>
      <c r="L73" s="1" t="str">
        <f t="shared" si="16"/>
        <v>D3qzE6axQEf6MgM7eq1dsOnm8bw7BrSZErLXg</v>
      </c>
      <c r="S73" s="1" t="s">
        <v>1</v>
      </c>
    </row>
    <row r="74" spans="1:19" x14ac:dyDescent="0.25">
      <c r="A74" s="27">
        <f t="shared" ca="1" si="12"/>
        <v>0</v>
      </c>
      <c r="B74" s="27">
        <f ca="1">VLOOKUP(OFFSET($L$2,(ROW(R57)-ROW($Q$2))*7+COLUMN(B73)-COLUMN($A$15),0),Accounts!$H$3:$K$24,4,FALSE)</f>
        <v>0</v>
      </c>
      <c r="C74" s="32">
        <f t="shared" ca="1" si="13"/>
        <v>0</v>
      </c>
      <c r="D74" s="27">
        <f t="shared" ca="1" si="14"/>
        <v>0</v>
      </c>
      <c r="E74" s="28">
        <f t="shared" ca="1" si="11"/>
        <v>0</v>
      </c>
      <c r="F74" s="27">
        <f t="shared" ca="1" si="15"/>
        <v>0</v>
      </c>
      <c r="H74" s="29" t="str">
        <f t="shared" si="10"/>
        <v>Other Expenses</v>
      </c>
      <c r="I74" s="29" t="b">
        <f>AND(ISNA(VLOOKUP(G74,$G$15:G73,1,FALSE)),H74=$A$8)</f>
        <v>1</v>
      </c>
      <c r="J74" s="30">
        <f t="shared" ca="1" si="4"/>
        <v>0</v>
      </c>
      <c r="L74" s="1">
        <f t="shared" si="16"/>
        <v>43250</v>
      </c>
      <c r="S74" s="1" t="s">
        <v>112</v>
      </c>
    </row>
    <row r="75" spans="1:19" x14ac:dyDescent="0.25">
      <c r="A75" s="27">
        <f t="shared" ca="1" si="12"/>
        <v>0</v>
      </c>
      <c r="B75" s="27">
        <f ca="1">VLOOKUP(OFFSET($L$2,(ROW(R58)-ROW($Q$2))*7+COLUMN(B74)-COLUMN($A$15),0),Accounts!$H$3:$K$24,4,FALSE)</f>
        <v>0</v>
      </c>
      <c r="C75" s="32">
        <f t="shared" ca="1" si="13"/>
        <v>0</v>
      </c>
      <c r="D75" s="27">
        <f t="shared" ca="1" si="14"/>
        <v>0</v>
      </c>
      <c r="E75" s="28">
        <f t="shared" ca="1" si="11"/>
        <v>0</v>
      </c>
      <c r="F75" s="27">
        <f t="shared" ca="1" si="15"/>
        <v>0</v>
      </c>
      <c r="H75" s="29" t="str">
        <f t="shared" si="10"/>
        <v>Other Expenses</v>
      </c>
      <c r="I75" s="29" t="b">
        <f>AND(ISNA(VLOOKUP(G75,$G$15:G74,1,FALSE)),H75=$A$8)</f>
        <v>1</v>
      </c>
      <c r="J75" s="30">
        <f t="shared" ca="1" si="4"/>
        <v>0</v>
      </c>
      <c r="L75" s="1" t="str">
        <f t="shared" si="16"/>
        <v>LOBLAWS #1010</v>
      </c>
      <c r="S75" s="1" t="s">
        <v>2</v>
      </c>
    </row>
    <row r="76" spans="1:19" x14ac:dyDescent="0.25">
      <c r="A76" s="27">
        <f t="shared" ca="1" si="12"/>
        <v>0</v>
      </c>
      <c r="B76" s="27">
        <f ca="1">VLOOKUP(OFFSET($L$2,(ROW(R59)-ROW($Q$2))*7+COLUMN(B75)-COLUMN($A$15),0),Accounts!$H$3:$K$24,4,FALSE)</f>
        <v>0</v>
      </c>
      <c r="C76" s="32">
        <f t="shared" ca="1" si="13"/>
        <v>0</v>
      </c>
      <c r="D76" s="27">
        <f t="shared" ca="1" si="14"/>
        <v>0</v>
      </c>
      <c r="E76" s="28">
        <f t="shared" ca="1" si="11"/>
        <v>0</v>
      </c>
      <c r="F76" s="27">
        <f t="shared" ca="1" si="15"/>
        <v>0</v>
      </c>
      <c r="H76" s="29" t="str">
        <f t="shared" si="10"/>
        <v>Other Expenses</v>
      </c>
      <c r="I76" s="29" t="b">
        <f>AND(ISNA(VLOOKUP(G76,$G$15:G75,1,FALSE)),H76=$A$8)</f>
        <v>1</v>
      </c>
      <c r="J76" s="30">
        <f t="shared" ca="1" si="4"/>
        <v>0</v>
      </c>
      <c r="L76" s="1">
        <f t="shared" si="16"/>
        <v>9.7100000000000009</v>
      </c>
      <c r="S76" s="1" t="s">
        <v>111</v>
      </c>
    </row>
    <row r="77" spans="1:19" x14ac:dyDescent="0.25">
      <c r="A77" s="27">
        <f t="shared" ca="1" si="12"/>
        <v>0</v>
      </c>
      <c r="B77" s="27">
        <f ca="1">VLOOKUP(OFFSET($L$2,(ROW(R60)-ROW($Q$2))*7+COLUMN(B76)-COLUMN($A$15),0),Accounts!$H$3:$K$24,4,FALSE)</f>
        <v>0</v>
      </c>
      <c r="C77" s="32">
        <f t="shared" ca="1" si="13"/>
        <v>0</v>
      </c>
      <c r="D77" s="27">
        <f t="shared" ca="1" si="14"/>
        <v>0</v>
      </c>
      <c r="E77" s="28">
        <f t="shared" ca="1" si="11"/>
        <v>0</v>
      </c>
      <c r="F77" s="27">
        <f t="shared" ca="1" si="15"/>
        <v>0</v>
      </c>
      <c r="H77" s="29" t="str">
        <f t="shared" si="10"/>
        <v>Other Expenses</v>
      </c>
      <c r="I77" s="29" t="b">
        <f>AND(ISNA(VLOOKUP(G77,$G$15:G76,1,FALSE)),H77=$A$8)</f>
        <v>1</v>
      </c>
      <c r="J77" s="30">
        <f t="shared" ca="1" si="4"/>
        <v>0</v>
      </c>
      <c r="L77" s="1" t="str">
        <f t="shared" si="16"/>
        <v>CAD</v>
      </c>
      <c r="S77" s="1" t="s">
        <v>100</v>
      </c>
    </row>
    <row r="78" spans="1:19" x14ac:dyDescent="0.25">
      <c r="A78" s="27">
        <f t="shared" ca="1" si="12"/>
        <v>0</v>
      </c>
      <c r="B78" s="27">
        <f ca="1">VLOOKUP(OFFSET($L$2,(ROW(R61)-ROW($Q$2))*7+COLUMN(B77)-COLUMN($A$15),0),Accounts!$H$3:$K$24,4,FALSE)</f>
        <v>0</v>
      </c>
      <c r="C78" s="32">
        <f t="shared" ca="1" si="13"/>
        <v>0</v>
      </c>
      <c r="D78" s="27">
        <f t="shared" ca="1" si="14"/>
        <v>0</v>
      </c>
      <c r="E78" s="28">
        <f t="shared" ca="1" si="11"/>
        <v>0</v>
      </c>
      <c r="F78" s="27">
        <f t="shared" ca="1" si="15"/>
        <v>0</v>
      </c>
      <c r="H78" s="29" t="str">
        <f t="shared" si="10"/>
        <v>Other Expenses</v>
      </c>
      <c r="I78" s="29" t="b">
        <f>AND(ISNA(VLOOKUP(G78,$G$15:G77,1,FALSE)),H78=$A$8)</f>
        <v>1</v>
      </c>
      <c r="J78" s="30">
        <f t="shared" ca="1" si="4"/>
        <v>0</v>
      </c>
      <c r="L78" s="1" t="str">
        <f t="shared" si="16"/>
        <v>false</v>
      </c>
      <c r="S78" s="1" t="s">
        <v>101</v>
      </c>
    </row>
    <row r="79" spans="1:19" x14ac:dyDescent="0.25">
      <c r="A79" s="27">
        <f t="shared" ca="1" si="12"/>
        <v>0</v>
      </c>
      <c r="B79" s="27">
        <f ca="1">VLOOKUP(OFFSET($L$2,(ROW(R62)-ROW($Q$2))*7+COLUMN(B78)-COLUMN($A$15),0),Accounts!$H$3:$K$24,4,FALSE)</f>
        <v>0</v>
      </c>
      <c r="C79" s="32">
        <f t="shared" ca="1" si="13"/>
        <v>0</v>
      </c>
      <c r="D79" s="27">
        <f t="shared" ca="1" si="14"/>
        <v>0</v>
      </c>
      <c r="E79" s="28">
        <f t="shared" ca="1" si="11"/>
        <v>0</v>
      </c>
      <c r="F79" s="27">
        <f t="shared" ca="1" si="15"/>
        <v>0</v>
      </c>
      <c r="H79" s="29" t="str">
        <f t="shared" si="10"/>
        <v>Other Expenses</v>
      </c>
      <c r="I79" s="29" t="b">
        <f>AND(ISNA(VLOOKUP(G79,$G$15:G78,1,FALSE)),H79=$A$8)</f>
        <v>1</v>
      </c>
      <c r="J79" s="30">
        <f t="shared" ca="1" si="4"/>
        <v>0</v>
      </c>
      <c r="L79" s="1" t="str">
        <f t="shared" si="16"/>
        <v>YEPz3qNXr3U61N1oYrzpfJpqrqmkZvHQZZEVw</v>
      </c>
      <c r="S79" s="1" t="s">
        <v>180</v>
      </c>
    </row>
    <row r="80" spans="1:19" x14ac:dyDescent="0.25">
      <c r="A80" s="27">
        <f t="shared" ca="1" si="12"/>
        <v>0</v>
      </c>
      <c r="B80" s="27">
        <f ca="1">VLOOKUP(OFFSET($L$2,(ROW(R63)-ROW($Q$2))*7+COLUMN(B79)-COLUMN($A$15),0),Accounts!$H$3:$K$24,4,FALSE)</f>
        <v>0</v>
      </c>
      <c r="C80" s="32">
        <f t="shared" ca="1" si="13"/>
        <v>0</v>
      </c>
      <c r="D80" s="27">
        <f t="shared" ca="1" si="14"/>
        <v>0</v>
      </c>
      <c r="E80" s="28">
        <f t="shared" ca="1" si="11"/>
        <v>0</v>
      </c>
      <c r="F80" s="27">
        <f t="shared" ca="1" si="15"/>
        <v>0</v>
      </c>
      <c r="H80" s="29" t="str">
        <f t="shared" ref="H80:H111" si="17">IF(ISNA(VLOOKUP($G80,$Y$1:$Z$41,2,FALSE)),"Other Expenses",VLOOKUP($G80,$Y$1:$Z$41,2,FALSE))</f>
        <v>Other Expenses</v>
      </c>
      <c r="I80" s="29" t="b">
        <f>AND(ISNA(VLOOKUP(G80,$G$15:G79,1,FALSE)),H80=$A$8)</f>
        <v>1</v>
      </c>
      <c r="J80" s="30">
        <f t="shared" ca="1" si="4"/>
        <v>0</v>
      </c>
      <c r="L80" s="1" t="str">
        <f t="shared" si="16"/>
        <v>D3qzE6axQEf6MgM7eq1dsOnm8bw7BrSZErLXg</v>
      </c>
      <c r="S80" s="1" t="s">
        <v>1</v>
      </c>
    </row>
    <row r="81" spans="1:19" x14ac:dyDescent="0.25">
      <c r="A81" s="27">
        <f t="shared" ca="1" si="12"/>
        <v>0</v>
      </c>
      <c r="B81" s="27">
        <f ca="1">VLOOKUP(OFFSET($L$2,(ROW(R64)-ROW($Q$2))*7+COLUMN(B80)-COLUMN($A$15),0),Accounts!$H$3:$K$24,4,FALSE)</f>
        <v>0</v>
      </c>
      <c r="C81" s="32">
        <f t="shared" ca="1" si="13"/>
        <v>0</v>
      </c>
      <c r="D81" s="27">
        <f t="shared" ca="1" si="14"/>
        <v>0</v>
      </c>
      <c r="E81" s="28">
        <f t="shared" ca="1" si="11"/>
        <v>0</v>
      </c>
      <c r="F81" s="27">
        <f t="shared" ca="1" si="15"/>
        <v>0</v>
      </c>
      <c r="H81" s="29" t="str">
        <f t="shared" si="17"/>
        <v>Other Expenses</v>
      </c>
      <c r="I81" s="29" t="b">
        <f>AND(ISNA(VLOOKUP(G81,$G$15:G80,1,FALSE)),H81=$A$8)</f>
        <v>1</v>
      </c>
      <c r="J81" s="30">
        <f t="shared" ref="J81:J118" ca="1" si="18">IF(ISNA(INDEX($F$1:$F$5,MATCH("CAD/"&amp;F81,$G$1:$G$5,0))),1,INDEX($F$1:$F$5,MATCH("CAD/"&amp;F81,$G$1:$G$5,0)))*E81</f>
        <v>0</v>
      </c>
      <c r="L81" s="1">
        <f t="shared" si="16"/>
        <v>43250</v>
      </c>
      <c r="S81" s="1" t="s">
        <v>112</v>
      </c>
    </row>
    <row r="82" spans="1:19" x14ac:dyDescent="0.25">
      <c r="A82" s="27">
        <f t="shared" ca="1" si="12"/>
        <v>0</v>
      </c>
      <c r="B82" s="27">
        <f ca="1">VLOOKUP(OFFSET($L$2,(ROW(R65)-ROW($Q$2))*7+COLUMN(B81)-COLUMN($A$15),0),Accounts!$H$3:$K$24,4,FALSE)</f>
        <v>0</v>
      </c>
      <c r="C82" s="32">
        <f t="shared" ca="1" si="13"/>
        <v>0</v>
      </c>
      <c r="D82" s="27">
        <f t="shared" ca="1" si="14"/>
        <v>0</v>
      </c>
      <c r="E82" s="28">
        <f t="shared" ca="1" si="11"/>
        <v>0</v>
      </c>
      <c r="F82" s="27">
        <f t="shared" ca="1" si="15"/>
        <v>0</v>
      </c>
      <c r="H82" s="29" t="str">
        <f t="shared" si="17"/>
        <v>Other Expenses</v>
      </c>
      <c r="I82" s="29" t="b">
        <f>AND(ISNA(VLOOKUP(G82,$G$15:G81,1,FALSE)),H82=$A$8)</f>
        <v>1</v>
      </c>
      <c r="J82" s="30">
        <f t="shared" ca="1" si="18"/>
        <v>0</v>
      </c>
      <c r="L82" s="1" t="str">
        <f t="shared" si="16"/>
        <v>N2 ICE CREAM LAB</v>
      </c>
      <c r="S82" s="1" t="s">
        <v>114</v>
      </c>
    </row>
    <row r="83" spans="1:19" x14ac:dyDescent="0.25">
      <c r="A83" s="27">
        <f t="shared" ca="1" si="12"/>
        <v>0</v>
      </c>
      <c r="B83" s="27">
        <f ca="1">VLOOKUP(OFFSET($L$2,(ROW(R66)-ROW($Q$2))*7+COLUMN(B82)-COLUMN($A$15),0),Accounts!$H$3:$K$24,4,FALSE)</f>
        <v>0</v>
      </c>
      <c r="C83" s="32">
        <f t="shared" ca="1" si="13"/>
        <v>0</v>
      </c>
      <c r="D83" s="27">
        <f t="shared" ca="1" si="14"/>
        <v>0</v>
      </c>
      <c r="E83" s="28">
        <f t="shared" ca="1" si="11"/>
        <v>0</v>
      </c>
      <c r="F83" s="27">
        <f t="shared" ca="1" si="15"/>
        <v>0</v>
      </c>
      <c r="H83" s="29" t="str">
        <f t="shared" si="17"/>
        <v>Other Expenses</v>
      </c>
      <c r="I83" s="29" t="b">
        <f>AND(ISNA(VLOOKUP(G83,$G$15:G82,1,FALSE)),H83=$A$8)</f>
        <v>1</v>
      </c>
      <c r="J83" s="30">
        <f t="shared" ca="1" si="18"/>
        <v>0</v>
      </c>
      <c r="L83" s="1">
        <f t="shared" si="16"/>
        <v>7.12</v>
      </c>
      <c r="S83" s="1" t="s">
        <v>113</v>
      </c>
    </row>
    <row r="84" spans="1:19" x14ac:dyDescent="0.25">
      <c r="A84" s="27">
        <f t="shared" ca="1" si="12"/>
        <v>0</v>
      </c>
      <c r="B84" s="27">
        <f ca="1">VLOOKUP(OFFSET($L$2,(ROW(R67)-ROW($Q$2))*7+COLUMN(B83)-COLUMN($A$15),0),Accounts!$H$3:$K$24,4,FALSE)</f>
        <v>0</v>
      </c>
      <c r="C84" s="32">
        <f t="shared" ca="1" si="13"/>
        <v>0</v>
      </c>
      <c r="D84" s="27">
        <f t="shared" ca="1" si="14"/>
        <v>0</v>
      </c>
      <c r="E84" s="28">
        <f t="shared" ca="1" si="11"/>
        <v>0</v>
      </c>
      <c r="F84" s="27">
        <f t="shared" ca="1" si="15"/>
        <v>0</v>
      </c>
      <c r="H84" s="29" t="str">
        <f t="shared" si="17"/>
        <v>Other Expenses</v>
      </c>
      <c r="I84" s="29" t="b">
        <f>AND(ISNA(VLOOKUP(G84,$G$15:G83,1,FALSE)),H84=$A$8)</f>
        <v>1</v>
      </c>
      <c r="J84" s="30">
        <f t="shared" ca="1" si="18"/>
        <v>0</v>
      </c>
      <c r="L84" s="1" t="str">
        <f t="shared" si="16"/>
        <v>CAD</v>
      </c>
      <c r="S84" s="6" t="s">
        <v>100</v>
      </c>
    </row>
    <row r="85" spans="1:19" x14ac:dyDescent="0.25">
      <c r="A85" s="27">
        <f t="shared" ca="1" si="12"/>
        <v>0</v>
      </c>
      <c r="B85" s="27">
        <f ca="1">VLOOKUP(OFFSET($L$2,(ROW(R68)-ROW($Q$2))*7+COLUMN(B84)-COLUMN($A$15),0),Accounts!$H$3:$K$24,4,FALSE)</f>
        <v>0</v>
      </c>
      <c r="C85" s="32">
        <f t="shared" ca="1" si="13"/>
        <v>0</v>
      </c>
      <c r="D85" s="27">
        <f t="shared" ca="1" si="14"/>
        <v>0</v>
      </c>
      <c r="E85" s="28">
        <f t="shared" ca="1" si="11"/>
        <v>0</v>
      </c>
      <c r="F85" s="27">
        <f t="shared" ca="1" si="15"/>
        <v>0</v>
      </c>
      <c r="H85" s="29" t="str">
        <f t="shared" si="17"/>
        <v>Other Expenses</v>
      </c>
      <c r="I85" s="29" t="b">
        <f>AND(ISNA(VLOOKUP(G85,$G$15:G84,1,FALSE)),H85=$A$8)</f>
        <v>1</v>
      </c>
      <c r="J85" s="30">
        <f t="shared" ca="1" si="18"/>
        <v>0</v>
      </c>
      <c r="L85" s="1" t="str">
        <f t="shared" si="16"/>
        <v>false</v>
      </c>
      <c r="S85" s="1" t="s">
        <v>101</v>
      </c>
    </row>
    <row r="86" spans="1:19" x14ac:dyDescent="0.25">
      <c r="A86" s="27">
        <f t="shared" ca="1" si="12"/>
        <v>0</v>
      </c>
      <c r="B86" s="27">
        <f ca="1">VLOOKUP(OFFSET($L$2,(ROW(R69)-ROW($Q$2))*7+COLUMN(B85)-COLUMN($A$15),0),Accounts!$H$3:$K$24,4,FALSE)</f>
        <v>0</v>
      </c>
      <c r="C86" s="32">
        <f t="shared" ca="1" si="13"/>
        <v>0</v>
      </c>
      <c r="D86" s="27">
        <f t="shared" ca="1" si="14"/>
        <v>0</v>
      </c>
      <c r="E86" s="28">
        <f t="shared" ca="1" si="11"/>
        <v>0</v>
      </c>
      <c r="F86" s="27">
        <f t="shared" ca="1" si="15"/>
        <v>0</v>
      </c>
      <c r="H86" s="29" t="str">
        <f t="shared" si="17"/>
        <v>Other Expenses</v>
      </c>
      <c r="I86" s="29" t="b">
        <f>AND(ISNA(VLOOKUP(G86,$G$15:G85,1,FALSE)),H86=$A$8)</f>
        <v>1</v>
      </c>
      <c r="J86" s="30">
        <f t="shared" ca="1" si="18"/>
        <v>0</v>
      </c>
      <c r="L86" s="1" t="str">
        <f t="shared" si="16"/>
        <v>mEL3P7zkgPUZYDYQ7zmRHoAadavRnKTM77ZO4</v>
      </c>
      <c r="S86" s="1" t="s">
        <v>181</v>
      </c>
    </row>
    <row r="87" spans="1:19" x14ac:dyDescent="0.25">
      <c r="A87" s="27">
        <f t="shared" ca="1" si="12"/>
        <v>0</v>
      </c>
      <c r="B87" s="27">
        <f ca="1">VLOOKUP(OFFSET($L$2,(ROW(R70)-ROW($Q$2))*7+COLUMN(B86)-COLUMN($A$15),0),Accounts!$H$3:$K$24,4,FALSE)</f>
        <v>0</v>
      </c>
      <c r="C87" s="32">
        <f t="shared" ca="1" si="13"/>
        <v>0</v>
      </c>
      <c r="D87" s="27">
        <f t="shared" ca="1" si="14"/>
        <v>0</v>
      </c>
      <c r="E87" s="28">
        <f t="shared" ref="E87:E118" ca="1" si="19">-1*OFFSET($L$2,(ROW(U70)-ROW($Q$2))*7+COLUMN(E85)-COLUMN($A$15),0)</f>
        <v>0</v>
      </c>
      <c r="F87" s="27">
        <f t="shared" ca="1" si="15"/>
        <v>0</v>
      </c>
      <c r="H87" s="29" t="str">
        <f t="shared" si="17"/>
        <v>Other Expenses</v>
      </c>
      <c r="I87" s="29" t="b">
        <f>AND(ISNA(VLOOKUP(G87,$G$15:G86,1,FALSE)),H87=$A$8)</f>
        <v>1</v>
      </c>
      <c r="J87" s="30">
        <f t="shared" ca="1" si="18"/>
        <v>0</v>
      </c>
      <c r="L87" s="1" t="str">
        <f t="shared" si="16"/>
        <v>D3qzE6axQEf6MgM7eq1dsOnm8bw7BrSZErLXg</v>
      </c>
      <c r="S87" s="1" t="s">
        <v>1</v>
      </c>
    </row>
    <row r="88" spans="1:19" x14ac:dyDescent="0.25">
      <c r="A88" s="27">
        <f t="shared" ref="A88:A118" ca="1" si="20">OFFSET($L$2,(ROW(Q71)-ROW($Q$2))*7+COLUMN(A87)-COLUMN($A$15),0)</f>
        <v>0</v>
      </c>
      <c r="B88" s="27">
        <f ca="1">VLOOKUP(OFFSET($L$2,(ROW(R71)-ROW($Q$2))*7+COLUMN(B87)-COLUMN($A$15),0),Accounts!$H$3:$K$24,4,FALSE)</f>
        <v>0</v>
      </c>
      <c r="C88" s="32">
        <f t="shared" ref="C88:C118" ca="1" si="21">OFFSET($L$2,(ROW(S71)-ROW($Q$2))*7+COLUMN(C87)-COLUMN($A$15),0)</f>
        <v>0</v>
      </c>
      <c r="D88" s="27">
        <f t="shared" ref="D88:D118" ca="1" si="22">OFFSET($L$2,(ROW(T71)-ROW($Q$2))*7+COLUMN(D87)-COLUMN($A$15),0)</f>
        <v>0</v>
      </c>
      <c r="E88" s="28">
        <f t="shared" ca="1" si="19"/>
        <v>0</v>
      </c>
      <c r="F88" s="27">
        <f t="shared" ref="F88:F118" ca="1" si="23">OFFSET($L$2,(ROW(V71)-ROW($Q$2))*7+COLUMN(F87)-COLUMN($A$15),0)</f>
        <v>0</v>
      </c>
      <c r="H88" s="29" t="str">
        <f t="shared" si="17"/>
        <v>Other Expenses</v>
      </c>
      <c r="I88" s="29" t="b">
        <f>AND(ISNA(VLOOKUP(G88,$G$15:G87,1,FALSE)),H88=$A$8)</f>
        <v>1</v>
      </c>
      <c r="J88" s="30">
        <f t="shared" ca="1" si="18"/>
        <v>0</v>
      </c>
      <c r="L88" s="1">
        <f t="shared" si="16"/>
        <v>43250</v>
      </c>
      <c r="S88" s="1" t="s">
        <v>112</v>
      </c>
    </row>
    <row r="89" spans="1:19" x14ac:dyDescent="0.25">
      <c r="A89" s="27">
        <f t="shared" ca="1" si="20"/>
        <v>0</v>
      </c>
      <c r="B89" s="27">
        <f ca="1">VLOOKUP(OFFSET($L$2,(ROW(R72)-ROW($Q$2))*7+COLUMN(B88)-COLUMN($A$15),0),Accounts!$H$3:$K$24,4,FALSE)</f>
        <v>0</v>
      </c>
      <c r="C89" s="32">
        <f t="shared" ca="1" si="21"/>
        <v>0</v>
      </c>
      <c r="D89" s="27">
        <f t="shared" ca="1" si="22"/>
        <v>0</v>
      </c>
      <c r="E89" s="28">
        <f t="shared" ca="1" si="19"/>
        <v>0</v>
      </c>
      <c r="F89" s="27">
        <f t="shared" ca="1" si="23"/>
        <v>0</v>
      </c>
      <c r="H89" s="29" t="str">
        <f t="shared" si="17"/>
        <v>Other Expenses</v>
      </c>
      <c r="I89" s="29" t="b">
        <f>AND(ISNA(VLOOKUP(G89,$G$15:G88,1,FALSE)),H89=$A$8)</f>
        <v>1</v>
      </c>
      <c r="J89" s="30">
        <f t="shared" ca="1" si="18"/>
        <v>0</v>
      </c>
      <c r="L89" s="1" t="str">
        <f t="shared" si="16"/>
        <v>UTHAYAAM SUPERMARKET</v>
      </c>
      <c r="S89" s="6" t="s">
        <v>116</v>
      </c>
    </row>
    <row r="90" spans="1:19" x14ac:dyDescent="0.25">
      <c r="A90" s="27">
        <f t="shared" ca="1" si="20"/>
        <v>0</v>
      </c>
      <c r="B90" s="27">
        <f ca="1">VLOOKUP(OFFSET($L$2,(ROW(R73)-ROW($Q$2))*7+COLUMN(B89)-COLUMN($A$15),0),Accounts!$H$3:$K$24,4,FALSE)</f>
        <v>0</v>
      </c>
      <c r="C90" s="32">
        <f t="shared" ca="1" si="21"/>
        <v>0</v>
      </c>
      <c r="D90" s="27">
        <f t="shared" ca="1" si="22"/>
        <v>0</v>
      </c>
      <c r="E90" s="28">
        <f t="shared" ca="1" si="19"/>
        <v>0</v>
      </c>
      <c r="F90" s="27">
        <f t="shared" ca="1" si="23"/>
        <v>0</v>
      </c>
      <c r="H90" s="29" t="str">
        <f t="shared" si="17"/>
        <v>Other Expenses</v>
      </c>
      <c r="I90" s="29" t="b">
        <f>AND(ISNA(VLOOKUP(G90,$G$15:G89,1,FALSE)),H90=$A$8)</f>
        <v>1</v>
      </c>
      <c r="J90" s="30">
        <f t="shared" ca="1" si="18"/>
        <v>0</v>
      </c>
      <c r="L90" s="1">
        <f t="shared" si="16"/>
        <v>70.37</v>
      </c>
      <c r="S90" s="1" t="s">
        <v>115</v>
      </c>
    </row>
    <row r="91" spans="1:19" x14ac:dyDescent="0.25">
      <c r="A91" s="27">
        <f t="shared" ca="1" si="20"/>
        <v>0</v>
      </c>
      <c r="B91" s="27">
        <f ca="1">VLOOKUP(OFFSET($L$2,(ROW(R74)-ROW($Q$2))*7+COLUMN(B90)-COLUMN($A$15),0),Accounts!$H$3:$K$24,4,FALSE)</f>
        <v>0</v>
      </c>
      <c r="C91" s="32">
        <f t="shared" ca="1" si="21"/>
        <v>0</v>
      </c>
      <c r="D91" s="27">
        <f t="shared" ca="1" si="22"/>
        <v>0</v>
      </c>
      <c r="E91" s="28">
        <f t="shared" ca="1" si="19"/>
        <v>0</v>
      </c>
      <c r="F91" s="27">
        <f t="shared" ca="1" si="23"/>
        <v>0</v>
      </c>
      <c r="H91" s="29" t="str">
        <f t="shared" si="17"/>
        <v>Other Expenses</v>
      </c>
      <c r="I91" s="29" t="b">
        <f>AND(ISNA(VLOOKUP(G91,$G$15:G90,1,FALSE)),H91=$A$8)</f>
        <v>1</v>
      </c>
      <c r="J91" s="30">
        <f t="shared" ca="1" si="18"/>
        <v>0</v>
      </c>
      <c r="L91" s="1" t="str">
        <f t="shared" si="16"/>
        <v>CAD</v>
      </c>
      <c r="S91" s="1" t="s">
        <v>100</v>
      </c>
    </row>
    <row r="92" spans="1:19" x14ac:dyDescent="0.25">
      <c r="A92" s="27">
        <f t="shared" ca="1" si="20"/>
        <v>0</v>
      </c>
      <c r="B92" s="27">
        <f ca="1">VLOOKUP(OFFSET($L$2,(ROW(R75)-ROW($Q$2))*7+COLUMN(B91)-COLUMN($A$15),0),Accounts!$H$3:$K$24,4,FALSE)</f>
        <v>0</v>
      </c>
      <c r="C92" s="32">
        <f t="shared" ca="1" si="21"/>
        <v>0</v>
      </c>
      <c r="D92" s="27">
        <f t="shared" ca="1" si="22"/>
        <v>0</v>
      </c>
      <c r="E92" s="28">
        <f t="shared" ca="1" si="19"/>
        <v>0</v>
      </c>
      <c r="F92" s="27">
        <f t="shared" ca="1" si="23"/>
        <v>0</v>
      </c>
      <c r="H92" s="29" t="str">
        <f t="shared" si="17"/>
        <v>Other Expenses</v>
      </c>
      <c r="I92" s="29" t="b">
        <f>AND(ISNA(VLOOKUP(G92,$G$15:G91,1,FALSE)),H92=$A$8)</f>
        <v>1</v>
      </c>
      <c r="J92" s="30">
        <f t="shared" ca="1" si="18"/>
        <v>0</v>
      </c>
      <c r="L92" s="1" t="str">
        <f t="shared" si="16"/>
        <v>false</v>
      </c>
      <c r="S92" s="1" t="s">
        <v>101</v>
      </c>
    </row>
    <row r="93" spans="1:19" x14ac:dyDescent="0.25">
      <c r="A93" s="27">
        <f t="shared" ca="1" si="20"/>
        <v>0</v>
      </c>
      <c r="B93" s="27">
        <f ca="1">VLOOKUP(OFFSET($L$2,(ROW(R76)-ROW($Q$2))*7+COLUMN(B92)-COLUMN($A$15),0),Accounts!$H$3:$K$24,4,FALSE)</f>
        <v>0</v>
      </c>
      <c r="C93" s="32">
        <f t="shared" ca="1" si="21"/>
        <v>0</v>
      </c>
      <c r="D93" s="27">
        <f t="shared" ca="1" si="22"/>
        <v>0</v>
      </c>
      <c r="E93" s="28">
        <f t="shared" ca="1" si="19"/>
        <v>0</v>
      </c>
      <c r="F93" s="27">
        <f t="shared" ca="1" si="23"/>
        <v>0</v>
      </c>
      <c r="H93" s="29" t="str">
        <f t="shared" si="17"/>
        <v>Other Expenses</v>
      </c>
      <c r="I93" s="29" t="b">
        <f>AND(ISNA(VLOOKUP(G93,$G$15:G92,1,FALSE)),H93=$A$8)</f>
        <v>1</v>
      </c>
      <c r="J93" s="30">
        <f t="shared" ca="1" si="18"/>
        <v>0</v>
      </c>
      <c r="L93" s="1" t="str">
        <f t="shared" si="16"/>
        <v>jEeP8nN3d8UKN3N1XzxJU6ARQVvXKEIRrXd5X</v>
      </c>
      <c r="S93" s="1" t="s">
        <v>182</v>
      </c>
    </row>
    <row r="94" spans="1:19" x14ac:dyDescent="0.25">
      <c r="A94" s="27">
        <f t="shared" ca="1" si="20"/>
        <v>0</v>
      </c>
      <c r="B94" s="27">
        <f ca="1">VLOOKUP(OFFSET($L$2,(ROW(R77)-ROW($Q$2))*7+COLUMN(B93)-COLUMN($A$15),0),Accounts!$H$3:$K$24,4,FALSE)</f>
        <v>0</v>
      </c>
      <c r="C94" s="32">
        <f t="shared" ca="1" si="21"/>
        <v>0</v>
      </c>
      <c r="D94" s="27">
        <f t="shared" ca="1" si="22"/>
        <v>0</v>
      </c>
      <c r="E94" s="28">
        <f t="shared" ca="1" si="19"/>
        <v>0</v>
      </c>
      <c r="F94" s="27">
        <f t="shared" ca="1" si="23"/>
        <v>0</v>
      </c>
      <c r="H94" s="29" t="str">
        <f t="shared" si="17"/>
        <v>Other Expenses</v>
      </c>
      <c r="I94" s="29" t="b">
        <f>AND(ISNA(VLOOKUP(G94,$G$15:G93,1,FALSE)),H94=$A$8)</f>
        <v>1</v>
      </c>
      <c r="J94" s="30">
        <f t="shared" ca="1" si="18"/>
        <v>0</v>
      </c>
      <c r="L94" s="1" t="str">
        <f t="shared" si="16"/>
        <v>D3qzE6axQEf6MgM7eq1dsOnm8bw7BrSZErLXg</v>
      </c>
      <c r="S94" s="6" t="s">
        <v>1</v>
      </c>
    </row>
    <row r="95" spans="1:19" x14ac:dyDescent="0.25">
      <c r="A95" s="27">
        <f t="shared" ca="1" si="20"/>
        <v>0</v>
      </c>
      <c r="B95" s="27">
        <f ca="1">VLOOKUP(OFFSET($L$2,(ROW(R78)-ROW($Q$2))*7+COLUMN(B94)-COLUMN($A$15),0),Accounts!$H$3:$K$24,4,FALSE)</f>
        <v>0</v>
      </c>
      <c r="C95" s="32">
        <f t="shared" ca="1" si="21"/>
        <v>0</v>
      </c>
      <c r="D95" s="27">
        <f t="shared" ca="1" si="22"/>
        <v>0</v>
      </c>
      <c r="E95" s="28">
        <f t="shared" ca="1" si="19"/>
        <v>0</v>
      </c>
      <c r="F95" s="27">
        <f t="shared" ca="1" si="23"/>
        <v>0</v>
      </c>
      <c r="H95" s="29" t="str">
        <f t="shared" si="17"/>
        <v>Other Expenses</v>
      </c>
      <c r="I95" s="29" t="b">
        <f>AND(ISNA(VLOOKUP(G95,$G$15:G94,1,FALSE)),H95=$A$8)</f>
        <v>1</v>
      </c>
      <c r="J95" s="30">
        <f t="shared" ca="1" si="18"/>
        <v>0</v>
      </c>
      <c r="L95" s="1">
        <f t="shared" si="16"/>
        <v>43249</v>
      </c>
      <c r="S95" s="1" t="s">
        <v>118</v>
      </c>
    </row>
    <row r="96" spans="1:19" x14ac:dyDescent="0.25">
      <c r="A96" s="27">
        <f t="shared" ca="1" si="20"/>
        <v>0</v>
      </c>
      <c r="B96" s="27">
        <f ca="1">VLOOKUP(OFFSET($L$2,(ROW(R79)-ROW($Q$2))*7+COLUMN(B95)-COLUMN($A$15),0),Accounts!$H$3:$K$24,4,FALSE)</f>
        <v>0</v>
      </c>
      <c r="C96" s="32">
        <f t="shared" ca="1" si="21"/>
        <v>0</v>
      </c>
      <c r="D96" s="27">
        <f t="shared" ca="1" si="22"/>
        <v>0</v>
      </c>
      <c r="E96" s="28">
        <f t="shared" ca="1" si="19"/>
        <v>0</v>
      </c>
      <c r="F96" s="27">
        <f t="shared" ca="1" si="23"/>
        <v>0</v>
      </c>
      <c r="H96" s="29" t="str">
        <f t="shared" si="17"/>
        <v>Other Expenses</v>
      </c>
      <c r="I96" s="29" t="b">
        <f>AND(ISNA(VLOOKUP(G96,$G$15:G95,1,FALSE)),H96=$A$8)</f>
        <v>1</v>
      </c>
      <c r="J96" s="30">
        <f t="shared" ca="1" si="18"/>
        <v>0</v>
      </c>
      <c r="L96" s="1" t="str">
        <f t="shared" si="16"/>
        <v>ESSO 4696 YONGE STREET</v>
      </c>
      <c r="S96" s="1" t="s">
        <v>119</v>
      </c>
    </row>
    <row r="97" spans="1:19" x14ac:dyDescent="0.25">
      <c r="A97" s="27">
        <f t="shared" ca="1" si="20"/>
        <v>0</v>
      </c>
      <c r="B97" s="27">
        <f ca="1">VLOOKUP(OFFSET($L$2,(ROW(R80)-ROW($Q$2))*7+COLUMN(B96)-COLUMN($A$15),0),Accounts!$H$3:$K$24,4,FALSE)</f>
        <v>0</v>
      </c>
      <c r="C97" s="32">
        <f t="shared" ca="1" si="21"/>
        <v>0</v>
      </c>
      <c r="D97" s="27">
        <f t="shared" ca="1" si="22"/>
        <v>0</v>
      </c>
      <c r="E97" s="28">
        <f t="shared" ca="1" si="19"/>
        <v>0</v>
      </c>
      <c r="F97" s="27">
        <f t="shared" ca="1" si="23"/>
        <v>0</v>
      </c>
      <c r="H97" s="29" t="str">
        <f t="shared" si="17"/>
        <v>Other Expenses</v>
      </c>
      <c r="I97" s="29" t="b">
        <f>AND(ISNA(VLOOKUP(G97,$G$15:G96,1,FALSE)),H97=$A$8)</f>
        <v>1</v>
      </c>
      <c r="J97" s="30">
        <f t="shared" ca="1" si="18"/>
        <v>0</v>
      </c>
      <c r="L97" s="1">
        <f t="shared" si="16"/>
        <v>3.38</v>
      </c>
      <c r="S97" s="1" t="s">
        <v>117</v>
      </c>
    </row>
    <row r="98" spans="1:19" x14ac:dyDescent="0.25">
      <c r="A98" s="27">
        <f t="shared" ca="1" si="20"/>
        <v>0</v>
      </c>
      <c r="B98" s="27">
        <f ca="1">VLOOKUP(OFFSET($L$2,(ROW(R81)-ROW($Q$2))*7+COLUMN(B97)-COLUMN($A$15),0),Accounts!$H$3:$K$24,4,FALSE)</f>
        <v>0</v>
      </c>
      <c r="C98" s="32">
        <f t="shared" ca="1" si="21"/>
        <v>0</v>
      </c>
      <c r="D98" s="27">
        <f t="shared" ca="1" si="22"/>
        <v>0</v>
      </c>
      <c r="E98" s="28">
        <f t="shared" ca="1" si="19"/>
        <v>0</v>
      </c>
      <c r="F98" s="27">
        <f t="shared" ca="1" si="23"/>
        <v>0</v>
      </c>
      <c r="H98" s="29" t="str">
        <f t="shared" si="17"/>
        <v>Other Expenses</v>
      </c>
      <c r="I98" s="29" t="b">
        <f>AND(ISNA(VLOOKUP(G98,$G$15:G97,1,FALSE)),H98=$A$8)</f>
        <v>1</v>
      </c>
      <c r="J98" s="30">
        <f t="shared" ca="1" si="18"/>
        <v>0</v>
      </c>
      <c r="L98" s="1" t="str">
        <f t="shared" si="16"/>
        <v>CAD</v>
      </c>
      <c r="S98" s="1" t="s">
        <v>100</v>
      </c>
    </row>
    <row r="99" spans="1:19" x14ac:dyDescent="0.25">
      <c r="A99" s="27">
        <f t="shared" ca="1" si="20"/>
        <v>0</v>
      </c>
      <c r="B99" s="27">
        <f ca="1">VLOOKUP(OFFSET($L$2,(ROW(R82)-ROW($Q$2))*7+COLUMN(B98)-COLUMN($A$15),0),Accounts!$H$3:$K$24,4,FALSE)</f>
        <v>0</v>
      </c>
      <c r="C99" s="32">
        <f t="shared" ca="1" si="21"/>
        <v>0</v>
      </c>
      <c r="D99" s="27">
        <f t="shared" ca="1" si="22"/>
        <v>0</v>
      </c>
      <c r="E99" s="28">
        <f t="shared" ca="1" si="19"/>
        <v>0</v>
      </c>
      <c r="F99" s="27">
        <f t="shared" ca="1" si="23"/>
        <v>0</v>
      </c>
      <c r="H99" s="29" t="str">
        <f t="shared" si="17"/>
        <v>Other Expenses</v>
      </c>
      <c r="I99" s="29" t="b">
        <f>AND(ISNA(VLOOKUP(G99,$G$15:G98,1,FALSE)),H99=$A$8)</f>
        <v>1</v>
      </c>
      <c r="J99" s="30">
        <f t="shared" ca="1" si="18"/>
        <v>0</v>
      </c>
      <c r="L99" s="1" t="str">
        <f t="shared" si="16"/>
        <v>false</v>
      </c>
      <c r="S99" s="1" t="s">
        <v>101</v>
      </c>
    </row>
    <row r="100" spans="1:19" x14ac:dyDescent="0.25">
      <c r="A100" s="27">
        <f t="shared" ca="1" si="20"/>
        <v>0</v>
      </c>
      <c r="B100" s="27">
        <f ca="1">VLOOKUP(OFFSET($L$2,(ROW(R83)-ROW($Q$2))*7+COLUMN(B99)-COLUMN($A$15),0),Accounts!$H$3:$K$24,4,FALSE)</f>
        <v>0</v>
      </c>
      <c r="C100" s="32">
        <f t="shared" ca="1" si="21"/>
        <v>0</v>
      </c>
      <c r="D100" s="27">
        <f t="shared" ca="1" si="22"/>
        <v>0</v>
      </c>
      <c r="E100" s="28">
        <f t="shared" ca="1" si="19"/>
        <v>0</v>
      </c>
      <c r="F100" s="27">
        <f t="shared" ca="1" si="23"/>
        <v>0</v>
      </c>
      <c r="H100" s="29" t="str">
        <f t="shared" si="17"/>
        <v>Other Expenses</v>
      </c>
      <c r="I100" s="29" t="b">
        <f>AND(ISNA(VLOOKUP(G100,$G$15:G99,1,FALSE)),H100=$A$8)</f>
        <v>1</v>
      </c>
      <c r="J100" s="30">
        <f t="shared" ca="1" si="18"/>
        <v>0</v>
      </c>
      <c r="L100" s="1" t="str">
        <f t="shared" si="16"/>
        <v>00ypZR7nEZS7505ypMVDtykavPOZgYTrKakOE</v>
      </c>
      <c r="S100" s="1" t="s">
        <v>183</v>
      </c>
    </row>
    <row r="101" spans="1:19" x14ac:dyDescent="0.25">
      <c r="A101" s="27">
        <f t="shared" ca="1" si="20"/>
        <v>0</v>
      </c>
      <c r="B101" s="27">
        <f ca="1">VLOOKUP(OFFSET($L$2,(ROW(R84)-ROW($Q$2))*7+COLUMN(B100)-COLUMN($A$15),0),Accounts!$H$3:$K$24,4,FALSE)</f>
        <v>0</v>
      </c>
      <c r="C101" s="32">
        <f t="shared" ca="1" si="21"/>
        <v>0</v>
      </c>
      <c r="D101" s="27">
        <f t="shared" ca="1" si="22"/>
        <v>0</v>
      </c>
      <c r="E101" s="28">
        <f t="shared" ca="1" si="19"/>
        <v>0</v>
      </c>
      <c r="F101" s="27">
        <f t="shared" ca="1" si="23"/>
        <v>0</v>
      </c>
      <c r="H101" s="29" t="str">
        <f t="shared" si="17"/>
        <v>Other Expenses</v>
      </c>
      <c r="I101" s="29" t="b">
        <f>AND(ISNA(VLOOKUP(G101,$G$15:G100,1,FALSE)),H101=$A$8)</f>
        <v>1</v>
      </c>
      <c r="J101" s="30">
        <f t="shared" ca="1" si="18"/>
        <v>0</v>
      </c>
      <c r="L101" s="1" t="str">
        <f t="shared" si="16"/>
        <v>D3qzE6axQEf6MgM7eq1dsOnm8bw7BrSZErLXg</v>
      </c>
      <c r="S101" s="1" t="s">
        <v>1</v>
      </c>
    </row>
    <row r="102" spans="1:19" x14ac:dyDescent="0.25">
      <c r="A102" s="27">
        <f t="shared" ca="1" si="20"/>
        <v>0</v>
      </c>
      <c r="B102" s="27">
        <f ca="1">VLOOKUP(OFFSET($L$2,(ROW(R85)-ROW($Q$2))*7+COLUMN(B101)-COLUMN($A$15),0),Accounts!$H$3:$K$24,4,FALSE)</f>
        <v>0</v>
      </c>
      <c r="C102" s="32">
        <f t="shared" ca="1" si="21"/>
        <v>0</v>
      </c>
      <c r="D102" s="27">
        <f t="shared" ca="1" si="22"/>
        <v>0</v>
      </c>
      <c r="E102" s="28">
        <f t="shared" ca="1" si="19"/>
        <v>0</v>
      </c>
      <c r="F102" s="27">
        <f t="shared" ca="1" si="23"/>
        <v>0</v>
      </c>
      <c r="H102" s="29" t="str">
        <f t="shared" si="17"/>
        <v>Other Expenses</v>
      </c>
      <c r="I102" s="29" t="b">
        <f>AND(ISNA(VLOOKUP(G102,$G$15:G101,1,FALSE)),H102=$A$8)</f>
        <v>1</v>
      </c>
      <c r="J102" s="30">
        <f t="shared" ca="1" si="18"/>
        <v>0</v>
      </c>
      <c r="L102" s="1">
        <f t="shared" si="16"/>
        <v>43249</v>
      </c>
      <c r="S102" s="1" t="s">
        <v>118</v>
      </c>
    </row>
    <row r="103" spans="1:19" x14ac:dyDescent="0.25">
      <c r="A103" s="27">
        <f t="shared" ca="1" si="20"/>
        <v>0</v>
      </c>
      <c r="B103" s="27">
        <f ca="1">VLOOKUP(OFFSET($L$2,(ROW(R86)-ROW($Q$2))*7+COLUMN(B102)-COLUMN($A$15),0),Accounts!$H$3:$K$24,4,FALSE)</f>
        <v>0</v>
      </c>
      <c r="C103" s="32">
        <f t="shared" ca="1" si="21"/>
        <v>0</v>
      </c>
      <c r="D103" s="27">
        <f t="shared" ca="1" si="22"/>
        <v>0</v>
      </c>
      <c r="E103" s="28">
        <f t="shared" ca="1" si="19"/>
        <v>0</v>
      </c>
      <c r="F103" s="27">
        <f t="shared" ca="1" si="23"/>
        <v>0</v>
      </c>
      <c r="H103" s="29" t="str">
        <f t="shared" si="17"/>
        <v>Other Expenses</v>
      </c>
      <c r="I103" s="29" t="b">
        <f>AND(ISNA(VLOOKUP(G103,$G$15:G102,1,FALSE)),H103=$A$8)</f>
        <v>1</v>
      </c>
      <c r="J103" s="30">
        <f t="shared" ca="1" si="18"/>
        <v>0</v>
      </c>
      <c r="L103" s="1" t="str">
        <f t="shared" si="16"/>
        <v>ESSO 4696 YONGE STREET</v>
      </c>
      <c r="S103" s="1" t="s">
        <v>119</v>
      </c>
    </row>
    <row r="104" spans="1:19" x14ac:dyDescent="0.25">
      <c r="A104" s="27">
        <f t="shared" ca="1" si="20"/>
        <v>0</v>
      </c>
      <c r="B104" s="27">
        <f ca="1">VLOOKUP(OFFSET($L$2,(ROW(R87)-ROW($Q$2))*7+COLUMN(B103)-COLUMN($A$15),0),Accounts!$H$3:$K$24,4,FALSE)</f>
        <v>0</v>
      </c>
      <c r="C104" s="32">
        <f t="shared" ca="1" si="21"/>
        <v>0</v>
      </c>
      <c r="D104" s="27">
        <f t="shared" ca="1" si="22"/>
        <v>0</v>
      </c>
      <c r="E104" s="28">
        <f t="shared" ca="1" si="19"/>
        <v>0</v>
      </c>
      <c r="F104" s="27">
        <f t="shared" ca="1" si="23"/>
        <v>0</v>
      </c>
      <c r="H104" s="29" t="str">
        <f t="shared" si="17"/>
        <v>Other Expenses</v>
      </c>
      <c r="I104" s="29" t="b">
        <f>AND(ISNA(VLOOKUP(G104,$G$15:G103,1,FALSE)),H104=$A$8)</f>
        <v>1</v>
      </c>
      <c r="J104" s="30">
        <f t="shared" ca="1" si="18"/>
        <v>0</v>
      </c>
      <c r="L104" s="1">
        <f t="shared" si="16"/>
        <v>20</v>
      </c>
      <c r="S104" s="1" t="s">
        <v>120</v>
      </c>
    </row>
    <row r="105" spans="1:19" x14ac:dyDescent="0.25">
      <c r="A105" s="27">
        <f t="shared" ca="1" si="20"/>
        <v>0</v>
      </c>
      <c r="B105" s="27">
        <f ca="1">VLOOKUP(OFFSET($L$2,(ROW(R88)-ROW($Q$2))*7+COLUMN(B104)-COLUMN($A$15),0),Accounts!$H$3:$K$24,4,FALSE)</f>
        <v>0</v>
      </c>
      <c r="C105" s="32">
        <f t="shared" ca="1" si="21"/>
        <v>0</v>
      </c>
      <c r="D105" s="27">
        <f t="shared" ca="1" si="22"/>
        <v>0</v>
      </c>
      <c r="E105" s="28">
        <f t="shared" ca="1" si="19"/>
        <v>0</v>
      </c>
      <c r="F105" s="27">
        <f t="shared" ca="1" si="23"/>
        <v>0</v>
      </c>
      <c r="H105" s="29" t="str">
        <f t="shared" si="17"/>
        <v>Other Expenses</v>
      </c>
      <c r="I105" s="29" t="b">
        <f>AND(ISNA(VLOOKUP(G105,$G$15:G104,1,FALSE)),H105=$A$8)</f>
        <v>1</v>
      </c>
      <c r="J105" s="30">
        <f t="shared" ca="1" si="18"/>
        <v>0</v>
      </c>
      <c r="L105" s="1" t="str">
        <f t="shared" si="16"/>
        <v>CAD</v>
      </c>
      <c r="S105" s="1" t="s">
        <v>100</v>
      </c>
    </row>
    <row r="106" spans="1:19" x14ac:dyDescent="0.25">
      <c r="A106" s="27">
        <f t="shared" ca="1" si="20"/>
        <v>0</v>
      </c>
      <c r="B106" s="27">
        <f ca="1">VLOOKUP(OFFSET($L$2,(ROW(R89)-ROW($Q$2))*7+COLUMN(B105)-COLUMN($A$15),0),Accounts!$H$3:$K$24,4,FALSE)</f>
        <v>0</v>
      </c>
      <c r="C106" s="32">
        <f t="shared" ca="1" si="21"/>
        <v>0</v>
      </c>
      <c r="D106" s="27">
        <f t="shared" ca="1" si="22"/>
        <v>0</v>
      </c>
      <c r="E106" s="28">
        <f t="shared" ca="1" si="19"/>
        <v>0</v>
      </c>
      <c r="F106" s="27">
        <f t="shared" ca="1" si="23"/>
        <v>0</v>
      </c>
      <c r="H106" s="29" t="str">
        <f t="shared" si="17"/>
        <v>Other Expenses</v>
      </c>
      <c r="I106" s="29" t="b">
        <f>AND(ISNA(VLOOKUP(G106,$G$15:G105,1,FALSE)),H106=$A$8)</f>
        <v>1</v>
      </c>
      <c r="J106" s="30">
        <f t="shared" ca="1" si="18"/>
        <v>0</v>
      </c>
      <c r="L106" s="1" t="str">
        <f t="shared" si="16"/>
        <v>false</v>
      </c>
      <c r="S106" s="1" t="s">
        <v>101</v>
      </c>
    </row>
    <row r="107" spans="1:19" x14ac:dyDescent="0.25">
      <c r="A107" s="27">
        <f t="shared" ca="1" si="20"/>
        <v>0</v>
      </c>
      <c r="B107" s="27">
        <f ca="1">VLOOKUP(OFFSET($L$2,(ROW(R90)-ROW($Q$2))*7+COLUMN(B106)-COLUMN($A$15),0),Accounts!$H$3:$K$24,4,FALSE)</f>
        <v>0</v>
      </c>
      <c r="C107" s="32">
        <f t="shared" ca="1" si="21"/>
        <v>0</v>
      </c>
      <c r="D107" s="27">
        <f t="shared" ca="1" si="22"/>
        <v>0</v>
      </c>
      <c r="E107" s="28">
        <f t="shared" ca="1" si="19"/>
        <v>0</v>
      </c>
      <c r="F107" s="27">
        <f t="shared" ca="1" si="23"/>
        <v>0</v>
      </c>
      <c r="H107" s="29" t="str">
        <f t="shared" si="17"/>
        <v>Other Expenses</v>
      </c>
      <c r="I107" s="29" t="b">
        <f>AND(ISNA(VLOOKUP(G107,$G$15:G106,1,FALSE)),H107=$A$8)</f>
        <v>1</v>
      </c>
      <c r="J107" s="30">
        <f t="shared" ca="1" si="18"/>
        <v>0</v>
      </c>
      <c r="L107" s="1" t="str">
        <f t="shared" si="16"/>
        <v>vMJ4RDzgoRsZOJOw97YqsORon3vb5aTmdj9KD</v>
      </c>
      <c r="S107" s="1" t="s">
        <v>184</v>
      </c>
    </row>
    <row r="108" spans="1:19" x14ac:dyDescent="0.25">
      <c r="A108" s="27">
        <f t="shared" ca="1" si="20"/>
        <v>0</v>
      </c>
      <c r="B108" s="27">
        <f ca="1">VLOOKUP(OFFSET($L$2,(ROW(R91)-ROW($Q$2))*7+COLUMN(B107)-COLUMN($A$15),0),Accounts!$H$3:$K$24,4,FALSE)</f>
        <v>0</v>
      </c>
      <c r="C108" s="32">
        <f t="shared" ca="1" si="21"/>
        <v>0</v>
      </c>
      <c r="D108" s="27">
        <f t="shared" ca="1" si="22"/>
        <v>0</v>
      </c>
      <c r="E108" s="28">
        <f t="shared" ca="1" si="19"/>
        <v>0</v>
      </c>
      <c r="F108" s="27">
        <f t="shared" ca="1" si="23"/>
        <v>0</v>
      </c>
      <c r="H108" s="29" t="str">
        <f t="shared" si="17"/>
        <v>Other Expenses</v>
      </c>
      <c r="I108" s="29" t="b">
        <f>AND(ISNA(VLOOKUP(G108,$G$15:G107,1,FALSE)),H108=$A$8)</f>
        <v>1</v>
      </c>
      <c r="J108" s="30">
        <f t="shared" ca="1" si="18"/>
        <v>0</v>
      </c>
      <c r="L108" s="1" t="str">
        <f t="shared" si="16"/>
        <v>D3qzE6axQEf6MgM7eq1dsOnm8bw7BrSZErLXg</v>
      </c>
      <c r="S108" s="1" t="s">
        <v>1</v>
      </c>
    </row>
    <row r="109" spans="1:19" x14ac:dyDescent="0.25">
      <c r="A109" s="27">
        <f t="shared" ca="1" si="20"/>
        <v>0</v>
      </c>
      <c r="B109" s="27">
        <f ca="1">VLOOKUP(OFFSET($L$2,(ROW(R92)-ROW($Q$2))*7+COLUMN(B108)-COLUMN($A$15),0),Accounts!$H$3:$K$24,4,FALSE)</f>
        <v>0</v>
      </c>
      <c r="C109" s="32">
        <f t="shared" ca="1" si="21"/>
        <v>0</v>
      </c>
      <c r="D109" s="27">
        <f t="shared" ca="1" si="22"/>
        <v>0</v>
      </c>
      <c r="E109" s="28">
        <f t="shared" ca="1" si="19"/>
        <v>0</v>
      </c>
      <c r="F109" s="27">
        <f t="shared" ca="1" si="23"/>
        <v>0</v>
      </c>
      <c r="H109" s="29" t="str">
        <f t="shared" si="17"/>
        <v>Other Expenses</v>
      </c>
      <c r="I109" s="29" t="b">
        <f>AND(ISNA(VLOOKUP(G109,$G$15:G108,1,FALSE)),H109=$A$8)</f>
        <v>1</v>
      </c>
      <c r="J109" s="30">
        <f t="shared" ca="1" si="18"/>
        <v>0</v>
      </c>
      <c r="L109" s="1">
        <f t="shared" si="16"/>
        <v>43249</v>
      </c>
      <c r="S109" s="1" t="s">
        <v>118</v>
      </c>
    </row>
    <row r="110" spans="1:19" x14ac:dyDescent="0.25">
      <c r="A110" s="27">
        <f t="shared" ca="1" si="20"/>
        <v>0</v>
      </c>
      <c r="B110" s="27">
        <f ca="1">VLOOKUP(OFFSET($L$2,(ROW(R93)-ROW($Q$2))*7+COLUMN(B109)-COLUMN($A$15),0),Accounts!$H$3:$K$24,4,FALSE)</f>
        <v>0</v>
      </c>
      <c r="C110" s="32">
        <f t="shared" ca="1" si="21"/>
        <v>0</v>
      </c>
      <c r="D110" s="27">
        <f t="shared" ca="1" si="22"/>
        <v>0</v>
      </c>
      <c r="E110" s="28">
        <f t="shared" ca="1" si="19"/>
        <v>0</v>
      </c>
      <c r="F110" s="27">
        <f t="shared" ca="1" si="23"/>
        <v>0</v>
      </c>
      <c r="H110" s="29" t="str">
        <f t="shared" si="17"/>
        <v>Other Expenses</v>
      </c>
      <c r="I110" s="29" t="b">
        <f>AND(ISNA(VLOOKUP(G110,$G$15:G109,1,FALSE)),H110=$A$8)</f>
        <v>1</v>
      </c>
      <c r="J110" s="30">
        <f t="shared" ca="1" si="18"/>
        <v>0</v>
      </c>
      <c r="L110" s="1" t="str">
        <f t="shared" si="16"/>
        <v>Home Depot</v>
      </c>
      <c r="S110" s="1" t="s">
        <v>122</v>
      </c>
    </row>
    <row r="111" spans="1:19" x14ac:dyDescent="0.25">
      <c r="A111" s="27">
        <f t="shared" ca="1" si="20"/>
        <v>0</v>
      </c>
      <c r="B111" s="27">
        <f ca="1">VLOOKUP(OFFSET($L$2,(ROW(R94)-ROW($Q$2))*7+COLUMN(B110)-COLUMN($A$15),0),Accounts!$H$3:$K$24,4,FALSE)</f>
        <v>0</v>
      </c>
      <c r="C111" s="32">
        <f t="shared" ca="1" si="21"/>
        <v>0</v>
      </c>
      <c r="D111" s="27">
        <f t="shared" ca="1" si="22"/>
        <v>0</v>
      </c>
      <c r="E111" s="28">
        <f t="shared" ca="1" si="19"/>
        <v>0</v>
      </c>
      <c r="F111" s="27">
        <f t="shared" ca="1" si="23"/>
        <v>0</v>
      </c>
      <c r="H111" s="29" t="str">
        <f t="shared" si="17"/>
        <v>Other Expenses</v>
      </c>
      <c r="I111" s="29" t="b">
        <f>AND(ISNA(VLOOKUP(G111,$G$15:G110,1,FALSE)),H111=$A$8)</f>
        <v>1</v>
      </c>
      <c r="J111" s="30">
        <f t="shared" ca="1" si="18"/>
        <v>0</v>
      </c>
      <c r="L111" s="1">
        <f t="shared" si="16"/>
        <v>16.239999999999998</v>
      </c>
      <c r="S111" s="1" t="s">
        <v>121</v>
      </c>
    </row>
    <row r="112" spans="1:19" x14ac:dyDescent="0.25">
      <c r="A112" s="27">
        <f t="shared" ca="1" si="20"/>
        <v>0</v>
      </c>
      <c r="B112" s="27">
        <f ca="1">VLOOKUP(OFFSET($L$2,(ROW(R95)-ROW($Q$2))*7+COLUMN(B111)-COLUMN($A$15),0),Accounts!$H$3:$K$24,4,FALSE)</f>
        <v>0</v>
      </c>
      <c r="C112" s="32">
        <f t="shared" ca="1" si="21"/>
        <v>0</v>
      </c>
      <c r="D112" s="27">
        <f t="shared" ca="1" si="22"/>
        <v>0</v>
      </c>
      <c r="E112" s="28">
        <f t="shared" ca="1" si="19"/>
        <v>0</v>
      </c>
      <c r="F112" s="27">
        <f t="shared" ca="1" si="23"/>
        <v>0</v>
      </c>
      <c r="H112" s="29" t="str">
        <f t="shared" ref="H112:H118" si="24">IF(ISNA(VLOOKUP($G112,$Y$1:$Z$41,2,FALSE)),"Other Expenses",VLOOKUP($G112,$Y$1:$Z$41,2,FALSE))</f>
        <v>Other Expenses</v>
      </c>
      <c r="I112" s="29" t="b">
        <f>AND(ISNA(VLOOKUP(G112,$G$15:G111,1,FALSE)),H112=$A$8)</f>
        <v>1</v>
      </c>
      <c r="J112" s="30">
        <f t="shared" ca="1" si="18"/>
        <v>0</v>
      </c>
      <c r="L112" s="1" t="str">
        <f t="shared" si="16"/>
        <v>CAD</v>
      </c>
      <c r="S112" s="1" t="s">
        <v>100</v>
      </c>
    </row>
    <row r="113" spans="1:19" x14ac:dyDescent="0.25">
      <c r="A113" s="27">
        <f t="shared" ca="1" si="20"/>
        <v>0</v>
      </c>
      <c r="B113" s="27">
        <f ca="1">VLOOKUP(OFFSET($L$2,(ROW(R96)-ROW($Q$2))*7+COLUMN(B112)-COLUMN($A$15),0),Accounts!$H$3:$K$24,4,FALSE)</f>
        <v>0</v>
      </c>
      <c r="C113" s="32">
        <f t="shared" ca="1" si="21"/>
        <v>0</v>
      </c>
      <c r="D113" s="27">
        <f t="shared" ca="1" si="22"/>
        <v>0</v>
      </c>
      <c r="E113" s="28">
        <f t="shared" ca="1" si="19"/>
        <v>0</v>
      </c>
      <c r="F113" s="27">
        <f t="shared" ca="1" si="23"/>
        <v>0</v>
      </c>
      <c r="H113" s="29" t="str">
        <f t="shared" si="24"/>
        <v>Other Expenses</v>
      </c>
      <c r="I113" s="29" t="b">
        <f>AND(ISNA(VLOOKUP(G113,$G$15:G112,1,FALSE)),H113=$A$8)</f>
        <v>1</v>
      </c>
      <c r="J113" s="30">
        <f t="shared" ca="1" si="18"/>
        <v>0</v>
      </c>
      <c r="L113" s="1" t="str">
        <f t="shared" si="16"/>
        <v>false</v>
      </c>
      <c r="S113" s="1" t="s">
        <v>101</v>
      </c>
    </row>
    <row r="114" spans="1:19" x14ac:dyDescent="0.25">
      <c r="A114" s="27">
        <f t="shared" ca="1" si="20"/>
        <v>0</v>
      </c>
      <c r="B114" s="27">
        <f ca="1">VLOOKUP(OFFSET($L$2,(ROW(R97)-ROW($Q$2))*7+COLUMN(B113)-COLUMN($A$15),0),Accounts!$H$3:$K$24,4,FALSE)</f>
        <v>0</v>
      </c>
      <c r="C114" s="32">
        <f t="shared" ca="1" si="21"/>
        <v>0</v>
      </c>
      <c r="D114" s="27">
        <f t="shared" ca="1" si="22"/>
        <v>0</v>
      </c>
      <c r="E114" s="28">
        <f t="shared" ca="1" si="19"/>
        <v>0</v>
      </c>
      <c r="F114" s="27">
        <f t="shared" ca="1" si="23"/>
        <v>0</v>
      </c>
      <c r="H114" s="29" t="str">
        <f t="shared" si="24"/>
        <v>Other Expenses</v>
      </c>
      <c r="I114" s="29" t="b">
        <f>AND(ISNA(VLOOKUP(G114,$G$15:G113,1,FALSE)),H114=$A$8)</f>
        <v>1</v>
      </c>
      <c r="J114" s="30">
        <f t="shared" ca="1" si="18"/>
        <v>0</v>
      </c>
      <c r="L114" s="1" t="str">
        <f t="shared" si="16"/>
        <v>APwzvYj8mvs3LQLMEkoDUw48r790JQi6E0v3O</v>
      </c>
      <c r="S114" s="1" t="s">
        <v>185</v>
      </c>
    </row>
    <row r="115" spans="1:19" x14ac:dyDescent="0.25">
      <c r="A115" s="27">
        <f t="shared" ca="1" si="20"/>
        <v>0</v>
      </c>
      <c r="B115" s="27">
        <f ca="1">VLOOKUP(OFFSET($L$2,(ROW(R98)-ROW($Q$2))*7+COLUMN(B114)-COLUMN($A$15),0),Accounts!$H$3:$K$24,4,FALSE)</f>
        <v>0</v>
      </c>
      <c r="C115" s="32">
        <f t="shared" ca="1" si="21"/>
        <v>0</v>
      </c>
      <c r="D115" s="27">
        <f t="shared" ca="1" si="22"/>
        <v>0</v>
      </c>
      <c r="E115" s="28">
        <f t="shared" ca="1" si="19"/>
        <v>0</v>
      </c>
      <c r="F115" s="27">
        <f t="shared" ca="1" si="23"/>
        <v>0</v>
      </c>
      <c r="H115" s="29" t="str">
        <f t="shared" si="24"/>
        <v>Other Expenses</v>
      </c>
      <c r="I115" s="29" t="b">
        <f>AND(ISNA(VLOOKUP(G115,$G$15:G114,1,FALSE)),H115=$A$8)</f>
        <v>1</v>
      </c>
      <c r="J115" s="30">
        <f t="shared" ca="1" si="18"/>
        <v>0</v>
      </c>
      <c r="L115" s="1" t="str">
        <f t="shared" si="16"/>
        <v>D3qzE6axQEf6MgM7eq1dsOnm8bw7BrSZErLXg</v>
      </c>
      <c r="S115" s="1" t="s">
        <v>1</v>
      </c>
    </row>
    <row r="116" spans="1:19" x14ac:dyDescent="0.25">
      <c r="A116" s="27">
        <f t="shared" ca="1" si="20"/>
        <v>0</v>
      </c>
      <c r="B116" s="27">
        <f ca="1">VLOOKUP(OFFSET($L$2,(ROW(R99)-ROW($Q$2))*7+COLUMN(B115)-COLUMN($A$15),0),Accounts!$H$3:$K$24,4,FALSE)</f>
        <v>0</v>
      </c>
      <c r="C116" s="32">
        <f t="shared" ca="1" si="21"/>
        <v>0</v>
      </c>
      <c r="D116" s="27">
        <f t="shared" ca="1" si="22"/>
        <v>0</v>
      </c>
      <c r="E116" s="28">
        <f t="shared" ca="1" si="19"/>
        <v>0</v>
      </c>
      <c r="F116" s="27">
        <f t="shared" ca="1" si="23"/>
        <v>0</v>
      </c>
      <c r="H116" s="29" t="str">
        <f t="shared" si="24"/>
        <v>Other Expenses</v>
      </c>
      <c r="I116" s="29" t="b">
        <f>AND(ISNA(VLOOKUP(G116,$G$15:G115,1,FALSE)),H116=$A$8)</f>
        <v>1</v>
      </c>
      <c r="J116" s="30">
        <f t="shared" ca="1" si="18"/>
        <v>0</v>
      </c>
      <c r="L116" s="1">
        <f t="shared" si="16"/>
        <v>43249</v>
      </c>
      <c r="S116" s="1" t="s">
        <v>118</v>
      </c>
    </row>
    <row r="117" spans="1:19" x14ac:dyDescent="0.25">
      <c r="A117" s="27">
        <f t="shared" ca="1" si="20"/>
        <v>0</v>
      </c>
      <c r="B117" s="27">
        <f ca="1">VLOOKUP(OFFSET($L$2,(ROW(R100)-ROW($Q$2))*7+COLUMN(B116)-COLUMN($A$15),0),Accounts!$H$3:$K$24,4,FALSE)</f>
        <v>0</v>
      </c>
      <c r="C117" s="32">
        <f t="shared" ca="1" si="21"/>
        <v>0</v>
      </c>
      <c r="D117" s="27">
        <f t="shared" ca="1" si="22"/>
        <v>0</v>
      </c>
      <c r="E117" s="28">
        <f t="shared" ca="1" si="19"/>
        <v>0</v>
      </c>
      <c r="F117" s="27">
        <f t="shared" ca="1" si="23"/>
        <v>0</v>
      </c>
      <c r="H117" s="29" t="str">
        <f t="shared" si="24"/>
        <v>Other Expenses</v>
      </c>
      <c r="I117" s="29" t="b">
        <f>AND(ISNA(VLOOKUP(G117,$G$15:G116,1,FALSE)),H117=$A$8)</f>
        <v>1</v>
      </c>
      <c r="J117" s="30">
        <f t="shared" ca="1" si="18"/>
        <v>0</v>
      </c>
      <c r="L117" s="1" t="str">
        <f t="shared" si="16"/>
        <v>LOBLAWS #1010</v>
      </c>
      <c r="S117" s="1" t="s">
        <v>2</v>
      </c>
    </row>
    <row r="118" spans="1:19" x14ac:dyDescent="0.25">
      <c r="A118" s="27">
        <f t="shared" ca="1" si="20"/>
        <v>0</v>
      </c>
      <c r="B118" s="27">
        <f ca="1">VLOOKUP(OFFSET($L$2,(ROW(R101)-ROW($Q$2))*7+COLUMN(B117)-COLUMN($A$15),0),Accounts!$H$3:$K$24,4,FALSE)</f>
        <v>0</v>
      </c>
      <c r="C118" s="32">
        <f t="shared" ca="1" si="21"/>
        <v>0</v>
      </c>
      <c r="D118" s="27">
        <f t="shared" ca="1" si="22"/>
        <v>0</v>
      </c>
      <c r="E118" s="28">
        <f t="shared" ca="1" si="19"/>
        <v>0</v>
      </c>
      <c r="F118" s="27">
        <f t="shared" ca="1" si="23"/>
        <v>0</v>
      </c>
      <c r="H118" s="29" t="str">
        <f t="shared" si="24"/>
        <v>Other Expenses</v>
      </c>
      <c r="I118" s="29" t="b">
        <f>AND(ISNA(VLOOKUP(G118,$G$15:G117,1,FALSE)),H118=$A$8)</f>
        <v>1</v>
      </c>
      <c r="J118" s="30">
        <f t="shared" ca="1" si="18"/>
        <v>0</v>
      </c>
      <c r="L118" s="1">
        <f t="shared" si="16"/>
        <v>12.98</v>
      </c>
      <c r="S118" s="1" t="s">
        <v>123</v>
      </c>
    </row>
    <row r="119" spans="1:19" x14ac:dyDescent="0.25">
      <c r="L119" s="1" t="str">
        <f t="shared" si="16"/>
        <v>CAD</v>
      </c>
      <c r="S119" s="1" t="s">
        <v>100</v>
      </c>
    </row>
    <row r="120" spans="1:19" x14ac:dyDescent="0.25">
      <c r="L120" s="1" t="str">
        <f t="shared" si="16"/>
        <v>false</v>
      </c>
      <c r="S120" s="1" t="s">
        <v>101</v>
      </c>
    </row>
    <row r="121" spans="1:19" x14ac:dyDescent="0.25">
      <c r="L121" s="1" t="str">
        <f t="shared" si="16"/>
        <v>kEzqrMmywrUOQyQeP958Iw3on4bNOKiRABrNj</v>
      </c>
      <c r="S121" s="1" t="s">
        <v>186</v>
      </c>
    </row>
    <row r="122" spans="1:19" x14ac:dyDescent="0.25">
      <c r="L122" s="1" t="str">
        <f t="shared" si="16"/>
        <v>D3qzE6axQEf6MgM7eq1dsOnm8bw7BrSZErLXg</v>
      </c>
      <c r="S122" s="1" t="s">
        <v>1</v>
      </c>
    </row>
    <row r="123" spans="1:19" x14ac:dyDescent="0.25">
      <c r="L123" s="1">
        <f t="shared" si="16"/>
        <v>43249</v>
      </c>
      <c r="S123" s="1" t="s">
        <v>118</v>
      </c>
    </row>
    <row r="124" spans="1:19" x14ac:dyDescent="0.25">
      <c r="L124" s="1" t="str">
        <f t="shared" si="16"/>
        <v>Zipcar</v>
      </c>
      <c r="S124" s="1" t="s">
        <v>18</v>
      </c>
    </row>
    <row r="125" spans="1:19" x14ac:dyDescent="0.25">
      <c r="L125" s="1">
        <f t="shared" si="16"/>
        <v>32.14</v>
      </c>
      <c r="S125" s="1" t="s">
        <v>124</v>
      </c>
    </row>
    <row r="126" spans="1:19" x14ac:dyDescent="0.25">
      <c r="L126" s="1" t="str">
        <f t="shared" si="16"/>
        <v>CAD</v>
      </c>
      <c r="S126" s="1" t="s">
        <v>100</v>
      </c>
    </row>
    <row r="127" spans="1:19" x14ac:dyDescent="0.25">
      <c r="L127" s="1" t="str">
        <f t="shared" si="16"/>
        <v>false</v>
      </c>
      <c r="S127" s="1" t="s">
        <v>101</v>
      </c>
    </row>
    <row r="128" spans="1:19" x14ac:dyDescent="0.25">
      <c r="L128" s="1" t="str">
        <f t="shared" si="16"/>
        <v>D3qzE6axQEf6MgM7eq11Imm7vAKwAXSZr9zen</v>
      </c>
      <c r="S128" s="1" t="s">
        <v>187</v>
      </c>
    </row>
    <row r="129" spans="12:19" x14ac:dyDescent="0.25">
      <c r="L129" s="1" t="str">
        <f t="shared" si="16"/>
        <v>6J8pE41eBEhBrOr4JzvLheoP7D1km9SabrzAV</v>
      </c>
      <c r="S129" s="1" t="s">
        <v>5</v>
      </c>
    </row>
    <row r="130" spans="12:19" x14ac:dyDescent="0.25">
      <c r="L130" s="1">
        <f t="shared" si="16"/>
        <v>43248</v>
      </c>
      <c r="S130" s="1" t="s">
        <v>126</v>
      </c>
    </row>
    <row r="131" spans="12:19" x14ac:dyDescent="0.25">
      <c r="L131" s="1" t="str">
        <f t="shared" ref="L131:L194" si="25">IF(ISERR(VALUE(IF(RIGHT(S131,1)=",",LEFT(S131,LEN(S131)-1),S131))),IF(RIGHT(S131,1)=",",LEFT(S131,LEN(S131)-1),S131),VALUE(IF(RIGHT(S131,1)=",",LEFT(S131,LEN(S131)-1),S131)))</f>
        <v>CHILLI CHICKEN</v>
      </c>
      <c r="S131" s="1" t="s">
        <v>127</v>
      </c>
    </row>
    <row r="132" spans="12:19" x14ac:dyDescent="0.25">
      <c r="L132" s="1">
        <f t="shared" si="25"/>
        <v>51.72</v>
      </c>
      <c r="S132" s="1" t="s">
        <v>125</v>
      </c>
    </row>
    <row r="133" spans="12:19" x14ac:dyDescent="0.25">
      <c r="L133" s="1" t="str">
        <f t="shared" si="25"/>
        <v>CAD</v>
      </c>
      <c r="S133" s="1" t="s">
        <v>100</v>
      </c>
    </row>
    <row r="134" spans="12:19" x14ac:dyDescent="0.25">
      <c r="L134" s="1" t="str">
        <f t="shared" si="25"/>
        <v>false</v>
      </c>
      <c r="S134" s="1" t="s">
        <v>101</v>
      </c>
    </row>
    <row r="135" spans="12:19" x14ac:dyDescent="0.25">
      <c r="L135" s="1" t="str">
        <f t="shared" si="25"/>
        <v>kEzqrMmywrUOQyQeP956hzP9jAN5e6HRqMaNM</v>
      </c>
      <c r="S135" s="1" t="s">
        <v>188</v>
      </c>
    </row>
    <row r="136" spans="12:19" x14ac:dyDescent="0.25">
      <c r="L136" s="1" t="str">
        <f t="shared" si="25"/>
        <v>D3qzE6axQEf6MgM7eq1dsOnm8bw7BrSZErLXg</v>
      </c>
      <c r="S136" s="1" t="s">
        <v>1</v>
      </c>
    </row>
    <row r="137" spans="12:19" x14ac:dyDescent="0.25">
      <c r="L137" s="1">
        <f t="shared" si="25"/>
        <v>43248</v>
      </c>
      <c r="S137" s="1" t="s">
        <v>126</v>
      </c>
    </row>
    <row r="138" spans="12:19" x14ac:dyDescent="0.25">
      <c r="L138" s="1" t="str">
        <f t="shared" si="25"/>
        <v>HARRY ROSEN #F990 ECOMMER</v>
      </c>
      <c r="S138" s="1" t="s">
        <v>129</v>
      </c>
    </row>
    <row r="139" spans="12:19" x14ac:dyDescent="0.25">
      <c r="L139" s="1">
        <f t="shared" si="25"/>
        <v>-37.29</v>
      </c>
      <c r="S139" s="1" t="s">
        <v>128</v>
      </c>
    </row>
    <row r="140" spans="12:19" x14ac:dyDescent="0.25">
      <c r="L140" s="1" t="str">
        <f t="shared" si="25"/>
        <v>CAD</v>
      </c>
      <c r="S140" s="1" t="s">
        <v>100</v>
      </c>
    </row>
    <row r="141" spans="12:19" x14ac:dyDescent="0.25">
      <c r="L141" s="1" t="str">
        <f t="shared" si="25"/>
        <v>false</v>
      </c>
      <c r="S141" s="1" t="s">
        <v>101</v>
      </c>
    </row>
    <row r="142" spans="12:19" x14ac:dyDescent="0.25">
      <c r="L142" s="1" t="str">
        <f t="shared" si="25"/>
        <v>KjJzD3bP9DhoqeqBzdkLcqAbrjxaV8sQp0D43</v>
      </c>
      <c r="S142" s="1" t="s">
        <v>189</v>
      </c>
    </row>
    <row r="143" spans="12:19" x14ac:dyDescent="0.25">
      <c r="L143" s="1" t="str">
        <f t="shared" si="25"/>
        <v>D3qzE6axQEf6MgM7eq1dsOnm8bw7BrSZErLXg</v>
      </c>
      <c r="S143" s="1" t="s">
        <v>1</v>
      </c>
    </row>
    <row r="144" spans="12:19" x14ac:dyDescent="0.25">
      <c r="L144" s="1">
        <f t="shared" si="25"/>
        <v>43248</v>
      </c>
      <c r="S144" s="1" t="s">
        <v>126</v>
      </c>
    </row>
    <row r="145" spans="12:19" x14ac:dyDescent="0.25">
      <c r="L145" s="1" t="str">
        <f t="shared" si="25"/>
        <v>HARRY ROSEN #F990 ECOMMER</v>
      </c>
      <c r="S145" s="1" t="s">
        <v>129</v>
      </c>
    </row>
    <row r="146" spans="12:19" x14ac:dyDescent="0.25">
      <c r="L146" s="1">
        <f t="shared" si="25"/>
        <v>37.29</v>
      </c>
      <c r="S146" s="1" t="s">
        <v>130</v>
      </c>
    </row>
    <row r="147" spans="12:19" x14ac:dyDescent="0.25">
      <c r="L147" s="1" t="str">
        <f t="shared" si="25"/>
        <v>CAD</v>
      </c>
      <c r="S147" s="1" t="s">
        <v>100</v>
      </c>
    </row>
    <row r="148" spans="12:19" x14ac:dyDescent="0.25">
      <c r="L148" s="1" t="str">
        <f t="shared" si="25"/>
        <v>false</v>
      </c>
      <c r="S148" s="1" t="s">
        <v>101</v>
      </c>
    </row>
    <row r="149" spans="12:19" x14ac:dyDescent="0.25">
      <c r="L149" s="1" t="str">
        <f t="shared" si="25"/>
        <v>vMJ4RDzgoRsZOJOw97Y1UjPx61bJBYfmQonKK</v>
      </c>
      <c r="S149" s="1" t="s">
        <v>190</v>
      </c>
    </row>
    <row r="150" spans="12:19" x14ac:dyDescent="0.25">
      <c r="L150" s="1" t="str">
        <f t="shared" si="25"/>
        <v>D3qzE6axQEf6MgM7eq1dsOnm8bw7BrSZErLXg</v>
      </c>
      <c r="S150" s="1" t="s">
        <v>1</v>
      </c>
    </row>
    <row r="151" spans="12:19" x14ac:dyDescent="0.25">
      <c r="L151" s="1">
        <f t="shared" si="25"/>
        <v>43248</v>
      </c>
      <c r="S151" s="1" t="s">
        <v>126</v>
      </c>
    </row>
    <row r="152" spans="12:19" x14ac:dyDescent="0.25">
      <c r="L152" s="1" t="str">
        <f t="shared" si="25"/>
        <v>SHOPPERSDRUGMART1250</v>
      </c>
      <c r="S152" s="1" t="s">
        <v>12</v>
      </c>
    </row>
    <row r="153" spans="12:19" x14ac:dyDescent="0.25">
      <c r="L153" s="1">
        <f t="shared" si="25"/>
        <v>7.74</v>
      </c>
      <c r="S153" s="1" t="s">
        <v>131</v>
      </c>
    </row>
    <row r="154" spans="12:19" x14ac:dyDescent="0.25">
      <c r="L154" s="1" t="str">
        <f t="shared" si="25"/>
        <v>CAD</v>
      </c>
      <c r="S154" s="1" t="s">
        <v>100</v>
      </c>
    </row>
    <row r="155" spans="12:19" x14ac:dyDescent="0.25">
      <c r="L155" s="1" t="str">
        <f t="shared" si="25"/>
        <v>false</v>
      </c>
      <c r="S155" s="1" t="s">
        <v>101</v>
      </c>
    </row>
    <row r="156" spans="12:19" x14ac:dyDescent="0.25">
      <c r="L156" s="1" t="str">
        <f t="shared" si="25"/>
        <v>00ypZR7nEZS7505ypMVmc8qrD7Z1eKtrbgdO1</v>
      </c>
      <c r="S156" s="1" t="s">
        <v>191</v>
      </c>
    </row>
    <row r="157" spans="12:19" x14ac:dyDescent="0.25">
      <c r="L157" s="1" t="str">
        <f t="shared" si="25"/>
        <v>D3qzE6axQEf6MgM7eq1dsOnm8bw7BrSZErLXg</v>
      </c>
      <c r="S157" s="1" t="s">
        <v>1</v>
      </c>
    </row>
    <row r="158" spans="12:19" x14ac:dyDescent="0.25">
      <c r="L158" s="1">
        <f t="shared" si="25"/>
        <v>43248</v>
      </c>
      <c r="S158" s="1" t="s">
        <v>126</v>
      </c>
    </row>
    <row r="159" spans="12:19" x14ac:dyDescent="0.25">
      <c r="L159" s="1" t="str">
        <f t="shared" si="25"/>
        <v>TANDORI</v>
      </c>
      <c r="S159" s="1" t="s">
        <v>133</v>
      </c>
    </row>
    <row r="160" spans="12:19" x14ac:dyDescent="0.25">
      <c r="L160" s="1">
        <f t="shared" si="25"/>
        <v>9.93</v>
      </c>
      <c r="S160" s="1" t="s">
        <v>132</v>
      </c>
    </row>
    <row r="161" spans="12:19" x14ac:dyDescent="0.25">
      <c r="L161" s="1" t="str">
        <f t="shared" si="25"/>
        <v>CAD</v>
      </c>
      <c r="S161" s="1" t="s">
        <v>100</v>
      </c>
    </row>
    <row r="162" spans="12:19" x14ac:dyDescent="0.25">
      <c r="L162" s="1" t="str">
        <f t="shared" si="25"/>
        <v>false</v>
      </c>
      <c r="S162" s="1" t="s">
        <v>101</v>
      </c>
    </row>
    <row r="163" spans="12:19" x14ac:dyDescent="0.25">
      <c r="L163" s="1" t="str">
        <f t="shared" si="25"/>
        <v>jEeP8nN3d8UKN3N1XzxpSez3qwXJg8TRL0D5p</v>
      </c>
      <c r="S163" s="1" t="s">
        <v>192</v>
      </c>
    </row>
    <row r="164" spans="12:19" x14ac:dyDescent="0.25">
      <c r="L164" s="1" t="str">
        <f t="shared" si="25"/>
        <v>D3qzE6axQEf6MgM7eq1dsOnm8bw7BrSZErLXg</v>
      </c>
      <c r="S164" s="1" t="s">
        <v>1</v>
      </c>
    </row>
    <row r="165" spans="12:19" x14ac:dyDescent="0.25">
      <c r="L165" s="1">
        <f t="shared" si="25"/>
        <v>43248</v>
      </c>
      <c r="S165" s="1" t="s">
        <v>126</v>
      </c>
    </row>
    <row r="166" spans="12:19" x14ac:dyDescent="0.25">
      <c r="L166" s="1" t="str">
        <f t="shared" si="25"/>
        <v>US CUSTOMS BUFFALO NY4</v>
      </c>
      <c r="S166" s="1" t="s">
        <v>135</v>
      </c>
    </row>
    <row r="167" spans="12:19" x14ac:dyDescent="0.25">
      <c r="L167" s="1">
        <f t="shared" si="25"/>
        <v>15.98</v>
      </c>
      <c r="S167" s="1" t="s">
        <v>134</v>
      </c>
    </row>
    <row r="168" spans="12:19" x14ac:dyDescent="0.25">
      <c r="L168" s="1" t="str">
        <f t="shared" si="25"/>
        <v>CAD</v>
      </c>
      <c r="S168" s="1" t="s">
        <v>100</v>
      </c>
    </row>
    <row r="169" spans="12:19" x14ac:dyDescent="0.25">
      <c r="L169" s="1" t="str">
        <f t="shared" si="25"/>
        <v>false</v>
      </c>
      <c r="S169" s="1" t="s">
        <v>101</v>
      </c>
    </row>
    <row r="170" spans="12:19" x14ac:dyDescent="0.25">
      <c r="L170" s="1" t="str">
        <f t="shared" si="25"/>
        <v>APwzvYj8mvs3LQLMEkomSDqkzv0ONYC67dX3r</v>
      </c>
      <c r="S170" s="1" t="s">
        <v>193</v>
      </c>
    </row>
    <row r="171" spans="12:19" x14ac:dyDescent="0.25">
      <c r="L171" s="1" t="str">
        <f t="shared" si="25"/>
        <v>D3qzE6axQEf6MgM7eq1dsOnm8bw7BrSZErLXg</v>
      </c>
      <c r="S171" s="1" t="s">
        <v>1</v>
      </c>
    </row>
    <row r="172" spans="12:19" x14ac:dyDescent="0.25">
      <c r="L172" s="1">
        <f t="shared" si="25"/>
        <v>43248</v>
      </c>
      <c r="S172" s="1" t="s">
        <v>126</v>
      </c>
    </row>
    <row r="173" spans="12:19" x14ac:dyDescent="0.25">
      <c r="L173" s="1" t="str">
        <f t="shared" si="25"/>
        <v>Zipcar</v>
      </c>
      <c r="S173" s="1" t="s">
        <v>18</v>
      </c>
    </row>
    <row r="174" spans="12:19" x14ac:dyDescent="0.25">
      <c r="L174" s="1">
        <f t="shared" si="25"/>
        <v>36.03</v>
      </c>
      <c r="S174" s="1" t="s">
        <v>136</v>
      </c>
    </row>
    <row r="175" spans="12:19" x14ac:dyDescent="0.25">
      <c r="L175" s="1" t="str">
        <f t="shared" si="25"/>
        <v>CAD</v>
      </c>
      <c r="S175" s="1" t="s">
        <v>100</v>
      </c>
    </row>
    <row r="176" spans="12:19" x14ac:dyDescent="0.25">
      <c r="L176" s="1" t="str">
        <f t="shared" si="25"/>
        <v>false</v>
      </c>
      <c r="S176" s="1" t="s">
        <v>101</v>
      </c>
    </row>
    <row r="177" spans="12:19" x14ac:dyDescent="0.25">
      <c r="L177" s="1" t="str">
        <f t="shared" si="25"/>
        <v>oYqK9Xzr19FY353dR41XhLzNov0YKLIBN368X</v>
      </c>
      <c r="S177" s="1" t="s">
        <v>194</v>
      </c>
    </row>
    <row r="178" spans="12:19" x14ac:dyDescent="0.25">
      <c r="L178" s="1" t="str">
        <f t="shared" si="25"/>
        <v>D3qzE6axQEf6MgM7eq1dsOnm8bw7BrSZErLXg</v>
      </c>
      <c r="S178" s="1" t="s">
        <v>1</v>
      </c>
    </row>
    <row r="179" spans="12:19" x14ac:dyDescent="0.25">
      <c r="L179" s="1">
        <f t="shared" si="25"/>
        <v>43245</v>
      </c>
      <c r="S179" s="1" t="s">
        <v>138</v>
      </c>
    </row>
    <row r="180" spans="12:19" x14ac:dyDescent="0.25">
      <c r="L180" s="1" t="str">
        <f t="shared" si="25"/>
        <v>Whole Foods</v>
      </c>
      <c r="S180" s="1" t="s">
        <v>3</v>
      </c>
    </row>
    <row r="181" spans="12:19" x14ac:dyDescent="0.25">
      <c r="L181" s="1">
        <f t="shared" si="25"/>
        <v>16.649999999999999</v>
      </c>
      <c r="S181" s="1" t="s">
        <v>137</v>
      </c>
    </row>
    <row r="182" spans="12:19" x14ac:dyDescent="0.25">
      <c r="L182" s="1" t="str">
        <f t="shared" si="25"/>
        <v>CAD</v>
      </c>
      <c r="S182" s="1" t="s">
        <v>100</v>
      </c>
    </row>
    <row r="183" spans="12:19" x14ac:dyDescent="0.25">
      <c r="L183" s="1" t="str">
        <f t="shared" si="25"/>
        <v>false</v>
      </c>
      <c r="S183" s="1" t="s">
        <v>101</v>
      </c>
    </row>
    <row r="184" spans="12:19" x14ac:dyDescent="0.25">
      <c r="L184" s="1" t="str">
        <f t="shared" si="25"/>
        <v>8Zbpy5qx1yuQk8kPLpjOC5aEV6XX3DTy3n4JB</v>
      </c>
      <c r="S184" s="1" t="s">
        <v>195</v>
      </c>
    </row>
    <row r="185" spans="12:19" x14ac:dyDescent="0.25">
      <c r="L185" s="1" t="str">
        <f t="shared" si="25"/>
        <v>D3qzE6axQEf6MgM7eq1dsOnm8bw7BrSZErLXg</v>
      </c>
      <c r="S185" s="1" t="s">
        <v>1</v>
      </c>
    </row>
    <row r="186" spans="12:19" x14ac:dyDescent="0.25">
      <c r="L186" s="1">
        <f t="shared" si="25"/>
        <v>43243</v>
      </c>
      <c r="S186" s="1" t="s">
        <v>140</v>
      </c>
    </row>
    <row r="187" spans="12:19" x14ac:dyDescent="0.25">
      <c r="L187" s="1" t="str">
        <f t="shared" si="25"/>
        <v>BELL CANADA (OB)</v>
      </c>
      <c r="S187" s="1" t="s">
        <v>141</v>
      </c>
    </row>
    <row r="188" spans="12:19" x14ac:dyDescent="0.25">
      <c r="L188" s="1">
        <f t="shared" si="25"/>
        <v>67.739999999999995</v>
      </c>
      <c r="S188" s="1" t="s">
        <v>139</v>
      </c>
    </row>
    <row r="189" spans="12:19" x14ac:dyDescent="0.25">
      <c r="L189" s="1" t="str">
        <f t="shared" si="25"/>
        <v>CAD</v>
      </c>
      <c r="S189" s="1" t="s">
        <v>100</v>
      </c>
    </row>
    <row r="190" spans="12:19" x14ac:dyDescent="0.25">
      <c r="L190" s="1" t="str">
        <f t="shared" si="25"/>
        <v>false</v>
      </c>
      <c r="S190" s="1" t="s">
        <v>101</v>
      </c>
    </row>
    <row r="191" spans="12:19" x14ac:dyDescent="0.25">
      <c r="L191" s="1" t="str">
        <f t="shared" si="25"/>
        <v>xMoxRPzr9Rs9BDBZoavpUr5YqwppEvUM48xJj</v>
      </c>
      <c r="S191" s="1" t="s">
        <v>196</v>
      </c>
    </row>
    <row r="192" spans="12:19" x14ac:dyDescent="0.25">
      <c r="L192" s="1" t="str">
        <f t="shared" si="25"/>
        <v>D3qzE6axQEf6MgM7eq1dsOnm8bw7BrSZErLXg</v>
      </c>
      <c r="S192" s="1" t="s">
        <v>1</v>
      </c>
    </row>
    <row r="193" spans="12:19" x14ac:dyDescent="0.25">
      <c r="L193" s="1">
        <f t="shared" si="25"/>
        <v>43243</v>
      </c>
      <c r="S193" s="1" t="s">
        <v>140</v>
      </c>
    </row>
    <row r="194" spans="12:19" x14ac:dyDescent="0.25">
      <c r="L194" s="1" t="str">
        <f t="shared" si="25"/>
        <v>ENBRIDGE GAS/EZ-PAY</v>
      </c>
      <c r="S194" s="1" t="s">
        <v>143</v>
      </c>
    </row>
    <row r="195" spans="12:19" x14ac:dyDescent="0.25">
      <c r="L195" s="1">
        <f t="shared" ref="L195:L258" si="26">IF(ISERR(VALUE(IF(RIGHT(S195,1)=",",LEFT(S195,LEN(S195)-1),S195))),IF(RIGHT(S195,1)=",",LEFT(S195,LEN(S195)-1),S195),VALUE(IF(RIGHT(S195,1)=",",LEFT(S195,LEN(S195)-1),S195)))</f>
        <v>43</v>
      </c>
      <c r="S195" s="1" t="s">
        <v>142</v>
      </c>
    </row>
    <row r="196" spans="12:19" x14ac:dyDescent="0.25">
      <c r="L196" s="1" t="str">
        <f t="shared" si="26"/>
        <v>CAD</v>
      </c>
      <c r="S196" s="1" t="s">
        <v>100</v>
      </c>
    </row>
    <row r="197" spans="12:19" x14ac:dyDescent="0.25">
      <c r="L197" s="1" t="str">
        <f t="shared" si="26"/>
        <v>false</v>
      </c>
      <c r="S197" s="1" t="s">
        <v>101</v>
      </c>
    </row>
    <row r="198" spans="12:19" x14ac:dyDescent="0.25">
      <c r="L198" s="1" t="str">
        <f t="shared" si="26"/>
        <v>J0azNBo1ONSp808E4b9PTop1nXNND9tb8RDXk</v>
      </c>
      <c r="S198" s="1" t="s">
        <v>197</v>
      </c>
    </row>
    <row r="199" spans="12:19" x14ac:dyDescent="0.25">
      <c r="L199" s="1" t="str">
        <f t="shared" si="26"/>
        <v>D3qzE6axQEf6MgM7eq1dsOnm8bw7BrSZErLXg</v>
      </c>
      <c r="S199" s="1" t="s">
        <v>1</v>
      </c>
    </row>
    <row r="200" spans="12:19" x14ac:dyDescent="0.25">
      <c r="L200" s="1">
        <f t="shared" si="26"/>
        <v>43243</v>
      </c>
      <c r="S200" s="1" t="s">
        <v>140</v>
      </c>
    </row>
    <row r="201" spans="12:19" x14ac:dyDescent="0.25">
      <c r="L201" s="1" t="str">
        <f t="shared" si="26"/>
        <v>KUBRAENBRIDGECONVFEE</v>
      </c>
      <c r="S201" s="1" t="s">
        <v>145</v>
      </c>
    </row>
    <row r="202" spans="12:19" x14ac:dyDescent="0.25">
      <c r="L202" s="1">
        <f t="shared" si="26"/>
        <v>0.75</v>
      </c>
      <c r="S202" s="1" t="s">
        <v>144</v>
      </c>
    </row>
    <row r="203" spans="12:19" x14ac:dyDescent="0.25">
      <c r="L203" s="1" t="str">
        <f t="shared" si="26"/>
        <v>CAD</v>
      </c>
      <c r="S203" s="1" t="s">
        <v>100</v>
      </c>
    </row>
    <row r="204" spans="12:19" x14ac:dyDescent="0.25">
      <c r="L204" s="1" t="str">
        <f t="shared" si="26"/>
        <v>false</v>
      </c>
      <c r="S204" s="1" t="s">
        <v>101</v>
      </c>
    </row>
    <row r="205" spans="12:19" x14ac:dyDescent="0.25">
      <c r="L205" s="1" t="str">
        <f t="shared" si="26"/>
        <v>aE8zP0edbPUwJDJRAnK9Uj6JBKNN1MIZgMO9y</v>
      </c>
      <c r="S205" s="1" t="s">
        <v>198</v>
      </c>
    </row>
    <row r="206" spans="12:19" x14ac:dyDescent="0.25">
      <c r="L206" s="1" t="str">
        <f t="shared" si="26"/>
        <v>D3qzE6axQEf6MgM7eq1dsOnm8bw7BrSZErLXg</v>
      </c>
      <c r="S206" s="1" t="s">
        <v>1</v>
      </c>
    </row>
    <row r="207" spans="12:19" x14ac:dyDescent="0.25">
      <c r="L207" s="1">
        <f t="shared" si="26"/>
        <v>43243</v>
      </c>
      <c r="S207" s="1" t="s">
        <v>140</v>
      </c>
    </row>
    <row r="208" spans="12:19" x14ac:dyDescent="0.25">
      <c r="L208" s="1" t="str">
        <f t="shared" si="26"/>
        <v>LOBLAWS #1010</v>
      </c>
      <c r="S208" s="1" t="s">
        <v>2</v>
      </c>
    </row>
    <row r="209" spans="12:19" x14ac:dyDescent="0.25">
      <c r="L209" s="1">
        <f t="shared" si="26"/>
        <v>4.99</v>
      </c>
      <c r="S209" s="1" t="s">
        <v>146</v>
      </c>
    </row>
    <row r="210" spans="12:19" x14ac:dyDescent="0.25">
      <c r="L210" s="1" t="str">
        <f t="shared" si="26"/>
        <v>CAD</v>
      </c>
      <c r="S210" s="1" t="s">
        <v>100</v>
      </c>
    </row>
    <row r="211" spans="12:19" x14ac:dyDescent="0.25">
      <c r="L211" s="1" t="str">
        <f t="shared" si="26"/>
        <v>false</v>
      </c>
      <c r="S211" s="1" t="s">
        <v>101</v>
      </c>
    </row>
    <row r="212" spans="12:19" x14ac:dyDescent="0.25">
      <c r="L212" s="1" t="str">
        <f t="shared" si="26"/>
        <v>4a4p0eLnE0igQeQnA0kEIbprEN6691UkBp4JJ</v>
      </c>
      <c r="S212" s="1" t="s">
        <v>199</v>
      </c>
    </row>
    <row r="213" spans="12:19" x14ac:dyDescent="0.25">
      <c r="L213" s="1" t="str">
        <f t="shared" si="26"/>
        <v>D3qzE6axQEf6MgM7eq1dsOnm8bw7BrSZErLXg</v>
      </c>
      <c r="S213" s="1" t="s">
        <v>1</v>
      </c>
    </row>
    <row r="214" spans="12:19" x14ac:dyDescent="0.25">
      <c r="L214" s="1">
        <f t="shared" si="26"/>
        <v>43243</v>
      </c>
      <c r="S214" s="1" t="s">
        <v>140</v>
      </c>
    </row>
    <row r="215" spans="12:19" x14ac:dyDescent="0.25">
      <c r="L215" s="1" t="str">
        <f t="shared" si="26"/>
        <v>LOBLAWS #1010</v>
      </c>
      <c r="S215" s="1" t="s">
        <v>2</v>
      </c>
    </row>
    <row r="216" spans="12:19" x14ac:dyDescent="0.25">
      <c r="L216" s="1">
        <f t="shared" si="26"/>
        <v>39.72</v>
      </c>
      <c r="S216" s="1" t="s">
        <v>147</v>
      </c>
    </row>
    <row r="217" spans="12:19" x14ac:dyDescent="0.25">
      <c r="L217" s="1" t="str">
        <f t="shared" si="26"/>
        <v>CAD</v>
      </c>
      <c r="S217" s="1" t="s">
        <v>100</v>
      </c>
    </row>
    <row r="218" spans="12:19" x14ac:dyDescent="0.25">
      <c r="L218" s="1" t="str">
        <f t="shared" si="26"/>
        <v>false</v>
      </c>
      <c r="S218" s="1" t="s">
        <v>101</v>
      </c>
    </row>
    <row r="219" spans="12:19" x14ac:dyDescent="0.25">
      <c r="L219" s="1" t="str">
        <f t="shared" si="26"/>
        <v>Ey3zBLxdJBhmg0gebEPwUdnBbPRNYmtpoLLNO</v>
      </c>
      <c r="S219" s="1" t="s">
        <v>200</v>
      </c>
    </row>
    <row r="220" spans="12:19" x14ac:dyDescent="0.25">
      <c r="L220" s="1" t="str">
        <f t="shared" si="26"/>
        <v>D3qzE6axQEf6MgM7eq1dsOnm8bw7BrSZErLXg</v>
      </c>
      <c r="S220" s="1" t="s">
        <v>1</v>
      </c>
    </row>
    <row r="221" spans="12:19" x14ac:dyDescent="0.25">
      <c r="L221" s="1">
        <f t="shared" si="26"/>
        <v>43243</v>
      </c>
      <c r="S221" s="1" t="s">
        <v>140</v>
      </c>
    </row>
    <row r="222" spans="12:19" x14ac:dyDescent="0.25">
      <c r="L222" s="1" t="str">
        <f t="shared" si="26"/>
        <v>PAYMENTUS-CARMABILLFEE</v>
      </c>
      <c r="S222" s="1" t="s">
        <v>149</v>
      </c>
    </row>
    <row r="223" spans="12:19" x14ac:dyDescent="0.25">
      <c r="L223" s="1">
        <f t="shared" si="26"/>
        <v>0.89</v>
      </c>
      <c r="S223" s="1" t="s">
        <v>148</v>
      </c>
    </row>
    <row r="224" spans="12:19" x14ac:dyDescent="0.25">
      <c r="L224" s="1" t="str">
        <f t="shared" si="26"/>
        <v>CAD</v>
      </c>
      <c r="S224" s="1" t="s">
        <v>100</v>
      </c>
    </row>
    <row r="225" spans="12:19" x14ac:dyDescent="0.25">
      <c r="L225" s="1" t="str">
        <f t="shared" si="26"/>
        <v>false</v>
      </c>
      <c r="S225" s="1" t="s">
        <v>101</v>
      </c>
    </row>
    <row r="226" spans="12:19" x14ac:dyDescent="0.25">
      <c r="L226" s="1" t="str">
        <f t="shared" si="26"/>
        <v>RZQzmdNA4mukb4b6ZeavUOqARQaP89tyZBBgM</v>
      </c>
      <c r="S226" s="1" t="s">
        <v>201</v>
      </c>
    </row>
    <row r="227" spans="12:19" x14ac:dyDescent="0.25">
      <c r="L227" s="1" t="str">
        <f t="shared" si="26"/>
        <v>D3qzE6axQEf6MgM7eq1dsOnm8bw7BrSZErLXg</v>
      </c>
      <c r="S227" s="1" t="s">
        <v>1</v>
      </c>
    </row>
    <row r="228" spans="12:19" x14ac:dyDescent="0.25">
      <c r="L228" s="1">
        <f t="shared" si="26"/>
        <v>43243</v>
      </c>
      <c r="S228" s="1" t="s">
        <v>140</v>
      </c>
    </row>
    <row r="229" spans="12:19" x14ac:dyDescent="0.25">
      <c r="L229" s="1" t="str">
        <f t="shared" si="26"/>
        <v>PYMT-CARMA BILLING SVC</v>
      </c>
      <c r="S229" s="1" t="s">
        <v>151</v>
      </c>
    </row>
    <row r="230" spans="12:19" x14ac:dyDescent="0.25">
      <c r="L230" s="1">
        <f t="shared" si="26"/>
        <v>51.04</v>
      </c>
      <c r="S230" s="1" t="s">
        <v>150</v>
      </c>
    </row>
    <row r="231" spans="12:19" x14ac:dyDescent="0.25">
      <c r="L231" s="1" t="str">
        <f t="shared" si="26"/>
        <v>CAD</v>
      </c>
      <c r="S231" s="1" t="s">
        <v>100</v>
      </c>
    </row>
    <row r="232" spans="12:19" x14ac:dyDescent="0.25">
      <c r="L232" s="1" t="str">
        <f t="shared" si="26"/>
        <v>false</v>
      </c>
      <c r="S232" s="1" t="s">
        <v>101</v>
      </c>
    </row>
    <row r="233" spans="12:19" x14ac:dyDescent="0.25">
      <c r="L233" s="1" t="str">
        <f t="shared" si="26"/>
        <v>ZEBz9mNXv9UyJMJ7QeDpILgjaBwwpAFRDdaVL</v>
      </c>
      <c r="S233" s="1" t="s">
        <v>202</v>
      </c>
    </row>
    <row r="234" spans="12:19" x14ac:dyDescent="0.25">
      <c r="L234" s="1" t="str">
        <f t="shared" si="26"/>
        <v>D3qzE6axQEf6MgM7eq1dsOnm8bw7BrSZErLXg</v>
      </c>
      <c r="S234" s="1" t="s">
        <v>1</v>
      </c>
    </row>
    <row r="235" spans="12:19" x14ac:dyDescent="0.25">
      <c r="L235" s="1">
        <f t="shared" si="26"/>
        <v>43243</v>
      </c>
      <c r="S235" s="1" t="s">
        <v>140</v>
      </c>
    </row>
    <row r="236" spans="12:19" x14ac:dyDescent="0.25">
      <c r="L236" s="1" t="str">
        <f t="shared" si="26"/>
        <v>Whole Foods</v>
      </c>
      <c r="S236" s="1" t="s">
        <v>3</v>
      </c>
    </row>
    <row r="237" spans="12:19" x14ac:dyDescent="0.25">
      <c r="L237" s="1">
        <f t="shared" si="26"/>
        <v>22.16</v>
      </c>
      <c r="S237" s="1" t="s">
        <v>152</v>
      </c>
    </row>
    <row r="238" spans="12:19" x14ac:dyDescent="0.25">
      <c r="L238" s="1" t="str">
        <f t="shared" si="26"/>
        <v>CAD</v>
      </c>
      <c r="S238" s="1" t="s">
        <v>100</v>
      </c>
    </row>
    <row r="239" spans="12:19" x14ac:dyDescent="0.25">
      <c r="L239" s="1" t="str">
        <f t="shared" si="26"/>
        <v>false</v>
      </c>
      <c r="S239" s="1" t="s">
        <v>101</v>
      </c>
    </row>
    <row r="240" spans="12:19" x14ac:dyDescent="0.25">
      <c r="L240" s="1" t="str">
        <f t="shared" si="26"/>
        <v>Q8EzO0NkQOsNxOxQyP4Aiw45eXv8RrUExddP5</v>
      </c>
      <c r="S240" s="1" t="s">
        <v>203</v>
      </c>
    </row>
    <row r="241" spans="12:19" x14ac:dyDescent="0.25">
      <c r="L241" s="1" t="str">
        <f t="shared" si="26"/>
        <v>D3qzE6axQEf6MgM7eq1dsOnm8bw7BrSZErLXg</v>
      </c>
      <c r="S241" s="1" t="s">
        <v>1</v>
      </c>
    </row>
    <row r="242" spans="12:19" x14ac:dyDescent="0.25">
      <c r="L242" s="1">
        <f t="shared" si="26"/>
        <v>43243</v>
      </c>
      <c r="S242" s="1" t="s">
        <v>140</v>
      </c>
    </row>
    <row r="243" spans="12:19" x14ac:dyDescent="0.25">
      <c r="L243" s="1" t="str">
        <f t="shared" si="26"/>
        <v>Whole Foods</v>
      </c>
      <c r="S243" s="1" t="s">
        <v>3</v>
      </c>
    </row>
    <row r="244" spans="12:19" x14ac:dyDescent="0.25">
      <c r="L244" s="1">
        <f t="shared" si="26"/>
        <v>30.6</v>
      </c>
      <c r="S244" s="1" t="s">
        <v>153</v>
      </c>
    </row>
    <row r="245" spans="12:19" x14ac:dyDescent="0.25">
      <c r="L245" s="1" t="str">
        <f t="shared" si="26"/>
        <v>CAD</v>
      </c>
      <c r="S245" s="1" t="s">
        <v>100</v>
      </c>
    </row>
    <row r="246" spans="12:19" x14ac:dyDescent="0.25">
      <c r="L246" s="1" t="b">
        <f t="shared" si="26"/>
        <v>0</v>
      </c>
      <c r="S246" s="1" t="b">
        <v>0</v>
      </c>
    </row>
    <row r="247" spans="12:19" x14ac:dyDescent="0.25">
      <c r="L247" s="1" t="str">
        <f t="shared" si="26"/>
        <v>6kYnp4x61kIRayPd9mKZuKePQyL1yxIaRAKMy</v>
      </c>
      <c r="S247" s="1" t="s">
        <v>204</v>
      </c>
    </row>
    <row r="248" spans="12:19" x14ac:dyDescent="0.25">
      <c r="L248" s="1" t="str">
        <f t="shared" si="26"/>
        <v>xen8xP46zeu8XJmjweYbtNJMEgoV6QHMPX4be</v>
      </c>
      <c r="S248" s="1" t="s">
        <v>155</v>
      </c>
    </row>
    <row r="249" spans="12:19" x14ac:dyDescent="0.25">
      <c r="L249" s="1">
        <f t="shared" si="26"/>
        <v>43249</v>
      </c>
      <c r="S249" s="1" t="s">
        <v>118</v>
      </c>
    </row>
    <row r="250" spans="12:19" x14ac:dyDescent="0.25">
      <c r="L250" s="1" t="str">
        <f t="shared" si="26"/>
        <v>LOBLAWS #1010</v>
      </c>
      <c r="S250" s="1" t="s">
        <v>2</v>
      </c>
    </row>
    <row r="251" spans="12:19" x14ac:dyDescent="0.25">
      <c r="L251" s="1">
        <f t="shared" si="26"/>
        <v>17.690000000000001</v>
      </c>
      <c r="S251" s="1" t="s">
        <v>154</v>
      </c>
    </row>
    <row r="252" spans="12:19" x14ac:dyDescent="0.25">
      <c r="L252" s="1" t="str">
        <f t="shared" si="26"/>
        <v>CAD</v>
      </c>
      <c r="S252" s="1" t="s">
        <v>100</v>
      </c>
    </row>
    <row r="253" spans="12:19" x14ac:dyDescent="0.25">
      <c r="L253" s="1" t="str">
        <f t="shared" si="26"/>
        <v>false</v>
      </c>
      <c r="S253" s="1" t="s">
        <v>101</v>
      </c>
    </row>
    <row r="254" spans="12:19" x14ac:dyDescent="0.25">
      <c r="L254" s="1" t="str">
        <f t="shared" si="26"/>
        <v>MYvazK3m7YUNQMAVpdE0tKqMXjYPPpcMYDXLD</v>
      </c>
      <c r="S254" s="1" t="s">
        <v>205</v>
      </c>
    </row>
    <row r="255" spans="12:19" x14ac:dyDescent="0.25">
      <c r="L255" s="1" t="str">
        <f t="shared" si="26"/>
        <v>xen8xP46zeu8XJmjweYbtNJMEgoV6QHMPX4be</v>
      </c>
      <c r="S255" s="1" t="s">
        <v>155</v>
      </c>
    </row>
    <row r="256" spans="12:19" x14ac:dyDescent="0.25">
      <c r="L256" s="1">
        <f t="shared" si="26"/>
        <v>43248</v>
      </c>
      <c r="S256" s="1" t="s">
        <v>126</v>
      </c>
    </row>
    <row r="257" spans="12:19" x14ac:dyDescent="0.25">
      <c r="L257" s="1" t="str">
        <f t="shared" si="26"/>
        <v>LinkedIn 3113742896 lnkd.</v>
      </c>
      <c r="S257" s="1" t="s">
        <v>157</v>
      </c>
    </row>
    <row r="258" spans="12:19" x14ac:dyDescent="0.25">
      <c r="L258" s="1">
        <f t="shared" si="26"/>
        <v>34.99</v>
      </c>
      <c r="S258" s="1" t="s">
        <v>156</v>
      </c>
    </row>
    <row r="259" spans="12:19" x14ac:dyDescent="0.25">
      <c r="L259" s="1" t="str">
        <f t="shared" ref="L259:L322" si="27">IF(ISERR(VALUE(IF(RIGHT(S259,1)=",",LEFT(S259,LEN(S259)-1),S259))),IF(RIGHT(S259,1)=",",LEFT(S259,LEN(S259)-1),S259),VALUE(IF(RIGHT(S259,1)=",",LEFT(S259,LEN(S259)-1),S259)))</f>
        <v>CAD</v>
      </c>
      <c r="S259" s="1" t="s">
        <v>100</v>
      </c>
    </row>
    <row r="260" spans="12:19" x14ac:dyDescent="0.25">
      <c r="L260" s="1" t="b">
        <f t="shared" si="27"/>
        <v>0</v>
      </c>
      <c r="S260" s="1" t="b">
        <v>0</v>
      </c>
    </row>
    <row r="261" spans="12:19" x14ac:dyDescent="0.25">
      <c r="L261" s="1" t="str">
        <f t="shared" si="27"/>
        <v>RzyVR4ojpqILLwRbnwz6cJ3eDbYPAqIy3D06B</v>
      </c>
      <c r="S261" s="1" t="s">
        <v>206</v>
      </c>
    </row>
    <row r="262" spans="12:19" x14ac:dyDescent="0.25">
      <c r="L262" s="1" t="str">
        <f t="shared" si="27"/>
        <v>7eaL1gVmydC33LzxBLQxfyndPvXK5NTQ6Xxoe</v>
      </c>
      <c r="S262" s="1" t="s">
        <v>161</v>
      </c>
    </row>
    <row r="263" spans="12:19" x14ac:dyDescent="0.25">
      <c r="L263" s="1">
        <f t="shared" si="27"/>
        <v>43248</v>
      </c>
      <c r="S263" s="1" t="s">
        <v>126</v>
      </c>
    </row>
    <row r="264" spans="12:19" x14ac:dyDescent="0.25">
      <c r="L264" s="1" t="str">
        <f t="shared" si="27"/>
        <v>CENTERWAY HOTEL</v>
      </c>
      <c r="S264" s="1" t="s">
        <v>160</v>
      </c>
    </row>
    <row r="265" spans="12:19" x14ac:dyDescent="0.25">
      <c r="L265" s="1">
        <f t="shared" si="27"/>
        <v>103.41</v>
      </c>
      <c r="S265" s="1" t="s">
        <v>158</v>
      </c>
    </row>
    <row r="266" spans="12:19" x14ac:dyDescent="0.25">
      <c r="L266" s="1" t="str">
        <f t="shared" si="27"/>
        <v>USD</v>
      </c>
      <c r="S266" s="1" t="s">
        <v>159</v>
      </c>
    </row>
    <row r="267" spans="12:19" x14ac:dyDescent="0.25">
      <c r="L267" s="1" t="str">
        <f t="shared" si="27"/>
        <v>false</v>
      </c>
      <c r="S267" s="1" t="s">
        <v>101</v>
      </c>
    </row>
    <row r="268" spans="12:19" x14ac:dyDescent="0.25">
      <c r="L268" s="1" t="str">
        <f t="shared" si="27"/>
        <v>nyvopDw6gbcOOx9oRxXJuK9OyenxZAFA9egmJ</v>
      </c>
      <c r="S268" s="1" t="s">
        <v>207</v>
      </c>
    </row>
    <row r="269" spans="12:19" x14ac:dyDescent="0.25">
      <c r="L269" s="1" t="str">
        <f t="shared" si="27"/>
        <v>7eaL1gVmydC33LzxBLQxfyndPvXK5NTQ6Xxoe</v>
      </c>
      <c r="S269" s="1" t="s">
        <v>161</v>
      </c>
    </row>
    <row r="270" spans="12:19" x14ac:dyDescent="0.25">
      <c r="L270" s="1">
        <f t="shared" si="27"/>
        <v>43248</v>
      </c>
      <c r="S270" s="1" t="s">
        <v>126</v>
      </c>
    </row>
    <row r="271" spans="12:19" x14ac:dyDescent="0.25">
      <c r="L271" s="1" t="str">
        <f t="shared" si="27"/>
        <v>Starbucks</v>
      </c>
      <c r="S271" s="1" t="s">
        <v>34</v>
      </c>
    </row>
    <row r="272" spans="12:19" x14ac:dyDescent="0.25">
      <c r="L272" s="1">
        <f t="shared" si="27"/>
        <v>4.2</v>
      </c>
      <c r="S272" s="1" t="s">
        <v>162</v>
      </c>
    </row>
    <row r="273" spans="12:19" x14ac:dyDescent="0.25">
      <c r="L273" s="1" t="str">
        <f t="shared" si="27"/>
        <v>USD</v>
      </c>
      <c r="S273" s="1" t="s">
        <v>159</v>
      </c>
    </row>
    <row r="274" spans="12:19" x14ac:dyDescent="0.25">
      <c r="L274" s="1" t="str">
        <f t="shared" si="27"/>
        <v>false</v>
      </c>
      <c r="S274" s="1" t="s">
        <v>101</v>
      </c>
    </row>
    <row r="275" spans="12:19" x14ac:dyDescent="0.25">
      <c r="L275" s="1" t="str">
        <f t="shared" si="27"/>
        <v>Qz39RQo5nPI66Xzx0X9QHxbO9Dy854CErmvQP</v>
      </c>
      <c r="S275" s="1" t="s">
        <v>208</v>
      </c>
    </row>
    <row r="276" spans="12:19" x14ac:dyDescent="0.25">
      <c r="L276" s="1" t="str">
        <f t="shared" si="27"/>
        <v>7eaL1gVmydC33LzxBLQxfyndPvXK5NTQ6Xxoe</v>
      </c>
      <c r="S276" s="1" t="s">
        <v>161</v>
      </c>
    </row>
    <row r="277" spans="12:19" x14ac:dyDescent="0.25">
      <c r="L277" s="1">
        <f t="shared" si="27"/>
        <v>43248</v>
      </c>
      <c r="S277" s="1" t="s">
        <v>126</v>
      </c>
    </row>
    <row r="278" spans="12:19" x14ac:dyDescent="0.25">
      <c r="L278" s="1" t="str">
        <f t="shared" si="27"/>
        <v>Starbucks</v>
      </c>
      <c r="S278" s="1" t="s">
        <v>34</v>
      </c>
    </row>
    <row r="279" spans="12:19" x14ac:dyDescent="0.25">
      <c r="L279" s="1">
        <f t="shared" si="27"/>
        <v>5.71</v>
      </c>
      <c r="S279" s="1" t="s">
        <v>163</v>
      </c>
    </row>
    <row r="280" spans="12:19" x14ac:dyDescent="0.25">
      <c r="L280" s="1" t="str">
        <f t="shared" si="27"/>
        <v>USD</v>
      </c>
      <c r="S280" s="1" t="s">
        <v>159</v>
      </c>
    </row>
    <row r="281" spans="12:19" x14ac:dyDescent="0.25">
      <c r="L281" s="1" t="str">
        <f t="shared" si="27"/>
        <v>false</v>
      </c>
      <c r="S281" s="1" t="s">
        <v>101</v>
      </c>
    </row>
    <row r="282" spans="12:19" x14ac:dyDescent="0.25">
      <c r="L282" s="1" t="str">
        <f t="shared" si="27"/>
        <v>pkAgpdLD9JuPP9Xkm9NgH1qVeMgXoJIJ8kg0r</v>
      </c>
      <c r="S282" s="1" t="s">
        <v>209</v>
      </c>
    </row>
    <row r="283" spans="12:19" x14ac:dyDescent="0.25">
      <c r="L283" s="1" t="str">
        <f t="shared" si="27"/>
        <v>7eaL1gVmydC33LzxBLQxfyndPvXK5NTQ6Xxoe</v>
      </c>
      <c r="S283" s="1" t="s">
        <v>161</v>
      </c>
    </row>
    <row r="284" spans="12:19" x14ac:dyDescent="0.25">
      <c r="L284" s="1">
        <f t="shared" si="27"/>
        <v>43248</v>
      </c>
      <c r="S284" s="1" t="s">
        <v>126</v>
      </c>
    </row>
    <row r="285" spans="12:19" x14ac:dyDescent="0.25">
      <c r="L285" s="1" t="str">
        <f t="shared" si="27"/>
        <v>Subway</v>
      </c>
      <c r="S285" s="1" t="s">
        <v>165</v>
      </c>
    </row>
    <row r="286" spans="12:19" x14ac:dyDescent="0.25">
      <c r="L286" s="1">
        <f t="shared" si="27"/>
        <v>11.51</v>
      </c>
      <c r="S286" s="1" t="s">
        <v>164</v>
      </c>
    </row>
    <row r="287" spans="12:19" x14ac:dyDescent="0.25">
      <c r="L287" s="1" t="str">
        <f t="shared" si="27"/>
        <v>USD</v>
      </c>
      <c r="S287" s="1" t="s">
        <v>159</v>
      </c>
    </row>
    <row r="288" spans="12:19" x14ac:dyDescent="0.25">
      <c r="L288" s="1" t="str">
        <f t="shared" si="27"/>
        <v>false</v>
      </c>
      <c r="S288" s="1" t="s">
        <v>101</v>
      </c>
    </row>
    <row r="289" spans="12:19" x14ac:dyDescent="0.25">
      <c r="L289" s="1" t="str">
        <f t="shared" si="27"/>
        <v>8paDP1VdKwf66EJkDEZAU1JwMvNR94tynYdZZ</v>
      </c>
      <c r="S289" s="1" t="s">
        <v>210</v>
      </c>
    </row>
    <row r="290" spans="12:19" x14ac:dyDescent="0.25">
      <c r="L290" s="1" t="str">
        <f t="shared" si="27"/>
        <v>7eaL1gVmydC33LzxBLQxfyndPvXK5NTQ6Xxoe</v>
      </c>
      <c r="S290" s="1" t="s">
        <v>161</v>
      </c>
    </row>
    <row r="291" spans="12:19" x14ac:dyDescent="0.25">
      <c r="L291" s="1">
        <f t="shared" si="27"/>
        <v>43247</v>
      </c>
      <c r="S291" s="1" t="s">
        <v>167</v>
      </c>
    </row>
    <row r="292" spans="12:19" x14ac:dyDescent="0.25">
      <c r="L292" s="1" t="str">
        <f t="shared" si="27"/>
        <v>Chipotle Mexican Grill</v>
      </c>
      <c r="S292" s="1" t="s">
        <v>168</v>
      </c>
    </row>
    <row r="293" spans="12:19" x14ac:dyDescent="0.25">
      <c r="L293" s="1">
        <f t="shared" si="27"/>
        <v>15.55</v>
      </c>
      <c r="S293" s="1" t="s">
        <v>166</v>
      </c>
    </row>
    <row r="294" spans="12:19" x14ac:dyDescent="0.25">
      <c r="L294" s="1" t="str">
        <f t="shared" si="27"/>
        <v>USD</v>
      </c>
      <c r="S294" s="1" t="s">
        <v>159</v>
      </c>
    </row>
    <row r="295" spans="12:19" x14ac:dyDescent="0.25">
      <c r="L295" s="1" t="str">
        <f t="shared" si="27"/>
        <v>false</v>
      </c>
      <c r="S295" s="1" t="s">
        <v>101</v>
      </c>
    </row>
    <row r="296" spans="12:19" x14ac:dyDescent="0.25">
      <c r="L296" s="1" t="str">
        <f t="shared" si="27"/>
        <v>Jz68ROXr9mIddXe85XYztZ6LEx7RwOCbR0YkQ</v>
      </c>
      <c r="S296" s="1" t="s">
        <v>211</v>
      </c>
    </row>
    <row r="297" spans="12:19" x14ac:dyDescent="0.25">
      <c r="L297" s="1" t="str">
        <f t="shared" si="27"/>
        <v>7eaL1gVmydC33LzxBLQxfyndPvXK5NTQ6Xxoe</v>
      </c>
      <c r="S297" s="1" t="s">
        <v>161</v>
      </c>
    </row>
    <row r="298" spans="12:19" x14ac:dyDescent="0.25">
      <c r="L298" s="1">
        <f t="shared" si="27"/>
        <v>43247</v>
      </c>
      <c r="S298" s="1" t="s">
        <v>167</v>
      </c>
    </row>
    <row r="299" spans="12:19" x14ac:dyDescent="0.25">
      <c r="L299" s="1" t="str">
        <f t="shared" si="27"/>
        <v>Walgreens</v>
      </c>
      <c r="S299" s="1" t="s">
        <v>170</v>
      </c>
    </row>
    <row r="300" spans="12:19" x14ac:dyDescent="0.25">
      <c r="L300" s="1">
        <f t="shared" si="27"/>
        <v>47.83</v>
      </c>
      <c r="S300" s="1" t="s">
        <v>169</v>
      </c>
    </row>
    <row r="301" spans="12:19" x14ac:dyDescent="0.25">
      <c r="L301" s="1" t="str">
        <f t="shared" si="27"/>
        <v>USD</v>
      </c>
      <c r="S301" s="1" t="s">
        <v>159</v>
      </c>
    </row>
    <row r="302" spans="12:19" x14ac:dyDescent="0.25">
      <c r="L302" s="1" t="b">
        <f t="shared" si="27"/>
        <v>0</v>
      </c>
      <c r="S302" s="1" t="b">
        <v>0</v>
      </c>
    </row>
    <row r="303" spans="12:19" x14ac:dyDescent="0.25">
      <c r="L303" s="1">
        <f t="shared" si="27"/>
        <v>0</v>
      </c>
      <c r="R303" s="1" t="s">
        <v>49</v>
      </c>
    </row>
    <row r="304" spans="12:19" x14ac:dyDescent="0.25">
      <c r="L304" s="1">
        <f t="shared" si="27"/>
        <v>0</v>
      </c>
    </row>
    <row r="305" spans="12:12" x14ac:dyDescent="0.25">
      <c r="L305" s="1">
        <f t="shared" si="27"/>
        <v>0</v>
      </c>
    </row>
    <row r="306" spans="12:12" x14ac:dyDescent="0.25">
      <c r="L306" s="1">
        <f t="shared" si="27"/>
        <v>0</v>
      </c>
    </row>
    <row r="307" spans="12:12" x14ac:dyDescent="0.25">
      <c r="L307" s="1">
        <f t="shared" si="27"/>
        <v>0</v>
      </c>
    </row>
    <row r="308" spans="12:12" x14ac:dyDescent="0.25">
      <c r="L308" s="1">
        <f t="shared" si="27"/>
        <v>0</v>
      </c>
    </row>
    <row r="309" spans="12:12" x14ac:dyDescent="0.25">
      <c r="L309" s="1">
        <f t="shared" si="27"/>
        <v>0</v>
      </c>
    </row>
    <row r="310" spans="12:12" x14ac:dyDescent="0.25">
      <c r="L310" s="1">
        <f t="shared" si="27"/>
        <v>0</v>
      </c>
    </row>
    <row r="311" spans="12:12" x14ac:dyDescent="0.25">
      <c r="L311" s="1">
        <f t="shared" si="27"/>
        <v>0</v>
      </c>
    </row>
    <row r="312" spans="12:12" x14ac:dyDescent="0.25">
      <c r="L312" s="1">
        <f t="shared" si="27"/>
        <v>0</v>
      </c>
    </row>
    <row r="313" spans="12:12" x14ac:dyDescent="0.25">
      <c r="L313" s="1">
        <f t="shared" si="27"/>
        <v>0</v>
      </c>
    </row>
    <row r="314" spans="12:12" x14ac:dyDescent="0.25">
      <c r="L314" s="1">
        <f t="shared" si="27"/>
        <v>0</v>
      </c>
    </row>
    <row r="315" spans="12:12" x14ac:dyDescent="0.25">
      <c r="L315" s="1">
        <f t="shared" si="27"/>
        <v>0</v>
      </c>
    </row>
    <row r="316" spans="12:12" x14ac:dyDescent="0.25">
      <c r="L316" s="1">
        <f t="shared" si="27"/>
        <v>0</v>
      </c>
    </row>
    <row r="317" spans="12:12" x14ac:dyDescent="0.25">
      <c r="L317" s="1">
        <f t="shared" si="27"/>
        <v>0</v>
      </c>
    </row>
    <row r="318" spans="12:12" x14ac:dyDescent="0.25">
      <c r="L318" s="1">
        <f t="shared" si="27"/>
        <v>0</v>
      </c>
    </row>
    <row r="319" spans="12:12" x14ac:dyDescent="0.25">
      <c r="L319" s="1">
        <f t="shared" si="27"/>
        <v>0</v>
      </c>
    </row>
    <row r="320" spans="12:12" x14ac:dyDescent="0.25">
      <c r="L320" s="1">
        <f t="shared" si="27"/>
        <v>0</v>
      </c>
    </row>
    <row r="321" spans="12:12" x14ac:dyDescent="0.25">
      <c r="L321" s="1">
        <f t="shared" si="27"/>
        <v>0</v>
      </c>
    </row>
    <row r="322" spans="12:12" x14ac:dyDescent="0.25">
      <c r="L322" s="1">
        <f t="shared" si="27"/>
        <v>0</v>
      </c>
    </row>
    <row r="323" spans="12:12" x14ac:dyDescent="0.25">
      <c r="L323" s="1">
        <f t="shared" ref="L323:L386" si="28">IF(ISERR(VALUE(IF(RIGHT(S323,1)=",",LEFT(S323,LEN(S323)-1),S323))),IF(RIGHT(S323,1)=",",LEFT(S323,LEN(S323)-1),S323),VALUE(IF(RIGHT(S323,1)=",",LEFT(S323,LEN(S323)-1),S323)))</f>
        <v>0</v>
      </c>
    </row>
    <row r="324" spans="12:12" x14ac:dyDescent="0.25">
      <c r="L324" s="1">
        <f t="shared" si="28"/>
        <v>0</v>
      </c>
    </row>
    <row r="325" spans="12:12" x14ac:dyDescent="0.25">
      <c r="L325" s="1">
        <f t="shared" si="28"/>
        <v>0</v>
      </c>
    </row>
    <row r="326" spans="12:12" x14ac:dyDescent="0.25">
      <c r="L326" s="1">
        <f t="shared" si="28"/>
        <v>0</v>
      </c>
    </row>
    <row r="327" spans="12:12" x14ac:dyDescent="0.25">
      <c r="L327" s="1">
        <f t="shared" si="28"/>
        <v>0</v>
      </c>
    </row>
    <row r="328" spans="12:12" x14ac:dyDescent="0.25">
      <c r="L328" s="1">
        <f t="shared" si="28"/>
        <v>0</v>
      </c>
    </row>
    <row r="329" spans="12:12" x14ac:dyDescent="0.25">
      <c r="L329" s="1">
        <f t="shared" si="28"/>
        <v>0</v>
      </c>
    </row>
    <row r="330" spans="12:12" x14ac:dyDescent="0.25">
      <c r="L330" s="1">
        <f t="shared" si="28"/>
        <v>0</v>
      </c>
    </row>
    <row r="331" spans="12:12" x14ac:dyDescent="0.25">
      <c r="L331" s="1">
        <f t="shared" si="28"/>
        <v>0</v>
      </c>
    </row>
    <row r="332" spans="12:12" x14ac:dyDescent="0.25">
      <c r="L332" s="1">
        <f t="shared" si="28"/>
        <v>0</v>
      </c>
    </row>
    <row r="333" spans="12:12" x14ac:dyDescent="0.25">
      <c r="L333" s="1">
        <f t="shared" si="28"/>
        <v>0</v>
      </c>
    </row>
    <row r="334" spans="12:12" x14ac:dyDescent="0.25">
      <c r="L334" s="1">
        <f t="shared" si="28"/>
        <v>0</v>
      </c>
    </row>
    <row r="335" spans="12:12" x14ac:dyDescent="0.25">
      <c r="L335" s="1">
        <f t="shared" si="28"/>
        <v>0</v>
      </c>
    </row>
    <row r="336" spans="12:12" x14ac:dyDescent="0.25">
      <c r="L336" s="1">
        <f t="shared" si="28"/>
        <v>0</v>
      </c>
    </row>
    <row r="337" spans="12:12" x14ac:dyDescent="0.25">
      <c r="L337" s="1">
        <f t="shared" si="28"/>
        <v>0</v>
      </c>
    </row>
    <row r="338" spans="12:12" x14ac:dyDescent="0.25">
      <c r="L338" s="1">
        <f t="shared" si="28"/>
        <v>0</v>
      </c>
    </row>
    <row r="339" spans="12:12" x14ac:dyDescent="0.25">
      <c r="L339" s="1">
        <f t="shared" si="28"/>
        <v>0</v>
      </c>
    </row>
    <row r="340" spans="12:12" x14ac:dyDescent="0.25">
      <c r="L340" s="1">
        <f t="shared" si="28"/>
        <v>0</v>
      </c>
    </row>
    <row r="341" spans="12:12" x14ac:dyDescent="0.25">
      <c r="L341" s="1">
        <f t="shared" si="28"/>
        <v>0</v>
      </c>
    </row>
    <row r="342" spans="12:12" x14ac:dyDescent="0.25">
      <c r="L342" s="1">
        <f t="shared" si="28"/>
        <v>0</v>
      </c>
    </row>
    <row r="343" spans="12:12" x14ac:dyDescent="0.25">
      <c r="L343" s="1">
        <f t="shared" si="28"/>
        <v>0</v>
      </c>
    </row>
    <row r="344" spans="12:12" x14ac:dyDescent="0.25">
      <c r="L344" s="1">
        <f t="shared" si="28"/>
        <v>0</v>
      </c>
    </row>
    <row r="345" spans="12:12" x14ac:dyDescent="0.25">
      <c r="L345" s="1">
        <f t="shared" si="28"/>
        <v>0</v>
      </c>
    </row>
    <row r="346" spans="12:12" x14ac:dyDescent="0.25">
      <c r="L346" s="1">
        <f t="shared" si="28"/>
        <v>0</v>
      </c>
    </row>
    <row r="347" spans="12:12" x14ac:dyDescent="0.25">
      <c r="L347" s="1">
        <f t="shared" si="28"/>
        <v>0</v>
      </c>
    </row>
    <row r="348" spans="12:12" x14ac:dyDescent="0.25">
      <c r="L348" s="1">
        <f t="shared" si="28"/>
        <v>0</v>
      </c>
    </row>
    <row r="349" spans="12:12" x14ac:dyDescent="0.25">
      <c r="L349" s="1">
        <f t="shared" si="28"/>
        <v>0</v>
      </c>
    </row>
    <row r="350" spans="12:12" x14ac:dyDescent="0.25">
      <c r="L350" s="1">
        <f t="shared" si="28"/>
        <v>0</v>
      </c>
    </row>
    <row r="351" spans="12:12" x14ac:dyDescent="0.25">
      <c r="L351" s="1">
        <f t="shared" si="28"/>
        <v>0</v>
      </c>
    </row>
    <row r="352" spans="12:12" x14ac:dyDescent="0.25">
      <c r="L352" s="1">
        <f t="shared" si="28"/>
        <v>0</v>
      </c>
    </row>
    <row r="353" spans="12:12" x14ac:dyDescent="0.25">
      <c r="L353" s="1">
        <f t="shared" si="28"/>
        <v>0</v>
      </c>
    </row>
    <row r="354" spans="12:12" x14ac:dyDescent="0.25">
      <c r="L354" s="1">
        <f t="shared" si="28"/>
        <v>0</v>
      </c>
    </row>
    <row r="355" spans="12:12" x14ac:dyDescent="0.25">
      <c r="L355" s="1">
        <f t="shared" si="28"/>
        <v>0</v>
      </c>
    </row>
    <row r="356" spans="12:12" x14ac:dyDescent="0.25">
      <c r="L356" s="1">
        <f t="shared" si="28"/>
        <v>0</v>
      </c>
    </row>
    <row r="357" spans="12:12" x14ac:dyDescent="0.25">
      <c r="L357" s="1">
        <f t="shared" si="28"/>
        <v>0</v>
      </c>
    </row>
    <row r="358" spans="12:12" x14ac:dyDescent="0.25">
      <c r="L358" s="1">
        <f t="shared" si="28"/>
        <v>0</v>
      </c>
    </row>
    <row r="359" spans="12:12" x14ac:dyDescent="0.25">
      <c r="L359" s="1">
        <f t="shared" si="28"/>
        <v>0</v>
      </c>
    </row>
    <row r="360" spans="12:12" x14ac:dyDescent="0.25">
      <c r="L360" s="1">
        <f t="shared" si="28"/>
        <v>0</v>
      </c>
    </row>
    <row r="361" spans="12:12" x14ac:dyDescent="0.25">
      <c r="L361" s="1">
        <f t="shared" si="28"/>
        <v>0</v>
      </c>
    </row>
    <row r="362" spans="12:12" x14ac:dyDescent="0.25">
      <c r="L362" s="1">
        <f t="shared" si="28"/>
        <v>0</v>
      </c>
    </row>
    <row r="363" spans="12:12" x14ac:dyDescent="0.25">
      <c r="L363" s="1">
        <f t="shared" si="28"/>
        <v>0</v>
      </c>
    </row>
    <row r="364" spans="12:12" x14ac:dyDescent="0.25">
      <c r="L364" s="1">
        <f t="shared" si="28"/>
        <v>0</v>
      </c>
    </row>
    <row r="365" spans="12:12" x14ac:dyDescent="0.25">
      <c r="L365" s="1">
        <f t="shared" si="28"/>
        <v>0</v>
      </c>
    </row>
    <row r="366" spans="12:12" x14ac:dyDescent="0.25">
      <c r="L366" s="1">
        <f t="shared" si="28"/>
        <v>0</v>
      </c>
    </row>
    <row r="367" spans="12:12" x14ac:dyDescent="0.25">
      <c r="L367" s="1">
        <f t="shared" si="28"/>
        <v>0</v>
      </c>
    </row>
    <row r="368" spans="12:12" x14ac:dyDescent="0.25">
      <c r="L368" s="1">
        <f t="shared" si="28"/>
        <v>0</v>
      </c>
    </row>
    <row r="369" spans="12:12" x14ac:dyDescent="0.25">
      <c r="L369" s="1">
        <f t="shared" si="28"/>
        <v>0</v>
      </c>
    </row>
    <row r="370" spans="12:12" x14ac:dyDescent="0.25">
      <c r="L370" s="1">
        <f t="shared" si="28"/>
        <v>0</v>
      </c>
    </row>
    <row r="371" spans="12:12" x14ac:dyDescent="0.25">
      <c r="L371" s="1">
        <f t="shared" si="28"/>
        <v>0</v>
      </c>
    </row>
    <row r="372" spans="12:12" x14ac:dyDescent="0.25">
      <c r="L372" s="1">
        <f t="shared" si="28"/>
        <v>0</v>
      </c>
    </row>
    <row r="373" spans="12:12" x14ac:dyDescent="0.25">
      <c r="L373" s="1">
        <f t="shared" si="28"/>
        <v>0</v>
      </c>
    </row>
    <row r="374" spans="12:12" x14ac:dyDescent="0.25">
      <c r="L374" s="1">
        <f t="shared" si="28"/>
        <v>0</v>
      </c>
    </row>
    <row r="375" spans="12:12" x14ac:dyDescent="0.25">
      <c r="L375" s="1">
        <f t="shared" si="28"/>
        <v>0</v>
      </c>
    </row>
    <row r="376" spans="12:12" x14ac:dyDescent="0.25">
      <c r="L376" s="1">
        <f t="shared" si="28"/>
        <v>0</v>
      </c>
    </row>
    <row r="377" spans="12:12" x14ac:dyDescent="0.25">
      <c r="L377" s="1">
        <f t="shared" si="28"/>
        <v>0</v>
      </c>
    </row>
    <row r="378" spans="12:12" x14ac:dyDescent="0.25">
      <c r="L378" s="1">
        <f t="shared" si="28"/>
        <v>0</v>
      </c>
    </row>
    <row r="379" spans="12:12" x14ac:dyDescent="0.25">
      <c r="L379" s="1">
        <f t="shared" si="28"/>
        <v>0</v>
      </c>
    </row>
    <row r="380" spans="12:12" x14ac:dyDescent="0.25">
      <c r="L380" s="1">
        <f t="shared" si="28"/>
        <v>0</v>
      </c>
    </row>
    <row r="381" spans="12:12" x14ac:dyDescent="0.25">
      <c r="L381" s="1">
        <f t="shared" si="28"/>
        <v>0</v>
      </c>
    </row>
    <row r="382" spans="12:12" x14ac:dyDescent="0.25">
      <c r="L382" s="1">
        <f t="shared" si="28"/>
        <v>0</v>
      </c>
    </row>
    <row r="383" spans="12:12" x14ac:dyDescent="0.25">
      <c r="L383" s="1">
        <f t="shared" si="28"/>
        <v>0</v>
      </c>
    </row>
    <row r="384" spans="12:12" x14ac:dyDescent="0.25">
      <c r="L384" s="1">
        <f t="shared" si="28"/>
        <v>0</v>
      </c>
    </row>
    <row r="385" spans="12:12" x14ac:dyDescent="0.25">
      <c r="L385" s="1">
        <f t="shared" si="28"/>
        <v>0</v>
      </c>
    </row>
    <row r="386" spans="12:12" x14ac:dyDescent="0.25">
      <c r="L386" s="1">
        <f t="shared" si="28"/>
        <v>0</v>
      </c>
    </row>
    <row r="387" spans="12:12" x14ac:dyDescent="0.25">
      <c r="L387" s="1">
        <f t="shared" ref="L387:L450" si="29">IF(ISERR(VALUE(IF(RIGHT(S387,1)=",",LEFT(S387,LEN(S387)-1),S387))),IF(RIGHT(S387,1)=",",LEFT(S387,LEN(S387)-1),S387),VALUE(IF(RIGHT(S387,1)=",",LEFT(S387,LEN(S387)-1),S387)))</f>
        <v>0</v>
      </c>
    </row>
    <row r="388" spans="12:12" x14ac:dyDescent="0.25">
      <c r="L388" s="1">
        <f t="shared" si="29"/>
        <v>0</v>
      </c>
    </row>
    <row r="389" spans="12:12" x14ac:dyDescent="0.25">
      <c r="L389" s="1">
        <f t="shared" si="29"/>
        <v>0</v>
      </c>
    </row>
    <row r="390" spans="12:12" x14ac:dyDescent="0.25">
      <c r="L390" s="1">
        <f t="shared" si="29"/>
        <v>0</v>
      </c>
    </row>
    <row r="391" spans="12:12" x14ac:dyDescent="0.25">
      <c r="L391" s="1">
        <f t="shared" si="29"/>
        <v>0</v>
      </c>
    </row>
    <row r="392" spans="12:12" x14ac:dyDescent="0.25">
      <c r="L392" s="1">
        <f t="shared" si="29"/>
        <v>0</v>
      </c>
    </row>
    <row r="393" spans="12:12" x14ac:dyDescent="0.25">
      <c r="L393" s="1">
        <f t="shared" si="29"/>
        <v>0</v>
      </c>
    </row>
    <row r="394" spans="12:12" x14ac:dyDescent="0.25">
      <c r="L394" s="1">
        <f t="shared" si="29"/>
        <v>0</v>
      </c>
    </row>
    <row r="395" spans="12:12" x14ac:dyDescent="0.25">
      <c r="L395" s="1">
        <f t="shared" si="29"/>
        <v>0</v>
      </c>
    </row>
    <row r="396" spans="12:12" x14ac:dyDescent="0.25">
      <c r="L396" s="1">
        <f t="shared" si="29"/>
        <v>0</v>
      </c>
    </row>
    <row r="397" spans="12:12" x14ac:dyDescent="0.25">
      <c r="L397" s="1">
        <f t="shared" si="29"/>
        <v>0</v>
      </c>
    </row>
    <row r="398" spans="12:12" x14ac:dyDescent="0.25">
      <c r="L398" s="1">
        <f t="shared" si="29"/>
        <v>0</v>
      </c>
    </row>
    <row r="399" spans="12:12" x14ac:dyDescent="0.25">
      <c r="L399" s="1">
        <f t="shared" si="29"/>
        <v>0</v>
      </c>
    </row>
    <row r="400" spans="12:12" x14ac:dyDescent="0.25">
      <c r="L400" s="1">
        <f t="shared" si="29"/>
        <v>0</v>
      </c>
    </row>
    <row r="401" spans="12:12" x14ac:dyDescent="0.25">
      <c r="L401" s="1">
        <f t="shared" si="29"/>
        <v>0</v>
      </c>
    </row>
    <row r="402" spans="12:12" x14ac:dyDescent="0.25">
      <c r="L402" s="1">
        <f t="shared" si="29"/>
        <v>0</v>
      </c>
    </row>
    <row r="403" spans="12:12" x14ac:dyDescent="0.25">
      <c r="L403" s="1">
        <f t="shared" si="29"/>
        <v>0</v>
      </c>
    </row>
    <row r="404" spans="12:12" x14ac:dyDescent="0.25">
      <c r="L404" s="1">
        <f t="shared" si="29"/>
        <v>0</v>
      </c>
    </row>
    <row r="405" spans="12:12" x14ac:dyDescent="0.25">
      <c r="L405" s="1">
        <f t="shared" si="29"/>
        <v>0</v>
      </c>
    </row>
    <row r="406" spans="12:12" x14ac:dyDescent="0.25">
      <c r="L406" s="1">
        <f t="shared" si="29"/>
        <v>0</v>
      </c>
    </row>
    <row r="407" spans="12:12" x14ac:dyDescent="0.25">
      <c r="L407" s="1">
        <f t="shared" si="29"/>
        <v>0</v>
      </c>
    </row>
    <row r="408" spans="12:12" x14ac:dyDescent="0.25">
      <c r="L408" s="1">
        <f t="shared" si="29"/>
        <v>0</v>
      </c>
    </row>
    <row r="409" spans="12:12" x14ac:dyDescent="0.25">
      <c r="L409" s="1">
        <f t="shared" si="29"/>
        <v>0</v>
      </c>
    </row>
    <row r="410" spans="12:12" x14ac:dyDescent="0.25">
      <c r="L410" s="1">
        <f t="shared" si="29"/>
        <v>0</v>
      </c>
    </row>
    <row r="411" spans="12:12" x14ac:dyDescent="0.25">
      <c r="L411" s="1">
        <f t="shared" si="29"/>
        <v>0</v>
      </c>
    </row>
    <row r="412" spans="12:12" x14ac:dyDescent="0.25">
      <c r="L412" s="1">
        <f t="shared" si="29"/>
        <v>0</v>
      </c>
    </row>
    <row r="413" spans="12:12" x14ac:dyDescent="0.25">
      <c r="L413" s="1">
        <f t="shared" si="29"/>
        <v>0</v>
      </c>
    </row>
    <row r="414" spans="12:12" x14ac:dyDescent="0.25">
      <c r="L414" s="1">
        <f t="shared" si="29"/>
        <v>0</v>
      </c>
    </row>
    <row r="415" spans="12:12" x14ac:dyDescent="0.25">
      <c r="L415" s="1">
        <f t="shared" si="29"/>
        <v>0</v>
      </c>
    </row>
    <row r="416" spans="12:12" x14ac:dyDescent="0.25">
      <c r="L416" s="1">
        <f t="shared" si="29"/>
        <v>0</v>
      </c>
    </row>
    <row r="417" spans="12:12" x14ac:dyDescent="0.25">
      <c r="L417" s="1">
        <f t="shared" si="29"/>
        <v>0</v>
      </c>
    </row>
    <row r="418" spans="12:12" x14ac:dyDescent="0.25">
      <c r="L418" s="1">
        <f t="shared" si="29"/>
        <v>0</v>
      </c>
    </row>
    <row r="419" spans="12:12" x14ac:dyDescent="0.25">
      <c r="L419" s="1">
        <f t="shared" si="29"/>
        <v>0</v>
      </c>
    </row>
    <row r="420" spans="12:12" x14ac:dyDescent="0.25">
      <c r="L420" s="1">
        <f t="shared" si="29"/>
        <v>0</v>
      </c>
    </row>
    <row r="421" spans="12:12" x14ac:dyDescent="0.25">
      <c r="L421" s="1">
        <f t="shared" si="29"/>
        <v>0</v>
      </c>
    </row>
    <row r="422" spans="12:12" x14ac:dyDescent="0.25">
      <c r="L422" s="1">
        <f t="shared" si="29"/>
        <v>0</v>
      </c>
    </row>
    <row r="423" spans="12:12" x14ac:dyDescent="0.25">
      <c r="L423" s="1">
        <f t="shared" si="29"/>
        <v>0</v>
      </c>
    </row>
    <row r="424" spans="12:12" x14ac:dyDescent="0.25">
      <c r="L424" s="1">
        <f t="shared" si="29"/>
        <v>0</v>
      </c>
    </row>
    <row r="425" spans="12:12" x14ac:dyDescent="0.25">
      <c r="L425" s="1">
        <f t="shared" si="29"/>
        <v>0</v>
      </c>
    </row>
    <row r="426" spans="12:12" x14ac:dyDescent="0.25">
      <c r="L426" s="1">
        <f t="shared" si="29"/>
        <v>0</v>
      </c>
    </row>
    <row r="427" spans="12:12" x14ac:dyDescent="0.25">
      <c r="L427" s="1">
        <f t="shared" si="29"/>
        <v>0</v>
      </c>
    </row>
    <row r="428" spans="12:12" x14ac:dyDescent="0.25">
      <c r="L428" s="1">
        <f t="shared" si="29"/>
        <v>0</v>
      </c>
    </row>
    <row r="429" spans="12:12" x14ac:dyDescent="0.25">
      <c r="L429" s="1">
        <f t="shared" si="29"/>
        <v>0</v>
      </c>
    </row>
    <row r="430" spans="12:12" x14ac:dyDescent="0.25">
      <c r="L430" s="1">
        <f t="shared" si="29"/>
        <v>0</v>
      </c>
    </row>
    <row r="431" spans="12:12" x14ac:dyDescent="0.25">
      <c r="L431" s="1">
        <f t="shared" si="29"/>
        <v>0</v>
      </c>
    </row>
    <row r="432" spans="12:12" x14ac:dyDescent="0.25">
      <c r="L432" s="1">
        <f t="shared" si="29"/>
        <v>0</v>
      </c>
    </row>
    <row r="433" spans="12:12" x14ac:dyDescent="0.25">
      <c r="L433" s="1">
        <f t="shared" si="29"/>
        <v>0</v>
      </c>
    </row>
    <row r="434" spans="12:12" x14ac:dyDescent="0.25">
      <c r="L434" s="1">
        <f t="shared" si="29"/>
        <v>0</v>
      </c>
    </row>
    <row r="435" spans="12:12" x14ac:dyDescent="0.25">
      <c r="L435" s="1">
        <f t="shared" si="29"/>
        <v>0</v>
      </c>
    </row>
    <row r="436" spans="12:12" x14ac:dyDescent="0.25">
      <c r="L436" s="1">
        <f t="shared" si="29"/>
        <v>0</v>
      </c>
    </row>
    <row r="437" spans="12:12" x14ac:dyDescent="0.25">
      <c r="L437" s="1">
        <f t="shared" si="29"/>
        <v>0</v>
      </c>
    </row>
    <row r="438" spans="12:12" x14ac:dyDescent="0.25">
      <c r="L438" s="1">
        <f t="shared" si="29"/>
        <v>0</v>
      </c>
    </row>
    <row r="439" spans="12:12" x14ac:dyDescent="0.25">
      <c r="L439" s="1">
        <f t="shared" si="29"/>
        <v>0</v>
      </c>
    </row>
    <row r="440" spans="12:12" x14ac:dyDescent="0.25">
      <c r="L440" s="1">
        <f t="shared" si="29"/>
        <v>0</v>
      </c>
    </row>
    <row r="441" spans="12:12" x14ac:dyDescent="0.25">
      <c r="L441" s="1">
        <f t="shared" si="29"/>
        <v>0</v>
      </c>
    </row>
    <row r="442" spans="12:12" x14ac:dyDescent="0.25">
      <c r="L442" s="1">
        <f t="shared" si="29"/>
        <v>0</v>
      </c>
    </row>
    <row r="443" spans="12:12" x14ac:dyDescent="0.25">
      <c r="L443" s="1">
        <f t="shared" si="29"/>
        <v>0</v>
      </c>
    </row>
    <row r="444" spans="12:12" x14ac:dyDescent="0.25">
      <c r="L444" s="1">
        <f t="shared" si="29"/>
        <v>0</v>
      </c>
    </row>
    <row r="445" spans="12:12" x14ac:dyDescent="0.25">
      <c r="L445" s="1">
        <f t="shared" si="29"/>
        <v>0</v>
      </c>
    </row>
    <row r="446" spans="12:12" x14ac:dyDescent="0.25">
      <c r="L446" s="1">
        <f t="shared" si="29"/>
        <v>0</v>
      </c>
    </row>
    <row r="447" spans="12:12" x14ac:dyDescent="0.25">
      <c r="L447" s="1">
        <f t="shared" si="29"/>
        <v>0</v>
      </c>
    </row>
    <row r="448" spans="12:12" x14ac:dyDescent="0.25">
      <c r="L448" s="1">
        <f t="shared" si="29"/>
        <v>0</v>
      </c>
    </row>
    <row r="449" spans="12:12" x14ac:dyDescent="0.25">
      <c r="L449" s="1">
        <f t="shared" si="29"/>
        <v>0</v>
      </c>
    </row>
    <row r="450" spans="12:12" x14ac:dyDescent="0.25">
      <c r="L450" s="1">
        <f t="shared" si="29"/>
        <v>0</v>
      </c>
    </row>
    <row r="451" spans="12:12" x14ac:dyDescent="0.25">
      <c r="L451" s="1">
        <f t="shared" ref="L451:L501" si="30">IF(ISERR(VALUE(IF(RIGHT(S451,1)=",",LEFT(S451,LEN(S451)-1),S451))),IF(RIGHT(S451,1)=",",LEFT(S451,LEN(S451)-1),S451),VALUE(IF(RIGHT(S451,1)=",",LEFT(S451,LEN(S451)-1),S451)))</f>
        <v>0</v>
      </c>
    </row>
    <row r="452" spans="12:12" x14ac:dyDescent="0.25">
      <c r="L452" s="1">
        <f t="shared" si="30"/>
        <v>0</v>
      </c>
    </row>
    <row r="453" spans="12:12" x14ac:dyDescent="0.25">
      <c r="L453" s="1">
        <f t="shared" si="30"/>
        <v>0</v>
      </c>
    </row>
    <row r="454" spans="12:12" x14ac:dyDescent="0.25">
      <c r="L454" s="1">
        <f t="shared" si="30"/>
        <v>0</v>
      </c>
    </row>
    <row r="455" spans="12:12" x14ac:dyDescent="0.25">
      <c r="L455" s="1">
        <f t="shared" si="30"/>
        <v>0</v>
      </c>
    </row>
    <row r="456" spans="12:12" x14ac:dyDescent="0.25">
      <c r="L456" s="1">
        <f t="shared" si="30"/>
        <v>0</v>
      </c>
    </row>
    <row r="457" spans="12:12" x14ac:dyDescent="0.25">
      <c r="L457" s="1">
        <f t="shared" si="30"/>
        <v>0</v>
      </c>
    </row>
    <row r="458" spans="12:12" x14ac:dyDescent="0.25">
      <c r="L458" s="1">
        <f t="shared" si="30"/>
        <v>0</v>
      </c>
    </row>
    <row r="459" spans="12:12" x14ac:dyDescent="0.25">
      <c r="L459" s="1">
        <f t="shared" si="30"/>
        <v>0</v>
      </c>
    </row>
    <row r="460" spans="12:12" x14ac:dyDescent="0.25">
      <c r="L460" s="1">
        <f t="shared" si="30"/>
        <v>0</v>
      </c>
    </row>
    <row r="461" spans="12:12" x14ac:dyDescent="0.25">
      <c r="L461" s="1">
        <f t="shared" si="30"/>
        <v>0</v>
      </c>
    </row>
    <row r="462" spans="12:12" x14ac:dyDescent="0.25">
      <c r="L462" s="1">
        <f t="shared" si="30"/>
        <v>0</v>
      </c>
    </row>
    <row r="463" spans="12:12" x14ac:dyDescent="0.25">
      <c r="L463" s="1">
        <f t="shared" si="30"/>
        <v>0</v>
      </c>
    </row>
    <row r="464" spans="12:12" x14ac:dyDescent="0.25">
      <c r="L464" s="1">
        <f t="shared" si="30"/>
        <v>0</v>
      </c>
    </row>
    <row r="465" spans="12:12" x14ac:dyDescent="0.25">
      <c r="L465" s="1">
        <f t="shared" si="30"/>
        <v>0</v>
      </c>
    </row>
    <row r="466" spans="12:12" x14ac:dyDescent="0.25">
      <c r="L466" s="1">
        <f t="shared" si="30"/>
        <v>0</v>
      </c>
    </row>
    <row r="467" spans="12:12" x14ac:dyDescent="0.25">
      <c r="L467" s="1">
        <f t="shared" si="30"/>
        <v>0</v>
      </c>
    </row>
    <row r="468" spans="12:12" x14ac:dyDescent="0.25">
      <c r="L468" s="1">
        <f t="shared" si="30"/>
        <v>0</v>
      </c>
    </row>
    <row r="469" spans="12:12" x14ac:dyDescent="0.25">
      <c r="L469" s="1">
        <f t="shared" si="30"/>
        <v>0</v>
      </c>
    </row>
    <row r="470" spans="12:12" x14ac:dyDescent="0.25">
      <c r="L470" s="1">
        <f t="shared" si="30"/>
        <v>0</v>
      </c>
    </row>
    <row r="471" spans="12:12" x14ac:dyDescent="0.25">
      <c r="L471" s="1">
        <f t="shared" si="30"/>
        <v>0</v>
      </c>
    </row>
    <row r="472" spans="12:12" x14ac:dyDescent="0.25">
      <c r="L472" s="1">
        <f t="shared" si="30"/>
        <v>0</v>
      </c>
    </row>
    <row r="473" spans="12:12" x14ac:dyDescent="0.25">
      <c r="L473" s="1">
        <f t="shared" si="30"/>
        <v>0</v>
      </c>
    </row>
    <row r="474" spans="12:12" x14ac:dyDescent="0.25">
      <c r="L474" s="1">
        <f t="shared" si="30"/>
        <v>0</v>
      </c>
    </row>
    <row r="475" spans="12:12" x14ac:dyDescent="0.25">
      <c r="L475" s="1">
        <f t="shared" si="30"/>
        <v>0</v>
      </c>
    </row>
    <row r="476" spans="12:12" x14ac:dyDescent="0.25">
      <c r="L476" s="1">
        <f t="shared" si="30"/>
        <v>0</v>
      </c>
    </row>
    <row r="477" spans="12:12" x14ac:dyDescent="0.25">
      <c r="L477" s="1">
        <f t="shared" si="30"/>
        <v>0</v>
      </c>
    </row>
    <row r="478" spans="12:12" x14ac:dyDescent="0.25">
      <c r="L478" s="1">
        <f t="shared" si="30"/>
        <v>0</v>
      </c>
    </row>
    <row r="479" spans="12:12" x14ac:dyDescent="0.25">
      <c r="L479" s="1">
        <f t="shared" si="30"/>
        <v>0</v>
      </c>
    </row>
    <row r="480" spans="12:12" x14ac:dyDescent="0.25">
      <c r="L480" s="1">
        <f t="shared" si="30"/>
        <v>0</v>
      </c>
    </row>
    <row r="481" spans="12:12" x14ac:dyDescent="0.25">
      <c r="L481" s="1">
        <f t="shared" si="30"/>
        <v>0</v>
      </c>
    </row>
    <row r="482" spans="12:12" x14ac:dyDescent="0.25">
      <c r="L482" s="1">
        <f t="shared" si="30"/>
        <v>0</v>
      </c>
    </row>
    <row r="483" spans="12:12" x14ac:dyDescent="0.25">
      <c r="L483" s="1">
        <f t="shared" si="30"/>
        <v>0</v>
      </c>
    </row>
    <row r="484" spans="12:12" x14ac:dyDescent="0.25">
      <c r="L484" s="1">
        <f t="shared" si="30"/>
        <v>0</v>
      </c>
    </row>
    <row r="485" spans="12:12" x14ac:dyDescent="0.25">
      <c r="L485" s="1">
        <f t="shared" si="30"/>
        <v>0</v>
      </c>
    </row>
    <row r="486" spans="12:12" x14ac:dyDescent="0.25">
      <c r="L486" s="1">
        <f t="shared" si="30"/>
        <v>0</v>
      </c>
    </row>
    <row r="487" spans="12:12" x14ac:dyDescent="0.25">
      <c r="L487" s="1">
        <f t="shared" si="30"/>
        <v>0</v>
      </c>
    </row>
    <row r="488" spans="12:12" x14ac:dyDescent="0.25">
      <c r="L488" s="1">
        <f t="shared" si="30"/>
        <v>0</v>
      </c>
    </row>
    <row r="489" spans="12:12" x14ac:dyDescent="0.25">
      <c r="L489" s="1">
        <f t="shared" si="30"/>
        <v>0</v>
      </c>
    </row>
    <row r="490" spans="12:12" x14ac:dyDescent="0.25">
      <c r="L490" s="1">
        <f t="shared" si="30"/>
        <v>0</v>
      </c>
    </row>
    <row r="491" spans="12:12" x14ac:dyDescent="0.25">
      <c r="L491" s="1">
        <f t="shared" si="30"/>
        <v>0</v>
      </c>
    </row>
    <row r="492" spans="12:12" x14ac:dyDescent="0.25">
      <c r="L492" s="1">
        <f t="shared" si="30"/>
        <v>0</v>
      </c>
    </row>
    <row r="493" spans="12:12" x14ac:dyDescent="0.25">
      <c r="L493" s="1">
        <f t="shared" si="30"/>
        <v>0</v>
      </c>
    </row>
    <row r="494" spans="12:12" x14ac:dyDescent="0.25">
      <c r="L494" s="1">
        <f t="shared" si="30"/>
        <v>0</v>
      </c>
    </row>
    <row r="495" spans="12:12" x14ac:dyDescent="0.25">
      <c r="L495" s="1">
        <f t="shared" si="30"/>
        <v>0</v>
      </c>
    </row>
    <row r="496" spans="12:12" x14ac:dyDescent="0.25">
      <c r="L496" s="1">
        <f t="shared" si="30"/>
        <v>0</v>
      </c>
    </row>
    <row r="497" spans="12:12" x14ac:dyDescent="0.25">
      <c r="L497" s="1">
        <f t="shared" si="30"/>
        <v>0</v>
      </c>
    </row>
    <row r="498" spans="12:12" x14ac:dyDescent="0.25">
      <c r="L498" s="1">
        <f t="shared" si="30"/>
        <v>0</v>
      </c>
    </row>
    <row r="499" spans="12:12" x14ac:dyDescent="0.25">
      <c r="L499" s="1">
        <f t="shared" si="30"/>
        <v>0</v>
      </c>
    </row>
    <row r="500" spans="12:12" x14ac:dyDescent="0.25">
      <c r="L500" s="1">
        <f t="shared" si="30"/>
        <v>0</v>
      </c>
    </row>
    <row r="501" spans="12:12" x14ac:dyDescent="0.25">
      <c r="L501" s="1">
        <f t="shared" si="30"/>
        <v>0</v>
      </c>
    </row>
  </sheetData>
  <autoFilter ref="A15:H118"/>
  <conditionalFormatting sqref="A13:C13">
    <cfRule type="expression" dxfId="7" priority="1">
      <formula>$B13&lt;0</formula>
    </cfRule>
  </conditionalFormatting>
  <dataValidations count="1">
    <dataValidation type="list" errorStyle="information" allowBlank="1" showInputMessage="1" sqref="G16:G118">
      <formula1>$Y$1:$Y$39</formula1>
    </dataValidation>
  </dataValidation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1"/>
  <sheetViews>
    <sheetView workbookViewId="0">
      <selection activeCell="H31" sqref="H17:H31"/>
    </sheetView>
  </sheetViews>
  <sheetFormatPr defaultRowHeight="15" x14ac:dyDescent="0.25"/>
  <cols>
    <col min="1" max="1" width="30.5703125" customWidth="1"/>
    <col min="2" max="2" width="19.85546875" customWidth="1"/>
    <col min="3" max="3" width="10.42578125" bestFit="1" customWidth="1"/>
    <col min="4" max="4" width="17.7109375" bestFit="1" customWidth="1"/>
    <col min="5" max="5" width="9.5703125" customWidth="1"/>
    <col min="6" max="6" width="14" bestFit="1" customWidth="1"/>
    <col min="7" max="7" width="15" bestFit="1" customWidth="1"/>
  </cols>
  <sheetData>
    <row r="1" spans="1:28" s="1" customFormat="1" x14ac:dyDescent="0.25">
      <c r="A1" s="4" t="s">
        <v>83</v>
      </c>
      <c r="B1" s="4" t="s">
        <v>84</v>
      </c>
      <c r="C1" s="4" t="s">
        <v>82</v>
      </c>
      <c r="J1"/>
      <c r="K1"/>
      <c r="L1"/>
      <c r="M1"/>
      <c r="N1"/>
      <c r="O1"/>
      <c r="P1" s="3" t="s">
        <v>0</v>
      </c>
      <c r="Q1"/>
      <c r="R1"/>
      <c r="S1"/>
      <c r="T1"/>
      <c r="U1"/>
    </row>
    <row r="2" spans="1:28" s="1" customFormat="1" ht="12" customHeight="1" x14ac:dyDescent="0.25">
      <c r="A2" s="9" t="s">
        <v>63</v>
      </c>
      <c r="B2" s="10">
        <f t="shared" ref="B2:B8" ca="1" si="0">SUMIF($G$16:$G$115,"="&amp;$A2,$E$16:$E$115)</f>
        <v>-20.080000000000002</v>
      </c>
      <c r="C2" s="10">
        <f>FLOOR(-100*12/26*2,1)/2</f>
        <v>-46.5</v>
      </c>
      <c r="J2" t="str">
        <f t="shared" ref="J2:J65" si="1">IF(RIGHT(Q2,1)=",",LEFT(Q2,LEN(Q2)-1),Q2)</f>
        <v>Q8EzO0NkQOsNxOxQyP4AiRPbNBaaVntEvrq4b</v>
      </c>
      <c r="K2"/>
      <c r="L2"/>
      <c r="M2"/>
      <c r="N2"/>
      <c r="O2"/>
      <c r="P2"/>
      <c r="Q2" t="s">
        <v>4</v>
      </c>
      <c r="R2"/>
      <c r="S2"/>
      <c r="T2"/>
      <c r="U2"/>
      <c r="W2" s="1" t="s">
        <v>50</v>
      </c>
      <c r="X2" s="1" t="s">
        <v>50</v>
      </c>
      <c r="AA2" s="1" t="s">
        <v>63</v>
      </c>
      <c r="AB2" s="1" t="s">
        <v>63</v>
      </c>
    </row>
    <row r="3" spans="1:28" s="1" customFormat="1" ht="12" customHeight="1" x14ac:dyDescent="0.25">
      <c r="A3" s="9" t="s">
        <v>51</v>
      </c>
      <c r="B3" s="10">
        <f t="shared" ca="1" si="0"/>
        <v>-162.13000000000002</v>
      </c>
      <c r="C3" s="10">
        <f>FLOOR(-600*12/26*2,1)/2</f>
        <v>-277</v>
      </c>
      <c r="J3" t="str">
        <f t="shared" si="1"/>
        <v>6J8pE41eBEhBrOr4JzvLheoP7D1km9SabrzAV</v>
      </c>
      <c r="K3"/>
      <c r="L3"/>
      <c r="M3"/>
      <c r="N3"/>
      <c r="O3"/>
      <c r="P3"/>
      <c r="Q3" t="s">
        <v>5</v>
      </c>
      <c r="R3"/>
      <c r="S3"/>
      <c r="T3"/>
      <c r="U3"/>
      <c r="W3" s="1" t="s">
        <v>63</v>
      </c>
      <c r="X3" s="1" t="s">
        <v>63</v>
      </c>
      <c r="Y3" s="1" t="s">
        <v>63</v>
      </c>
      <c r="Z3" s="1" t="s">
        <v>63</v>
      </c>
      <c r="AA3" s="1" t="s">
        <v>67</v>
      </c>
      <c r="AB3" s="1" t="s">
        <v>66</v>
      </c>
    </row>
    <row r="4" spans="1:28" s="1" customFormat="1" ht="12" customHeight="1" x14ac:dyDescent="0.25">
      <c r="A4" s="9" t="s">
        <v>54</v>
      </c>
      <c r="B4" s="10">
        <f t="shared" ca="1" si="0"/>
        <v>-84.75</v>
      </c>
      <c r="C4" s="10">
        <f>FLOOR(-500/26*2,1)/2</f>
        <v>-19.5</v>
      </c>
      <c r="J4" t="str">
        <f t="shared" si="1"/>
        <v>2018-05-18</v>
      </c>
      <c r="K4"/>
      <c r="L4"/>
      <c r="M4"/>
      <c r="N4"/>
      <c r="O4"/>
      <c r="P4"/>
      <c r="Q4" t="s">
        <v>6</v>
      </c>
      <c r="R4"/>
      <c r="S4"/>
      <c r="T4"/>
      <c r="U4"/>
      <c r="W4" s="1" t="s">
        <v>51</v>
      </c>
      <c r="X4" s="1" t="s">
        <v>51</v>
      </c>
      <c r="Y4" s="1" t="s">
        <v>51</v>
      </c>
      <c r="Z4" s="1" t="s">
        <v>51</v>
      </c>
      <c r="AA4" s="1" t="s">
        <v>68</v>
      </c>
      <c r="AB4" s="1" t="s">
        <v>66</v>
      </c>
    </row>
    <row r="5" spans="1:28" s="1" customFormat="1" ht="12" customHeight="1" x14ac:dyDescent="0.25">
      <c r="A5" s="9" t="s">
        <v>53</v>
      </c>
      <c r="B5" s="10">
        <f t="shared" ca="1" si="0"/>
        <v>66.13</v>
      </c>
      <c r="C5" s="10">
        <f>FLOOR(-200*12/26*2,1)/2</f>
        <v>-92.5</v>
      </c>
      <c r="J5" t="str">
        <f t="shared" si="1"/>
        <v>HARRY ROSEN INC PAY</v>
      </c>
      <c r="K5"/>
      <c r="L5"/>
      <c r="M5"/>
      <c r="N5"/>
      <c r="O5"/>
      <c r="P5"/>
      <c r="Q5" t="s">
        <v>7</v>
      </c>
      <c r="R5"/>
      <c r="S5"/>
      <c r="T5"/>
      <c r="U5"/>
      <c r="W5" s="1" t="s">
        <v>54</v>
      </c>
      <c r="X5" s="1" t="s">
        <v>54</v>
      </c>
      <c r="AA5" s="1" t="s">
        <v>69</v>
      </c>
      <c r="AB5" s="1" t="s">
        <v>66</v>
      </c>
    </row>
    <row r="6" spans="1:28" s="1" customFormat="1" ht="12" customHeight="1" x14ac:dyDescent="0.25">
      <c r="A6" s="9" t="s">
        <v>55</v>
      </c>
      <c r="B6" s="10">
        <f t="shared" ca="1" si="0"/>
        <v>-133.29</v>
      </c>
      <c r="C6" s="10">
        <f>FLOOR(-300*12/26*2,1)/2</f>
        <v>-138.5</v>
      </c>
      <c r="J6" t="str">
        <f t="shared" si="1"/>
        <v>-2413.95</v>
      </c>
      <c r="K6"/>
      <c r="L6"/>
      <c r="M6"/>
      <c r="N6"/>
      <c r="O6"/>
      <c r="P6"/>
      <c r="Q6" t="s">
        <v>8</v>
      </c>
      <c r="R6"/>
      <c r="S6"/>
      <c r="T6"/>
      <c r="U6"/>
      <c r="W6" s="1" t="s">
        <v>53</v>
      </c>
      <c r="X6" s="1" t="s">
        <v>53</v>
      </c>
      <c r="AA6" s="1" t="s">
        <v>70</v>
      </c>
      <c r="AB6" s="1" t="s">
        <v>66</v>
      </c>
    </row>
    <row r="7" spans="1:28" s="1" customFormat="1" ht="12" customHeight="1" x14ac:dyDescent="0.25">
      <c r="A7" s="9" t="s">
        <v>62</v>
      </c>
      <c r="B7" s="10">
        <f t="shared" ca="1" si="0"/>
        <v>-199.14</v>
      </c>
      <c r="C7" s="10">
        <v>-96</v>
      </c>
      <c r="J7" t="str">
        <f t="shared" si="1"/>
        <v>jEeP8nN3d8UKN3N1Xzx6Ib75RXzzM8URro71v</v>
      </c>
      <c r="K7"/>
      <c r="L7"/>
      <c r="M7"/>
      <c r="N7"/>
      <c r="O7"/>
      <c r="P7"/>
      <c r="Q7" t="s">
        <v>9</v>
      </c>
      <c r="R7"/>
      <c r="S7"/>
      <c r="T7"/>
      <c r="U7"/>
      <c r="W7" s="1" t="s">
        <v>55</v>
      </c>
      <c r="X7" s="1" t="s">
        <v>55</v>
      </c>
      <c r="AA7" s="1" t="s">
        <v>71</v>
      </c>
      <c r="AB7" s="1" t="s">
        <v>66</v>
      </c>
    </row>
    <row r="8" spans="1:28" s="1" customFormat="1" ht="12" customHeight="1" x14ac:dyDescent="0.25">
      <c r="A8" s="9" t="s">
        <v>64</v>
      </c>
      <c r="B8" s="10">
        <f t="shared" ca="1" si="0"/>
        <v>-5.25</v>
      </c>
      <c r="C8" s="10">
        <v>0</v>
      </c>
      <c r="J8" t="str">
        <f t="shared" si="1"/>
        <v>D3qzE6axQEf6MgM7eq1dsOnm8bw7BrSZErLXg</v>
      </c>
      <c r="K8"/>
      <c r="L8"/>
      <c r="M8"/>
      <c r="N8"/>
      <c r="O8"/>
      <c r="P8"/>
      <c r="Q8" t="s">
        <v>1</v>
      </c>
      <c r="R8"/>
      <c r="S8"/>
      <c r="T8"/>
      <c r="U8"/>
      <c r="W8" s="1" t="s">
        <v>62</v>
      </c>
      <c r="X8" s="1" t="s">
        <v>62</v>
      </c>
      <c r="AA8" s="1" t="s">
        <v>72</v>
      </c>
      <c r="AB8" s="1" t="s">
        <v>66</v>
      </c>
    </row>
    <row r="9" spans="1:28" s="1" customFormat="1" x14ac:dyDescent="0.25">
      <c r="A9" s="16" t="s">
        <v>81</v>
      </c>
      <c r="B9" s="17">
        <f ca="1">SUM(B2:B8)</f>
        <v>-538.51</v>
      </c>
      <c r="C9" s="18">
        <f>SUM(C2:C8)</f>
        <v>-670</v>
      </c>
      <c r="J9" t="str">
        <f t="shared" si="1"/>
        <v>2018-05-18</v>
      </c>
      <c r="K9"/>
      <c r="L9"/>
      <c r="M9"/>
      <c r="N9"/>
      <c r="O9"/>
      <c r="P9"/>
      <c r="Q9" t="s">
        <v>6</v>
      </c>
      <c r="R9"/>
      <c r="S9"/>
      <c r="T9"/>
      <c r="U9"/>
      <c r="W9" s="1" t="s">
        <v>80</v>
      </c>
      <c r="X9" s="1" t="s">
        <v>80</v>
      </c>
      <c r="AA9" s="1" t="s">
        <v>56</v>
      </c>
      <c r="AB9" s="1" t="s">
        <v>66</v>
      </c>
    </row>
    <row r="10" spans="1:28" s="1" customFormat="1" x14ac:dyDescent="0.25">
      <c r="A10" s="11" t="s">
        <v>66</v>
      </c>
      <c r="B10" s="12">
        <f ca="1">SUMIF($G$16:$G$115,"="&amp;$A10,$E$16:$E$115)</f>
        <v>-7.91</v>
      </c>
      <c r="C10" s="13">
        <v>-971</v>
      </c>
      <c r="E10" s="5" t="s">
        <v>86</v>
      </c>
      <c r="F10" s="8">
        <f ca="1">B12-B13</f>
        <v>1509.51</v>
      </c>
      <c r="J10" t="str">
        <f t="shared" si="1"/>
        <v>LOBLAWS #1010</v>
      </c>
      <c r="K10"/>
      <c r="L10"/>
      <c r="M10"/>
      <c r="N10"/>
      <c r="O10"/>
      <c r="P10"/>
      <c r="Q10" t="s">
        <v>2</v>
      </c>
      <c r="R10"/>
      <c r="S10"/>
      <c r="T10"/>
      <c r="U10"/>
      <c r="W10" s="1" t="s">
        <v>61</v>
      </c>
      <c r="X10" s="1" t="s">
        <v>64</v>
      </c>
      <c r="AA10" s="1" t="s">
        <v>57</v>
      </c>
      <c r="AB10" s="1" t="s">
        <v>66</v>
      </c>
    </row>
    <row r="11" spans="1:28" s="1" customFormat="1" x14ac:dyDescent="0.25">
      <c r="A11" s="21" t="s">
        <v>85</v>
      </c>
      <c r="B11" s="22">
        <f ca="1">SUM(B9:B10)</f>
        <v>-546.41999999999996</v>
      </c>
      <c r="C11" s="22">
        <f>SUM(C9:C10)</f>
        <v>-1641</v>
      </c>
      <c r="E11" s="5" t="s">
        <v>94</v>
      </c>
      <c r="F11" s="8">
        <f ca="1">SUMIF($H$16:$H$115,"=*",$E$16:$E$115)*-1</f>
        <v>546.41999999999996</v>
      </c>
      <c r="J11" t="str">
        <f t="shared" si="1"/>
        <v>15.63</v>
      </c>
      <c r="K11"/>
      <c r="L11"/>
      <c r="M11"/>
      <c r="N11"/>
      <c r="O11"/>
      <c r="P11"/>
      <c r="Q11" t="s">
        <v>10</v>
      </c>
      <c r="R11"/>
      <c r="S11"/>
      <c r="T11"/>
      <c r="U11"/>
      <c r="W11" s="1" t="s">
        <v>67</v>
      </c>
      <c r="X11" s="1" t="s">
        <v>66</v>
      </c>
      <c r="AA11" s="1" t="s">
        <v>58</v>
      </c>
      <c r="AB11" s="1" t="s">
        <v>66</v>
      </c>
    </row>
    <row r="12" spans="1:28" s="1" customFormat="1" x14ac:dyDescent="0.25">
      <c r="A12" s="14" t="s">
        <v>50</v>
      </c>
      <c r="B12" s="15">
        <f ca="1">SUMIF($G$16:$G$115,"="&amp;$A12,$E$16:$E$115)</f>
        <v>2413.9499999999998</v>
      </c>
      <c r="C12" s="15">
        <f ca="1">SUMIF($G$16:$G$115,"="&amp;$A12,$E$16:$E$115)</f>
        <v>2413.9499999999998</v>
      </c>
      <c r="E12" s="5" t="s">
        <v>95</v>
      </c>
      <c r="F12" s="8">
        <f ca="1">SUMIF($H$16:$H$115,"=%",$E$16:$E$115)*-1</f>
        <v>107.69</v>
      </c>
      <c r="J12" t="str">
        <f t="shared" si="1"/>
        <v>rMAv6dzr76sz6J6vO9XyHO71ZPmmEDhBpMDaw</v>
      </c>
      <c r="K12"/>
      <c r="L12"/>
      <c r="M12"/>
      <c r="N12"/>
      <c r="O12"/>
      <c r="P12"/>
      <c r="Q12" t="s">
        <v>11</v>
      </c>
      <c r="R12"/>
      <c r="S12"/>
      <c r="T12"/>
      <c r="U12"/>
      <c r="W12" s="1" t="s">
        <v>68</v>
      </c>
      <c r="X12" s="1" t="s">
        <v>66</v>
      </c>
      <c r="AA12" s="1" t="s">
        <v>59</v>
      </c>
      <c r="AB12" s="1" t="s">
        <v>66</v>
      </c>
    </row>
    <row r="13" spans="1:28" x14ac:dyDescent="0.25">
      <c r="A13" s="19" t="s">
        <v>65</v>
      </c>
      <c r="B13" s="20">
        <f ca="1">B9+C10+B12</f>
        <v>904.43999999999983</v>
      </c>
      <c r="C13" s="19"/>
      <c r="E13" s="5" t="s">
        <v>96</v>
      </c>
      <c r="F13" s="8">
        <v>0</v>
      </c>
      <c r="G13" s="1"/>
      <c r="J13" t="str">
        <f t="shared" si="1"/>
        <v>D3qzE6axQEf6MgM7eq1dsOnm8bw7BrSZErLXg</v>
      </c>
      <c r="Q13" t="s">
        <v>1</v>
      </c>
      <c r="W13" s="1" t="s">
        <v>69</v>
      </c>
      <c r="X13" s="1" t="s">
        <v>66</v>
      </c>
      <c r="AA13" s="1" t="s">
        <v>60</v>
      </c>
      <c r="AB13" s="1" t="s">
        <v>66</v>
      </c>
    </row>
    <row r="14" spans="1:28" x14ac:dyDescent="0.25">
      <c r="C14" s="1"/>
      <c r="D14" s="1"/>
      <c r="E14" s="1"/>
      <c r="F14" s="1"/>
      <c r="G14" s="1"/>
      <c r="J14" t="str">
        <f t="shared" si="1"/>
        <v>2018-05-18</v>
      </c>
      <c r="Q14" t="s">
        <v>6</v>
      </c>
      <c r="W14" s="1" t="s">
        <v>70</v>
      </c>
      <c r="X14" s="1" t="s">
        <v>66</v>
      </c>
      <c r="AA14" s="1" t="s">
        <v>51</v>
      </c>
      <c r="AB14" s="1" t="s">
        <v>51</v>
      </c>
    </row>
    <row r="15" spans="1:28" x14ac:dyDescent="0.25">
      <c r="A15" s="7" t="s">
        <v>73</v>
      </c>
      <c r="B15" s="7" t="s">
        <v>74</v>
      </c>
      <c r="C15" s="7" t="s">
        <v>75</v>
      </c>
      <c r="D15" s="7" t="s">
        <v>76</v>
      </c>
      <c r="E15" s="7" t="s">
        <v>77</v>
      </c>
      <c r="F15" s="7" t="s">
        <v>79</v>
      </c>
      <c r="G15" s="7" t="s">
        <v>78</v>
      </c>
      <c r="J15" t="str">
        <f t="shared" si="1"/>
        <v>SHOPPERSDRUGMART1250</v>
      </c>
      <c r="Q15" t="s">
        <v>12</v>
      </c>
      <c r="W15" s="1" t="s">
        <v>71</v>
      </c>
      <c r="X15" s="1" t="s">
        <v>66</v>
      </c>
      <c r="AA15" s="1" t="s">
        <v>50</v>
      </c>
      <c r="AB15" s="1" t="s">
        <v>50</v>
      </c>
    </row>
    <row r="16" spans="1:28" x14ac:dyDescent="0.25">
      <c r="A16" t="str">
        <f t="shared" ref="A16:A47" ca="1" si="2">OFFSET($J$2,(ROW(O2)-ROW($O$2))*5+COLUMN(A15)-COLUMN($A$15),0)</f>
        <v>Q8EzO0NkQOsNxOxQyP4AiRPbNBaaVntEvrq4b</v>
      </c>
      <c r="B16" s="1" t="str">
        <f t="shared" ref="B16:B47" ca="1" si="3">OFFSET($J$2,(ROW(P2)-ROW($O$2))*5+COLUMN(B15)-COLUMN($A$15),0)</f>
        <v>6J8pE41eBEhBrOr4JzvLheoP7D1km9SabrzAV</v>
      </c>
      <c r="C16" s="2">
        <f t="shared" ref="C16:C47" ca="1" si="4">VALUE(OFFSET($J$2,(ROW(Q2)-ROW($O$2))*5+COLUMN(C15)-COLUMN($A$15),0))</f>
        <v>43238</v>
      </c>
      <c r="D16" s="1" t="str">
        <f t="shared" ref="D16:D47" ca="1" si="5">OFFSET($J$2,(ROW(R2)-ROW($O$2))*5+COLUMN(D15)-COLUMN($A$15),0)</f>
        <v>HARRY ROSEN INC PAY</v>
      </c>
      <c r="E16" s="1">
        <f t="shared" ref="E16:E47" ca="1" si="6">-1*VALUE(OFFSET($J$2,(ROW(S2)-ROW($O$2))*5+COLUMN(E15)-COLUMN($A$15),0))</f>
        <v>2413.9499999999998</v>
      </c>
      <c r="F16" t="s">
        <v>50</v>
      </c>
      <c r="G16" t="str">
        <f t="shared" ref="G16:G47" si="7">IF(ISNA(VLOOKUP($F16,$W$1:$X$41,2,FALSE)),"Other Expenses",VLOOKUP($F16,$W$1:$X$41,2,FALSE))</f>
        <v>Income</v>
      </c>
      <c r="H16" s="1"/>
      <c r="J16" t="str">
        <f t="shared" si="1"/>
        <v>7.89</v>
      </c>
      <c r="Q16" t="s">
        <v>13</v>
      </c>
      <c r="W16" s="1" t="s">
        <v>72</v>
      </c>
      <c r="X16" s="1" t="s">
        <v>66</v>
      </c>
      <c r="AA16" s="1" t="s">
        <v>54</v>
      </c>
      <c r="AB16" s="1" t="s">
        <v>54</v>
      </c>
    </row>
    <row r="17" spans="1:28" x14ac:dyDescent="0.25">
      <c r="A17" s="1" t="str">
        <f t="shared" ca="1" si="2"/>
        <v>jEeP8nN3d8UKN3N1Xzx6Ib75RXzzM8URro71v</v>
      </c>
      <c r="B17" s="1" t="str">
        <f t="shared" ca="1" si="3"/>
        <v>D3qzE6axQEf6MgM7eq1dsOnm8bw7BrSZErLXg</v>
      </c>
      <c r="C17" s="2">
        <f t="shared" ca="1" si="4"/>
        <v>43238</v>
      </c>
      <c r="D17" s="1" t="str">
        <f t="shared" ca="1" si="5"/>
        <v>LOBLAWS #1010</v>
      </c>
      <c r="E17" s="1">
        <f t="shared" ca="1" si="6"/>
        <v>-15.63</v>
      </c>
      <c r="F17" t="s">
        <v>51</v>
      </c>
      <c r="G17" s="1" t="str">
        <f t="shared" si="7"/>
        <v>Grocery</v>
      </c>
      <c r="H17" t="s">
        <v>97</v>
      </c>
      <c r="J17" t="str">
        <f t="shared" si="1"/>
        <v>00ypZR7nEZS7505ypMVJUBzQaZqq9KFrKzqVA</v>
      </c>
      <c r="Q17" t="s">
        <v>14</v>
      </c>
      <c r="W17" s="1" t="s">
        <v>56</v>
      </c>
      <c r="X17" s="1" t="s">
        <v>66</v>
      </c>
      <c r="AA17" s="1" t="s">
        <v>61</v>
      </c>
      <c r="AB17" s="1" t="s">
        <v>64</v>
      </c>
    </row>
    <row r="18" spans="1:28" x14ac:dyDescent="0.25">
      <c r="A18" s="1" t="str">
        <f t="shared" ca="1" si="2"/>
        <v>rMAv6dzr76sz6J6vO9XyHO71ZPmmEDhBpMDaw</v>
      </c>
      <c r="B18" s="1" t="str">
        <f t="shared" ca="1" si="3"/>
        <v>D3qzE6axQEf6MgM7eq1dsOnm8bw7BrSZErLXg</v>
      </c>
      <c r="C18" s="2">
        <f t="shared" ca="1" si="4"/>
        <v>43238</v>
      </c>
      <c r="D18" s="1" t="str">
        <f t="shared" ca="1" si="5"/>
        <v>SHOPPERSDRUGMART1250</v>
      </c>
      <c r="E18" s="1">
        <f t="shared" ca="1" si="6"/>
        <v>-7.89</v>
      </c>
      <c r="F18" t="s">
        <v>51</v>
      </c>
      <c r="G18" s="1" t="str">
        <f t="shared" si="7"/>
        <v>Grocery</v>
      </c>
      <c r="H18" s="1" t="s">
        <v>97</v>
      </c>
      <c r="J18" t="str">
        <f t="shared" si="1"/>
        <v>D3qzE6axQEf6MgM7eq1dsOnm8bw7BrSZErLXg</v>
      </c>
      <c r="Q18" t="s">
        <v>1</v>
      </c>
      <c r="W18" s="1" t="s">
        <v>57</v>
      </c>
      <c r="X18" s="1" t="s">
        <v>66</v>
      </c>
      <c r="AA18" s="1" t="s">
        <v>53</v>
      </c>
      <c r="AB18" s="1" t="s">
        <v>53</v>
      </c>
    </row>
    <row r="19" spans="1:28" x14ac:dyDescent="0.25">
      <c r="A19" s="1" t="str">
        <f t="shared" ca="1" si="2"/>
        <v>00ypZR7nEZS7505ypMVJUBzQaZqq9KFrKzqVA</v>
      </c>
      <c r="B19" s="1" t="str">
        <f t="shared" ca="1" si="3"/>
        <v>D3qzE6axQEf6MgM7eq1dsOnm8bw7BrSZErLXg</v>
      </c>
      <c r="C19" s="2">
        <f t="shared" ca="1" si="4"/>
        <v>43237</v>
      </c>
      <c r="D19" s="1" t="str">
        <f t="shared" ca="1" si="5"/>
        <v>Whole Foods</v>
      </c>
      <c r="E19" s="1">
        <f t="shared" ca="1" si="6"/>
        <v>-3.89</v>
      </c>
      <c r="F19" t="s">
        <v>51</v>
      </c>
      <c r="G19" s="1" t="str">
        <f t="shared" si="7"/>
        <v>Grocery</v>
      </c>
      <c r="H19" s="1" t="s">
        <v>97</v>
      </c>
      <c r="J19" t="str">
        <f t="shared" si="1"/>
        <v>2018-05-17</v>
      </c>
      <c r="Q19" t="s">
        <v>15</v>
      </c>
      <c r="W19" s="1" t="s">
        <v>58</v>
      </c>
      <c r="X19" s="1" t="s">
        <v>66</v>
      </c>
      <c r="AA19" s="1" t="s">
        <v>80</v>
      </c>
      <c r="AB19" s="1" t="s">
        <v>80</v>
      </c>
    </row>
    <row r="20" spans="1:28" x14ac:dyDescent="0.25">
      <c r="A20" s="1" t="str">
        <f t="shared" ca="1" si="2"/>
        <v>vMJ4RDzgoRsZOJOw97YvUN9dobPPAYHmdbekm</v>
      </c>
      <c r="B20" s="1" t="str">
        <f t="shared" ca="1" si="3"/>
        <v>D3qzE6axQEf6MgM7eq1dsOnm8bw7BrSZErLXg</v>
      </c>
      <c r="C20" s="2">
        <f t="shared" ca="1" si="4"/>
        <v>43237</v>
      </c>
      <c r="D20" s="1" t="str">
        <f t="shared" ca="1" si="5"/>
        <v>Zipcar</v>
      </c>
      <c r="E20" s="1">
        <f t="shared" ca="1" si="6"/>
        <v>-192.1</v>
      </c>
      <c r="F20" t="s">
        <v>62</v>
      </c>
      <c r="G20" s="1" t="str">
        <f t="shared" si="7"/>
        <v>Zipcar Use</v>
      </c>
      <c r="H20" s="1" t="s">
        <v>97</v>
      </c>
      <c r="J20" t="str">
        <f t="shared" si="1"/>
        <v>Whole Foods</v>
      </c>
      <c r="Q20" t="s">
        <v>3</v>
      </c>
      <c r="W20" s="1" t="s">
        <v>59</v>
      </c>
      <c r="X20" s="1" t="s">
        <v>66</v>
      </c>
      <c r="AA20" s="1" t="s">
        <v>55</v>
      </c>
      <c r="AB20" s="1" t="s">
        <v>55</v>
      </c>
    </row>
    <row r="21" spans="1:28" x14ac:dyDescent="0.25">
      <c r="A21" s="1" t="str">
        <f t="shared" ca="1" si="2"/>
        <v>APwzvYj8mvs3LQLMEkoNI6pZ80qqLYt6Ey4bN</v>
      </c>
      <c r="B21" s="1" t="str">
        <f t="shared" ca="1" si="3"/>
        <v>D3qzE6axQEf6MgM7eq1dsOnm8bw7BrSZErLXg</v>
      </c>
      <c r="C21" s="2">
        <f t="shared" ca="1" si="4"/>
        <v>43236</v>
      </c>
      <c r="D21" s="1" t="str">
        <f t="shared" ca="1" si="5"/>
        <v>VIA RAIL 42004</v>
      </c>
      <c r="E21" s="1">
        <f t="shared" ca="1" si="6"/>
        <v>-5.25</v>
      </c>
      <c r="F21" t="s">
        <v>52</v>
      </c>
      <c r="G21" s="1" t="str">
        <f t="shared" si="7"/>
        <v>Other Expenses</v>
      </c>
      <c r="H21" s="1" t="s">
        <v>97</v>
      </c>
      <c r="J21" t="str">
        <f t="shared" si="1"/>
        <v>3.89</v>
      </c>
      <c r="Q21" t="s">
        <v>16</v>
      </c>
      <c r="W21" s="1" t="s">
        <v>60</v>
      </c>
      <c r="X21" s="1" t="s">
        <v>66</v>
      </c>
      <c r="AA21" s="1" t="s">
        <v>62</v>
      </c>
      <c r="AB21" s="1" t="s">
        <v>62</v>
      </c>
    </row>
    <row r="22" spans="1:28" x14ac:dyDescent="0.25">
      <c r="A22" s="1" t="str">
        <f t="shared" ca="1" si="2"/>
        <v>34jpgb6nOgSDNmNRqzKgT8kB4M11q3FKjkg7X</v>
      </c>
      <c r="B22" s="1" t="str">
        <f t="shared" ca="1" si="3"/>
        <v>D3qzE6axQEf6MgM7eq1dsOnm8bw7BrSZErLXg</v>
      </c>
      <c r="C22" s="2">
        <f t="shared" ca="1" si="4"/>
        <v>43234</v>
      </c>
      <c r="D22" s="1" t="str">
        <f t="shared" ca="1" si="5"/>
        <v>AMAYA</v>
      </c>
      <c r="E22" s="1">
        <f t="shared" ca="1" si="6"/>
        <v>-15.05</v>
      </c>
      <c r="F22" t="s">
        <v>63</v>
      </c>
      <c r="G22" s="1" t="str">
        <f t="shared" si="7"/>
        <v>Eat out</v>
      </c>
      <c r="H22" s="1" t="s">
        <v>97</v>
      </c>
      <c r="J22" t="str">
        <f t="shared" si="1"/>
        <v>vMJ4RDzgoRsZOJOw97YvUN9dobPPAYHmdbekm</v>
      </c>
      <c r="Q22" t="s">
        <v>17</v>
      </c>
    </row>
    <row r="23" spans="1:28" x14ac:dyDescent="0.25">
      <c r="A23" s="1" t="str">
        <f t="shared" ca="1" si="2"/>
        <v>qMKAaEzrwase9E9mnYq3UYznrVvvLPtJLM0By</v>
      </c>
      <c r="B23" s="1" t="str">
        <f t="shared" ca="1" si="3"/>
        <v>D3qzE6axQEf6MgM7eq1dsOnm8bw7BrSZErLXg</v>
      </c>
      <c r="C23" s="2">
        <f t="shared" ca="1" si="4"/>
        <v>43234</v>
      </c>
      <c r="D23" s="1" t="str">
        <f t="shared" ca="1" si="5"/>
        <v>Amazon</v>
      </c>
      <c r="E23" s="1">
        <f t="shared" ca="1" si="6"/>
        <v>66.13</v>
      </c>
      <c r="F23" t="s">
        <v>53</v>
      </c>
      <c r="G23" s="1" t="str">
        <f t="shared" si="7"/>
        <v>Shopping</v>
      </c>
      <c r="H23" s="1" t="s">
        <v>97</v>
      </c>
      <c r="J23" t="str">
        <f t="shared" si="1"/>
        <v>D3qzE6axQEf6MgM7eq1dsOnm8bw7BrSZErLXg</v>
      </c>
      <c r="Q23" t="s">
        <v>1</v>
      </c>
    </row>
    <row r="24" spans="1:28" x14ac:dyDescent="0.25">
      <c r="A24" s="1" t="str">
        <f t="shared" ca="1" si="2"/>
        <v>PJOzxvNKZxhVdqdx5QrkUnqK8YEEVXtm86N14</v>
      </c>
      <c r="B24" s="1" t="str">
        <f t="shared" ca="1" si="3"/>
        <v>D3qzE6axQEf6MgM7eq1dsOnm8bw7BrSZErLXg</v>
      </c>
      <c r="C24" s="2">
        <f t="shared" ca="1" si="4"/>
        <v>43234</v>
      </c>
      <c r="D24" s="1" t="str">
        <f t="shared" ca="1" si="5"/>
        <v>LOBLAWS #1010</v>
      </c>
      <c r="E24" s="1">
        <f t="shared" ca="1" si="6"/>
        <v>-8.98</v>
      </c>
      <c r="F24" t="s">
        <v>51</v>
      </c>
      <c r="G24" s="1" t="str">
        <f t="shared" si="7"/>
        <v>Grocery</v>
      </c>
      <c r="H24" s="1" t="s">
        <v>97</v>
      </c>
      <c r="J24" t="str">
        <f t="shared" si="1"/>
        <v>2018-05-17</v>
      </c>
      <c r="Q24" t="s">
        <v>15</v>
      </c>
    </row>
    <row r="25" spans="1:28" x14ac:dyDescent="0.25">
      <c r="A25" s="1" t="str">
        <f t="shared" ca="1" si="2"/>
        <v>kEzqrMmywrUOQyQeP95LFJqXoNPPg6tRAYe34</v>
      </c>
      <c r="B25" s="1" t="str">
        <f t="shared" ca="1" si="3"/>
        <v>D3qzE6axQEf6MgM7eq1dsOnm8bw7BrSZErLXg</v>
      </c>
      <c r="C25" s="2">
        <f t="shared" ca="1" si="4"/>
        <v>43234</v>
      </c>
      <c r="D25" s="1" t="str">
        <f t="shared" ca="1" si="5"/>
        <v>Starbucks</v>
      </c>
      <c r="E25" s="1">
        <f t="shared" ca="1" si="6"/>
        <v>-5.03</v>
      </c>
      <c r="F25" t="s">
        <v>63</v>
      </c>
      <c r="G25" s="1" t="str">
        <f t="shared" si="7"/>
        <v>Eat out</v>
      </c>
      <c r="H25" s="1" t="s">
        <v>97</v>
      </c>
      <c r="J25" t="str">
        <f t="shared" si="1"/>
        <v>Zipcar</v>
      </c>
      <c r="Q25" t="s">
        <v>18</v>
      </c>
    </row>
    <row r="26" spans="1:28" x14ac:dyDescent="0.25">
      <c r="A26" s="1" t="str">
        <f t="shared" ca="1" si="2"/>
        <v>BqLz6drxN6cxmzm5Z9ndIoLeza445bt90Xbdy</v>
      </c>
      <c r="B26" s="1" t="str">
        <f t="shared" ca="1" si="3"/>
        <v>D3qzE6axQEf6MgM7eq1dsOnm8bw7BrSZErLXg</v>
      </c>
      <c r="C26" s="2">
        <f t="shared" ca="1" si="4"/>
        <v>43234</v>
      </c>
      <c r="D26" s="1" t="str">
        <f t="shared" ca="1" si="5"/>
        <v>Whole Foods</v>
      </c>
      <c r="E26" s="1">
        <f t="shared" ca="1" si="6"/>
        <v>-58.2</v>
      </c>
      <c r="F26" t="s">
        <v>51</v>
      </c>
      <c r="G26" s="1" t="str">
        <f t="shared" si="7"/>
        <v>Grocery</v>
      </c>
      <c r="H26" s="1" t="s">
        <v>97</v>
      </c>
      <c r="J26" t="str">
        <f t="shared" si="1"/>
        <v>192.1</v>
      </c>
      <c r="Q26" t="s">
        <v>19</v>
      </c>
    </row>
    <row r="27" spans="1:28" x14ac:dyDescent="0.25">
      <c r="A27" s="1" t="str">
        <f t="shared" ca="1" si="2"/>
        <v>KjJzD3bP9DhoqeqBzdknUL56wxAAX8FQBbo1e</v>
      </c>
      <c r="B27" s="1" t="str">
        <f t="shared" ca="1" si="3"/>
        <v>D3qzE6axQEf6MgM7eq1dsOnm8bw7BrSZErLXg</v>
      </c>
      <c r="C27" s="2">
        <f t="shared" ca="1" si="4"/>
        <v>43234</v>
      </c>
      <c r="D27" s="1" t="str">
        <f t="shared" ca="1" si="5"/>
        <v>Zipcar</v>
      </c>
      <c r="E27" s="1">
        <f t="shared" ca="1" si="6"/>
        <v>-7.04</v>
      </c>
      <c r="F27" t="s">
        <v>62</v>
      </c>
      <c r="G27" s="1" t="str">
        <f t="shared" si="7"/>
        <v>Zipcar Use</v>
      </c>
      <c r="H27" s="1" t="s">
        <v>97</v>
      </c>
      <c r="J27" t="str">
        <f t="shared" si="1"/>
        <v>APwzvYj8mvs3LQLMEkoNI6pZ80qqLYt6Ey4bN</v>
      </c>
      <c r="Q27" t="s">
        <v>20</v>
      </c>
    </row>
    <row r="28" spans="1:28" x14ac:dyDescent="0.25">
      <c r="A28" s="1" t="str">
        <f t="shared" ca="1" si="2"/>
        <v>yMgJmqz47ms35N5ma6OrIYKVPAqq9JtOn8B3v</v>
      </c>
      <c r="B28" s="1" t="str">
        <f t="shared" ca="1" si="3"/>
        <v>D3qzE6axQEf6MgM7eq1dsOnm8bw7BrSZErLXg</v>
      </c>
      <c r="C28" s="2">
        <f t="shared" ca="1" si="4"/>
        <v>43234</v>
      </c>
      <c r="D28" s="1" t="str">
        <f t="shared" ca="1" si="5"/>
        <v>Zipcar</v>
      </c>
      <c r="E28" s="1">
        <f t="shared" ca="1" si="6"/>
        <v>-7.91</v>
      </c>
      <c r="F28" t="s">
        <v>69</v>
      </c>
      <c r="G28" s="1" t="str">
        <f t="shared" si="7"/>
        <v>Fixed Expenses</v>
      </c>
      <c r="H28" s="1" t="s">
        <v>97</v>
      </c>
      <c r="J28" t="str">
        <f t="shared" si="1"/>
        <v>D3qzE6axQEf6MgM7eq1dsOnm8bw7BrSZErLXg</v>
      </c>
      <c r="Q28" t="s">
        <v>1</v>
      </c>
    </row>
    <row r="29" spans="1:28" x14ac:dyDescent="0.25">
      <c r="A29" s="1" t="str">
        <f t="shared" ca="1" si="2"/>
        <v>1jkpARdnzAh3LELeqMVrI3Zrpz77EnFmJZ7jJ</v>
      </c>
      <c r="B29" s="1" t="str">
        <f t="shared" ca="1" si="3"/>
        <v>D3qzE6axQEf6MgM7eq1dsOnm8bw7BrSZErLXg</v>
      </c>
      <c r="C29" s="2">
        <f t="shared" ca="1" si="4"/>
        <v>43227</v>
      </c>
      <c r="D29" s="1" t="str">
        <f t="shared" ca="1" si="5"/>
        <v>PRESTO SHEPPARD RELOAD</v>
      </c>
      <c r="E29" s="1">
        <f t="shared" ca="1" si="6"/>
        <v>-120</v>
      </c>
      <c r="F29" t="s">
        <v>55</v>
      </c>
      <c r="G29" s="1" t="str">
        <f t="shared" si="7"/>
        <v>TTC/Pub. Trnst</v>
      </c>
      <c r="H29" s="1" t="s">
        <v>97</v>
      </c>
      <c r="J29" t="str">
        <f t="shared" si="1"/>
        <v>2018-05-16</v>
      </c>
      <c r="Q29" t="s">
        <v>21</v>
      </c>
    </row>
    <row r="30" spans="1:28" x14ac:dyDescent="0.25">
      <c r="A30" s="1" t="str">
        <f t="shared" ca="1" si="2"/>
        <v>LrZz1ygqm1cvzJzOrwABUEKvAZVVPzH03QOmX</v>
      </c>
      <c r="B30" s="1" t="str">
        <f t="shared" ca="1" si="3"/>
        <v>D3qzE6axQEf6MgM7eq1dsOnm8bw7BrSZErLXg</v>
      </c>
      <c r="C30" s="2">
        <f t="shared" ca="1" si="4"/>
        <v>43227</v>
      </c>
      <c r="D30" s="1" t="str">
        <f t="shared" ca="1" si="5"/>
        <v>Whole Foods</v>
      </c>
      <c r="E30" s="1">
        <f t="shared" ca="1" si="6"/>
        <v>-22.9</v>
      </c>
      <c r="F30" t="s">
        <v>51</v>
      </c>
      <c r="G30" s="1" t="str">
        <f t="shared" si="7"/>
        <v>Grocery</v>
      </c>
      <c r="H30" s="1" t="s">
        <v>97</v>
      </c>
      <c r="J30" t="str">
        <f t="shared" si="1"/>
        <v>VIA RAIL 42004</v>
      </c>
      <c r="Q30" t="s">
        <v>22</v>
      </c>
    </row>
    <row r="31" spans="1:28" x14ac:dyDescent="0.25">
      <c r="A31" s="1" t="str">
        <f t="shared" ca="1" si="2"/>
        <v>D3qzE6axQEf6MgM7eq1dsOJBx0mmKqhZErLVm</v>
      </c>
      <c r="B31" s="1" t="str">
        <f t="shared" ca="1" si="3"/>
        <v>D3qzE6axQEf6MgM7eq1dsOnm8bw7BrSZErLXg</v>
      </c>
      <c r="C31" s="2">
        <f t="shared" ca="1" si="4"/>
        <v>43227</v>
      </c>
      <c r="D31" s="1" t="str">
        <f t="shared" ca="1" si="5"/>
        <v>Whole Foods</v>
      </c>
      <c r="E31" s="1">
        <f t="shared" ca="1" si="6"/>
        <v>-34.99</v>
      </c>
      <c r="F31" t="s">
        <v>51</v>
      </c>
      <c r="G31" s="1" t="str">
        <f t="shared" si="7"/>
        <v>Grocery</v>
      </c>
      <c r="H31" s="1" t="s">
        <v>97</v>
      </c>
      <c r="J31" t="str">
        <f t="shared" si="1"/>
        <v>5.25</v>
      </c>
      <c r="Q31" t="s">
        <v>23</v>
      </c>
    </row>
    <row r="32" spans="1:28" x14ac:dyDescent="0.25">
      <c r="A32" s="1">
        <f t="shared" ca="1" si="2"/>
        <v>0</v>
      </c>
      <c r="B32" s="1">
        <f t="shared" ca="1" si="3"/>
        <v>0</v>
      </c>
      <c r="C32" s="2">
        <f t="shared" ca="1" si="4"/>
        <v>43229</v>
      </c>
      <c r="D32" s="1" t="str">
        <f t="shared" ca="1" si="5"/>
        <v>UBER TRIP 4XCLZ</v>
      </c>
      <c r="E32" s="1">
        <f t="shared" ca="1" si="6"/>
        <v>-13.29</v>
      </c>
      <c r="F32" t="s">
        <v>55</v>
      </c>
      <c r="G32" s="1" t="str">
        <f t="shared" si="7"/>
        <v>TTC/Pub. Trnst</v>
      </c>
      <c r="H32" t="s">
        <v>98</v>
      </c>
      <c r="J32" t="str">
        <f t="shared" si="1"/>
        <v>34jpgb6nOgSDNmNRqzKgT8kB4M11q3FKjkg7X</v>
      </c>
      <c r="Q32" t="s">
        <v>24</v>
      </c>
    </row>
    <row r="33" spans="1:17" x14ac:dyDescent="0.25">
      <c r="A33" s="1">
        <f t="shared" ca="1" si="2"/>
        <v>0</v>
      </c>
      <c r="B33" s="1">
        <f t="shared" ca="1" si="3"/>
        <v>0</v>
      </c>
      <c r="C33" s="2">
        <f t="shared" ca="1" si="4"/>
        <v>43229</v>
      </c>
      <c r="D33" s="1" t="str">
        <f t="shared" ca="1" si="5"/>
        <v>TRIANGLE PHYSIO</v>
      </c>
      <c r="E33" s="1">
        <f t="shared" ca="1" si="6"/>
        <v>-84.75</v>
      </c>
      <c r="F33" t="s">
        <v>54</v>
      </c>
      <c r="G33" s="1" t="str">
        <f t="shared" si="7"/>
        <v>Massage</v>
      </c>
      <c r="H33" t="s">
        <v>98</v>
      </c>
      <c r="J33" t="str">
        <f t="shared" si="1"/>
        <v>D3qzE6axQEf6MgM7eq1dsOnm8bw7BrSZErLXg</v>
      </c>
      <c r="Q33" t="s">
        <v>1</v>
      </c>
    </row>
    <row r="34" spans="1:17" x14ac:dyDescent="0.25">
      <c r="A34" s="1">
        <f t="shared" ca="1" si="2"/>
        <v>0</v>
      </c>
      <c r="B34" s="1">
        <f t="shared" ca="1" si="3"/>
        <v>0</v>
      </c>
      <c r="C34" s="2">
        <f t="shared" ca="1" si="4"/>
        <v>43231</v>
      </c>
      <c r="D34" s="1" t="str">
        <f t="shared" ca="1" si="5"/>
        <v>LOBLAWS #1010</v>
      </c>
      <c r="E34" s="1">
        <f t="shared" ca="1" si="6"/>
        <v>-9.65</v>
      </c>
      <c r="F34" t="s">
        <v>51</v>
      </c>
      <c r="G34" s="1" t="str">
        <f t="shared" si="7"/>
        <v>Grocery</v>
      </c>
      <c r="H34" t="s">
        <v>98</v>
      </c>
      <c r="J34" t="str">
        <f t="shared" si="1"/>
        <v>2018-05-14</v>
      </c>
      <c r="Q34" t="s">
        <v>25</v>
      </c>
    </row>
    <row r="35" spans="1:17" x14ac:dyDescent="0.25">
      <c r="A35" s="1">
        <f t="shared" ca="1" si="2"/>
        <v>0</v>
      </c>
      <c r="B35" s="1">
        <f t="shared" ca="1" si="3"/>
        <v>0</v>
      </c>
      <c r="C35" s="2">
        <f t="shared" ca="1" si="4"/>
        <v>0</v>
      </c>
      <c r="D35" s="1">
        <f t="shared" ca="1" si="5"/>
        <v>0</v>
      </c>
      <c r="E35" s="1">
        <f t="shared" ca="1" si="6"/>
        <v>0</v>
      </c>
      <c r="G35" s="1" t="str">
        <f t="shared" si="7"/>
        <v>Other Expenses</v>
      </c>
      <c r="J35" t="str">
        <f t="shared" si="1"/>
        <v>AMAYA</v>
      </c>
      <c r="Q35" t="s">
        <v>26</v>
      </c>
    </row>
    <row r="36" spans="1:17" x14ac:dyDescent="0.25">
      <c r="A36" s="1">
        <f t="shared" ca="1" si="2"/>
        <v>0</v>
      </c>
      <c r="B36" s="1">
        <f t="shared" ca="1" si="3"/>
        <v>0</v>
      </c>
      <c r="C36" s="2">
        <f t="shared" ca="1" si="4"/>
        <v>0</v>
      </c>
      <c r="D36" s="1">
        <f t="shared" ca="1" si="5"/>
        <v>0</v>
      </c>
      <c r="E36" s="1">
        <f t="shared" ca="1" si="6"/>
        <v>0</v>
      </c>
      <c r="G36" s="1" t="str">
        <f t="shared" si="7"/>
        <v>Other Expenses</v>
      </c>
      <c r="J36" t="str">
        <f t="shared" si="1"/>
        <v>15.05</v>
      </c>
      <c r="Q36" t="s">
        <v>27</v>
      </c>
    </row>
    <row r="37" spans="1:17" x14ac:dyDescent="0.25">
      <c r="A37" s="1">
        <f t="shared" ca="1" si="2"/>
        <v>0</v>
      </c>
      <c r="B37" s="1">
        <f t="shared" ca="1" si="3"/>
        <v>0</v>
      </c>
      <c r="C37" s="2">
        <f t="shared" ca="1" si="4"/>
        <v>0</v>
      </c>
      <c r="D37" s="1">
        <f t="shared" ca="1" si="5"/>
        <v>0</v>
      </c>
      <c r="E37" s="1">
        <f t="shared" ca="1" si="6"/>
        <v>0</v>
      </c>
      <c r="G37" s="1" t="str">
        <f t="shared" si="7"/>
        <v>Other Expenses</v>
      </c>
      <c r="J37" t="str">
        <f t="shared" si="1"/>
        <v>qMKAaEzrwase9E9mnYq3UYznrVvvLPtJLM0By</v>
      </c>
      <c r="Q37" t="s">
        <v>28</v>
      </c>
    </row>
    <row r="38" spans="1:17" x14ac:dyDescent="0.25">
      <c r="A38" s="1">
        <f t="shared" ca="1" si="2"/>
        <v>0</v>
      </c>
      <c r="B38" s="1">
        <f t="shared" ca="1" si="3"/>
        <v>0</v>
      </c>
      <c r="C38" s="2">
        <f t="shared" ca="1" si="4"/>
        <v>0</v>
      </c>
      <c r="D38" s="1">
        <f t="shared" ca="1" si="5"/>
        <v>0</v>
      </c>
      <c r="E38" s="1">
        <f t="shared" ca="1" si="6"/>
        <v>0</v>
      </c>
      <c r="G38" s="1" t="str">
        <f t="shared" si="7"/>
        <v>Other Expenses</v>
      </c>
      <c r="J38" t="str">
        <f t="shared" si="1"/>
        <v>D3qzE6axQEf6MgM7eq1dsOnm8bw7BrSZErLXg</v>
      </c>
      <c r="Q38" t="s">
        <v>1</v>
      </c>
    </row>
    <row r="39" spans="1:17" x14ac:dyDescent="0.25">
      <c r="A39" s="1">
        <f t="shared" ca="1" si="2"/>
        <v>0</v>
      </c>
      <c r="B39" s="1">
        <f t="shared" ca="1" si="3"/>
        <v>0</v>
      </c>
      <c r="C39" s="2">
        <f t="shared" ca="1" si="4"/>
        <v>0</v>
      </c>
      <c r="D39" s="1">
        <f t="shared" ca="1" si="5"/>
        <v>0</v>
      </c>
      <c r="E39" s="1">
        <f t="shared" ca="1" si="6"/>
        <v>0</v>
      </c>
      <c r="G39" s="1" t="str">
        <f t="shared" si="7"/>
        <v>Other Expenses</v>
      </c>
      <c r="J39" t="str">
        <f t="shared" si="1"/>
        <v>2018-05-14</v>
      </c>
      <c r="Q39" t="s">
        <v>25</v>
      </c>
    </row>
    <row r="40" spans="1:17" x14ac:dyDescent="0.25">
      <c r="A40" s="1">
        <f t="shared" ca="1" si="2"/>
        <v>0</v>
      </c>
      <c r="B40" s="1">
        <f t="shared" ca="1" si="3"/>
        <v>0</v>
      </c>
      <c r="C40" s="2">
        <f t="shared" ca="1" si="4"/>
        <v>0</v>
      </c>
      <c r="D40" s="1">
        <f t="shared" ca="1" si="5"/>
        <v>0</v>
      </c>
      <c r="E40" s="1">
        <f t="shared" ca="1" si="6"/>
        <v>0</v>
      </c>
      <c r="G40" s="1" t="str">
        <f t="shared" si="7"/>
        <v>Other Expenses</v>
      </c>
      <c r="J40" t="str">
        <f t="shared" si="1"/>
        <v>Amazon</v>
      </c>
      <c r="Q40" t="s">
        <v>29</v>
      </c>
    </row>
    <row r="41" spans="1:17" x14ac:dyDescent="0.25">
      <c r="A41" s="1">
        <f t="shared" ca="1" si="2"/>
        <v>0</v>
      </c>
      <c r="B41" s="1">
        <f t="shared" ca="1" si="3"/>
        <v>0</v>
      </c>
      <c r="C41" s="2">
        <f t="shared" ca="1" si="4"/>
        <v>0</v>
      </c>
      <c r="D41" s="1">
        <f t="shared" ca="1" si="5"/>
        <v>0</v>
      </c>
      <c r="E41" s="1">
        <f t="shared" ca="1" si="6"/>
        <v>0</v>
      </c>
      <c r="G41" s="1" t="str">
        <f t="shared" si="7"/>
        <v>Other Expenses</v>
      </c>
      <c r="J41" t="str">
        <f t="shared" si="1"/>
        <v>-66.13</v>
      </c>
      <c r="Q41" t="s">
        <v>30</v>
      </c>
    </row>
    <row r="42" spans="1:17" x14ac:dyDescent="0.25">
      <c r="A42" s="1">
        <f t="shared" ca="1" si="2"/>
        <v>0</v>
      </c>
      <c r="B42" s="1">
        <f t="shared" ca="1" si="3"/>
        <v>0</v>
      </c>
      <c r="C42" s="2">
        <f t="shared" ca="1" si="4"/>
        <v>0</v>
      </c>
      <c r="D42" s="1">
        <f t="shared" ca="1" si="5"/>
        <v>0</v>
      </c>
      <c r="E42" s="1">
        <f t="shared" ca="1" si="6"/>
        <v>0</v>
      </c>
      <c r="G42" s="1" t="str">
        <f t="shared" si="7"/>
        <v>Other Expenses</v>
      </c>
      <c r="J42" t="str">
        <f t="shared" si="1"/>
        <v>PJOzxvNKZxhVdqdx5QrkUnqK8YEEVXtm86N14</v>
      </c>
      <c r="Q42" t="s">
        <v>31</v>
      </c>
    </row>
    <row r="43" spans="1:17" x14ac:dyDescent="0.25">
      <c r="A43" s="1">
        <f t="shared" ca="1" si="2"/>
        <v>0</v>
      </c>
      <c r="B43" s="1">
        <f t="shared" ca="1" si="3"/>
        <v>0</v>
      </c>
      <c r="C43" s="2">
        <f t="shared" ca="1" si="4"/>
        <v>0</v>
      </c>
      <c r="D43" s="1">
        <f t="shared" ca="1" si="5"/>
        <v>0</v>
      </c>
      <c r="E43" s="1">
        <f t="shared" ca="1" si="6"/>
        <v>0</v>
      </c>
      <c r="G43" s="1" t="str">
        <f t="shared" si="7"/>
        <v>Other Expenses</v>
      </c>
      <c r="J43" t="str">
        <f t="shared" si="1"/>
        <v>D3qzE6axQEf6MgM7eq1dsOnm8bw7BrSZErLXg</v>
      </c>
      <c r="Q43" t="s">
        <v>1</v>
      </c>
    </row>
    <row r="44" spans="1:17" x14ac:dyDescent="0.25">
      <c r="A44" s="1">
        <f t="shared" ca="1" si="2"/>
        <v>0</v>
      </c>
      <c r="B44" s="1">
        <f t="shared" ca="1" si="3"/>
        <v>0</v>
      </c>
      <c r="C44" s="2">
        <f t="shared" ca="1" si="4"/>
        <v>0</v>
      </c>
      <c r="D44" s="1">
        <f t="shared" ca="1" si="5"/>
        <v>0</v>
      </c>
      <c r="E44" s="1">
        <f t="shared" ca="1" si="6"/>
        <v>0</v>
      </c>
      <c r="G44" s="1" t="str">
        <f t="shared" si="7"/>
        <v>Other Expenses</v>
      </c>
      <c r="J44" t="str">
        <f t="shared" si="1"/>
        <v>2018-05-14</v>
      </c>
      <c r="Q44" t="s">
        <v>25</v>
      </c>
    </row>
    <row r="45" spans="1:17" x14ac:dyDescent="0.25">
      <c r="A45" s="1">
        <f t="shared" ca="1" si="2"/>
        <v>0</v>
      </c>
      <c r="B45" s="1">
        <f t="shared" ca="1" si="3"/>
        <v>0</v>
      </c>
      <c r="C45" s="2">
        <f t="shared" ca="1" si="4"/>
        <v>0</v>
      </c>
      <c r="D45" s="1">
        <f t="shared" ca="1" si="5"/>
        <v>0</v>
      </c>
      <c r="E45" s="1">
        <f t="shared" ca="1" si="6"/>
        <v>0</v>
      </c>
      <c r="G45" s="1" t="str">
        <f t="shared" si="7"/>
        <v>Other Expenses</v>
      </c>
      <c r="J45" t="str">
        <f t="shared" si="1"/>
        <v>LOBLAWS #1010</v>
      </c>
      <c r="Q45" t="s">
        <v>2</v>
      </c>
    </row>
    <row r="46" spans="1:17" x14ac:dyDescent="0.25">
      <c r="A46" s="1">
        <f t="shared" ca="1" si="2"/>
        <v>0</v>
      </c>
      <c r="B46" s="1">
        <f t="shared" ca="1" si="3"/>
        <v>0</v>
      </c>
      <c r="C46" s="2">
        <f t="shared" ca="1" si="4"/>
        <v>0</v>
      </c>
      <c r="D46" s="1">
        <f t="shared" ca="1" si="5"/>
        <v>0</v>
      </c>
      <c r="E46" s="1">
        <f t="shared" ca="1" si="6"/>
        <v>0</v>
      </c>
      <c r="G46" s="1" t="str">
        <f t="shared" si="7"/>
        <v>Other Expenses</v>
      </c>
      <c r="J46" t="str">
        <f t="shared" si="1"/>
        <v>8.98</v>
      </c>
      <c r="Q46" t="s">
        <v>32</v>
      </c>
    </row>
    <row r="47" spans="1:17" x14ac:dyDescent="0.25">
      <c r="A47" s="1">
        <f t="shared" ca="1" si="2"/>
        <v>0</v>
      </c>
      <c r="B47" s="1">
        <f t="shared" ca="1" si="3"/>
        <v>0</v>
      </c>
      <c r="C47" s="2">
        <f t="shared" ca="1" si="4"/>
        <v>0</v>
      </c>
      <c r="D47" s="1">
        <f t="shared" ca="1" si="5"/>
        <v>0</v>
      </c>
      <c r="E47" s="1">
        <f t="shared" ca="1" si="6"/>
        <v>0</v>
      </c>
      <c r="G47" s="1" t="str">
        <f t="shared" si="7"/>
        <v>Other Expenses</v>
      </c>
      <c r="J47" t="str">
        <f t="shared" si="1"/>
        <v>kEzqrMmywrUOQyQeP95LFJqXoNPPg6tRAYe34</v>
      </c>
      <c r="Q47" t="s">
        <v>33</v>
      </c>
    </row>
    <row r="48" spans="1:17" x14ac:dyDescent="0.25">
      <c r="A48" s="1">
        <f t="shared" ref="A48:A79" ca="1" si="8">OFFSET($J$2,(ROW(O34)-ROW($O$2))*5+COLUMN(A47)-COLUMN($A$15),0)</f>
        <v>0</v>
      </c>
      <c r="B48" s="1">
        <f t="shared" ref="B48:B79" ca="1" si="9">OFFSET($J$2,(ROW(P34)-ROW($O$2))*5+COLUMN(B47)-COLUMN($A$15),0)</f>
        <v>0</v>
      </c>
      <c r="C48" s="2">
        <f t="shared" ref="C48:C79" ca="1" si="10">VALUE(OFFSET($J$2,(ROW(Q34)-ROW($O$2))*5+COLUMN(C47)-COLUMN($A$15),0))</f>
        <v>0</v>
      </c>
      <c r="D48" s="1">
        <f t="shared" ref="D48:D79" ca="1" si="11">OFFSET($J$2,(ROW(R34)-ROW($O$2))*5+COLUMN(D47)-COLUMN($A$15),0)</f>
        <v>0</v>
      </c>
      <c r="E48" s="1">
        <f t="shared" ref="E48:E79" ca="1" si="12">-1*VALUE(OFFSET($J$2,(ROW(S34)-ROW($O$2))*5+COLUMN(E47)-COLUMN($A$15),0))</f>
        <v>0</v>
      </c>
      <c r="G48" s="1" t="str">
        <f t="shared" ref="G48:G79" si="13">IF(ISNA(VLOOKUP($F48,$W$1:$X$41,2,FALSE)),"Other Expenses",VLOOKUP($F48,$W$1:$X$41,2,FALSE))</f>
        <v>Other Expenses</v>
      </c>
      <c r="J48" t="str">
        <f t="shared" si="1"/>
        <v>D3qzE6axQEf6MgM7eq1dsOnm8bw7BrSZErLXg</v>
      </c>
      <c r="Q48" t="s">
        <v>1</v>
      </c>
    </row>
    <row r="49" spans="1:17" x14ac:dyDescent="0.25">
      <c r="A49" s="1">
        <f t="shared" ca="1" si="8"/>
        <v>0</v>
      </c>
      <c r="B49" s="1">
        <f t="shared" ca="1" si="9"/>
        <v>0</v>
      </c>
      <c r="C49" s="2">
        <f t="shared" ca="1" si="10"/>
        <v>0</v>
      </c>
      <c r="D49" s="1">
        <f t="shared" ca="1" si="11"/>
        <v>0</v>
      </c>
      <c r="E49" s="1">
        <f t="shared" ca="1" si="12"/>
        <v>0</v>
      </c>
      <c r="G49" s="1" t="str">
        <f t="shared" si="13"/>
        <v>Other Expenses</v>
      </c>
      <c r="J49" t="str">
        <f t="shared" si="1"/>
        <v>2018-05-14</v>
      </c>
      <c r="Q49" t="s">
        <v>25</v>
      </c>
    </row>
    <row r="50" spans="1:17" x14ac:dyDescent="0.25">
      <c r="A50" s="1">
        <f t="shared" ca="1" si="8"/>
        <v>0</v>
      </c>
      <c r="B50" s="1">
        <f t="shared" ca="1" si="9"/>
        <v>0</v>
      </c>
      <c r="C50" s="2">
        <f t="shared" ca="1" si="10"/>
        <v>0</v>
      </c>
      <c r="D50" s="1">
        <f t="shared" ca="1" si="11"/>
        <v>0</v>
      </c>
      <c r="E50" s="1">
        <f t="shared" ca="1" si="12"/>
        <v>0</v>
      </c>
      <c r="G50" s="1" t="str">
        <f t="shared" si="13"/>
        <v>Other Expenses</v>
      </c>
      <c r="J50" t="str">
        <f t="shared" si="1"/>
        <v>Starbucks</v>
      </c>
      <c r="Q50" t="s">
        <v>34</v>
      </c>
    </row>
    <row r="51" spans="1:17" x14ac:dyDescent="0.25">
      <c r="A51" s="1">
        <f t="shared" ca="1" si="8"/>
        <v>0</v>
      </c>
      <c r="B51" s="1">
        <f t="shared" ca="1" si="9"/>
        <v>0</v>
      </c>
      <c r="C51" s="2">
        <f t="shared" ca="1" si="10"/>
        <v>0</v>
      </c>
      <c r="D51" s="1">
        <f t="shared" ca="1" si="11"/>
        <v>0</v>
      </c>
      <c r="E51" s="1">
        <f t="shared" ca="1" si="12"/>
        <v>0</v>
      </c>
      <c r="G51" s="1" t="str">
        <f t="shared" si="13"/>
        <v>Other Expenses</v>
      </c>
      <c r="J51" t="str">
        <f t="shared" si="1"/>
        <v>5.03</v>
      </c>
      <c r="Q51" t="s">
        <v>35</v>
      </c>
    </row>
    <row r="52" spans="1:17" x14ac:dyDescent="0.25">
      <c r="A52" s="1">
        <f t="shared" ca="1" si="8"/>
        <v>0</v>
      </c>
      <c r="B52" s="1">
        <f t="shared" ca="1" si="9"/>
        <v>0</v>
      </c>
      <c r="C52" s="2">
        <f t="shared" ca="1" si="10"/>
        <v>0</v>
      </c>
      <c r="D52" s="1">
        <f t="shared" ca="1" si="11"/>
        <v>0</v>
      </c>
      <c r="E52" s="1">
        <f t="shared" ca="1" si="12"/>
        <v>0</v>
      </c>
      <c r="G52" s="1" t="str">
        <f t="shared" si="13"/>
        <v>Other Expenses</v>
      </c>
      <c r="J52" t="str">
        <f t="shared" si="1"/>
        <v>BqLz6drxN6cxmzm5Z9ndIoLeza445bt90Xbdy</v>
      </c>
      <c r="Q52" t="s">
        <v>36</v>
      </c>
    </row>
    <row r="53" spans="1:17" x14ac:dyDescent="0.25">
      <c r="A53" s="1">
        <f t="shared" ca="1" si="8"/>
        <v>0</v>
      </c>
      <c r="B53" s="1">
        <f t="shared" ca="1" si="9"/>
        <v>0</v>
      </c>
      <c r="C53" s="2">
        <f t="shared" ca="1" si="10"/>
        <v>0</v>
      </c>
      <c r="D53" s="1">
        <f t="shared" ca="1" si="11"/>
        <v>0</v>
      </c>
      <c r="E53" s="1">
        <f t="shared" ca="1" si="12"/>
        <v>0</v>
      </c>
      <c r="G53" s="1" t="str">
        <f t="shared" si="13"/>
        <v>Other Expenses</v>
      </c>
      <c r="J53" t="str">
        <f t="shared" si="1"/>
        <v>D3qzE6axQEf6MgM7eq1dsOnm8bw7BrSZErLXg</v>
      </c>
      <c r="Q53" t="s">
        <v>1</v>
      </c>
    </row>
    <row r="54" spans="1:17" x14ac:dyDescent="0.25">
      <c r="A54" s="1">
        <f t="shared" ca="1" si="8"/>
        <v>0</v>
      </c>
      <c r="B54" s="1">
        <f t="shared" ca="1" si="9"/>
        <v>0</v>
      </c>
      <c r="C54" s="2">
        <f t="shared" ca="1" si="10"/>
        <v>0</v>
      </c>
      <c r="D54" s="1">
        <f t="shared" ca="1" si="11"/>
        <v>0</v>
      </c>
      <c r="E54" s="1">
        <f t="shared" ca="1" si="12"/>
        <v>0</v>
      </c>
      <c r="G54" s="1" t="str">
        <f t="shared" si="13"/>
        <v>Other Expenses</v>
      </c>
      <c r="J54" t="str">
        <f t="shared" si="1"/>
        <v>2018-05-14</v>
      </c>
      <c r="Q54" t="s">
        <v>25</v>
      </c>
    </row>
    <row r="55" spans="1:17" x14ac:dyDescent="0.25">
      <c r="A55" s="1">
        <f t="shared" ca="1" si="8"/>
        <v>0</v>
      </c>
      <c r="B55" s="1">
        <f t="shared" ca="1" si="9"/>
        <v>0</v>
      </c>
      <c r="C55" s="2">
        <f t="shared" ca="1" si="10"/>
        <v>0</v>
      </c>
      <c r="D55" s="1">
        <f t="shared" ca="1" si="11"/>
        <v>0</v>
      </c>
      <c r="E55" s="1">
        <f t="shared" ca="1" si="12"/>
        <v>0</v>
      </c>
      <c r="G55" s="1" t="str">
        <f t="shared" si="13"/>
        <v>Other Expenses</v>
      </c>
      <c r="J55" t="str">
        <f t="shared" si="1"/>
        <v>Whole Foods</v>
      </c>
      <c r="Q55" t="s">
        <v>3</v>
      </c>
    </row>
    <row r="56" spans="1:17" x14ac:dyDescent="0.25">
      <c r="A56" s="1">
        <f t="shared" ca="1" si="8"/>
        <v>0</v>
      </c>
      <c r="B56" s="1">
        <f t="shared" ca="1" si="9"/>
        <v>0</v>
      </c>
      <c r="C56" s="2">
        <f t="shared" ca="1" si="10"/>
        <v>0</v>
      </c>
      <c r="D56" s="1">
        <f t="shared" ca="1" si="11"/>
        <v>0</v>
      </c>
      <c r="E56" s="1">
        <f t="shared" ca="1" si="12"/>
        <v>0</v>
      </c>
      <c r="G56" s="1" t="str">
        <f t="shared" si="13"/>
        <v>Other Expenses</v>
      </c>
      <c r="J56" t="str">
        <f t="shared" si="1"/>
        <v>58.2</v>
      </c>
      <c r="Q56" t="s">
        <v>37</v>
      </c>
    </row>
    <row r="57" spans="1:17" x14ac:dyDescent="0.25">
      <c r="A57" s="1">
        <f t="shared" ca="1" si="8"/>
        <v>0</v>
      </c>
      <c r="B57" s="1">
        <f t="shared" ca="1" si="9"/>
        <v>0</v>
      </c>
      <c r="C57" s="2">
        <f t="shared" ca="1" si="10"/>
        <v>0</v>
      </c>
      <c r="D57" s="1">
        <f t="shared" ca="1" si="11"/>
        <v>0</v>
      </c>
      <c r="E57" s="1">
        <f t="shared" ca="1" si="12"/>
        <v>0</v>
      </c>
      <c r="G57" s="1" t="str">
        <f t="shared" si="13"/>
        <v>Other Expenses</v>
      </c>
      <c r="J57" t="str">
        <f t="shared" si="1"/>
        <v>KjJzD3bP9DhoqeqBzdknUL56wxAAX8FQBbo1e</v>
      </c>
      <c r="Q57" t="s">
        <v>38</v>
      </c>
    </row>
    <row r="58" spans="1:17" x14ac:dyDescent="0.25">
      <c r="A58" s="1">
        <f t="shared" ca="1" si="8"/>
        <v>0</v>
      </c>
      <c r="B58" s="1">
        <f t="shared" ca="1" si="9"/>
        <v>0</v>
      </c>
      <c r="C58" s="2">
        <f t="shared" ca="1" si="10"/>
        <v>0</v>
      </c>
      <c r="D58" s="1">
        <f t="shared" ca="1" si="11"/>
        <v>0</v>
      </c>
      <c r="E58" s="1">
        <f t="shared" ca="1" si="12"/>
        <v>0</v>
      </c>
      <c r="G58" s="1" t="str">
        <f t="shared" si="13"/>
        <v>Other Expenses</v>
      </c>
      <c r="J58" t="str">
        <f t="shared" si="1"/>
        <v>D3qzE6axQEf6MgM7eq1dsOnm8bw7BrSZErLXg</v>
      </c>
      <c r="Q58" t="s">
        <v>1</v>
      </c>
    </row>
    <row r="59" spans="1:17" x14ac:dyDescent="0.25">
      <c r="A59" s="1">
        <f t="shared" ca="1" si="8"/>
        <v>0</v>
      </c>
      <c r="B59" s="1">
        <f t="shared" ca="1" si="9"/>
        <v>0</v>
      </c>
      <c r="C59" s="2">
        <f t="shared" ca="1" si="10"/>
        <v>0</v>
      </c>
      <c r="D59" s="1">
        <f t="shared" ca="1" si="11"/>
        <v>0</v>
      </c>
      <c r="E59" s="1">
        <f t="shared" ca="1" si="12"/>
        <v>0</v>
      </c>
      <c r="G59" s="1" t="str">
        <f t="shared" si="13"/>
        <v>Other Expenses</v>
      </c>
      <c r="J59" t="str">
        <f t="shared" si="1"/>
        <v>2018-05-14</v>
      </c>
      <c r="Q59" t="s">
        <v>25</v>
      </c>
    </row>
    <row r="60" spans="1:17" x14ac:dyDescent="0.25">
      <c r="A60" s="1">
        <f t="shared" ca="1" si="8"/>
        <v>0</v>
      </c>
      <c r="B60" s="1">
        <f t="shared" ca="1" si="9"/>
        <v>0</v>
      </c>
      <c r="C60" s="2">
        <f t="shared" ca="1" si="10"/>
        <v>0</v>
      </c>
      <c r="D60" s="1">
        <f t="shared" ca="1" si="11"/>
        <v>0</v>
      </c>
      <c r="E60" s="1">
        <f t="shared" ca="1" si="12"/>
        <v>0</v>
      </c>
      <c r="G60" s="1" t="str">
        <f t="shared" si="13"/>
        <v>Other Expenses</v>
      </c>
      <c r="J60" t="str">
        <f t="shared" si="1"/>
        <v>Zipcar</v>
      </c>
      <c r="Q60" t="s">
        <v>18</v>
      </c>
    </row>
    <row r="61" spans="1:17" x14ac:dyDescent="0.25">
      <c r="A61" s="1">
        <f t="shared" ca="1" si="8"/>
        <v>0</v>
      </c>
      <c r="B61" s="1">
        <f t="shared" ca="1" si="9"/>
        <v>0</v>
      </c>
      <c r="C61" s="2">
        <f t="shared" ca="1" si="10"/>
        <v>0</v>
      </c>
      <c r="D61" s="1">
        <f t="shared" ca="1" si="11"/>
        <v>0</v>
      </c>
      <c r="E61" s="1">
        <f t="shared" ca="1" si="12"/>
        <v>0</v>
      </c>
      <c r="G61" s="1" t="str">
        <f t="shared" si="13"/>
        <v>Other Expenses</v>
      </c>
      <c r="J61" t="str">
        <f t="shared" si="1"/>
        <v>7.04</v>
      </c>
      <c r="Q61" t="s">
        <v>39</v>
      </c>
    </row>
    <row r="62" spans="1:17" x14ac:dyDescent="0.25">
      <c r="A62" s="1">
        <f t="shared" ca="1" si="8"/>
        <v>0</v>
      </c>
      <c r="B62" s="1">
        <f t="shared" ca="1" si="9"/>
        <v>0</v>
      </c>
      <c r="C62" s="2">
        <f t="shared" ca="1" si="10"/>
        <v>0</v>
      </c>
      <c r="D62" s="1">
        <f t="shared" ca="1" si="11"/>
        <v>0</v>
      </c>
      <c r="E62" s="1">
        <f t="shared" ca="1" si="12"/>
        <v>0</v>
      </c>
      <c r="G62" s="1" t="str">
        <f t="shared" si="13"/>
        <v>Other Expenses</v>
      </c>
      <c r="J62" t="str">
        <f t="shared" si="1"/>
        <v>yMgJmqz47ms35N5ma6OrIYKVPAqq9JtOn8B3v</v>
      </c>
      <c r="Q62" t="s">
        <v>40</v>
      </c>
    </row>
    <row r="63" spans="1:17" x14ac:dyDescent="0.25">
      <c r="A63" s="1">
        <f t="shared" ca="1" si="8"/>
        <v>0</v>
      </c>
      <c r="B63" s="1">
        <f t="shared" ca="1" si="9"/>
        <v>0</v>
      </c>
      <c r="C63" s="2">
        <f t="shared" ca="1" si="10"/>
        <v>0</v>
      </c>
      <c r="D63" s="1">
        <f t="shared" ca="1" si="11"/>
        <v>0</v>
      </c>
      <c r="E63" s="1">
        <f t="shared" ca="1" si="12"/>
        <v>0</v>
      </c>
      <c r="G63" s="1" t="str">
        <f t="shared" si="13"/>
        <v>Other Expenses</v>
      </c>
      <c r="J63" t="str">
        <f t="shared" si="1"/>
        <v>D3qzE6axQEf6MgM7eq1dsOnm8bw7BrSZErLXg</v>
      </c>
      <c r="Q63" t="s">
        <v>1</v>
      </c>
    </row>
    <row r="64" spans="1:17" x14ac:dyDescent="0.25">
      <c r="A64" s="1">
        <f t="shared" ca="1" si="8"/>
        <v>0</v>
      </c>
      <c r="B64" s="1">
        <f t="shared" ca="1" si="9"/>
        <v>0</v>
      </c>
      <c r="C64" s="2">
        <f t="shared" ca="1" si="10"/>
        <v>0</v>
      </c>
      <c r="D64" s="1">
        <f t="shared" ca="1" si="11"/>
        <v>0</v>
      </c>
      <c r="E64" s="1">
        <f t="shared" ca="1" si="12"/>
        <v>0</v>
      </c>
      <c r="G64" s="1" t="str">
        <f t="shared" si="13"/>
        <v>Other Expenses</v>
      </c>
      <c r="J64" t="str">
        <f t="shared" si="1"/>
        <v>2018-05-14</v>
      </c>
      <c r="Q64" t="s">
        <v>25</v>
      </c>
    </row>
    <row r="65" spans="1:17" x14ac:dyDescent="0.25">
      <c r="A65" s="1">
        <f t="shared" ca="1" si="8"/>
        <v>0</v>
      </c>
      <c r="B65" s="1">
        <f t="shared" ca="1" si="9"/>
        <v>0</v>
      </c>
      <c r="C65" s="2">
        <f t="shared" ca="1" si="10"/>
        <v>0</v>
      </c>
      <c r="D65" s="1">
        <f t="shared" ca="1" si="11"/>
        <v>0</v>
      </c>
      <c r="E65" s="1">
        <f t="shared" ca="1" si="12"/>
        <v>0</v>
      </c>
      <c r="G65" s="1" t="str">
        <f t="shared" si="13"/>
        <v>Other Expenses</v>
      </c>
      <c r="J65" t="str">
        <f t="shared" si="1"/>
        <v>Zipcar</v>
      </c>
      <c r="Q65" t="s">
        <v>18</v>
      </c>
    </row>
    <row r="66" spans="1:17" x14ac:dyDescent="0.25">
      <c r="A66" s="1">
        <f t="shared" ca="1" si="8"/>
        <v>0</v>
      </c>
      <c r="B66" s="1">
        <f t="shared" ca="1" si="9"/>
        <v>0</v>
      </c>
      <c r="C66" s="2">
        <f t="shared" ca="1" si="10"/>
        <v>0</v>
      </c>
      <c r="D66" s="1">
        <f t="shared" ca="1" si="11"/>
        <v>0</v>
      </c>
      <c r="E66" s="1">
        <f t="shared" ca="1" si="12"/>
        <v>0</v>
      </c>
      <c r="G66" s="1" t="str">
        <f t="shared" si="13"/>
        <v>Other Expenses</v>
      </c>
      <c r="J66" t="str">
        <f t="shared" ref="J66:J129" si="14">IF(RIGHT(Q66,1)=",",LEFT(Q66,LEN(Q66)-1),Q66)</f>
        <v>7.91</v>
      </c>
      <c r="Q66" t="s">
        <v>41</v>
      </c>
    </row>
    <row r="67" spans="1:17" x14ac:dyDescent="0.25">
      <c r="A67" s="1">
        <f t="shared" ca="1" si="8"/>
        <v>0</v>
      </c>
      <c r="B67" s="1">
        <f t="shared" ca="1" si="9"/>
        <v>0</v>
      </c>
      <c r="C67" s="2">
        <f t="shared" ca="1" si="10"/>
        <v>0</v>
      </c>
      <c r="D67" s="1">
        <f t="shared" ca="1" si="11"/>
        <v>0</v>
      </c>
      <c r="E67" s="1">
        <f t="shared" ca="1" si="12"/>
        <v>0</v>
      </c>
      <c r="G67" s="1" t="str">
        <f t="shared" si="13"/>
        <v>Other Expenses</v>
      </c>
      <c r="J67" t="str">
        <f t="shared" si="14"/>
        <v>1jkpARdnzAh3LELeqMVrI3Zrpz77EnFmJZ7jJ</v>
      </c>
      <c r="Q67" t="s">
        <v>42</v>
      </c>
    </row>
    <row r="68" spans="1:17" x14ac:dyDescent="0.25">
      <c r="A68" s="1">
        <f t="shared" ca="1" si="8"/>
        <v>0</v>
      </c>
      <c r="B68" s="1">
        <f t="shared" ca="1" si="9"/>
        <v>0</v>
      </c>
      <c r="C68" s="2">
        <f t="shared" ca="1" si="10"/>
        <v>0</v>
      </c>
      <c r="D68" s="1">
        <f t="shared" ca="1" si="11"/>
        <v>0</v>
      </c>
      <c r="E68" s="1">
        <f t="shared" ca="1" si="12"/>
        <v>0</v>
      </c>
      <c r="G68" s="1" t="str">
        <f t="shared" si="13"/>
        <v>Other Expenses</v>
      </c>
      <c r="J68" t="str">
        <f t="shared" si="14"/>
        <v>D3qzE6axQEf6MgM7eq1dsOnm8bw7BrSZErLXg</v>
      </c>
      <c r="Q68" t="s">
        <v>1</v>
      </c>
    </row>
    <row r="69" spans="1:17" x14ac:dyDescent="0.25">
      <c r="A69" s="1">
        <f t="shared" ca="1" si="8"/>
        <v>0</v>
      </c>
      <c r="B69" s="1">
        <f t="shared" ca="1" si="9"/>
        <v>0</v>
      </c>
      <c r="C69" s="2">
        <f t="shared" ca="1" si="10"/>
        <v>0</v>
      </c>
      <c r="D69" s="1">
        <f t="shared" ca="1" si="11"/>
        <v>0</v>
      </c>
      <c r="E69" s="1">
        <f t="shared" ca="1" si="12"/>
        <v>0</v>
      </c>
      <c r="G69" s="1" t="str">
        <f t="shared" si="13"/>
        <v>Other Expenses</v>
      </c>
      <c r="J69" t="str">
        <f t="shared" si="14"/>
        <v>2018-05-07</v>
      </c>
      <c r="Q69" t="s">
        <v>43</v>
      </c>
    </row>
    <row r="70" spans="1:17" x14ac:dyDescent="0.25">
      <c r="A70" s="1">
        <f t="shared" ca="1" si="8"/>
        <v>0</v>
      </c>
      <c r="B70" s="1">
        <f t="shared" ca="1" si="9"/>
        <v>0</v>
      </c>
      <c r="C70" s="2">
        <f t="shared" ca="1" si="10"/>
        <v>0</v>
      </c>
      <c r="D70" s="1">
        <f t="shared" ca="1" si="11"/>
        <v>0</v>
      </c>
      <c r="E70" s="1">
        <f t="shared" ca="1" si="12"/>
        <v>0</v>
      </c>
      <c r="G70" s="1" t="str">
        <f t="shared" si="13"/>
        <v>Other Expenses</v>
      </c>
      <c r="J70" t="str">
        <f t="shared" si="14"/>
        <v>PRESTO SHEPPARD RELOAD</v>
      </c>
      <c r="Q70" t="s">
        <v>44</v>
      </c>
    </row>
    <row r="71" spans="1:17" x14ac:dyDescent="0.25">
      <c r="A71" s="1">
        <f t="shared" ca="1" si="8"/>
        <v>0</v>
      </c>
      <c r="B71" s="1">
        <f t="shared" ca="1" si="9"/>
        <v>0</v>
      </c>
      <c r="C71" s="2">
        <f t="shared" ca="1" si="10"/>
        <v>0</v>
      </c>
      <c r="D71" s="1">
        <f t="shared" ca="1" si="11"/>
        <v>0</v>
      </c>
      <c r="E71" s="1">
        <f t="shared" ca="1" si="12"/>
        <v>0</v>
      </c>
      <c r="G71" s="1" t="str">
        <f t="shared" si="13"/>
        <v>Other Expenses</v>
      </c>
      <c r="J71" t="str">
        <f t="shared" si="14"/>
        <v>120</v>
      </c>
      <c r="Q71" t="s">
        <v>45</v>
      </c>
    </row>
    <row r="72" spans="1:17" x14ac:dyDescent="0.25">
      <c r="A72" s="1">
        <f t="shared" ca="1" si="8"/>
        <v>0</v>
      </c>
      <c r="B72" s="1">
        <f t="shared" ca="1" si="9"/>
        <v>0</v>
      </c>
      <c r="C72" s="2">
        <f t="shared" ca="1" si="10"/>
        <v>0</v>
      </c>
      <c r="D72" s="1">
        <f t="shared" ca="1" si="11"/>
        <v>0</v>
      </c>
      <c r="E72" s="1">
        <f t="shared" ca="1" si="12"/>
        <v>0</v>
      </c>
      <c r="G72" s="1" t="str">
        <f t="shared" si="13"/>
        <v>Other Expenses</v>
      </c>
      <c r="J72" t="str">
        <f t="shared" si="14"/>
        <v>LrZz1ygqm1cvzJzOrwABUEKvAZVVPzH03QOmX</v>
      </c>
      <c r="Q72" t="s">
        <v>46</v>
      </c>
    </row>
    <row r="73" spans="1:17" x14ac:dyDescent="0.25">
      <c r="A73" s="1">
        <f t="shared" ca="1" si="8"/>
        <v>0</v>
      </c>
      <c r="B73" s="1">
        <f t="shared" ca="1" si="9"/>
        <v>0</v>
      </c>
      <c r="C73" s="2">
        <f t="shared" ca="1" si="10"/>
        <v>0</v>
      </c>
      <c r="D73" s="1">
        <f t="shared" ca="1" si="11"/>
        <v>0</v>
      </c>
      <c r="E73" s="1">
        <f t="shared" ca="1" si="12"/>
        <v>0</v>
      </c>
      <c r="G73" s="1" t="str">
        <f t="shared" si="13"/>
        <v>Other Expenses</v>
      </c>
      <c r="J73" t="str">
        <f t="shared" si="14"/>
        <v>D3qzE6axQEf6MgM7eq1dsOnm8bw7BrSZErLXg</v>
      </c>
      <c r="Q73" t="s">
        <v>1</v>
      </c>
    </row>
    <row r="74" spans="1:17" x14ac:dyDescent="0.25">
      <c r="A74" s="1">
        <f t="shared" ca="1" si="8"/>
        <v>0</v>
      </c>
      <c r="B74" s="1">
        <f t="shared" ca="1" si="9"/>
        <v>0</v>
      </c>
      <c r="C74" s="2">
        <f t="shared" ca="1" si="10"/>
        <v>0</v>
      </c>
      <c r="D74" s="1">
        <f t="shared" ca="1" si="11"/>
        <v>0</v>
      </c>
      <c r="E74" s="1">
        <f t="shared" ca="1" si="12"/>
        <v>0</v>
      </c>
      <c r="G74" s="1" t="str">
        <f t="shared" si="13"/>
        <v>Other Expenses</v>
      </c>
      <c r="J74" t="str">
        <f t="shared" si="14"/>
        <v>2018-05-07</v>
      </c>
      <c r="Q74" t="s">
        <v>43</v>
      </c>
    </row>
    <row r="75" spans="1:17" x14ac:dyDescent="0.25">
      <c r="A75" s="1">
        <f t="shared" ca="1" si="8"/>
        <v>0</v>
      </c>
      <c r="B75" s="1">
        <f t="shared" ca="1" si="9"/>
        <v>0</v>
      </c>
      <c r="C75" s="2">
        <f t="shared" ca="1" si="10"/>
        <v>0</v>
      </c>
      <c r="D75" s="1">
        <f t="shared" ca="1" si="11"/>
        <v>0</v>
      </c>
      <c r="E75" s="1">
        <f t="shared" ca="1" si="12"/>
        <v>0</v>
      </c>
      <c r="G75" s="1" t="str">
        <f t="shared" si="13"/>
        <v>Other Expenses</v>
      </c>
      <c r="J75" t="str">
        <f t="shared" si="14"/>
        <v>Whole Foods</v>
      </c>
      <c r="Q75" t="s">
        <v>3</v>
      </c>
    </row>
    <row r="76" spans="1:17" x14ac:dyDescent="0.25">
      <c r="A76" s="1">
        <f t="shared" ca="1" si="8"/>
        <v>0</v>
      </c>
      <c r="B76" s="1">
        <f t="shared" ca="1" si="9"/>
        <v>0</v>
      </c>
      <c r="C76" s="2">
        <f t="shared" ca="1" si="10"/>
        <v>0</v>
      </c>
      <c r="D76" s="1">
        <f t="shared" ca="1" si="11"/>
        <v>0</v>
      </c>
      <c r="E76" s="1">
        <f t="shared" ca="1" si="12"/>
        <v>0</v>
      </c>
      <c r="G76" s="1" t="str">
        <f t="shared" si="13"/>
        <v>Other Expenses</v>
      </c>
      <c r="J76" t="str">
        <f t="shared" si="14"/>
        <v>22.9</v>
      </c>
      <c r="Q76" t="s">
        <v>47</v>
      </c>
    </row>
    <row r="77" spans="1:17" x14ac:dyDescent="0.25">
      <c r="A77" s="1">
        <f t="shared" ca="1" si="8"/>
        <v>0</v>
      </c>
      <c r="B77" s="1">
        <f t="shared" ca="1" si="9"/>
        <v>0</v>
      </c>
      <c r="C77" s="2">
        <f t="shared" ca="1" si="10"/>
        <v>0</v>
      </c>
      <c r="D77" s="1">
        <f t="shared" ca="1" si="11"/>
        <v>0</v>
      </c>
      <c r="E77" s="1">
        <f t="shared" ca="1" si="12"/>
        <v>0</v>
      </c>
      <c r="G77" s="1" t="str">
        <f t="shared" si="13"/>
        <v>Other Expenses</v>
      </c>
      <c r="J77" t="str">
        <f t="shared" si="14"/>
        <v>D3qzE6axQEf6MgM7eq1dsOJBx0mmKqhZErLVm</v>
      </c>
      <c r="Q77" t="s">
        <v>48</v>
      </c>
    </row>
    <row r="78" spans="1:17" x14ac:dyDescent="0.25">
      <c r="A78" s="1">
        <f t="shared" ca="1" si="8"/>
        <v>0</v>
      </c>
      <c r="B78" s="1">
        <f t="shared" ca="1" si="9"/>
        <v>0</v>
      </c>
      <c r="C78" s="2">
        <f t="shared" ca="1" si="10"/>
        <v>0</v>
      </c>
      <c r="D78" s="1">
        <f t="shared" ca="1" si="11"/>
        <v>0</v>
      </c>
      <c r="E78" s="1">
        <f t="shared" ca="1" si="12"/>
        <v>0</v>
      </c>
      <c r="G78" s="1" t="str">
        <f t="shared" si="13"/>
        <v>Other Expenses</v>
      </c>
      <c r="J78" t="str">
        <f t="shared" si="14"/>
        <v>D3qzE6axQEf6MgM7eq1dsOnm8bw7BrSZErLXg</v>
      </c>
      <c r="Q78" t="s">
        <v>1</v>
      </c>
    </row>
    <row r="79" spans="1:17" x14ac:dyDescent="0.25">
      <c r="A79" s="1">
        <f t="shared" ca="1" si="8"/>
        <v>0</v>
      </c>
      <c r="B79" s="1">
        <f t="shared" ca="1" si="9"/>
        <v>0</v>
      </c>
      <c r="C79" s="2">
        <f t="shared" ca="1" si="10"/>
        <v>0</v>
      </c>
      <c r="D79" s="1">
        <f t="shared" ca="1" si="11"/>
        <v>0</v>
      </c>
      <c r="E79" s="1">
        <f t="shared" ca="1" si="12"/>
        <v>0</v>
      </c>
      <c r="G79" s="1" t="str">
        <f t="shared" si="13"/>
        <v>Other Expenses</v>
      </c>
      <c r="J79" t="str">
        <f t="shared" si="14"/>
        <v>2018-05-07</v>
      </c>
      <c r="Q79" t="s">
        <v>43</v>
      </c>
    </row>
    <row r="80" spans="1:17" x14ac:dyDescent="0.25">
      <c r="A80" s="1">
        <f t="shared" ref="A80:A111" ca="1" si="15">OFFSET($J$2,(ROW(O66)-ROW($O$2))*5+COLUMN(A79)-COLUMN($A$15),0)</f>
        <v>0</v>
      </c>
      <c r="B80" s="1">
        <f t="shared" ref="B80:B111" ca="1" si="16">OFFSET($J$2,(ROW(P66)-ROW($O$2))*5+COLUMN(B79)-COLUMN($A$15),0)</f>
        <v>0</v>
      </c>
      <c r="C80" s="2">
        <f t="shared" ref="C80:C111" ca="1" si="17">VALUE(OFFSET($J$2,(ROW(Q66)-ROW($O$2))*5+COLUMN(C79)-COLUMN($A$15),0))</f>
        <v>0</v>
      </c>
      <c r="D80" s="1">
        <f t="shared" ref="D80:D111" ca="1" si="18">OFFSET($J$2,(ROW(R66)-ROW($O$2))*5+COLUMN(D79)-COLUMN($A$15),0)</f>
        <v>0</v>
      </c>
      <c r="E80" s="1">
        <f t="shared" ref="E80:E111" ca="1" si="19">-1*VALUE(OFFSET($J$2,(ROW(S66)-ROW($O$2))*5+COLUMN(E79)-COLUMN($A$15),0))</f>
        <v>0</v>
      </c>
      <c r="G80" s="1" t="str">
        <f t="shared" ref="G80:G115" si="20">IF(ISNA(VLOOKUP($F80,$W$1:$X$41,2,FALSE)),"Other Expenses",VLOOKUP($F80,$W$1:$X$41,2,FALSE))</f>
        <v>Other Expenses</v>
      </c>
      <c r="J80" t="str">
        <f t="shared" si="14"/>
        <v>Whole Foods</v>
      </c>
      <c r="Q80" t="s">
        <v>3</v>
      </c>
    </row>
    <row r="81" spans="1:19" x14ac:dyDescent="0.25">
      <c r="A81" s="1">
        <f t="shared" ca="1" si="15"/>
        <v>0</v>
      </c>
      <c r="B81" s="1">
        <f t="shared" ca="1" si="16"/>
        <v>0</v>
      </c>
      <c r="C81" s="2">
        <f t="shared" ca="1" si="17"/>
        <v>0</v>
      </c>
      <c r="D81" s="1">
        <f t="shared" ca="1" si="18"/>
        <v>0</v>
      </c>
      <c r="E81" s="1">
        <f t="shared" ca="1" si="19"/>
        <v>0</v>
      </c>
      <c r="G81" s="1" t="str">
        <f t="shared" si="20"/>
        <v>Other Expenses</v>
      </c>
      <c r="J81">
        <f t="shared" si="14"/>
        <v>34.99</v>
      </c>
      <c r="Q81">
        <v>34.99</v>
      </c>
    </row>
    <row r="82" spans="1:19" x14ac:dyDescent="0.25">
      <c r="A82" s="1">
        <f t="shared" ca="1" si="15"/>
        <v>0</v>
      </c>
      <c r="B82" s="1">
        <f t="shared" ca="1" si="16"/>
        <v>0</v>
      </c>
      <c r="C82" s="2">
        <f t="shared" ca="1" si="17"/>
        <v>0</v>
      </c>
      <c r="D82" s="1">
        <f t="shared" ca="1" si="18"/>
        <v>0</v>
      </c>
      <c r="E82" s="1">
        <f t="shared" ca="1" si="19"/>
        <v>0</v>
      </c>
      <c r="G82" s="1" t="str">
        <f t="shared" si="20"/>
        <v>Other Expenses</v>
      </c>
      <c r="J82">
        <f t="shared" si="14"/>
        <v>0</v>
      </c>
      <c r="P82" t="s">
        <v>49</v>
      </c>
      <c r="S82" t="s">
        <v>87</v>
      </c>
    </row>
    <row r="83" spans="1:19" x14ac:dyDescent="0.25">
      <c r="A83" s="1">
        <f t="shared" ca="1" si="15"/>
        <v>0</v>
      </c>
      <c r="B83" s="1">
        <f t="shared" ca="1" si="16"/>
        <v>0</v>
      </c>
      <c r="C83" s="2">
        <f t="shared" ca="1" si="17"/>
        <v>0</v>
      </c>
      <c r="D83" s="1">
        <f t="shared" ca="1" si="18"/>
        <v>0</v>
      </c>
      <c r="E83" s="1">
        <f t="shared" ca="1" si="19"/>
        <v>0</v>
      </c>
      <c r="G83" s="1" t="str">
        <f t="shared" si="20"/>
        <v>Other Expenses</v>
      </c>
      <c r="J83">
        <f t="shared" si="14"/>
        <v>0</v>
      </c>
      <c r="S83" t="s">
        <v>87</v>
      </c>
    </row>
    <row r="84" spans="1:19" x14ac:dyDescent="0.25">
      <c r="A84" s="1">
        <f t="shared" ca="1" si="15"/>
        <v>0</v>
      </c>
      <c r="B84" s="1">
        <f t="shared" ca="1" si="16"/>
        <v>0</v>
      </c>
      <c r="C84" s="2">
        <f t="shared" ca="1" si="17"/>
        <v>0</v>
      </c>
      <c r="D84" s="1">
        <f t="shared" ca="1" si="18"/>
        <v>0</v>
      </c>
      <c r="E84" s="1">
        <f t="shared" ca="1" si="19"/>
        <v>0</v>
      </c>
      <c r="G84" s="1" t="str">
        <f t="shared" si="20"/>
        <v>Other Expenses</v>
      </c>
      <c r="J84" t="str">
        <f t="shared" si="14"/>
        <v>2018-05-09</v>
      </c>
      <c r="Q84" s="6" t="s">
        <v>90</v>
      </c>
      <c r="S84" t="s">
        <v>75</v>
      </c>
    </row>
    <row r="85" spans="1:19" x14ac:dyDescent="0.25">
      <c r="A85" s="1">
        <f t="shared" ca="1" si="15"/>
        <v>0</v>
      </c>
      <c r="B85" s="1">
        <f t="shared" ca="1" si="16"/>
        <v>0</v>
      </c>
      <c r="C85" s="2">
        <f t="shared" ca="1" si="17"/>
        <v>0</v>
      </c>
      <c r="D85" s="1">
        <f t="shared" ca="1" si="18"/>
        <v>0</v>
      </c>
      <c r="E85" s="1">
        <f t="shared" ca="1" si="19"/>
        <v>0</v>
      </c>
      <c r="G85" s="1" t="str">
        <f t="shared" si="20"/>
        <v>Other Expenses</v>
      </c>
      <c r="J85" t="str">
        <f t="shared" si="14"/>
        <v>UBER TRIP 4XCLZ</v>
      </c>
      <c r="Q85" t="s">
        <v>89</v>
      </c>
      <c r="S85" t="s">
        <v>88</v>
      </c>
    </row>
    <row r="86" spans="1:19" x14ac:dyDescent="0.25">
      <c r="A86" s="1">
        <f t="shared" ca="1" si="15"/>
        <v>0</v>
      </c>
      <c r="B86" s="1">
        <f t="shared" ca="1" si="16"/>
        <v>0</v>
      </c>
      <c r="C86" s="2">
        <f t="shared" ca="1" si="17"/>
        <v>0</v>
      </c>
      <c r="D86" s="1">
        <f t="shared" ca="1" si="18"/>
        <v>0</v>
      </c>
      <c r="E86" s="1">
        <f t="shared" ca="1" si="19"/>
        <v>0</v>
      </c>
      <c r="G86" s="1" t="str">
        <f t="shared" si="20"/>
        <v>Other Expenses</v>
      </c>
      <c r="J86">
        <f t="shared" si="14"/>
        <v>13.29</v>
      </c>
      <c r="Q86">
        <v>13.29</v>
      </c>
      <c r="S86" t="s">
        <v>77</v>
      </c>
    </row>
    <row r="87" spans="1:19" x14ac:dyDescent="0.25">
      <c r="A87" s="1">
        <f t="shared" ca="1" si="15"/>
        <v>0</v>
      </c>
      <c r="B87" s="1">
        <f t="shared" ca="1" si="16"/>
        <v>0</v>
      </c>
      <c r="C87" s="2">
        <f t="shared" ca="1" si="17"/>
        <v>0</v>
      </c>
      <c r="D87" s="1">
        <f t="shared" ca="1" si="18"/>
        <v>0</v>
      </c>
      <c r="E87" s="1">
        <f t="shared" ca="1" si="19"/>
        <v>0</v>
      </c>
      <c r="G87" s="1" t="str">
        <f t="shared" si="20"/>
        <v>Other Expenses</v>
      </c>
      <c r="J87">
        <f t="shared" si="14"/>
        <v>0</v>
      </c>
      <c r="S87" s="1" t="s">
        <v>87</v>
      </c>
    </row>
    <row r="88" spans="1:19" x14ac:dyDescent="0.25">
      <c r="A88" s="1">
        <f t="shared" ca="1" si="15"/>
        <v>0</v>
      </c>
      <c r="B88" s="1">
        <f t="shared" ca="1" si="16"/>
        <v>0</v>
      </c>
      <c r="C88" s="2">
        <f t="shared" ca="1" si="17"/>
        <v>0</v>
      </c>
      <c r="D88" s="1">
        <f t="shared" ca="1" si="18"/>
        <v>0</v>
      </c>
      <c r="E88" s="1">
        <f t="shared" ca="1" si="19"/>
        <v>0</v>
      </c>
      <c r="G88" s="1" t="str">
        <f t="shared" si="20"/>
        <v>Other Expenses</v>
      </c>
      <c r="J88">
        <f t="shared" si="14"/>
        <v>0</v>
      </c>
      <c r="S88" s="1" t="s">
        <v>87</v>
      </c>
    </row>
    <row r="89" spans="1:19" x14ac:dyDescent="0.25">
      <c r="A89" s="1">
        <f t="shared" ca="1" si="15"/>
        <v>0</v>
      </c>
      <c r="B89" s="1">
        <f t="shared" ca="1" si="16"/>
        <v>0</v>
      </c>
      <c r="C89" s="2">
        <f t="shared" ca="1" si="17"/>
        <v>0</v>
      </c>
      <c r="D89" s="1">
        <f t="shared" ca="1" si="18"/>
        <v>0</v>
      </c>
      <c r="E89" s="1">
        <f t="shared" ca="1" si="19"/>
        <v>0</v>
      </c>
      <c r="G89" s="1" t="str">
        <f t="shared" si="20"/>
        <v>Other Expenses</v>
      </c>
      <c r="J89" t="str">
        <f t="shared" si="14"/>
        <v>2018-05-09</v>
      </c>
      <c r="Q89" s="6" t="s">
        <v>90</v>
      </c>
      <c r="S89" s="1" t="s">
        <v>75</v>
      </c>
    </row>
    <row r="90" spans="1:19" x14ac:dyDescent="0.25">
      <c r="A90" s="1">
        <f t="shared" ca="1" si="15"/>
        <v>0</v>
      </c>
      <c r="B90" s="1">
        <f t="shared" ca="1" si="16"/>
        <v>0</v>
      </c>
      <c r="C90" s="2">
        <f t="shared" ca="1" si="17"/>
        <v>0</v>
      </c>
      <c r="D90" s="1">
        <f t="shared" ca="1" si="18"/>
        <v>0</v>
      </c>
      <c r="E90" s="1">
        <f t="shared" ca="1" si="19"/>
        <v>0</v>
      </c>
      <c r="G90" s="1" t="str">
        <f t="shared" si="20"/>
        <v>Other Expenses</v>
      </c>
      <c r="J90" t="str">
        <f t="shared" si="14"/>
        <v>TRIANGLE PHYSIO</v>
      </c>
      <c r="Q90" s="1" t="s">
        <v>91</v>
      </c>
      <c r="S90" s="1" t="s">
        <v>88</v>
      </c>
    </row>
    <row r="91" spans="1:19" x14ac:dyDescent="0.25">
      <c r="A91" s="1">
        <f t="shared" ca="1" si="15"/>
        <v>0</v>
      </c>
      <c r="B91" s="1">
        <f t="shared" ca="1" si="16"/>
        <v>0</v>
      </c>
      <c r="C91" s="2">
        <f t="shared" ca="1" si="17"/>
        <v>0</v>
      </c>
      <c r="D91" s="1">
        <f t="shared" ca="1" si="18"/>
        <v>0</v>
      </c>
      <c r="E91" s="1">
        <f t="shared" ca="1" si="19"/>
        <v>0</v>
      </c>
      <c r="G91" s="1" t="str">
        <f t="shared" si="20"/>
        <v>Other Expenses</v>
      </c>
      <c r="J91">
        <f t="shared" si="14"/>
        <v>84.75</v>
      </c>
      <c r="Q91" s="1">
        <v>84.75</v>
      </c>
      <c r="S91" s="1" t="s">
        <v>77</v>
      </c>
    </row>
    <row r="92" spans="1:19" x14ac:dyDescent="0.25">
      <c r="A92" s="1">
        <f t="shared" ca="1" si="15"/>
        <v>0</v>
      </c>
      <c r="B92" s="1">
        <f t="shared" ca="1" si="16"/>
        <v>0</v>
      </c>
      <c r="C92" s="2">
        <f t="shared" ca="1" si="17"/>
        <v>0</v>
      </c>
      <c r="D92" s="1">
        <f t="shared" ca="1" si="18"/>
        <v>0</v>
      </c>
      <c r="E92" s="1">
        <f t="shared" ca="1" si="19"/>
        <v>0</v>
      </c>
      <c r="G92" s="1" t="str">
        <f t="shared" si="20"/>
        <v>Other Expenses</v>
      </c>
      <c r="J92">
        <f t="shared" si="14"/>
        <v>0</v>
      </c>
      <c r="S92" s="1" t="s">
        <v>87</v>
      </c>
    </row>
    <row r="93" spans="1:19" x14ac:dyDescent="0.25">
      <c r="A93" s="1">
        <f t="shared" ca="1" si="15"/>
        <v>0</v>
      </c>
      <c r="B93" s="1">
        <f t="shared" ca="1" si="16"/>
        <v>0</v>
      </c>
      <c r="C93" s="2">
        <f t="shared" ca="1" si="17"/>
        <v>0</v>
      </c>
      <c r="D93" s="1">
        <f t="shared" ca="1" si="18"/>
        <v>0</v>
      </c>
      <c r="E93" s="1">
        <f t="shared" ca="1" si="19"/>
        <v>0</v>
      </c>
      <c r="G93" s="1" t="str">
        <f t="shared" si="20"/>
        <v>Other Expenses</v>
      </c>
      <c r="J93">
        <f t="shared" si="14"/>
        <v>0</v>
      </c>
      <c r="S93" s="1" t="s">
        <v>87</v>
      </c>
    </row>
    <row r="94" spans="1:19" x14ac:dyDescent="0.25">
      <c r="A94" s="1">
        <f t="shared" ca="1" si="15"/>
        <v>0</v>
      </c>
      <c r="B94" s="1">
        <f t="shared" ca="1" si="16"/>
        <v>0</v>
      </c>
      <c r="C94" s="2">
        <f t="shared" ca="1" si="17"/>
        <v>0</v>
      </c>
      <c r="D94" s="1">
        <f t="shared" ca="1" si="18"/>
        <v>0</v>
      </c>
      <c r="E94" s="1">
        <f t="shared" ca="1" si="19"/>
        <v>0</v>
      </c>
      <c r="G94" s="1" t="str">
        <f t="shared" si="20"/>
        <v>Other Expenses</v>
      </c>
      <c r="J94" t="str">
        <f t="shared" si="14"/>
        <v>2018-05-11</v>
      </c>
      <c r="Q94" s="6" t="s">
        <v>92</v>
      </c>
      <c r="S94" s="1" t="s">
        <v>75</v>
      </c>
    </row>
    <row r="95" spans="1:19" x14ac:dyDescent="0.25">
      <c r="A95" s="1">
        <f t="shared" ca="1" si="15"/>
        <v>0</v>
      </c>
      <c r="B95" s="1">
        <f t="shared" ca="1" si="16"/>
        <v>0</v>
      </c>
      <c r="C95" s="2">
        <f t="shared" ca="1" si="17"/>
        <v>0</v>
      </c>
      <c r="D95" s="1">
        <f t="shared" ca="1" si="18"/>
        <v>0</v>
      </c>
      <c r="E95" s="1">
        <f t="shared" ca="1" si="19"/>
        <v>0</v>
      </c>
      <c r="G95" s="1" t="str">
        <f t="shared" si="20"/>
        <v>Other Expenses</v>
      </c>
      <c r="J95" t="str">
        <f t="shared" si="14"/>
        <v>LOBLAWS #1010</v>
      </c>
      <c r="Q95" s="1" t="s">
        <v>93</v>
      </c>
      <c r="S95" s="1" t="s">
        <v>88</v>
      </c>
    </row>
    <row r="96" spans="1:19" x14ac:dyDescent="0.25">
      <c r="A96" s="1">
        <f t="shared" ca="1" si="15"/>
        <v>0</v>
      </c>
      <c r="B96" s="1">
        <f t="shared" ca="1" si="16"/>
        <v>0</v>
      </c>
      <c r="C96" s="2">
        <f t="shared" ca="1" si="17"/>
        <v>0</v>
      </c>
      <c r="D96" s="1">
        <f t="shared" ca="1" si="18"/>
        <v>0</v>
      </c>
      <c r="E96" s="1">
        <f t="shared" ca="1" si="19"/>
        <v>0</v>
      </c>
      <c r="G96" s="1" t="str">
        <f t="shared" si="20"/>
        <v>Other Expenses</v>
      </c>
      <c r="J96">
        <f t="shared" si="14"/>
        <v>9.65</v>
      </c>
      <c r="Q96" s="1">
        <v>9.65</v>
      </c>
      <c r="S96" s="1" t="s">
        <v>77</v>
      </c>
    </row>
    <row r="97" spans="1:10" x14ac:dyDescent="0.25">
      <c r="A97" s="1">
        <f t="shared" ca="1" si="15"/>
        <v>0</v>
      </c>
      <c r="B97" s="1">
        <f t="shared" ca="1" si="16"/>
        <v>0</v>
      </c>
      <c r="C97" s="2">
        <f t="shared" ca="1" si="17"/>
        <v>0</v>
      </c>
      <c r="D97" s="1">
        <f t="shared" ca="1" si="18"/>
        <v>0</v>
      </c>
      <c r="E97" s="1">
        <f t="shared" ca="1" si="19"/>
        <v>0</v>
      </c>
      <c r="G97" s="1" t="str">
        <f t="shared" si="20"/>
        <v>Other Expenses</v>
      </c>
      <c r="J97">
        <f t="shared" si="14"/>
        <v>0</v>
      </c>
    </row>
    <row r="98" spans="1:10" x14ac:dyDescent="0.25">
      <c r="A98" s="1">
        <f t="shared" ca="1" si="15"/>
        <v>0</v>
      </c>
      <c r="B98" s="1">
        <f t="shared" ca="1" si="16"/>
        <v>0</v>
      </c>
      <c r="C98" s="2">
        <f t="shared" ca="1" si="17"/>
        <v>0</v>
      </c>
      <c r="D98" s="1">
        <f t="shared" ca="1" si="18"/>
        <v>0</v>
      </c>
      <c r="E98" s="1">
        <f t="shared" ca="1" si="19"/>
        <v>0</v>
      </c>
      <c r="G98" s="1" t="str">
        <f t="shared" si="20"/>
        <v>Other Expenses</v>
      </c>
      <c r="J98">
        <f t="shared" si="14"/>
        <v>0</v>
      </c>
    </row>
    <row r="99" spans="1:10" x14ac:dyDescent="0.25">
      <c r="A99" s="1">
        <f t="shared" ca="1" si="15"/>
        <v>0</v>
      </c>
      <c r="B99" s="1">
        <f t="shared" ca="1" si="16"/>
        <v>0</v>
      </c>
      <c r="C99" s="2">
        <f t="shared" ca="1" si="17"/>
        <v>0</v>
      </c>
      <c r="D99" s="1">
        <f t="shared" ca="1" si="18"/>
        <v>0</v>
      </c>
      <c r="E99" s="1">
        <f t="shared" ca="1" si="19"/>
        <v>0</v>
      </c>
      <c r="G99" s="1" t="str">
        <f t="shared" si="20"/>
        <v>Other Expenses</v>
      </c>
      <c r="J99">
        <f t="shared" si="14"/>
        <v>0</v>
      </c>
    </row>
    <row r="100" spans="1:10" x14ac:dyDescent="0.25">
      <c r="A100" s="1">
        <f t="shared" ca="1" si="15"/>
        <v>0</v>
      </c>
      <c r="B100" s="1">
        <f t="shared" ca="1" si="16"/>
        <v>0</v>
      </c>
      <c r="C100" s="2">
        <f t="shared" ca="1" si="17"/>
        <v>0</v>
      </c>
      <c r="D100" s="1">
        <f t="shared" ca="1" si="18"/>
        <v>0</v>
      </c>
      <c r="E100" s="1">
        <f t="shared" ca="1" si="19"/>
        <v>0</v>
      </c>
      <c r="G100" s="1" t="str">
        <f t="shared" si="20"/>
        <v>Other Expenses</v>
      </c>
      <c r="J100">
        <f t="shared" si="14"/>
        <v>0</v>
      </c>
    </row>
    <row r="101" spans="1:10" x14ac:dyDescent="0.25">
      <c r="A101" s="1">
        <f t="shared" ca="1" si="15"/>
        <v>0</v>
      </c>
      <c r="B101" s="1">
        <f t="shared" ca="1" si="16"/>
        <v>0</v>
      </c>
      <c r="C101" s="2">
        <f t="shared" ca="1" si="17"/>
        <v>0</v>
      </c>
      <c r="D101" s="1">
        <f t="shared" ca="1" si="18"/>
        <v>0</v>
      </c>
      <c r="E101" s="1">
        <f t="shared" ca="1" si="19"/>
        <v>0</v>
      </c>
      <c r="G101" s="1" t="str">
        <f t="shared" si="20"/>
        <v>Other Expenses</v>
      </c>
      <c r="J101">
        <f t="shared" si="14"/>
        <v>0</v>
      </c>
    </row>
    <row r="102" spans="1:10" x14ac:dyDescent="0.25">
      <c r="A102" s="1">
        <f t="shared" ca="1" si="15"/>
        <v>0</v>
      </c>
      <c r="B102" s="1">
        <f t="shared" ca="1" si="16"/>
        <v>0</v>
      </c>
      <c r="C102" s="2">
        <f t="shared" ca="1" si="17"/>
        <v>0</v>
      </c>
      <c r="D102" s="1">
        <f t="shared" ca="1" si="18"/>
        <v>0</v>
      </c>
      <c r="E102" s="1">
        <f t="shared" ca="1" si="19"/>
        <v>0</v>
      </c>
      <c r="G102" s="1" t="str">
        <f t="shared" si="20"/>
        <v>Other Expenses</v>
      </c>
      <c r="J102">
        <f t="shared" si="14"/>
        <v>0</v>
      </c>
    </row>
    <row r="103" spans="1:10" x14ac:dyDescent="0.25">
      <c r="A103" s="1">
        <f t="shared" ca="1" si="15"/>
        <v>0</v>
      </c>
      <c r="B103" s="1">
        <f t="shared" ca="1" si="16"/>
        <v>0</v>
      </c>
      <c r="C103" s="2">
        <f t="shared" ca="1" si="17"/>
        <v>0</v>
      </c>
      <c r="D103" s="1">
        <f t="shared" ca="1" si="18"/>
        <v>0</v>
      </c>
      <c r="E103" s="1">
        <f t="shared" ca="1" si="19"/>
        <v>0</v>
      </c>
      <c r="G103" s="1" t="str">
        <f t="shared" si="20"/>
        <v>Other Expenses</v>
      </c>
      <c r="J103">
        <f t="shared" si="14"/>
        <v>0</v>
      </c>
    </row>
    <row r="104" spans="1:10" x14ac:dyDescent="0.25">
      <c r="A104" s="1">
        <f t="shared" ca="1" si="15"/>
        <v>0</v>
      </c>
      <c r="B104" s="1">
        <f t="shared" ca="1" si="16"/>
        <v>0</v>
      </c>
      <c r="C104" s="2">
        <f t="shared" ca="1" si="17"/>
        <v>0</v>
      </c>
      <c r="D104" s="1">
        <f t="shared" ca="1" si="18"/>
        <v>0</v>
      </c>
      <c r="E104" s="1">
        <f t="shared" ca="1" si="19"/>
        <v>0</v>
      </c>
      <c r="G104" s="1" t="str">
        <f t="shared" si="20"/>
        <v>Other Expenses</v>
      </c>
      <c r="J104">
        <f t="shared" si="14"/>
        <v>0</v>
      </c>
    </row>
    <row r="105" spans="1:10" x14ac:dyDescent="0.25">
      <c r="A105" s="1">
        <f t="shared" ca="1" si="15"/>
        <v>0</v>
      </c>
      <c r="B105" s="1">
        <f t="shared" ca="1" si="16"/>
        <v>0</v>
      </c>
      <c r="C105" s="2">
        <f t="shared" ca="1" si="17"/>
        <v>0</v>
      </c>
      <c r="D105" s="1">
        <f t="shared" ca="1" si="18"/>
        <v>0</v>
      </c>
      <c r="E105" s="1">
        <f t="shared" ca="1" si="19"/>
        <v>0</v>
      </c>
      <c r="G105" s="1" t="str">
        <f t="shared" si="20"/>
        <v>Other Expenses</v>
      </c>
      <c r="J105">
        <f t="shared" si="14"/>
        <v>0</v>
      </c>
    </row>
    <row r="106" spans="1:10" x14ac:dyDescent="0.25">
      <c r="A106" s="1">
        <f t="shared" ca="1" si="15"/>
        <v>0</v>
      </c>
      <c r="B106" s="1">
        <f t="shared" ca="1" si="16"/>
        <v>0</v>
      </c>
      <c r="C106" s="2">
        <f t="shared" ca="1" si="17"/>
        <v>0</v>
      </c>
      <c r="D106" s="1">
        <f t="shared" ca="1" si="18"/>
        <v>0</v>
      </c>
      <c r="E106" s="1">
        <f t="shared" ca="1" si="19"/>
        <v>0</v>
      </c>
      <c r="G106" s="1" t="str">
        <f t="shared" si="20"/>
        <v>Other Expenses</v>
      </c>
      <c r="J106">
        <f t="shared" si="14"/>
        <v>0</v>
      </c>
    </row>
    <row r="107" spans="1:10" x14ac:dyDescent="0.25">
      <c r="A107" s="1">
        <f t="shared" ca="1" si="15"/>
        <v>0</v>
      </c>
      <c r="B107" s="1">
        <f t="shared" ca="1" si="16"/>
        <v>0</v>
      </c>
      <c r="C107" s="2">
        <f t="shared" ca="1" si="17"/>
        <v>0</v>
      </c>
      <c r="D107" s="1">
        <f t="shared" ca="1" si="18"/>
        <v>0</v>
      </c>
      <c r="E107" s="1">
        <f t="shared" ca="1" si="19"/>
        <v>0</v>
      </c>
      <c r="G107" s="1" t="str">
        <f t="shared" si="20"/>
        <v>Other Expenses</v>
      </c>
      <c r="J107">
        <f t="shared" si="14"/>
        <v>0</v>
      </c>
    </row>
    <row r="108" spans="1:10" x14ac:dyDescent="0.25">
      <c r="A108" s="1">
        <f t="shared" ca="1" si="15"/>
        <v>0</v>
      </c>
      <c r="B108" s="1">
        <f t="shared" ca="1" si="16"/>
        <v>0</v>
      </c>
      <c r="C108" s="2">
        <f t="shared" ca="1" si="17"/>
        <v>0</v>
      </c>
      <c r="D108" s="1">
        <f t="shared" ca="1" si="18"/>
        <v>0</v>
      </c>
      <c r="E108" s="1">
        <f t="shared" ca="1" si="19"/>
        <v>0</v>
      </c>
      <c r="G108" s="1" t="str">
        <f t="shared" si="20"/>
        <v>Other Expenses</v>
      </c>
      <c r="J108">
        <f t="shared" si="14"/>
        <v>0</v>
      </c>
    </row>
    <row r="109" spans="1:10" x14ac:dyDescent="0.25">
      <c r="A109" s="1">
        <f t="shared" ca="1" si="15"/>
        <v>0</v>
      </c>
      <c r="B109" s="1">
        <f t="shared" ca="1" si="16"/>
        <v>0</v>
      </c>
      <c r="C109" s="2">
        <f t="shared" ca="1" si="17"/>
        <v>0</v>
      </c>
      <c r="D109" s="1">
        <f t="shared" ca="1" si="18"/>
        <v>0</v>
      </c>
      <c r="E109" s="1">
        <f t="shared" ca="1" si="19"/>
        <v>0</v>
      </c>
      <c r="G109" s="1" t="str">
        <f t="shared" si="20"/>
        <v>Other Expenses</v>
      </c>
      <c r="J109">
        <f t="shared" si="14"/>
        <v>0</v>
      </c>
    </row>
    <row r="110" spans="1:10" x14ac:dyDescent="0.25">
      <c r="A110" s="1">
        <f t="shared" ca="1" si="15"/>
        <v>0</v>
      </c>
      <c r="B110" s="1">
        <f t="shared" ca="1" si="16"/>
        <v>0</v>
      </c>
      <c r="C110" s="2">
        <f t="shared" ca="1" si="17"/>
        <v>0</v>
      </c>
      <c r="D110" s="1">
        <f t="shared" ca="1" si="18"/>
        <v>0</v>
      </c>
      <c r="E110" s="1">
        <f t="shared" ca="1" si="19"/>
        <v>0</v>
      </c>
      <c r="G110" s="1" t="str">
        <f t="shared" si="20"/>
        <v>Other Expenses</v>
      </c>
      <c r="J110">
        <f t="shared" si="14"/>
        <v>0</v>
      </c>
    </row>
    <row r="111" spans="1:10" x14ac:dyDescent="0.25">
      <c r="A111" s="1">
        <f t="shared" ca="1" si="15"/>
        <v>0</v>
      </c>
      <c r="B111" s="1">
        <f t="shared" ca="1" si="16"/>
        <v>0</v>
      </c>
      <c r="C111" s="2">
        <f t="shared" ca="1" si="17"/>
        <v>0</v>
      </c>
      <c r="D111" s="1">
        <f t="shared" ca="1" si="18"/>
        <v>0</v>
      </c>
      <c r="E111" s="1">
        <f t="shared" ca="1" si="19"/>
        <v>0</v>
      </c>
      <c r="G111" s="1" t="str">
        <f t="shared" si="20"/>
        <v>Other Expenses</v>
      </c>
      <c r="J111">
        <f t="shared" si="14"/>
        <v>0</v>
      </c>
    </row>
    <row r="112" spans="1:10" x14ac:dyDescent="0.25">
      <c r="A112" s="1">
        <f t="shared" ref="A112:A115" ca="1" si="21">OFFSET($J$2,(ROW(O98)-ROW($O$2))*5+COLUMN(A111)-COLUMN($A$15),0)</f>
        <v>0</v>
      </c>
      <c r="B112" s="1">
        <f t="shared" ref="B112:B115" ca="1" si="22">OFFSET($J$2,(ROW(P98)-ROW($O$2))*5+COLUMN(B111)-COLUMN($A$15),0)</f>
        <v>0</v>
      </c>
      <c r="C112" s="2">
        <f t="shared" ref="C112:C115" ca="1" si="23">VALUE(OFFSET($J$2,(ROW(Q98)-ROW($O$2))*5+COLUMN(C111)-COLUMN($A$15),0))</f>
        <v>0</v>
      </c>
      <c r="D112" s="1">
        <f t="shared" ref="D112:D115" ca="1" si="24">OFFSET($J$2,(ROW(R98)-ROW($O$2))*5+COLUMN(D111)-COLUMN($A$15),0)</f>
        <v>0</v>
      </c>
      <c r="E112" s="1">
        <f t="shared" ref="E112:E115" ca="1" si="25">-1*VALUE(OFFSET($J$2,(ROW(S98)-ROW($O$2))*5+COLUMN(E111)-COLUMN($A$15),0))</f>
        <v>0</v>
      </c>
      <c r="G112" s="1" t="str">
        <f t="shared" si="20"/>
        <v>Other Expenses</v>
      </c>
      <c r="J112">
        <f t="shared" si="14"/>
        <v>0</v>
      </c>
    </row>
    <row r="113" spans="1:10" x14ac:dyDescent="0.25">
      <c r="A113" s="1">
        <f t="shared" ca="1" si="21"/>
        <v>0</v>
      </c>
      <c r="B113" s="1">
        <f t="shared" ca="1" si="22"/>
        <v>0</v>
      </c>
      <c r="C113" s="2">
        <f t="shared" ca="1" si="23"/>
        <v>0</v>
      </c>
      <c r="D113" s="1">
        <f t="shared" ca="1" si="24"/>
        <v>0</v>
      </c>
      <c r="E113" s="1">
        <f t="shared" ca="1" si="25"/>
        <v>0</v>
      </c>
      <c r="G113" s="1" t="str">
        <f t="shared" si="20"/>
        <v>Other Expenses</v>
      </c>
      <c r="J113">
        <f t="shared" si="14"/>
        <v>0</v>
      </c>
    </row>
    <row r="114" spans="1:10" x14ac:dyDescent="0.25">
      <c r="A114" s="1">
        <f t="shared" ca="1" si="21"/>
        <v>0</v>
      </c>
      <c r="B114" s="1">
        <f t="shared" ca="1" si="22"/>
        <v>0</v>
      </c>
      <c r="C114" s="2">
        <f t="shared" ca="1" si="23"/>
        <v>0</v>
      </c>
      <c r="D114" s="1">
        <f t="shared" ca="1" si="24"/>
        <v>0</v>
      </c>
      <c r="E114" s="1">
        <f t="shared" ca="1" si="25"/>
        <v>0</v>
      </c>
      <c r="G114" s="1" t="str">
        <f t="shared" si="20"/>
        <v>Other Expenses</v>
      </c>
      <c r="J114">
        <f t="shared" si="14"/>
        <v>0</v>
      </c>
    </row>
    <row r="115" spans="1:10" x14ac:dyDescent="0.25">
      <c r="A115" s="1">
        <f t="shared" ca="1" si="21"/>
        <v>0</v>
      </c>
      <c r="B115" s="1">
        <f t="shared" ca="1" si="22"/>
        <v>0</v>
      </c>
      <c r="C115" s="2">
        <f t="shared" ca="1" si="23"/>
        <v>0</v>
      </c>
      <c r="D115" s="1">
        <f t="shared" ca="1" si="24"/>
        <v>0</v>
      </c>
      <c r="E115" s="1">
        <f t="shared" ca="1" si="25"/>
        <v>0</v>
      </c>
      <c r="G115" s="1" t="str">
        <f t="shared" si="20"/>
        <v>Other Expenses</v>
      </c>
      <c r="J115">
        <f t="shared" si="14"/>
        <v>0</v>
      </c>
    </row>
    <row r="116" spans="1:10" x14ac:dyDescent="0.25">
      <c r="J116">
        <f t="shared" si="14"/>
        <v>0</v>
      </c>
    </row>
    <row r="117" spans="1:10" x14ac:dyDescent="0.25">
      <c r="J117">
        <f t="shared" si="14"/>
        <v>0</v>
      </c>
    </row>
    <row r="118" spans="1:10" x14ac:dyDescent="0.25">
      <c r="J118">
        <f t="shared" si="14"/>
        <v>0</v>
      </c>
    </row>
    <row r="119" spans="1:10" x14ac:dyDescent="0.25">
      <c r="J119">
        <f t="shared" si="14"/>
        <v>0</v>
      </c>
    </row>
    <row r="120" spans="1:10" x14ac:dyDescent="0.25">
      <c r="J120">
        <f t="shared" si="14"/>
        <v>0</v>
      </c>
    </row>
    <row r="121" spans="1:10" x14ac:dyDescent="0.25">
      <c r="J121">
        <f t="shared" si="14"/>
        <v>0</v>
      </c>
    </row>
    <row r="122" spans="1:10" x14ac:dyDescent="0.25">
      <c r="J122">
        <f t="shared" si="14"/>
        <v>0</v>
      </c>
    </row>
    <row r="123" spans="1:10" x14ac:dyDescent="0.25">
      <c r="J123">
        <f t="shared" si="14"/>
        <v>0</v>
      </c>
    </row>
    <row r="124" spans="1:10" x14ac:dyDescent="0.25">
      <c r="J124">
        <f t="shared" si="14"/>
        <v>0</v>
      </c>
    </row>
    <row r="125" spans="1:10" x14ac:dyDescent="0.25">
      <c r="J125">
        <f t="shared" si="14"/>
        <v>0</v>
      </c>
    </row>
    <row r="126" spans="1:10" x14ac:dyDescent="0.25">
      <c r="J126">
        <f t="shared" si="14"/>
        <v>0</v>
      </c>
    </row>
    <row r="127" spans="1:10" x14ac:dyDescent="0.25">
      <c r="J127">
        <f t="shared" si="14"/>
        <v>0</v>
      </c>
    </row>
    <row r="128" spans="1:10" x14ac:dyDescent="0.25">
      <c r="J128">
        <f t="shared" si="14"/>
        <v>0</v>
      </c>
    </row>
    <row r="129" spans="10:10" x14ac:dyDescent="0.25">
      <c r="J129">
        <f t="shared" si="14"/>
        <v>0</v>
      </c>
    </row>
    <row r="130" spans="10:10" x14ac:dyDescent="0.25">
      <c r="J130">
        <f t="shared" ref="J130:J193" si="26">IF(RIGHT(Q130,1)=",",LEFT(Q130,LEN(Q130)-1),Q130)</f>
        <v>0</v>
      </c>
    </row>
    <row r="131" spans="10:10" x14ac:dyDescent="0.25">
      <c r="J131">
        <f t="shared" si="26"/>
        <v>0</v>
      </c>
    </row>
    <row r="132" spans="10:10" x14ac:dyDescent="0.25">
      <c r="J132">
        <f t="shared" si="26"/>
        <v>0</v>
      </c>
    </row>
    <row r="133" spans="10:10" x14ac:dyDescent="0.25">
      <c r="J133">
        <f t="shared" si="26"/>
        <v>0</v>
      </c>
    </row>
    <row r="134" spans="10:10" x14ac:dyDescent="0.25">
      <c r="J134">
        <f t="shared" si="26"/>
        <v>0</v>
      </c>
    </row>
    <row r="135" spans="10:10" x14ac:dyDescent="0.25">
      <c r="J135">
        <f t="shared" si="26"/>
        <v>0</v>
      </c>
    </row>
    <row r="136" spans="10:10" x14ac:dyDescent="0.25">
      <c r="J136">
        <f t="shared" si="26"/>
        <v>0</v>
      </c>
    </row>
    <row r="137" spans="10:10" x14ac:dyDescent="0.25">
      <c r="J137">
        <f t="shared" si="26"/>
        <v>0</v>
      </c>
    </row>
    <row r="138" spans="10:10" x14ac:dyDescent="0.25">
      <c r="J138">
        <f t="shared" si="26"/>
        <v>0</v>
      </c>
    </row>
    <row r="139" spans="10:10" x14ac:dyDescent="0.25">
      <c r="J139">
        <f t="shared" si="26"/>
        <v>0</v>
      </c>
    </row>
    <row r="140" spans="10:10" x14ac:dyDescent="0.25">
      <c r="J140">
        <f t="shared" si="26"/>
        <v>0</v>
      </c>
    </row>
    <row r="141" spans="10:10" x14ac:dyDescent="0.25">
      <c r="J141">
        <f t="shared" si="26"/>
        <v>0</v>
      </c>
    </row>
    <row r="142" spans="10:10" x14ac:dyDescent="0.25">
      <c r="J142">
        <f t="shared" si="26"/>
        <v>0</v>
      </c>
    </row>
    <row r="143" spans="10:10" x14ac:dyDescent="0.25">
      <c r="J143">
        <f t="shared" si="26"/>
        <v>0</v>
      </c>
    </row>
    <row r="144" spans="10:10" x14ac:dyDescent="0.25">
      <c r="J144">
        <f t="shared" si="26"/>
        <v>0</v>
      </c>
    </row>
    <row r="145" spans="10:10" x14ac:dyDescent="0.25">
      <c r="J145">
        <f t="shared" si="26"/>
        <v>0</v>
      </c>
    </row>
    <row r="146" spans="10:10" x14ac:dyDescent="0.25">
      <c r="J146">
        <f t="shared" si="26"/>
        <v>0</v>
      </c>
    </row>
    <row r="147" spans="10:10" x14ac:dyDescent="0.25">
      <c r="J147">
        <f t="shared" si="26"/>
        <v>0</v>
      </c>
    </row>
    <row r="148" spans="10:10" x14ac:dyDescent="0.25">
      <c r="J148">
        <f t="shared" si="26"/>
        <v>0</v>
      </c>
    </row>
    <row r="149" spans="10:10" x14ac:dyDescent="0.25">
      <c r="J149">
        <f t="shared" si="26"/>
        <v>0</v>
      </c>
    </row>
    <row r="150" spans="10:10" x14ac:dyDescent="0.25">
      <c r="J150">
        <f t="shared" si="26"/>
        <v>0</v>
      </c>
    </row>
    <row r="151" spans="10:10" x14ac:dyDescent="0.25">
      <c r="J151">
        <f t="shared" si="26"/>
        <v>0</v>
      </c>
    </row>
    <row r="152" spans="10:10" x14ac:dyDescent="0.25">
      <c r="J152">
        <f t="shared" si="26"/>
        <v>0</v>
      </c>
    </row>
    <row r="153" spans="10:10" x14ac:dyDescent="0.25">
      <c r="J153">
        <f t="shared" si="26"/>
        <v>0</v>
      </c>
    </row>
    <row r="154" spans="10:10" x14ac:dyDescent="0.25">
      <c r="J154">
        <f t="shared" si="26"/>
        <v>0</v>
      </c>
    </row>
    <row r="155" spans="10:10" x14ac:dyDescent="0.25">
      <c r="J155">
        <f t="shared" si="26"/>
        <v>0</v>
      </c>
    </row>
    <row r="156" spans="10:10" x14ac:dyDescent="0.25">
      <c r="J156">
        <f t="shared" si="26"/>
        <v>0</v>
      </c>
    </row>
    <row r="157" spans="10:10" x14ac:dyDescent="0.25">
      <c r="J157">
        <f t="shared" si="26"/>
        <v>0</v>
      </c>
    </row>
    <row r="158" spans="10:10" x14ac:dyDescent="0.25">
      <c r="J158">
        <f t="shared" si="26"/>
        <v>0</v>
      </c>
    </row>
    <row r="159" spans="10:10" x14ac:dyDescent="0.25">
      <c r="J159">
        <f t="shared" si="26"/>
        <v>0</v>
      </c>
    </row>
    <row r="160" spans="10:10" x14ac:dyDescent="0.25">
      <c r="J160">
        <f t="shared" si="26"/>
        <v>0</v>
      </c>
    </row>
    <row r="161" spans="10:10" x14ac:dyDescent="0.25">
      <c r="J161">
        <f t="shared" si="26"/>
        <v>0</v>
      </c>
    </row>
    <row r="162" spans="10:10" x14ac:dyDescent="0.25">
      <c r="J162">
        <f t="shared" si="26"/>
        <v>0</v>
      </c>
    </row>
    <row r="163" spans="10:10" x14ac:dyDescent="0.25">
      <c r="J163">
        <f t="shared" si="26"/>
        <v>0</v>
      </c>
    </row>
    <row r="164" spans="10:10" x14ac:dyDescent="0.25">
      <c r="J164">
        <f t="shared" si="26"/>
        <v>0</v>
      </c>
    </row>
    <row r="165" spans="10:10" x14ac:dyDescent="0.25">
      <c r="J165">
        <f t="shared" si="26"/>
        <v>0</v>
      </c>
    </row>
    <row r="166" spans="10:10" x14ac:dyDescent="0.25">
      <c r="J166">
        <f t="shared" si="26"/>
        <v>0</v>
      </c>
    </row>
    <row r="167" spans="10:10" x14ac:dyDescent="0.25">
      <c r="J167">
        <f t="shared" si="26"/>
        <v>0</v>
      </c>
    </row>
    <row r="168" spans="10:10" x14ac:dyDescent="0.25">
      <c r="J168">
        <f t="shared" si="26"/>
        <v>0</v>
      </c>
    </row>
    <row r="169" spans="10:10" x14ac:dyDescent="0.25">
      <c r="J169">
        <f t="shared" si="26"/>
        <v>0</v>
      </c>
    </row>
    <row r="170" spans="10:10" x14ac:dyDescent="0.25">
      <c r="J170">
        <f t="shared" si="26"/>
        <v>0</v>
      </c>
    </row>
    <row r="171" spans="10:10" x14ac:dyDescent="0.25">
      <c r="J171">
        <f t="shared" si="26"/>
        <v>0</v>
      </c>
    </row>
    <row r="172" spans="10:10" x14ac:dyDescent="0.25">
      <c r="J172">
        <f t="shared" si="26"/>
        <v>0</v>
      </c>
    </row>
    <row r="173" spans="10:10" x14ac:dyDescent="0.25">
      <c r="J173">
        <f t="shared" si="26"/>
        <v>0</v>
      </c>
    </row>
    <row r="174" spans="10:10" x14ac:dyDescent="0.25">
      <c r="J174">
        <f t="shared" si="26"/>
        <v>0</v>
      </c>
    </row>
    <row r="175" spans="10:10" x14ac:dyDescent="0.25">
      <c r="J175">
        <f t="shared" si="26"/>
        <v>0</v>
      </c>
    </row>
    <row r="176" spans="10:10" x14ac:dyDescent="0.25">
      <c r="J176">
        <f t="shared" si="26"/>
        <v>0</v>
      </c>
    </row>
    <row r="177" spans="10:10" x14ac:dyDescent="0.25">
      <c r="J177">
        <f t="shared" si="26"/>
        <v>0</v>
      </c>
    </row>
    <row r="178" spans="10:10" x14ac:dyDescent="0.25">
      <c r="J178">
        <f t="shared" si="26"/>
        <v>0</v>
      </c>
    </row>
    <row r="179" spans="10:10" x14ac:dyDescent="0.25">
      <c r="J179">
        <f t="shared" si="26"/>
        <v>0</v>
      </c>
    </row>
    <row r="180" spans="10:10" x14ac:dyDescent="0.25">
      <c r="J180">
        <f t="shared" si="26"/>
        <v>0</v>
      </c>
    </row>
    <row r="181" spans="10:10" x14ac:dyDescent="0.25">
      <c r="J181">
        <f t="shared" si="26"/>
        <v>0</v>
      </c>
    </row>
    <row r="182" spans="10:10" x14ac:dyDescent="0.25">
      <c r="J182">
        <f t="shared" si="26"/>
        <v>0</v>
      </c>
    </row>
    <row r="183" spans="10:10" x14ac:dyDescent="0.25">
      <c r="J183">
        <f t="shared" si="26"/>
        <v>0</v>
      </c>
    </row>
    <row r="184" spans="10:10" x14ac:dyDescent="0.25">
      <c r="J184">
        <f t="shared" si="26"/>
        <v>0</v>
      </c>
    </row>
    <row r="185" spans="10:10" x14ac:dyDescent="0.25">
      <c r="J185">
        <f t="shared" si="26"/>
        <v>0</v>
      </c>
    </row>
    <row r="186" spans="10:10" x14ac:dyDescent="0.25">
      <c r="J186">
        <f t="shared" si="26"/>
        <v>0</v>
      </c>
    </row>
    <row r="187" spans="10:10" x14ac:dyDescent="0.25">
      <c r="J187">
        <f t="shared" si="26"/>
        <v>0</v>
      </c>
    </row>
    <row r="188" spans="10:10" x14ac:dyDescent="0.25">
      <c r="J188">
        <f t="shared" si="26"/>
        <v>0</v>
      </c>
    </row>
    <row r="189" spans="10:10" x14ac:dyDescent="0.25">
      <c r="J189">
        <f t="shared" si="26"/>
        <v>0</v>
      </c>
    </row>
    <row r="190" spans="10:10" x14ac:dyDescent="0.25">
      <c r="J190">
        <f t="shared" si="26"/>
        <v>0</v>
      </c>
    </row>
    <row r="191" spans="10:10" x14ac:dyDescent="0.25">
      <c r="J191">
        <f t="shared" si="26"/>
        <v>0</v>
      </c>
    </row>
    <row r="192" spans="10:10" x14ac:dyDescent="0.25">
      <c r="J192">
        <f t="shared" si="26"/>
        <v>0</v>
      </c>
    </row>
    <row r="193" spans="10:16" x14ac:dyDescent="0.25">
      <c r="J193">
        <f t="shared" si="26"/>
        <v>0</v>
      </c>
    </row>
    <row r="194" spans="10:16" x14ac:dyDescent="0.25">
      <c r="J194">
        <f t="shared" ref="J194:J257" si="27">IF(RIGHT(Q194,1)=",",LEFT(Q194,LEN(Q194)-1),Q194)</f>
        <v>0</v>
      </c>
    </row>
    <row r="195" spans="10:16" x14ac:dyDescent="0.25">
      <c r="J195">
        <f t="shared" si="27"/>
        <v>0</v>
      </c>
    </row>
    <row r="196" spans="10:16" x14ac:dyDescent="0.25">
      <c r="J196">
        <f t="shared" si="27"/>
        <v>0</v>
      </c>
    </row>
    <row r="197" spans="10:16" x14ac:dyDescent="0.25">
      <c r="J197" s="1">
        <f t="shared" si="27"/>
        <v>0</v>
      </c>
      <c r="P197" t="s">
        <v>49</v>
      </c>
    </row>
    <row r="198" spans="10:16" x14ac:dyDescent="0.25">
      <c r="J198" s="1">
        <f t="shared" si="27"/>
        <v>0</v>
      </c>
    </row>
    <row r="199" spans="10:16" x14ac:dyDescent="0.25">
      <c r="J199" s="1">
        <f t="shared" si="27"/>
        <v>0</v>
      </c>
    </row>
    <row r="200" spans="10:16" x14ac:dyDescent="0.25">
      <c r="J200" s="1">
        <f t="shared" si="27"/>
        <v>0</v>
      </c>
    </row>
    <row r="201" spans="10:16" x14ac:dyDescent="0.25">
      <c r="J201" s="1">
        <f t="shared" si="27"/>
        <v>0</v>
      </c>
    </row>
    <row r="202" spans="10:16" x14ac:dyDescent="0.25">
      <c r="J202" s="1">
        <f t="shared" si="27"/>
        <v>0</v>
      </c>
    </row>
    <row r="203" spans="10:16" x14ac:dyDescent="0.25">
      <c r="J203" s="1">
        <f t="shared" si="27"/>
        <v>0</v>
      </c>
    </row>
    <row r="204" spans="10:16" x14ac:dyDescent="0.25">
      <c r="J204" s="1">
        <f t="shared" si="27"/>
        <v>0</v>
      </c>
    </row>
    <row r="205" spans="10:16" x14ac:dyDescent="0.25">
      <c r="J205" s="1">
        <f t="shared" si="27"/>
        <v>0</v>
      </c>
    </row>
    <row r="206" spans="10:16" x14ac:dyDescent="0.25">
      <c r="J206" s="1">
        <f t="shared" si="27"/>
        <v>0</v>
      </c>
    </row>
    <row r="207" spans="10:16" x14ac:dyDescent="0.25">
      <c r="J207" s="1">
        <f t="shared" si="27"/>
        <v>0</v>
      </c>
    </row>
    <row r="208" spans="10:16" x14ac:dyDescent="0.25">
      <c r="J208" s="1">
        <f t="shared" si="27"/>
        <v>0</v>
      </c>
    </row>
    <row r="209" spans="10:10" x14ac:dyDescent="0.25">
      <c r="J209" s="1">
        <f t="shared" si="27"/>
        <v>0</v>
      </c>
    </row>
    <row r="210" spans="10:10" x14ac:dyDescent="0.25">
      <c r="J210" s="1">
        <f t="shared" si="27"/>
        <v>0</v>
      </c>
    </row>
    <row r="211" spans="10:10" x14ac:dyDescent="0.25">
      <c r="J211" s="1">
        <f t="shared" si="27"/>
        <v>0</v>
      </c>
    </row>
    <row r="212" spans="10:10" x14ac:dyDescent="0.25">
      <c r="J212" s="1">
        <f t="shared" si="27"/>
        <v>0</v>
      </c>
    </row>
    <row r="213" spans="10:10" x14ac:dyDescent="0.25">
      <c r="J213" s="1">
        <f t="shared" si="27"/>
        <v>0</v>
      </c>
    </row>
    <row r="214" spans="10:10" x14ac:dyDescent="0.25">
      <c r="J214" s="1">
        <f t="shared" si="27"/>
        <v>0</v>
      </c>
    </row>
    <row r="215" spans="10:10" x14ac:dyDescent="0.25">
      <c r="J215" s="1">
        <f t="shared" si="27"/>
        <v>0</v>
      </c>
    </row>
    <row r="216" spans="10:10" x14ac:dyDescent="0.25">
      <c r="J216" s="1">
        <f t="shared" si="27"/>
        <v>0</v>
      </c>
    </row>
    <row r="217" spans="10:10" x14ac:dyDescent="0.25">
      <c r="J217" s="1">
        <f t="shared" si="27"/>
        <v>0</v>
      </c>
    </row>
    <row r="218" spans="10:10" x14ac:dyDescent="0.25">
      <c r="J218" s="1">
        <f t="shared" si="27"/>
        <v>0</v>
      </c>
    </row>
    <row r="219" spans="10:10" x14ac:dyDescent="0.25">
      <c r="J219" s="1">
        <f t="shared" si="27"/>
        <v>0</v>
      </c>
    </row>
    <row r="220" spans="10:10" x14ac:dyDescent="0.25">
      <c r="J220" s="1">
        <f t="shared" si="27"/>
        <v>0</v>
      </c>
    </row>
    <row r="221" spans="10:10" x14ac:dyDescent="0.25">
      <c r="J221" s="1">
        <f t="shared" si="27"/>
        <v>0</v>
      </c>
    </row>
    <row r="222" spans="10:10" x14ac:dyDescent="0.25">
      <c r="J222" s="1">
        <f t="shared" si="27"/>
        <v>0</v>
      </c>
    </row>
    <row r="223" spans="10:10" x14ac:dyDescent="0.25">
      <c r="J223" s="1">
        <f t="shared" si="27"/>
        <v>0</v>
      </c>
    </row>
    <row r="224" spans="10:10" x14ac:dyDescent="0.25">
      <c r="J224" s="1">
        <f t="shared" si="27"/>
        <v>0</v>
      </c>
    </row>
    <row r="225" spans="10:10" x14ac:dyDescent="0.25">
      <c r="J225" s="1">
        <f t="shared" si="27"/>
        <v>0</v>
      </c>
    </row>
    <row r="226" spans="10:10" x14ac:dyDescent="0.25">
      <c r="J226" s="1">
        <f t="shared" si="27"/>
        <v>0</v>
      </c>
    </row>
    <row r="227" spans="10:10" x14ac:dyDescent="0.25">
      <c r="J227" s="1">
        <f t="shared" si="27"/>
        <v>0</v>
      </c>
    </row>
    <row r="228" spans="10:10" x14ac:dyDescent="0.25">
      <c r="J228" s="1">
        <f t="shared" si="27"/>
        <v>0</v>
      </c>
    </row>
    <row r="229" spans="10:10" x14ac:dyDescent="0.25">
      <c r="J229" s="1">
        <f t="shared" si="27"/>
        <v>0</v>
      </c>
    </row>
    <row r="230" spans="10:10" x14ac:dyDescent="0.25">
      <c r="J230" s="1">
        <f t="shared" si="27"/>
        <v>0</v>
      </c>
    </row>
    <row r="231" spans="10:10" x14ac:dyDescent="0.25">
      <c r="J231" s="1">
        <f t="shared" si="27"/>
        <v>0</v>
      </c>
    </row>
    <row r="232" spans="10:10" x14ac:dyDescent="0.25">
      <c r="J232" s="1">
        <f t="shared" si="27"/>
        <v>0</v>
      </c>
    </row>
    <row r="233" spans="10:10" x14ac:dyDescent="0.25">
      <c r="J233" s="1">
        <f t="shared" si="27"/>
        <v>0</v>
      </c>
    </row>
    <row r="234" spans="10:10" x14ac:dyDescent="0.25">
      <c r="J234" s="1">
        <f t="shared" si="27"/>
        <v>0</v>
      </c>
    </row>
    <row r="235" spans="10:10" x14ac:dyDescent="0.25">
      <c r="J235" s="1">
        <f t="shared" si="27"/>
        <v>0</v>
      </c>
    </row>
    <row r="236" spans="10:10" x14ac:dyDescent="0.25">
      <c r="J236" s="1">
        <f t="shared" si="27"/>
        <v>0</v>
      </c>
    </row>
    <row r="237" spans="10:10" x14ac:dyDescent="0.25">
      <c r="J237" s="1">
        <f t="shared" si="27"/>
        <v>0</v>
      </c>
    </row>
    <row r="238" spans="10:10" x14ac:dyDescent="0.25">
      <c r="J238" s="1">
        <f t="shared" si="27"/>
        <v>0</v>
      </c>
    </row>
    <row r="239" spans="10:10" x14ac:dyDescent="0.25">
      <c r="J239" s="1">
        <f t="shared" si="27"/>
        <v>0</v>
      </c>
    </row>
    <row r="240" spans="10:10" x14ac:dyDescent="0.25">
      <c r="J240" s="1">
        <f t="shared" si="27"/>
        <v>0</v>
      </c>
    </row>
    <row r="241" spans="10:10" x14ac:dyDescent="0.25">
      <c r="J241" s="1">
        <f t="shared" si="27"/>
        <v>0</v>
      </c>
    </row>
    <row r="242" spans="10:10" x14ac:dyDescent="0.25">
      <c r="J242" s="1">
        <f t="shared" si="27"/>
        <v>0</v>
      </c>
    </row>
    <row r="243" spans="10:10" x14ac:dyDescent="0.25">
      <c r="J243" s="1">
        <f t="shared" si="27"/>
        <v>0</v>
      </c>
    </row>
    <row r="244" spans="10:10" x14ac:dyDescent="0.25">
      <c r="J244" s="1">
        <f t="shared" si="27"/>
        <v>0</v>
      </c>
    </row>
    <row r="245" spans="10:10" x14ac:dyDescent="0.25">
      <c r="J245" s="1">
        <f t="shared" si="27"/>
        <v>0</v>
      </c>
    </row>
    <row r="246" spans="10:10" x14ac:dyDescent="0.25">
      <c r="J246" s="1">
        <f t="shared" si="27"/>
        <v>0</v>
      </c>
    </row>
    <row r="247" spans="10:10" x14ac:dyDescent="0.25">
      <c r="J247" s="1">
        <f t="shared" si="27"/>
        <v>0</v>
      </c>
    </row>
    <row r="248" spans="10:10" x14ac:dyDescent="0.25">
      <c r="J248" s="1">
        <f t="shared" si="27"/>
        <v>0</v>
      </c>
    </row>
    <row r="249" spans="10:10" x14ac:dyDescent="0.25">
      <c r="J249" s="1">
        <f t="shared" si="27"/>
        <v>0</v>
      </c>
    </row>
    <row r="250" spans="10:10" x14ac:dyDescent="0.25">
      <c r="J250" s="1">
        <f t="shared" si="27"/>
        <v>0</v>
      </c>
    </row>
    <row r="251" spans="10:10" x14ac:dyDescent="0.25">
      <c r="J251" s="1">
        <f t="shared" si="27"/>
        <v>0</v>
      </c>
    </row>
    <row r="252" spans="10:10" x14ac:dyDescent="0.25">
      <c r="J252" s="1">
        <f t="shared" si="27"/>
        <v>0</v>
      </c>
    </row>
    <row r="253" spans="10:10" x14ac:dyDescent="0.25">
      <c r="J253" s="1">
        <f t="shared" si="27"/>
        <v>0</v>
      </c>
    </row>
    <row r="254" spans="10:10" x14ac:dyDescent="0.25">
      <c r="J254" s="1">
        <f t="shared" si="27"/>
        <v>0</v>
      </c>
    </row>
    <row r="255" spans="10:10" x14ac:dyDescent="0.25">
      <c r="J255" s="1">
        <f t="shared" si="27"/>
        <v>0</v>
      </c>
    </row>
    <row r="256" spans="10:10" x14ac:dyDescent="0.25">
      <c r="J256" s="1">
        <f t="shared" si="27"/>
        <v>0</v>
      </c>
    </row>
    <row r="257" spans="10:10" x14ac:dyDescent="0.25">
      <c r="J257" s="1">
        <f t="shared" si="27"/>
        <v>0</v>
      </c>
    </row>
    <row r="258" spans="10:10" x14ac:dyDescent="0.25">
      <c r="J258" s="1">
        <f t="shared" ref="J258:J321" si="28">IF(RIGHT(Q258,1)=",",LEFT(Q258,LEN(Q258)-1),Q258)</f>
        <v>0</v>
      </c>
    </row>
    <row r="259" spans="10:10" x14ac:dyDescent="0.25">
      <c r="J259" s="1">
        <f t="shared" si="28"/>
        <v>0</v>
      </c>
    </row>
    <row r="260" spans="10:10" x14ac:dyDescent="0.25">
      <c r="J260" s="1">
        <f t="shared" si="28"/>
        <v>0</v>
      </c>
    </row>
    <row r="261" spans="10:10" x14ac:dyDescent="0.25">
      <c r="J261" s="1">
        <f t="shared" si="28"/>
        <v>0</v>
      </c>
    </row>
    <row r="262" spans="10:10" x14ac:dyDescent="0.25">
      <c r="J262" s="1">
        <f t="shared" si="28"/>
        <v>0</v>
      </c>
    </row>
    <row r="263" spans="10:10" x14ac:dyDescent="0.25">
      <c r="J263" s="1">
        <f t="shared" si="28"/>
        <v>0</v>
      </c>
    </row>
    <row r="264" spans="10:10" x14ac:dyDescent="0.25">
      <c r="J264" s="1">
        <f t="shared" si="28"/>
        <v>0</v>
      </c>
    </row>
    <row r="265" spans="10:10" x14ac:dyDescent="0.25">
      <c r="J265" s="1">
        <f t="shared" si="28"/>
        <v>0</v>
      </c>
    </row>
    <row r="266" spans="10:10" x14ac:dyDescent="0.25">
      <c r="J266" s="1">
        <f t="shared" si="28"/>
        <v>0</v>
      </c>
    </row>
    <row r="267" spans="10:10" x14ac:dyDescent="0.25">
      <c r="J267" s="1">
        <f t="shared" si="28"/>
        <v>0</v>
      </c>
    </row>
    <row r="268" spans="10:10" x14ac:dyDescent="0.25">
      <c r="J268" s="1">
        <f t="shared" si="28"/>
        <v>0</v>
      </c>
    </row>
    <row r="269" spans="10:10" x14ac:dyDescent="0.25">
      <c r="J269" s="1">
        <f t="shared" si="28"/>
        <v>0</v>
      </c>
    </row>
    <row r="270" spans="10:10" x14ac:dyDescent="0.25">
      <c r="J270" s="1">
        <f t="shared" si="28"/>
        <v>0</v>
      </c>
    </row>
    <row r="271" spans="10:10" x14ac:dyDescent="0.25">
      <c r="J271" s="1">
        <f t="shared" si="28"/>
        <v>0</v>
      </c>
    </row>
    <row r="272" spans="10:10" x14ac:dyDescent="0.25">
      <c r="J272" s="1">
        <f t="shared" si="28"/>
        <v>0</v>
      </c>
    </row>
    <row r="273" spans="10:10" x14ac:dyDescent="0.25">
      <c r="J273" s="1">
        <f t="shared" si="28"/>
        <v>0</v>
      </c>
    </row>
    <row r="274" spans="10:10" x14ac:dyDescent="0.25">
      <c r="J274" s="1">
        <f t="shared" si="28"/>
        <v>0</v>
      </c>
    </row>
    <row r="275" spans="10:10" x14ac:dyDescent="0.25">
      <c r="J275" s="1">
        <f t="shared" si="28"/>
        <v>0</v>
      </c>
    </row>
    <row r="276" spans="10:10" x14ac:dyDescent="0.25">
      <c r="J276" s="1">
        <f t="shared" si="28"/>
        <v>0</v>
      </c>
    </row>
    <row r="277" spans="10:10" x14ac:dyDescent="0.25">
      <c r="J277" s="1">
        <f t="shared" si="28"/>
        <v>0</v>
      </c>
    </row>
    <row r="278" spans="10:10" x14ac:dyDescent="0.25">
      <c r="J278" s="1">
        <f t="shared" si="28"/>
        <v>0</v>
      </c>
    </row>
    <row r="279" spans="10:10" x14ac:dyDescent="0.25">
      <c r="J279" s="1">
        <f t="shared" si="28"/>
        <v>0</v>
      </c>
    </row>
    <row r="280" spans="10:10" x14ac:dyDescent="0.25">
      <c r="J280" s="1">
        <f t="shared" si="28"/>
        <v>0</v>
      </c>
    </row>
    <row r="281" spans="10:10" x14ac:dyDescent="0.25">
      <c r="J281" s="1">
        <f t="shared" si="28"/>
        <v>0</v>
      </c>
    </row>
    <row r="282" spans="10:10" x14ac:dyDescent="0.25">
      <c r="J282" s="1">
        <f t="shared" si="28"/>
        <v>0</v>
      </c>
    </row>
    <row r="283" spans="10:10" x14ac:dyDescent="0.25">
      <c r="J283" s="1">
        <f t="shared" si="28"/>
        <v>0</v>
      </c>
    </row>
    <row r="284" spans="10:10" x14ac:dyDescent="0.25">
      <c r="J284" s="1">
        <f t="shared" si="28"/>
        <v>0</v>
      </c>
    </row>
    <row r="285" spans="10:10" x14ac:dyDescent="0.25">
      <c r="J285" s="1">
        <f t="shared" si="28"/>
        <v>0</v>
      </c>
    </row>
    <row r="286" spans="10:10" x14ac:dyDescent="0.25">
      <c r="J286" s="1">
        <f t="shared" si="28"/>
        <v>0</v>
      </c>
    </row>
    <row r="287" spans="10:10" x14ac:dyDescent="0.25">
      <c r="J287" s="1">
        <f t="shared" si="28"/>
        <v>0</v>
      </c>
    </row>
    <row r="288" spans="10:10" x14ac:dyDescent="0.25">
      <c r="J288" s="1">
        <f t="shared" si="28"/>
        <v>0</v>
      </c>
    </row>
    <row r="289" spans="10:10" x14ac:dyDescent="0.25">
      <c r="J289" s="1">
        <f t="shared" si="28"/>
        <v>0</v>
      </c>
    </row>
    <row r="290" spans="10:10" x14ac:dyDescent="0.25">
      <c r="J290" s="1">
        <f t="shared" si="28"/>
        <v>0</v>
      </c>
    </row>
    <row r="291" spans="10:10" x14ac:dyDescent="0.25">
      <c r="J291" s="1">
        <f t="shared" si="28"/>
        <v>0</v>
      </c>
    </row>
    <row r="292" spans="10:10" x14ac:dyDescent="0.25">
      <c r="J292" s="1">
        <f t="shared" si="28"/>
        <v>0</v>
      </c>
    </row>
    <row r="293" spans="10:10" x14ac:dyDescent="0.25">
      <c r="J293" s="1">
        <f t="shared" si="28"/>
        <v>0</v>
      </c>
    </row>
    <row r="294" spans="10:10" x14ac:dyDescent="0.25">
      <c r="J294" s="1">
        <f t="shared" si="28"/>
        <v>0</v>
      </c>
    </row>
    <row r="295" spans="10:10" x14ac:dyDescent="0.25">
      <c r="J295" s="1">
        <f t="shared" si="28"/>
        <v>0</v>
      </c>
    </row>
    <row r="296" spans="10:10" x14ac:dyDescent="0.25">
      <c r="J296" s="1">
        <f t="shared" si="28"/>
        <v>0</v>
      </c>
    </row>
    <row r="297" spans="10:10" x14ac:dyDescent="0.25">
      <c r="J297" s="1">
        <f t="shared" si="28"/>
        <v>0</v>
      </c>
    </row>
    <row r="298" spans="10:10" x14ac:dyDescent="0.25">
      <c r="J298" s="1">
        <f t="shared" si="28"/>
        <v>0</v>
      </c>
    </row>
    <row r="299" spans="10:10" x14ac:dyDescent="0.25">
      <c r="J299" s="1">
        <f t="shared" si="28"/>
        <v>0</v>
      </c>
    </row>
    <row r="300" spans="10:10" x14ac:dyDescent="0.25">
      <c r="J300" s="1">
        <f t="shared" si="28"/>
        <v>0</v>
      </c>
    </row>
    <row r="301" spans="10:10" x14ac:dyDescent="0.25">
      <c r="J301" s="1">
        <f t="shared" si="28"/>
        <v>0</v>
      </c>
    </row>
    <row r="302" spans="10:10" x14ac:dyDescent="0.25">
      <c r="J302" s="1">
        <f t="shared" si="28"/>
        <v>0</v>
      </c>
    </row>
    <row r="303" spans="10:10" x14ac:dyDescent="0.25">
      <c r="J303" s="1">
        <f t="shared" si="28"/>
        <v>0</v>
      </c>
    </row>
    <row r="304" spans="10:10" x14ac:dyDescent="0.25">
      <c r="J304" s="1">
        <f t="shared" si="28"/>
        <v>0</v>
      </c>
    </row>
    <row r="305" spans="10:10" x14ac:dyDescent="0.25">
      <c r="J305" s="1">
        <f t="shared" si="28"/>
        <v>0</v>
      </c>
    </row>
    <row r="306" spans="10:10" x14ac:dyDescent="0.25">
      <c r="J306" s="1">
        <f t="shared" si="28"/>
        <v>0</v>
      </c>
    </row>
    <row r="307" spans="10:10" x14ac:dyDescent="0.25">
      <c r="J307" s="1">
        <f t="shared" si="28"/>
        <v>0</v>
      </c>
    </row>
    <row r="308" spans="10:10" x14ac:dyDescent="0.25">
      <c r="J308" s="1">
        <f t="shared" si="28"/>
        <v>0</v>
      </c>
    </row>
    <row r="309" spans="10:10" x14ac:dyDescent="0.25">
      <c r="J309" s="1">
        <f t="shared" si="28"/>
        <v>0</v>
      </c>
    </row>
    <row r="310" spans="10:10" x14ac:dyDescent="0.25">
      <c r="J310" s="1">
        <f t="shared" si="28"/>
        <v>0</v>
      </c>
    </row>
    <row r="311" spans="10:10" x14ac:dyDescent="0.25">
      <c r="J311" s="1">
        <f t="shared" si="28"/>
        <v>0</v>
      </c>
    </row>
    <row r="312" spans="10:10" x14ac:dyDescent="0.25">
      <c r="J312" s="1">
        <f t="shared" si="28"/>
        <v>0</v>
      </c>
    </row>
    <row r="313" spans="10:10" x14ac:dyDescent="0.25">
      <c r="J313" s="1">
        <f t="shared" si="28"/>
        <v>0</v>
      </c>
    </row>
    <row r="314" spans="10:10" x14ac:dyDescent="0.25">
      <c r="J314" s="1">
        <f t="shared" si="28"/>
        <v>0</v>
      </c>
    </row>
    <row r="315" spans="10:10" x14ac:dyDescent="0.25">
      <c r="J315" s="1">
        <f t="shared" si="28"/>
        <v>0</v>
      </c>
    </row>
    <row r="316" spans="10:10" x14ac:dyDescent="0.25">
      <c r="J316" s="1">
        <f t="shared" si="28"/>
        <v>0</v>
      </c>
    </row>
    <row r="317" spans="10:10" x14ac:dyDescent="0.25">
      <c r="J317" s="1">
        <f t="shared" si="28"/>
        <v>0</v>
      </c>
    </row>
    <row r="318" spans="10:10" x14ac:dyDescent="0.25">
      <c r="J318" s="1">
        <f t="shared" si="28"/>
        <v>0</v>
      </c>
    </row>
    <row r="319" spans="10:10" x14ac:dyDescent="0.25">
      <c r="J319" s="1">
        <f t="shared" si="28"/>
        <v>0</v>
      </c>
    </row>
    <row r="320" spans="10:10" x14ac:dyDescent="0.25">
      <c r="J320" s="1">
        <f t="shared" si="28"/>
        <v>0</v>
      </c>
    </row>
    <row r="321" spans="10:10" x14ac:dyDescent="0.25">
      <c r="J321" s="1">
        <f t="shared" si="28"/>
        <v>0</v>
      </c>
    </row>
    <row r="322" spans="10:10" x14ac:dyDescent="0.25">
      <c r="J322" s="1">
        <f t="shared" ref="J322:J385" si="29">IF(RIGHT(Q322,1)=",",LEFT(Q322,LEN(Q322)-1),Q322)</f>
        <v>0</v>
      </c>
    </row>
    <row r="323" spans="10:10" x14ac:dyDescent="0.25">
      <c r="J323" s="1">
        <f t="shared" si="29"/>
        <v>0</v>
      </c>
    </row>
    <row r="324" spans="10:10" x14ac:dyDescent="0.25">
      <c r="J324" s="1">
        <f t="shared" si="29"/>
        <v>0</v>
      </c>
    </row>
    <row r="325" spans="10:10" x14ac:dyDescent="0.25">
      <c r="J325" s="1">
        <f t="shared" si="29"/>
        <v>0</v>
      </c>
    </row>
    <row r="326" spans="10:10" x14ac:dyDescent="0.25">
      <c r="J326" s="1">
        <f t="shared" si="29"/>
        <v>0</v>
      </c>
    </row>
    <row r="327" spans="10:10" x14ac:dyDescent="0.25">
      <c r="J327" s="1">
        <f t="shared" si="29"/>
        <v>0</v>
      </c>
    </row>
    <row r="328" spans="10:10" x14ac:dyDescent="0.25">
      <c r="J328" s="1">
        <f t="shared" si="29"/>
        <v>0</v>
      </c>
    </row>
    <row r="329" spans="10:10" x14ac:dyDescent="0.25">
      <c r="J329" s="1">
        <f t="shared" si="29"/>
        <v>0</v>
      </c>
    </row>
    <row r="330" spans="10:10" x14ac:dyDescent="0.25">
      <c r="J330" s="1">
        <f t="shared" si="29"/>
        <v>0</v>
      </c>
    </row>
    <row r="331" spans="10:10" x14ac:dyDescent="0.25">
      <c r="J331" s="1">
        <f t="shared" si="29"/>
        <v>0</v>
      </c>
    </row>
    <row r="332" spans="10:10" x14ac:dyDescent="0.25">
      <c r="J332" s="1">
        <f t="shared" si="29"/>
        <v>0</v>
      </c>
    </row>
    <row r="333" spans="10:10" x14ac:dyDescent="0.25">
      <c r="J333" s="1">
        <f t="shared" si="29"/>
        <v>0</v>
      </c>
    </row>
    <row r="334" spans="10:10" x14ac:dyDescent="0.25">
      <c r="J334" s="1">
        <f t="shared" si="29"/>
        <v>0</v>
      </c>
    </row>
    <row r="335" spans="10:10" x14ac:dyDescent="0.25">
      <c r="J335" s="1">
        <f t="shared" si="29"/>
        <v>0</v>
      </c>
    </row>
    <row r="336" spans="10:10" x14ac:dyDescent="0.25">
      <c r="J336" s="1">
        <f t="shared" si="29"/>
        <v>0</v>
      </c>
    </row>
    <row r="337" spans="10:10" x14ac:dyDescent="0.25">
      <c r="J337" s="1">
        <f t="shared" si="29"/>
        <v>0</v>
      </c>
    </row>
    <row r="338" spans="10:10" x14ac:dyDescent="0.25">
      <c r="J338" s="1">
        <f t="shared" si="29"/>
        <v>0</v>
      </c>
    </row>
    <row r="339" spans="10:10" x14ac:dyDescent="0.25">
      <c r="J339" s="1">
        <f t="shared" si="29"/>
        <v>0</v>
      </c>
    </row>
    <row r="340" spans="10:10" x14ac:dyDescent="0.25">
      <c r="J340" s="1">
        <f t="shared" si="29"/>
        <v>0</v>
      </c>
    </row>
    <row r="341" spans="10:10" x14ac:dyDescent="0.25">
      <c r="J341" s="1">
        <f t="shared" si="29"/>
        <v>0</v>
      </c>
    </row>
    <row r="342" spans="10:10" x14ac:dyDescent="0.25">
      <c r="J342" s="1">
        <f t="shared" si="29"/>
        <v>0</v>
      </c>
    </row>
    <row r="343" spans="10:10" x14ac:dyDescent="0.25">
      <c r="J343" s="1">
        <f t="shared" si="29"/>
        <v>0</v>
      </c>
    </row>
    <row r="344" spans="10:10" x14ac:dyDescent="0.25">
      <c r="J344" s="1">
        <f t="shared" si="29"/>
        <v>0</v>
      </c>
    </row>
    <row r="345" spans="10:10" x14ac:dyDescent="0.25">
      <c r="J345" s="1">
        <f t="shared" si="29"/>
        <v>0</v>
      </c>
    </row>
    <row r="346" spans="10:10" x14ac:dyDescent="0.25">
      <c r="J346" s="1">
        <f t="shared" si="29"/>
        <v>0</v>
      </c>
    </row>
    <row r="347" spans="10:10" x14ac:dyDescent="0.25">
      <c r="J347" s="1">
        <f t="shared" si="29"/>
        <v>0</v>
      </c>
    </row>
    <row r="348" spans="10:10" x14ac:dyDescent="0.25">
      <c r="J348" s="1">
        <f t="shared" si="29"/>
        <v>0</v>
      </c>
    </row>
    <row r="349" spans="10:10" x14ac:dyDescent="0.25">
      <c r="J349" s="1">
        <f t="shared" si="29"/>
        <v>0</v>
      </c>
    </row>
    <row r="350" spans="10:10" x14ac:dyDescent="0.25">
      <c r="J350" s="1">
        <f t="shared" si="29"/>
        <v>0</v>
      </c>
    </row>
    <row r="351" spans="10:10" x14ac:dyDescent="0.25">
      <c r="J351" s="1">
        <f t="shared" si="29"/>
        <v>0</v>
      </c>
    </row>
    <row r="352" spans="10:10" x14ac:dyDescent="0.25">
      <c r="J352" s="1">
        <f t="shared" si="29"/>
        <v>0</v>
      </c>
    </row>
    <row r="353" spans="10:10" x14ac:dyDescent="0.25">
      <c r="J353" s="1">
        <f t="shared" si="29"/>
        <v>0</v>
      </c>
    </row>
    <row r="354" spans="10:10" x14ac:dyDescent="0.25">
      <c r="J354" s="1">
        <f t="shared" si="29"/>
        <v>0</v>
      </c>
    </row>
    <row r="355" spans="10:10" x14ac:dyDescent="0.25">
      <c r="J355" s="1">
        <f t="shared" si="29"/>
        <v>0</v>
      </c>
    </row>
    <row r="356" spans="10:10" x14ac:dyDescent="0.25">
      <c r="J356" s="1">
        <f t="shared" si="29"/>
        <v>0</v>
      </c>
    </row>
    <row r="357" spans="10:10" x14ac:dyDescent="0.25">
      <c r="J357" s="1">
        <f t="shared" si="29"/>
        <v>0</v>
      </c>
    </row>
    <row r="358" spans="10:10" x14ac:dyDescent="0.25">
      <c r="J358" s="1">
        <f t="shared" si="29"/>
        <v>0</v>
      </c>
    </row>
    <row r="359" spans="10:10" x14ac:dyDescent="0.25">
      <c r="J359" s="1">
        <f t="shared" si="29"/>
        <v>0</v>
      </c>
    </row>
    <row r="360" spans="10:10" x14ac:dyDescent="0.25">
      <c r="J360" s="1">
        <f t="shared" si="29"/>
        <v>0</v>
      </c>
    </row>
    <row r="361" spans="10:10" x14ac:dyDescent="0.25">
      <c r="J361" s="1">
        <f t="shared" si="29"/>
        <v>0</v>
      </c>
    </row>
    <row r="362" spans="10:10" x14ac:dyDescent="0.25">
      <c r="J362" s="1">
        <f t="shared" si="29"/>
        <v>0</v>
      </c>
    </row>
    <row r="363" spans="10:10" x14ac:dyDescent="0.25">
      <c r="J363" s="1">
        <f t="shared" si="29"/>
        <v>0</v>
      </c>
    </row>
    <row r="364" spans="10:10" x14ac:dyDescent="0.25">
      <c r="J364" s="1">
        <f t="shared" si="29"/>
        <v>0</v>
      </c>
    </row>
    <row r="365" spans="10:10" x14ac:dyDescent="0.25">
      <c r="J365" s="1">
        <f t="shared" si="29"/>
        <v>0</v>
      </c>
    </row>
    <row r="366" spans="10:10" x14ac:dyDescent="0.25">
      <c r="J366" s="1">
        <f t="shared" si="29"/>
        <v>0</v>
      </c>
    </row>
    <row r="367" spans="10:10" x14ac:dyDescent="0.25">
      <c r="J367" s="1">
        <f t="shared" si="29"/>
        <v>0</v>
      </c>
    </row>
    <row r="368" spans="10:10" x14ac:dyDescent="0.25">
      <c r="J368" s="1">
        <f t="shared" si="29"/>
        <v>0</v>
      </c>
    </row>
    <row r="369" spans="10:10" x14ac:dyDescent="0.25">
      <c r="J369" s="1">
        <f t="shared" si="29"/>
        <v>0</v>
      </c>
    </row>
    <row r="370" spans="10:10" x14ac:dyDescent="0.25">
      <c r="J370" s="1">
        <f t="shared" si="29"/>
        <v>0</v>
      </c>
    </row>
    <row r="371" spans="10:10" x14ac:dyDescent="0.25">
      <c r="J371" s="1">
        <f t="shared" si="29"/>
        <v>0</v>
      </c>
    </row>
    <row r="372" spans="10:10" x14ac:dyDescent="0.25">
      <c r="J372" s="1">
        <f t="shared" si="29"/>
        <v>0</v>
      </c>
    </row>
    <row r="373" spans="10:10" x14ac:dyDescent="0.25">
      <c r="J373" s="1">
        <f t="shared" si="29"/>
        <v>0</v>
      </c>
    </row>
    <row r="374" spans="10:10" x14ac:dyDescent="0.25">
      <c r="J374" s="1">
        <f t="shared" si="29"/>
        <v>0</v>
      </c>
    </row>
    <row r="375" spans="10:10" x14ac:dyDescent="0.25">
      <c r="J375" s="1">
        <f t="shared" si="29"/>
        <v>0</v>
      </c>
    </row>
    <row r="376" spans="10:10" x14ac:dyDescent="0.25">
      <c r="J376" s="1">
        <f t="shared" si="29"/>
        <v>0</v>
      </c>
    </row>
    <row r="377" spans="10:10" x14ac:dyDescent="0.25">
      <c r="J377" s="1">
        <f t="shared" si="29"/>
        <v>0</v>
      </c>
    </row>
    <row r="378" spans="10:10" x14ac:dyDescent="0.25">
      <c r="J378" s="1">
        <f t="shared" si="29"/>
        <v>0</v>
      </c>
    </row>
    <row r="379" spans="10:10" x14ac:dyDescent="0.25">
      <c r="J379" s="1">
        <f t="shared" si="29"/>
        <v>0</v>
      </c>
    </row>
    <row r="380" spans="10:10" x14ac:dyDescent="0.25">
      <c r="J380" s="1">
        <f t="shared" si="29"/>
        <v>0</v>
      </c>
    </row>
    <row r="381" spans="10:10" x14ac:dyDescent="0.25">
      <c r="J381" s="1">
        <f t="shared" si="29"/>
        <v>0</v>
      </c>
    </row>
    <row r="382" spans="10:10" x14ac:dyDescent="0.25">
      <c r="J382" s="1">
        <f t="shared" si="29"/>
        <v>0</v>
      </c>
    </row>
    <row r="383" spans="10:10" x14ac:dyDescent="0.25">
      <c r="J383" s="1">
        <f t="shared" si="29"/>
        <v>0</v>
      </c>
    </row>
    <row r="384" spans="10:10" x14ac:dyDescent="0.25">
      <c r="J384" s="1">
        <f t="shared" si="29"/>
        <v>0</v>
      </c>
    </row>
    <row r="385" spans="10:10" x14ac:dyDescent="0.25">
      <c r="J385" s="1">
        <f t="shared" si="29"/>
        <v>0</v>
      </c>
    </row>
    <row r="386" spans="10:10" x14ac:dyDescent="0.25">
      <c r="J386" s="1">
        <f t="shared" ref="J386:J449" si="30">IF(RIGHT(Q386,1)=",",LEFT(Q386,LEN(Q386)-1),Q386)</f>
        <v>0</v>
      </c>
    </row>
    <row r="387" spans="10:10" x14ac:dyDescent="0.25">
      <c r="J387" s="1">
        <f t="shared" si="30"/>
        <v>0</v>
      </c>
    </row>
    <row r="388" spans="10:10" x14ac:dyDescent="0.25">
      <c r="J388" s="1">
        <f t="shared" si="30"/>
        <v>0</v>
      </c>
    </row>
    <row r="389" spans="10:10" x14ac:dyDescent="0.25">
      <c r="J389" s="1">
        <f t="shared" si="30"/>
        <v>0</v>
      </c>
    </row>
    <row r="390" spans="10:10" x14ac:dyDescent="0.25">
      <c r="J390" s="1">
        <f t="shared" si="30"/>
        <v>0</v>
      </c>
    </row>
    <row r="391" spans="10:10" x14ac:dyDescent="0.25">
      <c r="J391" s="1">
        <f t="shared" si="30"/>
        <v>0</v>
      </c>
    </row>
    <row r="392" spans="10:10" x14ac:dyDescent="0.25">
      <c r="J392" s="1">
        <f t="shared" si="30"/>
        <v>0</v>
      </c>
    </row>
    <row r="393" spans="10:10" x14ac:dyDescent="0.25">
      <c r="J393" s="1">
        <f t="shared" si="30"/>
        <v>0</v>
      </c>
    </row>
    <row r="394" spans="10:10" x14ac:dyDescent="0.25">
      <c r="J394" s="1">
        <f t="shared" si="30"/>
        <v>0</v>
      </c>
    </row>
    <row r="395" spans="10:10" x14ac:dyDescent="0.25">
      <c r="J395" s="1">
        <f t="shared" si="30"/>
        <v>0</v>
      </c>
    </row>
    <row r="396" spans="10:10" x14ac:dyDescent="0.25">
      <c r="J396" s="1">
        <f t="shared" si="30"/>
        <v>0</v>
      </c>
    </row>
    <row r="397" spans="10:10" x14ac:dyDescent="0.25">
      <c r="J397" s="1">
        <f t="shared" si="30"/>
        <v>0</v>
      </c>
    </row>
    <row r="398" spans="10:10" x14ac:dyDescent="0.25">
      <c r="J398" s="1">
        <f t="shared" si="30"/>
        <v>0</v>
      </c>
    </row>
    <row r="399" spans="10:10" x14ac:dyDescent="0.25">
      <c r="J399" s="1">
        <f t="shared" si="30"/>
        <v>0</v>
      </c>
    </row>
    <row r="400" spans="10:10" x14ac:dyDescent="0.25">
      <c r="J400" s="1">
        <f t="shared" si="30"/>
        <v>0</v>
      </c>
    </row>
    <row r="401" spans="10:10" x14ac:dyDescent="0.25">
      <c r="J401" s="1">
        <f t="shared" si="30"/>
        <v>0</v>
      </c>
    </row>
    <row r="402" spans="10:10" x14ac:dyDescent="0.25">
      <c r="J402" s="1">
        <f t="shared" si="30"/>
        <v>0</v>
      </c>
    </row>
    <row r="403" spans="10:10" x14ac:dyDescent="0.25">
      <c r="J403" s="1">
        <f t="shared" si="30"/>
        <v>0</v>
      </c>
    </row>
    <row r="404" spans="10:10" x14ac:dyDescent="0.25">
      <c r="J404" s="1">
        <f t="shared" si="30"/>
        <v>0</v>
      </c>
    </row>
    <row r="405" spans="10:10" x14ac:dyDescent="0.25">
      <c r="J405" s="1">
        <f t="shared" si="30"/>
        <v>0</v>
      </c>
    </row>
    <row r="406" spans="10:10" x14ac:dyDescent="0.25">
      <c r="J406" s="1">
        <f t="shared" si="30"/>
        <v>0</v>
      </c>
    </row>
    <row r="407" spans="10:10" x14ac:dyDescent="0.25">
      <c r="J407" s="1">
        <f t="shared" si="30"/>
        <v>0</v>
      </c>
    </row>
    <row r="408" spans="10:10" x14ac:dyDescent="0.25">
      <c r="J408" s="1">
        <f t="shared" si="30"/>
        <v>0</v>
      </c>
    </row>
    <row r="409" spans="10:10" x14ac:dyDescent="0.25">
      <c r="J409" s="1">
        <f t="shared" si="30"/>
        <v>0</v>
      </c>
    </row>
    <row r="410" spans="10:10" x14ac:dyDescent="0.25">
      <c r="J410" s="1">
        <f t="shared" si="30"/>
        <v>0</v>
      </c>
    </row>
    <row r="411" spans="10:10" x14ac:dyDescent="0.25">
      <c r="J411" s="1">
        <f t="shared" si="30"/>
        <v>0</v>
      </c>
    </row>
    <row r="412" spans="10:10" x14ac:dyDescent="0.25">
      <c r="J412" s="1">
        <f t="shared" si="30"/>
        <v>0</v>
      </c>
    </row>
    <row r="413" spans="10:10" x14ac:dyDescent="0.25">
      <c r="J413" s="1">
        <f t="shared" si="30"/>
        <v>0</v>
      </c>
    </row>
    <row r="414" spans="10:10" x14ac:dyDescent="0.25">
      <c r="J414" s="1">
        <f t="shared" si="30"/>
        <v>0</v>
      </c>
    </row>
    <row r="415" spans="10:10" x14ac:dyDescent="0.25">
      <c r="J415" s="1">
        <f t="shared" si="30"/>
        <v>0</v>
      </c>
    </row>
    <row r="416" spans="10:10" x14ac:dyDescent="0.25">
      <c r="J416" s="1">
        <f t="shared" si="30"/>
        <v>0</v>
      </c>
    </row>
    <row r="417" spans="10:10" x14ac:dyDescent="0.25">
      <c r="J417" s="1">
        <f t="shared" si="30"/>
        <v>0</v>
      </c>
    </row>
    <row r="418" spans="10:10" x14ac:dyDescent="0.25">
      <c r="J418" s="1">
        <f t="shared" si="30"/>
        <v>0</v>
      </c>
    </row>
    <row r="419" spans="10:10" x14ac:dyDescent="0.25">
      <c r="J419" s="1">
        <f t="shared" si="30"/>
        <v>0</v>
      </c>
    </row>
    <row r="420" spans="10:10" x14ac:dyDescent="0.25">
      <c r="J420" s="1">
        <f t="shared" si="30"/>
        <v>0</v>
      </c>
    </row>
    <row r="421" spans="10:10" x14ac:dyDescent="0.25">
      <c r="J421" s="1">
        <f t="shared" si="30"/>
        <v>0</v>
      </c>
    </row>
    <row r="422" spans="10:10" x14ac:dyDescent="0.25">
      <c r="J422" s="1">
        <f t="shared" si="30"/>
        <v>0</v>
      </c>
    </row>
    <row r="423" spans="10:10" x14ac:dyDescent="0.25">
      <c r="J423" s="1">
        <f t="shared" si="30"/>
        <v>0</v>
      </c>
    </row>
    <row r="424" spans="10:10" x14ac:dyDescent="0.25">
      <c r="J424" s="1">
        <f t="shared" si="30"/>
        <v>0</v>
      </c>
    </row>
    <row r="425" spans="10:10" x14ac:dyDescent="0.25">
      <c r="J425" s="1">
        <f t="shared" si="30"/>
        <v>0</v>
      </c>
    </row>
    <row r="426" spans="10:10" x14ac:dyDescent="0.25">
      <c r="J426" s="1">
        <f t="shared" si="30"/>
        <v>0</v>
      </c>
    </row>
    <row r="427" spans="10:10" x14ac:dyDescent="0.25">
      <c r="J427" s="1">
        <f t="shared" si="30"/>
        <v>0</v>
      </c>
    </row>
    <row r="428" spans="10:10" x14ac:dyDescent="0.25">
      <c r="J428" s="1">
        <f t="shared" si="30"/>
        <v>0</v>
      </c>
    </row>
    <row r="429" spans="10:10" x14ac:dyDescent="0.25">
      <c r="J429" s="1">
        <f t="shared" si="30"/>
        <v>0</v>
      </c>
    </row>
    <row r="430" spans="10:10" x14ac:dyDescent="0.25">
      <c r="J430" s="1">
        <f t="shared" si="30"/>
        <v>0</v>
      </c>
    </row>
    <row r="431" spans="10:10" x14ac:dyDescent="0.25">
      <c r="J431" s="1">
        <f t="shared" si="30"/>
        <v>0</v>
      </c>
    </row>
    <row r="432" spans="10:10" x14ac:dyDescent="0.25">
      <c r="J432" s="1">
        <f t="shared" si="30"/>
        <v>0</v>
      </c>
    </row>
    <row r="433" spans="10:10" x14ac:dyDescent="0.25">
      <c r="J433" s="1">
        <f t="shared" si="30"/>
        <v>0</v>
      </c>
    </row>
    <row r="434" spans="10:10" x14ac:dyDescent="0.25">
      <c r="J434" s="1">
        <f t="shared" si="30"/>
        <v>0</v>
      </c>
    </row>
    <row r="435" spans="10:10" x14ac:dyDescent="0.25">
      <c r="J435" s="1">
        <f t="shared" si="30"/>
        <v>0</v>
      </c>
    </row>
    <row r="436" spans="10:10" x14ac:dyDescent="0.25">
      <c r="J436" s="1">
        <f t="shared" si="30"/>
        <v>0</v>
      </c>
    </row>
    <row r="437" spans="10:10" x14ac:dyDescent="0.25">
      <c r="J437" s="1">
        <f t="shared" si="30"/>
        <v>0</v>
      </c>
    </row>
    <row r="438" spans="10:10" x14ac:dyDescent="0.25">
      <c r="J438" s="1">
        <f t="shared" si="30"/>
        <v>0</v>
      </c>
    </row>
    <row r="439" spans="10:10" x14ac:dyDescent="0.25">
      <c r="J439" s="1">
        <f t="shared" si="30"/>
        <v>0</v>
      </c>
    </row>
    <row r="440" spans="10:10" x14ac:dyDescent="0.25">
      <c r="J440" s="1">
        <f t="shared" si="30"/>
        <v>0</v>
      </c>
    </row>
    <row r="441" spans="10:10" x14ac:dyDescent="0.25">
      <c r="J441" s="1">
        <f t="shared" si="30"/>
        <v>0</v>
      </c>
    </row>
    <row r="442" spans="10:10" x14ac:dyDescent="0.25">
      <c r="J442" s="1">
        <f t="shared" si="30"/>
        <v>0</v>
      </c>
    </row>
    <row r="443" spans="10:10" x14ac:dyDescent="0.25">
      <c r="J443" s="1">
        <f t="shared" si="30"/>
        <v>0</v>
      </c>
    </row>
    <row r="444" spans="10:10" x14ac:dyDescent="0.25">
      <c r="J444" s="1">
        <f t="shared" si="30"/>
        <v>0</v>
      </c>
    </row>
    <row r="445" spans="10:10" x14ac:dyDescent="0.25">
      <c r="J445" s="1">
        <f t="shared" si="30"/>
        <v>0</v>
      </c>
    </row>
    <row r="446" spans="10:10" x14ac:dyDescent="0.25">
      <c r="J446" s="1">
        <f t="shared" si="30"/>
        <v>0</v>
      </c>
    </row>
    <row r="447" spans="10:10" x14ac:dyDescent="0.25">
      <c r="J447" s="1">
        <f t="shared" si="30"/>
        <v>0</v>
      </c>
    </row>
    <row r="448" spans="10:10" x14ac:dyDescent="0.25">
      <c r="J448" s="1">
        <f t="shared" si="30"/>
        <v>0</v>
      </c>
    </row>
    <row r="449" spans="10:10" x14ac:dyDescent="0.25">
      <c r="J449" s="1">
        <f t="shared" si="30"/>
        <v>0</v>
      </c>
    </row>
    <row r="450" spans="10:10" x14ac:dyDescent="0.25">
      <c r="J450" s="1">
        <f t="shared" ref="J450:J501" si="31">IF(RIGHT(Q450,1)=",",LEFT(Q450,LEN(Q450)-1),Q450)</f>
        <v>0</v>
      </c>
    </row>
    <row r="451" spans="10:10" x14ac:dyDescent="0.25">
      <c r="J451" s="1">
        <f t="shared" si="31"/>
        <v>0</v>
      </c>
    </row>
    <row r="452" spans="10:10" x14ac:dyDescent="0.25">
      <c r="J452" s="1">
        <f t="shared" si="31"/>
        <v>0</v>
      </c>
    </row>
    <row r="453" spans="10:10" x14ac:dyDescent="0.25">
      <c r="J453" s="1">
        <f t="shared" si="31"/>
        <v>0</v>
      </c>
    </row>
    <row r="454" spans="10:10" x14ac:dyDescent="0.25">
      <c r="J454" s="1">
        <f t="shared" si="31"/>
        <v>0</v>
      </c>
    </row>
    <row r="455" spans="10:10" x14ac:dyDescent="0.25">
      <c r="J455" s="1">
        <f t="shared" si="31"/>
        <v>0</v>
      </c>
    </row>
    <row r="456" spans="10:10" x14ac:dyDescent="0.25">
      <c r="J456" s="1">
        <f t="shared" si="31"/>
        <v>0</v>
      </c>
    </row>
    <row r="457" spans="10:10" x14ac:dyDescent="0.25">
      <c r="J457" s="1">
        <f t="shared" si="31"/>
        <v>0</v>
      </c>
    </row>
    <row r="458" spans="10:10" x14ac:dyDescent="0.25">
      <c r="J458" s="1">
        <f t="shared" si="31"/>
        <v>0</v>
      </c>
    </row>
    <row r="459" spans="10:10" x14ac:dyDescent="0.25">
      <c r="J459" s="1">
        <f t="shared" si="31"/>
        <v>0</v>
      </c>
    </row>
    <row r="460" spans="10:10" x14ac:dyDescent="0.25">
      <c r="J460" s="1">
        <f t="shared" si="31"/>
        <v>0</v>
      </c>
    </row>
    <row r="461" spans="10:10" x14ac:dyDescent="0.25">
      <c r="J461" s="1">
        <f t="shared" si="31"/>
        <v>0</v>
      </c>
    </row>
    <row r="462" spans="10:10" x14ac:dyDescent="0.25">
      <c r="J462" s="1">
        <f t="shared" si="31"/>
        <v>0</v>
      </c>
    </row>
    <row r="463" spans="10:10" x14ac:dyDescent="0.25">
      <c r="J463" s="1">
        <f t="shared" si="31"/>
        <v>0</v>
      </c>
    </row>
    <row r="464" spans="10:10" x14ac:dyDescent="0.25">
      <c r="J464" s="1">
        <f t="shared" si="31"/>
        <v>0</v>
      </c>
    </row>
    <row r="465" spans="10:10" x14ac:dyDescent="0.25">
      <c r="J465" s="1">
        <f t="shared" si="31"/>
        <v>0</v>
      </c>
    </row>
    <row r="466" spans="10:10" x14ac:dyDescent="0.25">
      <c r="J466" s="1">
        <f t="shared" si="31"/>
        <v>0</v>
      </c>
    </row>
    <row r="467" spans="10:10" x14ac:dyDescent="0.25">
      <c r="J467" s="1">
        <f t="shared" si="31"/>
        <v>0</v>
      </c>
    </row>
    <row r="468" spans="10:10" x14ac:dyDescent="0.25">
      <c r="J468" s="1">
        <f t="shared" si="31"/>
        <v>0</v>
      </c>
    </row>
    <row r="469" spans="10:10" x14ac:dyDescent="0.25">
      <c r="J469" s="1">
        <f t="shared" si="31"/>
        <v>0</v>
      </c>
    </row>
    <row r="470" spans="10:10" x14ac:dyDescent="0.25">
      <c r="J470" s="1">
        <f t="shared" si="31"/>
        <v>0</v>
      </c>
    </row>
    <row r="471" spans="10:10" x14ac:dyDescent="0.25">
      <c r="J471" s="1">
        <f t="shared" si="31"/>
        <v>0</v>
      </c>
    </row>
    <row r="472" spans="10:10" x14ac:dyDescent="0.25">
      <c r="J472" s="1">
        <f t="shared" si="31"/>
        <v>0</v>
      </c>
    </row>
    <row r="473" spans="10:10" x14ac:dyDescent="0.25">
      <c r="J473" s="1">
        <f t="shared" si="31"/>
        <v>0</v>
      </c>
    </row>
    <row r="474" spans="10:10" x14ac:dyDescent="0.25">
      <c r="J474" s="1">
        <f t="shared" si="31"/>
        <v>0</v>
      </c>
    </row>
    <row r="475" spans="10:10" x14ac:dyDescent="0.25">
      <c r="J475" s="1">
        <f t="shared" si="31"/>
        <v>0</v>
      </c>
    </row>
    <row r="476" spans="10:10" x14ac:dyDescent="0.25">
      <c r="J476" s="1">
        <f t="shared" si="31"/>
        <v>0</v>
      </c>
    </row>
    <row r="477" spans="10:10" x14ac:dyDescent="0.25">
      <c r="J477" s="1">
        <f t="shared" si="31"/>
        <v>0</v>
      </c>
    </row>
    <row r="478" spans="10:10" x14ac:dyDescent="0.25">
      <c r="J478" s="1">
        <f t="shared" si="31"/>
        <v>0</v>
      </c>
    </row>
    <row r="479" spans="10:10" x14ac:dyDescent="0.25">
      <c r="J479" s="1">
        <f t="shared" si="31"/>
        <v>0</v>
      </c>
    </row>
    <row r="480" spans="10:10" x14ac:dyDescent="0.25">
      <c r="J480" s="1">
        <f t="shared" si="31"/>
        <v>0</v>
      </c>
    </row>
    <row r="481" spans="10:10" x14ac:dyDescent="0.25">
      <c r="J481" s="1">
        <f t="shared" si="31"/>
        <v>0</v>
      </c>
    </row>
    <row r="482" spans="10:10" x14ac:dyDescent="0.25">
      <c r="J482" s="1">
        <f t="shared" si="31"/>
        <v>0</v>
      </c>
    </row>
    <row r="483" spans="10:10" x14ac:dyDescent="0.25">
      <c r="J483" s="1">
        <f t="shared" si="31"/>
        <v>0</v>
      </c>
    </row>
    <row r="484" spans="10:10" x14ac:dyDescent="0.25">
      <c r="J484" s="1">
        <f t="shared" si="31"/>
        <v>0</v>
      </c>
    </row>
    <row r="485" spans="10:10" x14ac:dyDescent="0.25">
      <c r="J485" s="1">
        <f t="shared" si="31"/>
        <v>0</v>
      </c>
    </row>
    <row r="486" spans="10:10" x14ac:dyDescent="0.25">
      <c r="J486" s="1">
        <f t="shared" si="31"/>
        <v>0</v>
      </c>
    </row>
    <row r="487" spans="10:10" x14ac:dyDescent="0.25">
      <c r="J487" s="1">
        <f t="shared" si="31"/>
        <v>0</v>
      </c>
    </row>
    <row r="488" spans="10:10" x14ac:dyDescent="0.25">
      <c r="J488" s="1">
        <f t="shared" si="31"/>
        <v>0</v>
      </c>
    </row>
    <row r="489" spans="10:10" x14ac:dyDescent="0.25">
      <c r="J489" s="1">
        <f t="shared" si="31"/>
        <v>0</v>
      </c>
    </row>
    <row r="490" spans="10:10" x14ac:dyDescent="0.25">
      <c r="J490" s="1">
        <f t="shared" si="31"/>
        <v>0</v>
      </c>
    </row>
    <row r="491" spans="10:10" x14ac:dyDescent="0.25">
      <c r="J491" s="1">
        <f t="shared" si="31"/>
        <v>0</v>
      </c>
    </row>
    <row r="492" spans="10:10" x14ac:dyDescent="0.25">
      <c r="J492" s="1">
        <f t="shared" si="31"/>
        <v>0</v>
      </c>
    </row>
    <row r="493" spans="10:10" x14ac:dyDescent="0.25">
      <c r="J493" s="1">
        <f t="shared" si="31"/>
        <v>0</v>
      </c>
    </row>
    <row r="494" spans="10:10" x14ac:dyDescent="0.25">
      <c r="J494" s="1">
        <f t="shared" si="31"/>
        <v>0</v>
      </c>
    </row>
    <row r="495" spans="10:10" x14ac:dyDescent="0.25">
      <c r="J495" s="1">
        <f t="shared" si="31"/>
        <v>0</v>
      </c>
    </row>
    <row r="496" spans="10:10" x14ac:dyDescent="0.25">
      <c r="J496" s="1">
        <f t="shared" si="31"/>
        <v>0</v>
      </c>
    </row>
    <row r="497" spans="10:10" x14ac:dyDescent="0.25">
      <c r="J497" s="1">
        <f t="shared" si="31"/>
        <v>0</v>
      </c>
    </row>
    <row r="498" spans="10:10" x14ac:dyDescent="0.25">
      <c r="J498" s="1">
        <f t="shared" si="31"/>
        <v>0</v>
      </c>
    </row>
    <row r="499" spans="10:10" x14ac:dyDescent="0.25">
      <c r="J499" s="1">
        <f t="shared" si="31"/>
        <v>0</v>
      </c>
    </row>
    <row r="500" spans="10:10" x14ac:dyDescent="0.25">
      <c r="J500" s="1">
        <f t="shared" si="31"/>
        <v>0</v>
      </c>
    </row>
    <row r="501" spans="10:10" x14ac:dyDescent="0.25">
      <c r="J501" s="1">
        <f t="shared" si="31"/>
        <v>0</v>
      </c>
    </row>
  </sheetData>
  <sortState ref="AA2:AB21">
    <sortCondition ref="AB2:AB21"/>
  </sortState>
  <conditionalFormatting sqref="A13:C13">
    <cfRule type="expression" dxfId="6" priority="1">
      <formula>$B13&lt;0</formula>
    </cfRule>
  </conditionalFormatting>
  <dataValidations count="1">
    <dataValidation type="list" errorStyle="information" allowBlank="1" showInputMessage="1" sqref="F16:F115">
      <formula1>$W$1:$W$39</formula1>
    </dataValidation>
  </dataValidations>
  <pageMargins left="0.7" right="0.7" top="0.75" bottom="0.75" header="0.3" footer="0.3"/>
  <pageSetup orientation="portrait" verticalDpi="0" r:id="rId1"/>
  <ignoredErrors>
    <ignoredError sqref="B9 C16:C11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K15" sqref="H11:K15"/>
    </sheetView>
  </sheetViews>
  <sheetFormatPr defaultRowHeight="15" x14ac:dyDescent="0.25"/>
  <cols>
    <col min="8" max="8" width="40.5703125" bestFit="1" customWidth="1"/>
    <col min="10" max="10" width="31.140625" bestFit="1" customWidth="1"/>
    <col min="11" max="11" width="16" bestFit="1" customWidth="1"/>
  </cols>
  <sheetData>
    <row r="1" spans="1:11" x14ac:dyDescent="0.25">
      <c r="A1" t="s">
        <v>0</v>
      </c>
    </row>
    <row r="2" spans="1:11" x14ac:dyDescent="0.25">
      <c r="B2" t="s">
        <v>5</v>
      </c>
      <c r="D2" t="str">
        <f>IF(RIGHT(B2,1)=",",LEFT(B2,LEN(B2)-1),B2)</f>
        <v>6J8pE41eBEhBrOr4JzvLheoP7D1km9SabrzAV</v>
      </c>
      <c r="H2" s="4" t="s">
        <v>74</v>
      </c>
      <c r="I2" s="4" t="s">
        <v>238</v>
      </c>
      <c r="J2" s="4" t="s">
        <v>88</v>
      </c>
      <c r="K2" s="4" t="s">
        <v>239</v>
      </c>
    </row>
    <row r="3" spans="1:11" x14ac:dyDescent="0.25">
      <c r="B3" t="s">
        <v>212</v>
      </c>
      <c r="D3" s="1" t="str">
        <f t="shared" ref="D3:D40" si="0">IF(RIGHT(B3,1)=",",LEFT(B3,LEN(B3)-1),B3)</f>
        <v>2150</v>
      </c>
      <c r="H3" t="str">
        <f ca="1">OFFSET($D$2,(ROW(H3)-ROW($H$3))*3+COLUMN(H3)-COLUMN($H$3),0)</f>
        <v>6J8pE41eBEhBrOr4JzvLheoP7D1km9SabrzAV</v>
      </c>
      <c r="I3" s="1" t="str">
        <f ca="1">OFFSET($D$2,(ROW(I3)-ROW($H$3))*3+COLUMN(I3)-COLUMN($H$3),0)</f>
        <v>2150</v>
      </c>
      <c r="J3" s="1" t="str">
        <f ca="1">OFFSET($D$2,(ROW(J3)-ROW($H$3))*3+COLUMN(J3)-COLUMN($H$3),0)</f>
        <v>TD ALL-INCLUSIVE BANKING PLAN</v>
      </c>
      <c r="K3" s="1" t="s">
        <v>240</v>
      </c>
    </row>
    <row r="4" spans="1:11" x14ac:dyDescent="0.25">
      <c r="B4" t="s">
        <v>213</v>
      </c>
      <c r="D4" s="1" t="str">
        <f t="shared" si="0"/>
        <v>TD ALL-INCLUSIVE BANKING PLAN</v>
      </c>
      <c r="H4" s="1" t="str">
        <f t="shared" ref="H4:J15" ca="1" si="1">OFFSET($D$2,(ROW(H4)-ROW($H$3))*3+COLUMN(H4)-COLUMN($H$3),0)</f>
        <v>wMZa71zRj7s7xXxJ94E0UwRb1Lr3V4fL8bzRy</v>
      </c>
      <c r="I4" s="1" t="str">
        <f t="shared" ca="1" si="1"/>
        <v>2169</v>
      </c>
      <c r="J4" s="1" t="str">
        <f t="shared" ca="1" si="1"/>
        <v>TD ALL-INCLUSIVE BANKING PLAN</v>
      </c>
      <c r="K4" t="s">
        <v>241</v>
      </c>
    </row>
    <row r="5" spans="1:11" x14ac:dyDescent="0.25">
      <c r="B5" t="s">
        <v>105</v>
      </c>
      <c r="D5" s="1" t="str">
        <f t="shared" si="0"/>
        <v>wMZa71zRj7s7xXxJ94E0UwRb1Lr3V4fL8bzRy</v>
      </c>
      <c r="H5" s="1" t="str">
        <f t="shared" ca="1" si="1"/>
        <v>D3qzE6axQEf6MgM7eq1dsOnm8bw7BrSZErLXg</v>
      </c>
      <c r="I5" s="1" t="str">
        <f t="shared" ca="1" si="1"/>
        <v>8147</v>
      </c>
      <c r="J5" s="1" t="str">
        <f t="shared" ca="1" si="1"/>
        <v>TD CASH BACK VISA* CARD</v>
      </c>
      <c r="K5" t="s">
        <v>242</v>
      </c>
    </row>
    <row r="6" spans="1:11" x14ac:dyDescent="0.25">
      <c r="B6" t="s">
        <v>214</v>
      </c>
      <c r="D6" s="1" t="str">
        <f t="shared" si="0"/>
        <v>2169</v>
      </c>
      <c r="H6" s="1" t="str">
        <f t="shared" ca="1" si="1"/>
        <v>LrZz1ygqm1cvzJzOrwABUEaVkep9vbI03QOJP</v>
      </c>
      <c r="I6" s="1" t="str">
        <f t="shared" ca="1" si="1"/>
        <v>8609</v>
      </c>
      <c r="J6" s="1" t="str">
        <f t="shared" ca="1" si="1"/>
        <v>HIGH INTEREST TFSA SAVINGS ACCOUNT</v>
      </c>
      <c r="K6" t="s">
        <v>243</v>
      </c>
    </row>
    <row r="7" spans="1:11" x14ac:dyDescent="0.25">
      <c r="B7" t="s">
        <v>213</v>
      </c>
      <c r="D7" s="1" t="str">
        <f t="shared" si="0"/>
        <v>TD ALL-INCLUSIVE BANKING PLAN</v>
      </c>
      <c r="H7" s="1" t="str">
        <f t="shared" ca="1" si="1"/>
        <v>xen8xP46zeu8XJmjweYbtNJMEgoV6QHMPX4be</v>
      </c>
      <c r="I7" s="1" t="str">
        <f t="shared" ca="1" si="1"/>
        <v>0198</v>
      </c>
      <c r="J7" s="1" t="str">
        <f t="shared" ca="1" si="1"/>
        <v>TD CASH BACK VISA* CARD</v>
      </c>
      <c r="K7" t="s">
        <v>244</v>
      </c>
    </row>
    <row r="8" spans="1:11" x14ac:dyDescent="0.25">
      <c r="B8" t="s">
        <v>1</v>
      </c>
      <c r="D8" s="1" t="str">
        <f t="shared" si="0"/>
        <v>D3qzE6axQEf6MgM7eq1dsOnm8bw7BrSZErLXg</v>
      </c>
      <c r="H8" s="1" t="str">
        <f t="shared" ca="1" si="1"/>
        <v>4yYRpemdLyfZ4J37w5amtwo49R5qYmIkg9BoY</v>
      </c>
      <c r="I8" s="1" t="str">
        <f t="shared" ca="1" si="1"/>
        <v>2150</v>
      </c>
      <c r="J8" s="1" t="str">
        <f t="shared" ca="1" si="1"/>
        <v>TD ALL-INCLUSIVE BANKING PLAN</v>
      </c>
      <c r="K8" s="1" t="s">
        <v>240</v>
      </c>
    </row>
    <row r="9" spans="1:11" x14ac:dyDescent="0.25">
      <c r="B9" t="s">
        <v>215</v>
      </c>
      <c r="D9" s="1" t="str">
        <f t="shared" si="0"/>
        <v>8147</v>
      </c>
      <c r="H9" s="1" t="str">
        <f t="shared" ca="1" si="1"/>
        <v>ap3Nz09kepfVe76dp1Pacwv71AbZ08IZNBgAX</v>
      </c>
      <c r="I9" s="1" t="str">
        <f t="shared" ca="1" si="1"/>
        <v>2169</v>
      </c>
      <c r="J9" s="1" t="str">
        <f t="shared" ca="1" si="1"/>
        <v>TD ALL-INCLUSIVE BANKING PLAN</v>
      </c>
      <c r="K9" s="1" t="s">
        <v>241</v>
      </c>
    </row>
    <row r="10" spans="1:11" x14ac:dyDescent="0.25">
      <c r="B10" t="s">
        <v>216</v>
      </c>
      <c r="D10" s="1" t="str">
        <f t="shared" si="0"/>
        <v>TD CASH BACK VISA* CARD</v>
      </c>
      <c r="H10" s="1" t="str">
        <f t="shared" ca="1" si="1"/>
        <v>JVKjzBP8oVfDwzaon1OBUM67DJYrOVCbNd84j</v>
      </c>
      <c r="I10" s="1" t="str">
        <f t="shared" ca="1" si="1"/>
        <v>8668</v>
      </c>
      <c r="J10" s="1" t="str">
        <f t="shared" ca="1" si="1"/>
        <v>HIGH INTEREST TFSA SAVINGS ACCOUNT</v>
      </c>
      <c r="K10" t="s">
        <v>245</v>
      </c>
    </row>
    <row r="11" spans="1:11" x14ac:dyDescent="0.25">
      <c r="B11" t="s">
        <v>217</v>
      </c>
      <c r="D11" s="1" t="str">
        <f t="shared" si="0"/>
        <v>LrZz1ygqm1cvzJzOrwABUEaVkep9vbI03QOJP</v>
      </c>
      <c r="H11" s="1" t="str">
        <f t="shared" ca="1" si="1"/>
        <v>Jz68ROXr9mIddXe85XDwtrwnXDBkgZIXMM3q0</v>
      </c>
      <c r="I11" s="1" t="str">
        <f t="shared" ca="1" si="1"/>
        <v>1263</v>
      </c>
      <c r="J11" s="1" t="str">
        <f t="shared" ca="1" si="1"/>
        <v>Chase Checking</v>
      </c>
      <c r="K11" t="s">
        <v>246</v>
      </c>
    </row>
    <row r="12" spans="1:11" x14ac:dyDescent="0.25">
      <c r="B12" t="s">
        <v>218</v>
      </c>
      <c r="D12" s="1" t="str">
        <f t="shared" si="0"/>
        <v>8609</v>
      </c>
      <c r="H12" s="1" t="str">
        <f t="shared" ca="1" si="1"/>
        <v>gLq4aAMzxJF55VzExVwEFaN4bYL5kQCqYP5yo</v>
      </c>
      <c r="I12" s="1" t="str">
        <f t="shared" ca="1" si="1"/>
        <v>2037</v>
      </c>
      <c r="J12" s="1" t="str">
        <f t="shared" ca="1" si="1"/>
        <v>CREDIT CARD</v>
      </c>
      <c r="K12" t="s">
        <v>280</v>
      </c>
    </row>
    <row r="13" spans="1:11" x14ac:dyDescent="0.25">
      <c r="B13" t="s">
        <v>219</v>
      </c>
      <c r="D13" s="1" t="str">
        <f t="shared" si="0"/>
        <v>HIGH INTEREST TFSA SAVINGS ACCOUNT</v>
      </c>
      <c r="H13" s="1" t="str">
        <f t="shared" ca="1" si="1"/>
        <v>7eaL1gVmydC33LzxBLQxfyndPvXK5NTQ6Xxoe</v>
      </c>
      <c r="I13" s="1" t="str">
        <f t="shared" ca="1" si="1"/>
        <v>2457</v>
      </c>
      <c r="J13" s="1" t="str">
        <f t="shared" ca="1" si="1"/>
        <v>CREDIT CARD</v>
      </c>
      <c r="K13" t="s">
        <v>247</v>
      </c>
    </row>
    <row r="14" spans="1:11" x14ac:dyDescent="0.25">
      <c r="B14" t="s">
        <v>155</v>
      </c>
      <c r="D14" s="1" t="str">
        <f t="shared" si="0"/>
        <v>xen8xP46zeu8XJmjweYbtNJMEgoV6QHMPX4be</v>
      </c>
      <c r="H14" s="1" t="str">
        <f t="shared" ca="1" si="1"/>
        <v>ZzP1av5Jq0IKKnXJ6nxOIDZaBpNvO7fVKKPjV</v>
      </c>
      <c r="I14" s="1" t="str">
        <f t="shared" ca="1" si="1"/>
        <v>5922</v>
      </c>
      <c r="J14" s="1" t="str">
        <f t="shared" ca="1" si="1"/>
        <v>Chase MBA Saving</v>
      </c>
      <c r="K14" t="s">
        <v>248</v>
      </c>
    </row>
    <row r="15" spans="1:11" x14ac:dyDescent="0.25">
      <c r="B15" t="s">
        <v>220</v>
      </c>
      <c r="D15" s="1" t="str">
        <f t="shared" si="0"/>
        <v>0198</v>
      </c>
      <c r="H15" s="1" t="str">
        <f t="shared" ca="1" si="1"/>
        <v>8paDP1VdKwf66EJkDExeiZ9V637QB1HJXXkBv</v>
      </c>
      <c r="I15" s="1" t="str">
        <f t="shared" ca="1" si="1"/>
        <v>8856</v>
      </c>
      <c r="J15" s="1" t="str">
        <f t="shared" ca="1" si="1"/>
        <v>Chase Regular Saving</v>
      </c>
      <c r="K15" t="s">
        <v>249</v>
      </c>
    </row>
    <row r="16" spans="1:11" x14ac:dyDescent="0.25">
      <c r="B16" t="s">
        <v>216</v>
      </c>
      <c r="D16" s="1" t="str">
        <f t="shared" si="0"/>
        <v>TD CASH BACK VISA* CARD</v>
      </c>
      <c r="H16" s="1">
        <f t="shared" ref="H16:J18" ca="1" si="2">OFFSET($D$2,(ROW(H16)-ROW($H$3))*3+COLUMN(H16)-COLUMN($H$3),0)</f>
        <v>0</v>
      </c>
      <c r="I16" s="1">
        <f t="shared" ca="1" si="2"/>
        <v>0</v>
      </c>
      <c r="J16" s="1">
        <f t="shared" ca="1" si="2"/>
        <v>0</v>
      </c>
    </row>
    <row r="17" spans="2:10" x14ac:dyDescent="0.25">
      <c r="B17" t="s">
        <v>221</v>
      </c>
      <c r="D17" s="1" t="str">
        <f t="shared" si="0"/>
        <v>4yYRpemdLyfZ4J37w5amtwo49R5qYmIkg9BoY</v>
      </c>
      <c r="H17" s="1">
        <f t="shared" ca="1" si="2"/>
        <v>0</v>
      </c>
      <c r="I17" s="1">
        <f t="shared" ca="1" si="2"/>
        <v>0</v>
      </c>
      <c r="J17" s="1">
        <f t="shared" ca="1" si="2"/>
        <v>0</v>
      </c>
    </row>
    <row r="18" spans="2:10" x14ac:dyDescent="0.25">
      <c r="B18" t="s">
        <v>212</v>
      </c>
      <c r="D18" s="1" t="str">
        <f t="shared" si="0"/>
        <v>2150</v>
      </c>
      <c r="H18" s="1">
        <f t="shared" ca="1" si="2"/>
        <v>0</v>
      </c>
      <c r="I18" s="1">
        <f t="shared" ca="1" si="2"/>
        <v>0</v>
      </c>
      <c r="J18" s="1">
        <f t="shared" ca="1" si="2"/>
        <v>0</v>
      </c>
    </row>
    <row r="19" spans="2:10" x14ac:dyDescent="0.25">
      <c r="B19" t="s">
        <v>213</v>
      </c>
      <c r="D19" s="1" t="str">
        <f t="shared" si="0"/>
        <v>TD ALL-INCLUSIVE BANKING PLAN</v>
      </c>
    </row>
    <row r="20" spans="2:10" x14ac:dyDescent="0.25">
      <c r="B20" t="s">
        <v>222</v>
      </c>
      <c r="D20" s="1" t="str">
        <f t="shared" si="0"/>
        <v>ap3Nz09kepfVe76dp1Pacwv71AbZ08IZNBgAX</v>
      </c>
    </row>
    <row r="21" spans="2:10" x14ac:dyDescent="0.25">
      <c r="B21" t="s">
        <v>214</v>
      </c>
      <c r="D21" s="1" t="str">
        <f t="shared" si="0"/>
        <v>2169</v>
      </c>
    </row>
    <row r="22" spans="2:10" x14ac:dyDescent="0.25">
      <c r="B22" t="s">
        <v>213</v>
      </c>
      <c r="D22" s="1" t="str">
        <f t="shared" si="0"/>
        <v>TD ALL-INCLUSIVE BANKING PLAN</v>
      </c>
    </row>
    <row r="23" spans="2:10" x14ac:dyDescent="0.25">
      <c r="B23" t="s">
        <v>223</v>
      </c>
      <c r="D23" s="1" t="str">
        <f t="shared" si="0"/>
        <v>JVKjzBP8oVfDwzaon1OBUM67DJYrOVCbNd84j</v>
      </c>
    </row>
    <row r="24" spans="2:10" x14ac:dyDescent="0.25">
      <c r="B24" t="s">
        <v>224</v>
      </c>
      <c r="D24" s="1" t="str">
        <f t="shared" si="0"/>
        <v>8668</v>
      </c>
    </row>
    <row r="25" spans="2:10" x14ac:dyDescent="0.25">
      <c r="B25" t="s">
        <v>219</v>
      </c>
      <c r="D25" s="1" t="str">
        <f t="shared" si="0"/>
        <v>HIGH INTEREST TFSA SAVINGS ACCOUNT</v>
      </c>
    </row>
    <row r="26" spans="2:10" x14ac:dyDescent="0.25">
      <c r="B26" t="s">
        <v>225</v>
      </c>
      <c r="D26" s="1" t="str">
        <f t="shared" si="0"/>
        <v>Jz68ROXr9mIddXe85XDwtrwnXDBkgZIXMM3q0</v>
      </c>
    </row>
    <row r="27" spans="2:10" x14ac:dyDescent="0.25">
      <c r="B27" t="s">
        <v>226</v>
      </c>
      <c r="D27" s="1" t="str">
        <f t="shared" si="0"/>
        <v>1263</v>
      </c>
    </row>
    <row r="28" spans="2:10" x14ac:dyDescent="0.25">
      <c r="B28" t="s">
        <v>227</v>
      </c>
      <c r="D28" s="1" t="str">
        <f t="shared" si="0"/>
        <v>Chase Checking</v>
      </c>
    </row>
    <row r="29" spans="2:10" x14ac:dyDescent="0.25">
      <c r="B29" t="s">
        <v>228</v>
      </c>
      <c r="D29" s="1" t="str">
        <f t="shared" si="0"/>
        <v>gLq4aAMzxJF55VzExVwEFaN4bYL5kQCqYP5yo</v>
      </c>
    </row>
    <row r="30" spans="2:10" x14ac:dyDescent="0.25">
      <c r="B30" t="s">
        <v>229</v>
      </c>
      <c r="D30" s="1" t="str">
        <f t="shared" si="0"/>
        <v>2037</v>
      </c>
    </row>
    <row r="31" spans="2:10" x14ac:dyDescent="0.25">
      <c r="B31" t="s">
        <v>230</v>
      </c>
      <c r="D31" s="1" t="str">
        <f t="shared" si="0"/>
        <v>CREDIT CARD</v>
      </c>
    </row>
    <row r="32" spans="2:10" x14ac:dyDescent="0.25">
      <c r="B32" t="s">
        <v>161</v>
      </c>
      <c r="D32" s="1" t="str">
        <f t="shared" si="0"/>
        <v>7eaL1gVmydC33LzxBLQxfyndPvXK5NTQ6Xxoe</v>
      </c>
    </row>
    <row r="33" spans="1:4" x14ac:dyDescent="0.25">
      <c r="B33" t="s">
        <v>231</v>
      </c>
      <c r="D33" s="1" t="str">
        <f t="shared" si="0"/>
        <v>2457</v>
      </c>
    </row>
    <row r="34" spans="1:4" x14ac:dyDescent="0.25">
      <c r="B34" t="s">
        <v>230</v>
      </c>
      <c r="D34" s="1" t="str">
        <f t="shared" si="0"/>
        <v>CREDIT CARD</v>
      </c>
    </row>
    <row r="35" spans="1:4" x14ac:dyDescent="0.25">
      <c r="B35" t="s">
        <v>232</v>
      </c>
      <c r="D35" s="1" t="str">
        <f t="shared" si="0"/>
        <v>ZzP1av5Jq0IKKnXJ6nxOIDZaBpNvO7fVKKPjV</v>
      </c>
    </row>
    <row r="36" spans="1:4" x14ac:dyDescent="0.25">
      <c r="B36" t="s">
        <v>233</v>
      </c>
      <c r="D36" s="1" t="str">
        <f t="shared" si="0"/>
        <v>5922</v>
      </c>
    </row>
    <row r="37" spans="1:4" x14ac:dyDescent="0.25">
      <c r="B37" t="s">
        <v>234</v>
      </c>
      <c r="D37" s="1" t="str">
        <f t="shared" si="0"/>
        <v>Chase MBA Saving</v>
      </c>
    </row>
    <row r="38" spans="1:4" x14ac:dyDescent="0.25">
      <c r="B38" t="s">
        <v>235</v>
      </c>
      <c r="D38" s="1" t="str">
        <f t="shared" si="0"/>
        <v>8paDP1VdKwf66EJkDExeiZ9V637QB1HJXXkBv</v>
      </c>
    </row>
    <row r="39" spans="1:4" x14ac:dyDescent="0.25">
      <c r="B39" t="s">
        <v>236</v>
      </c>
      <c r="D39" s="1" t="str">
        <f t="shared" si="0"/>
        <v>8856</v>
      </c>
    </row>
    <row r="40" spans="1:4" x14ac:dyDescent="0.25">
      <c r="B40" t="s">
        <v>237</v>
      </c>
      <c r="D40" s="1" t="str">
        <f t="shared" si="0"/>
        <v>Chase Regular Saving</v>
      </c>
    </row>
    <row r="41" spans="1:4" x14ac:dyDescent="0.25">
      <c r="A4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B4" sqref="B4"/>
    </sheetView>
  </sheetViews>
  <sheetFormatPr defaultRowHeight="15" x14ac:dyDescent="0.25"/>
  <cols>
    <col min="1" max="1" width="17" bestFit="1" customWidth="1"/>
    <col min="3" max="3" width="9.85546875" bestFit="1" customWidth="1"/>
  </cols>
  <sheetData>
    <row r="1" spans="1:4" x14ac:dyDescent="0.25">
      <c r="B1" s="24" t="s">
        <v>271</v>
      </c>
      <c r="C1" s="24" t="s">
        <v>272</v>
      </c>
      <c r="D1" s="24" t="s">
        <v>273</v>
      </c>
    </row>
    <row r="2" spans="1:4" x14ac:dyDescent="0.25">
      <c r="A2" t="s">
        <v>67</v>
      </c>
      <c r="B2" s="33">
        <v>-1890</v>
      </c>
      <c r="C2" s="26">
        <f>B2*12/26</f>
        <v>-872.30769230769226</v>
      </c>
      <c r="D2" s="26">
        <f t="shared" ref="D2:D7" si="0">C2*26</f>
        <v>-22680</v>
      </c>
    </row>
    <row r="3" spans="1:4" x14ac:dyDescent="0.25">
      <c r="A3" t="s">
        <v>68</v>
      </c>
      <c r="B3" s="33">
        <v>-150</v>
      </c>
      <c r="C3" s="26">
        <f t="shared" ref="C3:C7" si="1">B3*12/26</f>
        <v>-69.230769230769226</v>
      </c>
      <c r="D3" s="26">
        <f t="shared" si="0"/>
        <v>-1800</v>
      </c>
    </row>
    <row r="4" spans="1:4" x14ac:dyDescent="0.25">
      <c r="A4" t="s">
        <v>69</v>
      </c>
      <c r="B4" s="33">
        <v>-7.91</v>
      </c>
      <c r="C4" s="26">
        <f t="shared" si="1"/>
        <v>-3.6507692307692308</v>
      </c>
      <c r="D4" s="26">
        <f t="shared" si="0"/>
        <v>-94.92</v>
      </c>
    </row>
    <row r="5" spans="1:4" x14ac:dyDescent="0.25">
      <c r="A5" t="s">
        <v>70</v>
      </c>
      <c r="B5" s="33">
        <v>-50</v>
      </c>
      <c r="C5" s="26">
        <f t="shared" si="1"/>
        <v>-23.076923076923077</v>
      </c>
      <c r="D5" s="26">
        <f t="shared" si="0"/>
        <v>-600</v>
      </c>
    </row>
    <row r="6" spans="1:4" x14ac:dyDescent="0.25">
      <c r="A6" t="s">
        <v>71</v>
      </c>
      <c r="B6" s="33">
        <v>-50</v>
      </c>
      <c r="C6" s="26">
        <f t="shared" si="1"/>
        <v>-23.076923076923077</v>
      </c>
      <c r="D6" s="26">
        <f t="shared" si="0"/>
        <v>-600</v>
      </c>
    </row>
    <row r="7" spans="1:4" x14ac:dyDescent="0.25">
      <c r="A7" t="s">
        <v>72</v>
      </c>
      <c r="B7" s="33">
        <v>-62.09</v>
      </c>
      <c r="C7" s="26">
        <f t="shared" si="1"/>
        <v>-28.656923076923078</v>
      </c>
      <c r="D7" s="26">
        <f t="shared" si="0"/>
        <v>-745.08</v>
      </c>
    </row>
    <row r="8" spans="1:4" x14ac:dyDescent="0.25">
      <c r="A8" t="s">
        <v>57</v>
      </c>
      <c r="B8" s="26">
        <f t="shared" ref="B8:B11" si="2">D8/12</f>
        <v>-7.439166666666666</v>
      </c>
      <c r="C8" s="26">
        <f t="shared" ref="C8:C13" si="3">B8*12/26</f>
        <v>-3.4334615384615383</v>
      </c>
      <c r="D8" s="33">
        <v>-89.27</v>
      </c>
    </row>
    <row r="9" spans="1:4" x14ac:dyDescent="0.25">
      <c r="A9" t="s">
        <v>58</v>
      </c>
      <c r="B9" s="26">
        <f t="shared" si="2"/>
        <v>-20.52</v>
      </c>
      <c r="C9" s="26">
        <f t="shared" si="3"/>
        <v>-9.4707692307692319</v>
      </c>
      <c r="D9" s="33">
        <v>-246.24</v>
      </c>
    </row>
    <row r="10" spans="1:4" x14ac:dyDescent="0.25">
      <c r="A10" t="s">
        <v>59</v>
      </c>
      <c r="B10" s="26">
        <f t="shared" si="2"/>
        <v>-5.416666666666667</v>
      </c>
      <c r="C10" s="26">
        <f t="shared" si="3"/>
        <v>-2.5</v>
      </c>
      <c r="D10" s="33">
        <v>-65</v>
      </c>
    </row>
    <row r="11" spans="1:4" x14ac:dyDescent="0.25">
      <c r="A11" t="s">
        <v>60</v>
      </c>
      <c r="B11" s="26">
        <f t="shared" si="2"/>
        <v>-5.583333333333333</v>
      </c>
      <c r="C11" s="26">
        <f t="shared" si="3"/>
        <v>-2.5769230769230771</v>
      </c>
      <c r="D11" s="33">
        <v>-67</v>
      </c>
    </row>
    <row r="12" spans="1:4" x14ac:dyDescent="0.25">
      <c r="A12" t="s">
        <v>266</v>
      </c>
      <c r="B12" s="34">
        <v>-34.99</v>
      </c>
      <c r="C12" s="26">
        <f t="shared" si="3"/>
        <v>-16.149230769230769</v>
      </c>
      <c r="D12" s="26">
        <f t="shared" ref="D12:D13" si="4">C12*26</f>
        <v>-419.88</v>
      </c>
    </row>
    <row r="13" spans="1:4" x14ac:dyDescent="0.25">
      <c r="A13" t="s">
        <v>274</v>
      </c>
      <c r="B13" s="33">
        <f>-10.99*1.13</f>
        <v>-12.418699999999999</v>
      </c>
      <c r="C13" s="26">
        <f t="shared" si="3"/>
        <v>-5.7317076923076922</v>
      </c>
      <c r="D13" s="26">
        <f t="shared" si="4"/>
        <v>-149.02439999999999</v>
      </c>
    </row>
    <row r="14" spans="1:4" x14ac:dyDescent="0.25">
      <c r="A14" s="4" t="s">
        <v>276</v>
      </c>
      <c r="B14" s="25">
        <f>SUM(B2:B13)</f>
        <v>-2296.3678666666665</v>
      </c>
      <c r="C14" s="25">
        <f>SUM(C2:C13)</f>
        <v>-1059.8620923076924</v>
      </c>
      <c r="D14" s="25">
        <f>SUM(D2:D13)</f>
        <v>-27556.414400000001</v>
      </c>
    </row>
    <row r="15" spans="1:4" x14ac:dyDescent="0.25">
      <c r="B15" s="24"/>
      <c r="C15" s="24"/>
      <c r="D15" s="24"/>
    </row>
    <row r="16" spans="1:4" x14ac:dyDescent="0.25">
      <c r="A16" t="s">
        <v>56</v>
      </c>
      <c r="B16" s="26">
        <f>D16/12</f>
        <v>226.82833333333335</v>
      </c>
      <c r="C16" s="26">
        <v>104.69</v>
      </c>
      <c r="D16" s="26">
        <f>C16*26</f>
        <v>2721.94</v>
      </c>
    </row>
    <row r="17" spans="1:4" x14ac:dyDescent="0.25">
      <c r="A17" s="4" t="s">
        <v>277</v>
      </c>
      <c r="B17" s="25">
        <f>SUM(B16)</f>
        <v>226.82833333333335</v>
      </c>
      <c r="C17" s="25">
        <f>SUM(C16)</f>
        <v>104.69</v>
      </c>
      <c r="D17" s="25">
        <f>SUM(D16)</f>
        <v>2721.94</v>
      </c>
    </row>
    <row r="18" spans="1:4" x14ac:dyDescent="0.25">
      <c r="B18" s="24"/>
      <c r="C18" s="24"/>
      <c r="D18" s="24"/>
    </row>
    <row r="19" spans="1:4" x14ac:dyDescent="0.25">
      <c r="B19" s="24"/>
      <c r="C19" s="24"/>
      <c r="D19" s="24"/>
    </row>
    <row r="20" spans="1:4" x14ac:dyDescent="0.25">
      <c r="B20" s="24"/>
      <c r="C20" s="24"/>
      <c r="D20" s="24"/>
    </row>
    <row r="21" spans="1:4" x14ac:dyDescent="0.25">
      <c r="B21" s="24"/>
      <c r="C21" s="24"/>
      <c r="D21" s="24"/>
    </row>
    <row r="22" spans="1:4" x14ac:dyDescent="0.25">
      <c r="B22" s="24"/>
      <c r="C22" s="24"/>
      <c r="D22" s="24"/>
    </row>
    <row r="23" spans="1:4" x14ac:dyDescent="0.25">
      <c r="B23" s="24"/>
      <c r="C23" s="24"/>
      <c r="D23" s="24"/>
    </row>
    <row r="24" spans="1:4" x14ac:dyDescent="0.25">
      <c r="B24" s="24"/>
      <c r="C24" s="24"/>
      <c r="D24" s="24"/>
    </row>
    <row r="25" spans="1:4" x14ac:dyDescent="0.25">
      <c r="B25" s="24"/>
      <c r="C25" s="24"/>
      <c r="D25" s="24"/>
    </row>
    <row r="26" spans="1:4" x14ac:dyDescent="0.25">
      <c r="B26" s="24"/>
      <c r="C26" s="24"/>
      <c r="D26" s="24"/>
    </row>
    <row r="27" spans="1:4" x14ac:dyDescent="0.25">
      <c r="B27" s="24"/>
      <c r="C27" s="24"/>
      <c r="D27" s="24"/>
    </row>
    <row r="28" spans="1:4" x14ac:dyDescent="0.25">
      <c r="B28" s="24"/>
      <c r="C28" s="24"/>
      <c r="D28" s="24"/>
    </row>
    <row r="29" spans="1:4" x14ac:dyDescent="0.25">
      <c r="B29" s="24"/>
      <c r="C29" s="24"/>
      <c r="D29" s="24"/>
    </row>
    <row r="30" spans="1:4" x14ac:dyDescent="0.25">
      <c r="B30" s="24"/>
      <c r="C30" s="24"/>
      <c r="D30" s="24"/>
    </row>
    <row r="31" spans="1:4" x14ac:dyDescent="0.25">
      <c r="B31" s="24"/>
      <c r="C31" s="24"/>
      <c r="D31" s="24"/>
    </row>
    <row r="32" spans="1:4" x14ac:dyDescent="0.25">
      <c r="B32" s="24"/>
      <c r="C32" s="24"/>
      <c r="D32" s="24"/>
    </row>
    <row r="33" spans="2:4" x14ac:dyDescent="0.25">
      <c r="B33" s="24"/>
      <c r="C33" s="24"/>
      <c r="D33" s="24"/>
    </row>
    <row r="34" spans="2:4" x14ac:dyDescent="0.25">
      <c r="B34" s="24"/>
      <c r="C34" s="24"/>
      <c r="D34" s="24"/>
    </row>
    <row r="35" spans="2:4" x14ac:dyDescent="0.25">
      <c r="B35" s="24"/>
      <c r="C35" s="24"/>
      <c r="D35" s="24"/>
    </row>
    <row r="36" spans="2:4" x14ac:dyDescent="0.25">
      <c r="B36" s="24"/>
      <c r="C36" s="24"/>
      <c r="D36" s="2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Wk 23-24</vt:lpstr>
      <vt:lpstr>Wk 21-22</vt:lpstr>
      <vt:lpstr>Wk 19-20</vt:lpstr>
      <vt:lpstr>Accounts</vt:lpstr>
      <vt:lpstr>Fixed Expenses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Simha</dc:creator>
  <cp:lastModifiedBy>Sairam Simha</cp:lastModifiedBy>
  <dcterms:created xsi:type="dcterms:W3CDTF">2018-05-24T19:02:08Z</dcterms:created>
  <dcterms:modified xsi:type="dcterms:W3CDTF">2018-06-11T12:57:26Z</dcterms:modified>
</cp:coreProperties>
</file>