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3740" activeTab="1"/>
  </bookViews>
  <sheets>
    <sheet name="Az=0 (4-3-18)" sheetId="1" r:id="rId1"/>
    <sheet name="Az=0 Plot with Error bars" sheetId="6" r:id="rId2"/>
    <sheet name="Az=0 (4-4-18 retest)" sheetId="2" r:id="rId3"/>
    <sheet name="Az=10 (4-4-18)" sheetId="3" r:id="rId4"/>
    <sheet name="Az=10 (4-6-18)(angle apparatus)" sheetId="4" r:id="rId5"/>
    <sheet name="Grid Measurements" sheetId="5" r:id="rId6"/>
  </sheets>
  <calcPr calcId="145621"/>
</workbook>
</file>

<file path=xl/calcChain.xml><?xml version="1.0" encoding="utf-8"?>
<calcChain xmlns="http://schemas.openxmlformats.org/spreadsheetml/2006/main">
  <c r="C15" i="3" l="1"/>
  <c r="C16" i="3"/>
  <c r="C17" i="3"/>
  <c r="C18" i="3"/>
  <c r="C19" i="3"/>
  <c r="C20" i="3"/>
  <c r="C21" i="3"/>
  <c r="C22" i="3"/>
  <c r="C23" i="3"/>
  <c r="C24" i="3"/>
  <c r="C14" i="3"/>
  <c r="T3" i="2"/>
  <c r="B15" i="3"/>
  <c r="B16" i="3"/>
  <c r="B17" i="3"/>
  <c r="B18" i="3"/>
  <c r="B19" i="3"/>
  <c r="B20" i="3"/>
  <c r="B21" i="3"/>
  <c r="B22" i="3"/>
  <c r="B23" i="3"/>
  <c r="B24" i="3"/>
  <c r="B14" i="3"/>
  <c r="T4" i="2"/>
  <c r="T5" i="2"/>
  <c r="T6" i="2"/>
  <c r="T7" i="2"/>
  <c r="T8" i="2"/>
  <c r="T9" i="2"/>
  <c r="T10" i="2"/>
  <c r="T11" i="2"/>
  <c r="T12" i="2"/>
  <c r="T13" i="2"/>
  <c r="T2" i="2"/>
  <c r="G4" i="2"/>
  <c r="G5" i="2"/>
  <c r="G6" i="2"/>
  <c r="G7" i="2"/>
  <c r="G8" i="2"/>
  <c r="G9" i="2"/>
  <c r="G10" i="2"/>
  <c r="G11" i="2"/>
  <c r="G12" i="2"/>
  <c r="G13" i="2"/>
  <c r="G14" i="2"/>
  <c r="G3" i="2"/>
  <c r="S13" i="2"/>
  <c r="S3" i="2"/>
  <c r="S4" i="2"/>
  <c r="S5" i="2"/>
  <c r="S6" i="2"/>
  <c r="S7" i="2"/>
  <c r="S8" i="2"/>
  <c r="S9" i="2"/>
  <c r="S10" i="2"/>
  <c r="S11" i="2"/>
  <c r="S12" i="2"/>
  <c r="S2" i="2"/>
  <c r="G3" i="3"/>
  <c r="G4" i="3"/>
  <c r="G5" i="3"/>
  <c r="G6" i="3"/>
  <c r="G7" i="3"/>
  <c r="G8" i="3"/>
  <c r="G9" i="3"/>
  <c r="G10" i="3"/>
  <c r="G11" i="3"/>
  <c r="G12" i="3"/>
  <c r="G2" i="3"/>
  <c r="F9" i="2"/>
  <c r="D19" i="2"/>
  <c r="D18" i="2"/>
  <c r="K6" i="5" l="1"/>
  <c r="I6" i="5"/>
  <c r="G6" i="5"/>
  <c r="E6" i="5"/>
  <c r="C6" i="5"/>
  <c r="K5" i="5"/>
  <c r="I5" i="5"/>
  <c r="G5" i="5"/>
  <c r="E5" i="5"/>
  <c r="C5" i="5"/>
  <c r="K4" i="5"/>
  <c r="I4" i="5"/>
  <c r="G4" i="5"/>
  <c r="E4" i="5"/>
  <c r="C4" i="5"/>
  <c r="K3" i="5"/>
  <c r="I3" i="5"/>
  <c r="G3" i="5"/>
  <c r="E3" i="5"/>
  <c r="C3" i="5"/>
  <c r="K2" i="5"/>
  <c r="I2" i="5"/>
  <c r="G2" i="5"/>
  <c r="E2" i="5"/>
  <c r="C2" i="5"/>
  <c r="D45" i="4"/>
  <c r="D44" i="4"/>
  <c r="D43" i="4"/>
  <c r="D42" i="4"/>
  <c r="D41" i="4"/>
  <c r="D40" i="4"/>
  <c r="D39" i="4"/>
  <c r="C12" i="4"/>
  <c r="D12" i="4" s="1"/>
  <c r="F12" i="4" s="1"/>
  <c r="A12" i="4"/>
  <c r="D11" i="4"/>
  <c r="F11" i="4" s="1"/>
  <c r="C11" i="4"/>
  <c r="A11" i="4"/>
  <c r="D10" i="4"/>
  <c r="F10" i="4" s="1"/>
  <c r="G10" i="4" s="1"/>
  <c r="C10" i="4"/>
  <c r="A10" i="4"/>
  <c r="C9" i="4"/>
  <c r="D9" i="4" s="1"/>
  <c r="F9" i="4" s="1"/>
  <c r="A9" i="4"/>
  <c r="C8" i="4"/>
  <c r="D8" i="4" s="1"/>
  <c r="F8" i="4" s="1"/>
  <c r="A8" i="4"/>
  <c r="C7" i="4"/>
  <c r="D7" i="4" s="1"/>
  <c r="F7" i="4" s="1"/>
  <c r="A7" i="4"/>
  <c r="F6" i="4"/>
  <c r="G6" i="4" s="1"/>
  <c r="D6" i="4"/>
  <c r="C6" i="4"/>
  <c r="A6" i="4"/>
  <c r="C5" i="4"/>
  <c r="D5" i="4" s="1"/>
  <c r="F5" i="4" s="1"/>
  <c r="A5" i="4"/>
  <c r="C4" i="4"/>
  <c r="D4" i="4" s="1"/>
  <c r="F4" i="4" s="1"/>
  <c r="G4" i="4" s="1"/>
  <c r="A4" i="4"/>
  <c r="D3" i="4"/>
  <c r="F3" i="4" s="1"/>
  <c r="G3" i="4" s="1"/>
  <c r="C3" i="4"/>
  <c r="A3" i="4"/>
  <c r="K2" i="4"/>
  <c r="C2" i="4"/>
  <c r="D2" i="4" s="1"/>
  <c r="F2" i="4" s="1"/>
  <c r="G2" i="4" s="1"/>
  <c r="A2" i="4"/>
  <c r="C12" i="3"/>
  <c r="D12" i="3" s="1"/>
  <c r="F12" i="3" s="1"/>
  <c r="A12" i="3"/>
  <c r="D11" i="3"/>
  <c r="F11" i="3" s="1"/>
  <c r="C11" i="3"/>
  <c r="A11" i="3"/>
  <c r="D10" i="3"/>
  <c r="F10" i="3" s="1"/>
  <c r="C10" i="3"/>
  <c r="A10" i="3"/>
  <c r="C9" i="3"/>
  <c r="A9" i="3"/>
  <c r="C8" i="3"/>
  <c r="D8" i="3" s="1"/>
  <c r="F8" i="3" s="1"/>
  <c r="A8" i="3"/>
  <c r="C7" i="3"/>
  <c r="D7" i="3" s="1"/>
  <c r="F7" i="3" s="1"/>
  <c r="A7" i="3"/>
  <c r="F6" i="3"/>
  <c r="D6" i="3"/>
  <c r="C6" i="3"/>
  <c r="A6" i="3"/>
  <c r="C5" i="3"/>
  <c r="D5" i="3" s="1"/>
  <c r="F5" i="3" s="1"/>
  <c r="A5" i="3"/>
  <c r="C4" i="3"/>
  <c r="D4" i="3" s="1"/>
  <c r="F4" i="3" s="1"/>
  <c r="A4" i="3"/>
  <c r="D3" i="3"/>
  <c r="F3" i="3" s="1"/>
  <c r="C3" i="3"/>
  <c r="A3" i="3"/>
  <c r="K2" i="3"/>
  <c r="D9" i="3" s="1"/>
  <c r="F9" i="3" s="1"/>
  <c r="C2" i="3"/>
  <c r="D2" i="3" s="1"/>
  <c r="F2" i="3" s="1"/>
  <c r="A2" i="3"/>
  <c r="D14" i="2"/>
  <c r="F14" i="2" s="1"/>
  <c r="C14" i="2"/>
  <c r="A14" i="2"/>
  <c r="F13" i="2"/>
  <c r="D13" i="2"/>
  <c r="C13" i="2"/>
  <c r="A13" i="2"/>
  <c r="C12" i="2"/>
  <c r="D12" i="2" s="1"/>
  <c r="A12" i="2"/>
  <c r="C11" i="2"/>
  <c r="D11" i="2" s="1"/>
  <c r="F11" i="2" s="1"/>
  <c r="A11" i="2"/>
  <c r="F10" i="2"/>
  <c r="D10" i="2"/>
  <c r="C10" i="2"/>
  <c r="A10" i="2"/>
  <c r="C9" i="2"/>
  <c r="D9" i="2" s="1"/>
  <c r="A9" i="2"/>
  <c r="C8" i="2"/>
  <c r="D8" i="2" s="1"/>
  <c r="F8" i="2" s="1"/>
  <c r="A8" i="2"/>
  <c r="D7" i="2"/>
  <c r="F7" i="2" s="1"/>
  <c r="C7" i="2"/>
  <c r="A7" i="2"/>
  <c r="D6" i="2"/>
  <c r="F6" i="2" s="1"/>
  <c r="C6" i="2"/>
  <c r="A6" i="2"/>
  <c r="F5" i="2"/>
  <c r="D5" i="2"/>
  <c r="C5" i="2"/>
  <c r="A5" i="2"/>
  <c r="C4" i="2"/>
  <c r="D4" i="2" s="1"/>
  <c r="F4" i="2" s="1"/>
  <c r="A4" i="2"/>
  <c r="C3" i="2"/>
  <c r="D3" i="2" s="1"/>
  <c r="A3" i="2"/>
  <c r="D5" i="1"/>
  <c r="C5" i="1"/>
  <c r="E5" i="1" s="1"/>
  <c r="E11" i="1" s="1"/>
  <c r="B5" i="1"/>
  <c r="D4" i="1"/>
  <c r="C4" i="1"/>
  <c r="C10" i="1" s="1"/>
  <c r="B4" i="1"/>
  <c r="D3" i="1"/>
  <c r="C3" i="1"/>
  <c r="E3" i="1" s="1"/>
  <c r="E9" i="1" s="1"/>
  <c r="B3" i="1"/>
  <c r="B2" i="1"/>
  <c r="C2" i="1" s="1"/>
  <c r="D17" i="2" l="1"/>
  <c r="F3" i="2"/>
  <c r="F19" i="2"/>
  <c r="D20" i="2"/>
  <c r="F12" i="2"/>
  <c r="G7" i="4"/>
  <c r="F18" i="2"/>
  <c r="G5" i="4"/>
  <c r="G8" i="4"/>
  <c r="G11" i="4"/>
  <c r="C9" i="1"/>
  <c r="E2" i="1"/>
  <c r="E8" i="1" s="1"/>
  <c r="C8" i="1"/>
  <c r="C11" i="1"/>
  <c r="F21" i="2"/>
  <c r="G9" i="4"/>
  <c r="G12" i="4"/>
  <c r="E4" i="1"/>
  <c r="E10" i="1" s="1"/>
  <c r="D21" i="2"/>
  <c r="F20" i="2" l="1"/>
  <c r="F17" i="2"/>
</calcChain>
</file>

<file path=xl/sharedStrings.xml><?xml version="1.0" encoding="utf-8"?>
<sst xmlns="http://schemas.openxmlformats.org/spreadsheetml/2006/main" count="48" uniqueCount="35">
  <si>
    <t>TAN</t>
  </si>
  <si>
    <t>opposite length</t>
  </si>
  <si>
    <t>Measured above 17deg</t>
  </si>
  <si>
    <t>height of 17 above 0</t>
  </si>
  <si>
    <t>Normalized</t>
  </si>
  <si>
    <t>Azimuth Angle</t>
  </si>
  <si>
    <t>Length to board at Az = 0</t>
  </si>
  <si>
    <t>Length to board at Azimuth Angle</t>
  </si>
  <si>
    <t>height above 0</t>
  </si>
  <si>
    <t>adjacent length</t>
  </si>
  <si>
    <t>Points appear to slope to the right. This is likely due to the slant of the table. Future tests will level the table first!</t>
  </si>
  <si>
    <t>Retest from 4/3/18. Built new mount system for laser which places it in line with the ball joint better and should aim it better</t>
  </si>
  <si>
    <t>-10 az</t>
  </si>
  <si>
    <t>-10 az +-</t>
  </si>
  <si>
    <t>-5 az</t>
  </si>
  <si>
    <t>-5 az +-</t>
  </si>
  <si>
    <t>0 az</t>
  </si>
  <si>
    <t>0 az +-</t>
  </si>
  <si>
    <t>5 az</t>
  </si>
  <si>
    <t>5 az +-</t>
  </si>
  <si>
    <t>10 az</t>
  </si>
  <si>
    <t>10 az +-</t>
  </si>
  <si>
    <t>35 alt</t>
  </si>
  <si>
    <t>30 alt</t>
  </si>
  <si>
    <t>25 alt</t>
  </si>
  <si>
    <t>20 alt</t>
  </si>
  <si>
    <t>17 alt</t>
  </si>
  <si>
    <t>distance to board 1265mm</t>
  </si>
  <si>
    <t>Numbers are width of horizontal movement when commanded to each position.</t>
  </si>
  <si>
    <t xml:space="preserve">Command Angle [deg] </t>
  </si>
  <si>
    <t>Theoretical Height Above Zero [mm]</t>
  </si>
  <si>
    <t>Measured Height Above Ref [mm]</t>
  </si>
  <si>
    <t>Height from Zero to Ref [mm]</t>
  </si>
  <si>
    <t>% Error</t>
  </si>
  <si>
    <r>
      <t>Altitude Relative Position Test, Azimuth = 0</t>
    </r>
    <r>
      <rPr>
        <sz val="11"/>
        <color rgb="FF000000"/>
        <rFont val="Arial"/>
        <family val="2"/>
      </rPr>
      <t>°</t>
    </r>
    <r>
      <rPr>
        <sz val="11"/>
        <color rgb="FF000000"/>
        <rFont val="Calibri"/>
        <family val="2"/>
      </rPr>
      <t>, DistanceToBoard = 1295mm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</si>
</sst>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0" fontId="0" fillId="0" borderId="0" xfId="0" quotePrefix="1" applyFont="1"/>
    <xf numFmtId="0" fontId="0" fillId="0" borderId="0" xfId="0" applyFont="1" applyAlignment="1"/>
    <xf numFmtId="0" fontId="0" fillId="0" borderId="0" xfId="0" applyFont="1" applyAlignment="1">
      <alignment horizontal="center" wrapText="1"/>
    </xf>
    <xf numFmtId="0" fontId="0" fillId="0" borderId="0" xfId="0" applyFont="1" applyAlignment="1"/>
    <xf numFmtId="10" fontId="0" fillId="0" borderId="0" xfId="1" applyNumberFormat="1" applyFont="1" applyAlignment="1"/>
    <xf numFmtId="0" fontId="0" fillId="0" borderId="1" xfId="0" applyFont="1" applyBorder="1" applyAlignment="1"/>
    <xf numFmtId="0" fontId="4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2" fontId="0" fillId="0" borderId="1" xfId="0" applyNumberFormat="1" applyFont="1" applyBorder="1" applyAlignment="1"/>
    <xf numFmtId="2" fontId="0" fillId="0" borderId="8" xfId="0" applyNumberFormat="1" applyFont="1" applyBorder="1" applyAlignment="1"/>
    <xf numFmtId="2" fontId="0" fillId="0" borderId="0" xfId="0" applyNumberFormat="1" applyFont="1" applyAlignment="1"/>
    <xf numFmtId="0" fontId="0" fillId="0" borderId="6" xfId="1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'Az=0 (4-3-18)'!$C$2:$C$5</c:f>
              <c:numCache>
                <c:formatCode>General</c:formatCode>
                <c:ptCount val="4"/>
                <c:pt idx="0">
                  <c:v>388.27796545249868</c:v>
                </c:pt>
                <c:pt idx="1">
                  <c:v>592.21072585684817</c:v>
                </c:pt>
                <c:pt idx="2">
                  <c:v>889.26357352633136</c:v>
                </c:pt>
                <c:pt idx="3">
                  <c:v>1269.9999999999998</c:v>
                </c:pt>
              </c:numCache>
            </c:numRef>
          </c:xVal>
          <c:yVal>
            <c:numRef>
              <c:f>'Az=0 (4-3-18)'!$E$2:$E$5</c:f>
              <c:numCache>
                <c:formatCode>General</c:formatCode>
                <c:ptCount val="4"/>
                <c:pt idx="0">
                  <c:v>388.27796545249868</c:v>
                </c:pt>
                <c:pt idx="1">
                  <c:v>388.20427607143631</c:v>
                </c:pt>
                <c:pt idx="2">
                  <c:v>402.51165488769612</c:v>
                </c:pt>
                <c:pt idx="3">
                  <c:v>436.01974387893063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50880"/>
        <c:axId val="145453056"/>
      </c:scatterChart>
      <c:valAx>
        <c:axId val="14545088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5453056"/>
        <c:crosses val="autoZero"/>
        <c:crossBetween val="midCat"/>
      </c:valAx>
      <c:valAx>
        <c:axId val="145453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5450880"/>
        <c:crosses val="autoZero"/>
        <c:crossBetween val="midCat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dash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'Az=10 (4-4-18)'!$C$14:$C$24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-0.41630063829126129</c:v>
                  </c:pt>
                  <c:pt idx="2">
                    <c:v>1.6525434578410909</c:v>
                  </c:pt>
                  <c:pt idx="3">
                    <c:v>2.155105334736561</c:v>
                  </c:pt>
                  <c:pt idx="4">
                    <c:v>4.5049834595457128</c:v>
                  </c:pt>
                  <c:pt idx="5">
                    <c:v>6.1736362104368823</c:v>
                  </c:pt>
                  <c:pt idx="6">
                    <c:v>8.7040792421740321</c:v>
                  </c:pt>
                  <c:pt idx="7">
                    <c:v>8.7281760628829943</c:v>
                  </c:pt>
                  <c:pt idx="8">
                    <c:v>13.988739797602193</c:v>
                  </c:pt>
                  <c:pt idx="9">
                    <c:v>17.368148019697855</c:v>
                  </c:pt>
                  <c:pt idx="10">
                    <c:v>21.982069618405149</c:v>
                  </c:pt>
                </c:numCache>
              </c:numRef>
            </c:plus>
            <c:minus>
              <c:numRef>
                <c:f>'Az=10 (4-4-18)'!$C$14:$C$24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-0.41630063829126129</c:v>
                  </c:pt>
                  <c:pt idx="2">
                    <c:v>1.6525434578410909</c:v>
                  </c:pt>
                  <c:pt idx="3">
                    <c:v>2.155105334736561</c:v>
                  </c:pt>
                  <c:pt idx="4">
                    <c:v>4.5049834595457128</c:v>
                  </c:pt>
                  <c:pt idx="5">
                    <c:v>6.1736362104368823</c:v>
                  </c:pt>
                  <c:pt idx="6">
                    <c:v>8.7040792421740321</c:v>
                  </c:pt>
                  <c:pt idx="7">
                    <c:v>8.7281760628829943</c:v>
                  </c:pt>
                  <c:pt idx="8">
                    <c:v>13.988739797602193</c:v>
                  </c:pt>
                  <c:pt idx="9">
                    <c:v>17.368148019697855</c:v>
                  </c:pt>
                  <c:pt idx="10">
                    <c:v>21.982069618405149</c:v>
                  </c:pt>
                </c:numCache>
              </c:numRef>
            </c:minus>
          </c:errBars>
          <c:xVal>
            <c:numRef>
              <c:f>'Az=10 (4-4-18)'!$B$2:$B$12</c:f>
              <c:numCache>
                <c:formatCode>General</c:formatCode>
                <c:ptCount val="11"/>
                <c:pt idx="0">
                  <c:v>17</c:v>
                </c:pt>
                <c:pt idx="1">
                  <c:v>20</c:v>
                </c:pt>
                <c:pt idx="2">
                  <c:v>22.5</c:v>
                </c:pt>
                <c:pt idx="3">
                  <c:v>25</c:v>
                </c:pt>
                <c:pt idx="4">
                  <c:v>27.5</c:v>
                </c:pt>
                <c:pt idx="5">
                  <c:v>30</c:v>
                </c:pt>
                <c:pt idx="6">
                  <c:v>32.5</c:v>
                </c:pt>
                <c:pt idx="7">
                  <c:v>35</c:v>
                </c:pt>
                <c:pt idx="8">
                  <c:v>37.5</c:v>
                </c:pt>
                <c:pt idx="9">
                  <c:v>40</c:v>
                </c:pt>
                <c:pt idx="10">
                  <c:v>42</c:v>
                </c:pt>
              </c:numCache>
            </c:numRef>
          </c:xVal>
          <c:yVal>
            <c:numRef>
              <c:f>'Az=10 (4-4-18)'!$B$14:$B$24</c:f>
              <c:numCache>
                <c:formatCode>0.00</c:formatCode>
                <c:ptCount val="11"/>
                <c:pt idx="0">
                  <c:v>0</c:v>
                </c:pt>
                <c:pt idx="1">
                  <c:v>76.583699361708739</c:v>
                </c:pt>
                <c:pt idx="2">
                  <c:v>142.65254345784109</c:v>
                </c:pt>
                <c:pt idx="3">
                  <c:v>211.15510533473656</c:v>
                </c:pt>
                <c:pt idx="4">
                  <c:v>282.50498345954571</c:v>
                </c:pt>
                <c:pt idx="5">
                  <c:v>357.17363621043688</c:v>
                </c:pt>
                <c:pt idx="6">
                  <c:v>435.70407924217403</c:v>
                </c:pt>
                <c:pt idx="7">
                  <c:v>518.72817606288299</c:v>
                </c:pt>
                <c:pt idx="8">
                  <c:v>606.98873979760219</c:v>
                </c:pt>
                <c:pt idx="9">
                  <c:v>701.36814801969786</c:v>
                </c:pt>
                <c:pt idx="10">
                  <c:v>781.98206961840515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36032"/>
        <c:axId val="135837568"/>
      </c:scatterChart>
      <c:valAx>
        <c:axId val="13583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Commanded Angle [deg]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837568"/>
        <c:crosses val="autoZero"/>
        <c:crossBetween val="midCat"/>
      </c:valAx>
      <c:valAx>
        <c:axId val="135837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</a:t>
                </a:r>
                <a:r>
                  <a:rPr lang="en-US" baseline="0"/>
                  <a:t> Distance Above Reference Point [mm]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35836032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'Az=0 (4-4-18 retest)'!$D$3:$D$14</c:f>
              <c:numCache>
                <c:formatCode>0.00</c:formatCode>
                <c:ptCount val="12"/>
                <c:pt idx="0">
                  <c:v>395.92123248896519</c:v>
                </c:pt>
                <c:pt idx="1">
                  <c:v>471.34145337473205</c:v>
                </c:pt>
                <c:pt idx="2">
                  <c:v>536.4065632731581</c:v>
                </c:pt>
                <c:pt idx="3">
                  <c:v>603.8684173107232</c:v>
                </c:pt>
                <c:pt idx="4">
                  <c:v>674.13433046451132</c:v>
                </c:pt>
                <c:pt idx="5">
                  <c:v>747.66859860056536</c:v>
                </c:pt>
                <c:pt idx="6">
                  <c:v>825.00598774570369</c:v>
                </c:pt>
                <c:pt idx="7">
                  <c:v>906.76876198157413</c:v>
                </c:pt>
                <c:pt idx="8">
                  <c:v>993.68844943275371</c:v>
                </c:pt>
                <c:pt idx="9">
                  <c:v>1086.6340223745774</c:v>
                </c:pt>
                <c:pt idx="10">
                  <c:v>1166.0232373657027</c:v>
                </c:pt>
                <c:pt idx="11">
                  <c:v>1294.9999999999998</c:v>
                </c:pt>
              </c:numCache>
            </c:numRef>
          </c:xVal>
          <c:yVal>
            <c:numRef>
              <c:f>'Az=0 (4-4-18 retest)'!$G$3:$G$14</c:f>
              <c:numCache>
                <c:formatCode>General</c:formatCode>
                <c:ptCount val="12"/>
                <c:pt idx="0">
                  <c:v>0</c:v>
                </c:pt>
                <c:pt idx="1">
                  <c:v>-0.14643799489821313</c:v>
                </c:pt>
                <c:pt idx="2">
                  <c:v>0.12258266149099181</c:v>
                </c:pt>
                <c:pt idx="3">
                  <c:v>0.74438665570686613</c:v>
                </c:pt>
                <c:pt idx="4">
                  <c:v>0.55897430951946125</c:v>
                </c:pt>
                <c:pt idx="5">
                  <c:v>0.44134185494809841</c:v>
                </c:pt>
                <c:pt idx="6">
                  <c:v>1.5368600513002528</c:v>
                </c:pt>
                <c:pt idx="7">
                  <c:v>1.7295181290384043</c:v>
                </c:pt>
                <c:pt idx="8">
                  <c:v>2.9721106063985827</c:v>
                </c:pt>
                <c:pt idx="9">
                  <c:v>3.7160901407383533</c:v>
                </c:pt>
                <c:pt idx="10">
                  <c:v>5.3298492591769877</c:v>
                </c:pt>
                <c:pt idx="11">
                  <c:v>6.5868575289812048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69920"/>
        <c:axId val="145971456"/>
      </c:scatterChart>
      <c:valAx>
        <c:axId val="14596992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5971456"/>
        <c:crosses val="autoZero"/>
        <c:crossBetween val="midCat"/>
      </c:valAx>
      <c:valAx>
        <c:axId val="145971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5969920"/>
        <c:crosses val="autoZero"/>
        <c:crossBetween val="midCat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'Az=10 (4-4-18)'!$D$2:$D$12</c:f>
              <c:numCache>
                <c:formatCode>0.00</c:formatCode>
                <c:ptCount val="11"/>
                <c:pt idx="0">
                  <c:v>402.02895567989827</c:v>
                </c:pt>
                <c:pt idx="1">
                  <c:v>478.61265504160701</c:v>
                </c:pt>
                <c:pt idx="2">
                  <c:v>544.68149913773937</c:v>
                </c:pt>
                <c:pt idx="3">
                  <c:v>613.18406101463484</c:v>
                </c:pt>
                <c:pt idx="4">
                  <c:v>684.53393913944399</c:v>
                </c:pt>
                <c:pt idx="5">
                  <c:v>759.20259189033516</c:v>
                </c:pt>
                <c:pt idx="6">
                  <c:v>837.73303492207231</c:v>
                </c:pt>
                <c:pt idx="7">
                  <c:v>920.75713174278133</c:v>
                </c:pt>
                <c:pt idx="8">
                  <c:v>1009.0176954775005</c:v>
                </c:pt>
                <c:pt idx="9">
                  <c:v>1103.3971036995961</c:v>
                </c:pt>
                <c:pt idx="10">
                  <c:v>1184.0110252983034</c:v>
                </c:pt>
              </c:numCache>
            </c:numRef>
          </c:xVal>
          <c:yVal>
            <c:numRef>
              <c:f>'Az=10 (4-4-18)'!$G$2:$G$12</c:f>
              <c:numCache>
                <c:formatCode>0.00%</c:formatCode>
                <c:ptCount val="11"/>
                <c:pt idx="0">
                  <c:v>0</c:v>
                </c:pt>
                <c:pt idx="1">
                  <c:v>-1.0354991410686507E-3</c:v>
                </c:pt>
                <c:pt idx="2">
                  <c:v>4.1105085454513175E-3</c:v>
                </c:pt>
                <c:pt idx="3">
                  <c:v>5.3605724271574345E-3</c:v>
                </c:pt>
                <c:pt idx="4">
                  <c:v>1.1205619386113698E-2</c:v>
                </c:pt>
                <c:pt idx="5">
                  <c:v>1.5356197913645871E-2</c:v>
                </c:pt>
                <c:pt idx="6">
                  <c:v>2.1650378957042974E-2</c:v>
                </c:pt>
                <c:pt idx="7">
                  <c:v>2.1710316979836053E-2</c:v>
                </c:pt>
                <c:pt idx="8">
                  <c:v>3.4795353916597743E-2</c:v>
                </c:pt>
                <c:pt idx="9">
                  <c:v>4.3201236563484222E-2</c:v>
                </c:pt>
                <c:pt idx="10">
                  <c:v>5.4677826827746107E-2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7280"/>
        <c:axId val="146019072"/>
      </c:scatterChart>
      <c:valAx>
        <c:axId val="14601728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6019072"/>
        <c:crosses val="autoZero"/>
        <c:crossBetween val="midCat"/>
      </c:valAx>
      <c:valAx>
        <c:axId val="146019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6017280"/>
        <c:crosses val="autoZero"/>
        <c:crossBetween val="midCat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'Az=10 (4-6-18)(angle apparatus)'!$D$2:$D$12</c:f>
              <c:numCache>
                <c:formatCode>General</c:formatCode>
                <c:ptCount val="11"/>
                <c:pt idx="0">
                  <c:v>402.02895567989827</c:v>
                </c:pt>
                <c:pt idx="1">
                  <c:v>478.61265504160701</c:v>
                </c:pt>
                <c:pt idx="2">
                  <c:v>544.68149913773937</c:v>
                </c:pt>
                <c:pt idx="3">
                  <c:v>613.18406101463484</c:v>
                </c:pt>
                <c:pt idx="4">
                  <c:v>684.53393913944399</c:v>
                </c:pt>
                <c:pt idx="5">
                  <c:v>759.20259189033516</c:v>
                </c:pt>
                <c:pt idx="6">
                  <c:v>837.73303492207231</c:v>
                </c:pt>
                <c:pt idx="7">
                  <c:v>920.75713174278133</c:v>
                </c:pt>
                <c:pt idx="8">
                  <c:v>1009.0176954775005</c:v>
                </c:pt>
                <c:pt idx="9">
                  <c:v>1103.3971036995961</c:v>
                </c:pt>
                <c:pt idx="10">
                  <c:v>1184.0110252983034</c:v>
                </c:pt>
              </c:numCache>
            </c:numRef>
          </c:xVal>
          <c:yVal>
            <c:numRef>
              <c:f>'Az=10 (4-6-18)(angle apparatus)'!$G$2:$G$12</c:f>
              <c:numCache>
                <c:formatCode>General</c:formatCode>
                <c:ptCount val="11"/>
                <c:pt idx="0">
                  <c:v>1</c:v>
                </c:pt>
                <c:pt idx="1">
                  <c:v>0.9989645008589314</c:v>
                </c:pt>
                <c:pt idx="2">
                  <c:v>1.0041105085454514</c:v>
                </c:pt>
                <c:pt idx="3">
                  <c:v>1.0053605724271575</c:v>
                </c:pt>
                <c:pt idx="4">
                  <c:v>1.0112056193861136</c:v>
                </c:pt>
                <c:pt idx="5">
                  <c:v>1.0153561979136458</c:v>
                </c:pt>
                <c:pt idx="6">
                  <c:v>1.021650378957043</c:v>
                </c:pt>
                <c:pt idx="7">
                  <c:v>1.0217103169798361</c:v>
                </c:pt>
                <c:pt idx="8">
                  <c:v>1.0347953539165977</c:v>
                </c:pt>
                <c:pt idx="9">
                  <c:v>1.0432012365634842</c:v>
                </c:pt>
                <c:pt idx="10">
                  <c:v>1.0546778268277461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86912"/>
        <c:axId val="146092800"/>
      </c:scatterChart>
      <c:valAx>
        <c:axId val="14608691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6092800"/>
        <c:crosses val="autoZero"/>
        <c:crossBetween val="midCat"/>
      </c:valAx>
      <c:valAx>
        <c:axId val="146092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6086912"/>
        <c:crosses val="autoZero"/>
        <c:crossBetween val="midCat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590550</xdr:colOff>
      <xdr:row>13</xdr:row>
      <xdr:rowOff>142875</xdr:rowOff>
    </xdr:from>
    <xdr:ext cx="4343400" cy="28860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314325</xdr:colOff>
      <xdr:row>6</xdr:row>
      <xdr:rowOff>133350</xdr:rowOff>
    </xdr:from>
    <xdr:ext cx="4343400" cy="2886075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590550</xdr:colOff>
      <xdr:row>21</xdr:row>
      <xdr:rowOff>142875</xdr:rowOff>
    </xdr:from>
    <xdr:ext cx="5353050" cy="288607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590550</xdr:colOff>
      <xdr:row>21</xdr:row>
      <xdr:rowOff>142875</xdr:rowOff>
    </xdr:from>
    <xdr:ext cx="5353050" cy="2886075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B10" sqref="B10"/>
    </sheetView>
  </sheetViews>
  <sheetFormatPr defaultColWidth="14.42578125" defaultRowHeight="15" customHeight="1"/>
  <cols>
    <col min="1" max="2" width="8.7109375" customWidth="1"/>
    <col min="3" max="3" width="15.140625" customWidth="1"/>
    <col min="4" max="4" width="21.85546875" customWidth="1"/>
    <col min="5" max="5" width="19" customWidth="1"/>
    <col min="6" max="26" width="8.7109375" customWidth="1"/>
  </cols>
  <sheetData>
    <row r="1" spans="1:10">
      <c r="B1" t="s">
        <v>0</v>
      </c>
      <c r="C1" t="s">
        <v>1</v>
      </c>
      <c r="D1" t="s">
        <v>2</v>
      </c>
      <c r="E1" s="1" t="s">
        <v>8</v>
      </c>
      <c r="J1" t="s">
        <v>9</v>
      </c>
    </row>
    <row r="2" spans="1:10">
      <c r="A2">
        <v>17</v>
      </c>
      <c r="B2">
        <f t="shared" ref="B2:B5" si="0">TAN(RADIANS(A2))</f>
        <v>0.30573068145866039</v>
      </c>
      <c r="C2">
        <f t="shared" ref="C2:C5" si="1">B2*$J$2</f>
        <v>388.27796545249868</v>
      </c>
      <c r="D2">
        <v>0</v>
      </c>
      <c r="E2">
        <f t="shared" ref="E2:E5" si="2">C2-D2</f>
        <v>388.27796545249868</v>
      </c>
      <c r="J2">
        <v>1270</v>
      </c>
    </row>
    <row r="3" spans="1:10">
      <c r="A3">
        <v>25</v>
      </c>
      <c r="B3">
        <f t="shared" si="0"/>
        <v>0.46630765815499858</v>
      </c>
      <c r="C3">
        <f t="shared" si="1"/>
        <v>592.21072585684817</v>
      </c>
      <c r="D3">
        <f>197+6.35/COS(RADIANS(25))</f>
        <v>204.00644978541183</v>
      </c>
      <c r="E3">
        <f t="shared" si="2"/>
        <v>388.20427607143631</v>
      </c>
    </row>
    <row r="4" spans="1:10">
      <c r="A4">
        <v>35</v>
      </c>
      <c r="B4">
        <f t="shared" si="0"/>
        <v>0.70020753820970971</v>
      </c>
      <c r="C4">
        <f t="shared" si="1"/>
        <v>889.26357352633136</v>
      </c>
      <c r="D4">
        <f>479+6.35/COS(RADIANS(35))</f>
        <v>486.75191863863523</v>
      </c>
      <c r="E4">
        <f t="shared" si="2"/>
        <v>402.51165488769612</v>
      </c>
    </row>
    <row r="5" spans="1:10">
      <c r="A5">
        <v>45</v>
      </c>
      <c r="B5">
        <f t="shared" si="0"/>
        <v>0.99999999999999989</v>
      </c>
      <c r="C5">
        <f t="shared" si="1"/>
        <v>1269.9999999999998</v>
      </c>
      <c r="D5">
        <f>825+6.35/COS(RADIANS(45))</f>
        <v>833.98025612106915</v>
      </c>
      <c r="E5">
        <f t="shared" si="2"/>
        <v>436.01974387893063</v>
      </c>
    </row>
    <row r="8" spans="1:10">
      <c r="C8">
        <f t="shared" ref="C8:C11" si="3">C2/$C$2</f>
        <v>1</v>
      </c>
      <c r="E8">
        <f t="shared" ref="E8:E11" si="4">E2/$C$2</f>
        <v>1</v>
      </c>
    </row>
    <row r="9" spans="1:10">
      <c r="C9">
        <f t="shared" si="3"/>
        <v>1.5252236246954847</v>
      </c>
      <c r="E9">
        <f t="shared" si="4"/>
        <v>0.99981021487795096</v>
      </c>
    </row>
    <row r="10" spans="1:10">
      <c r="C10">
        <f t="shared" si="3"/>
        <v>2.2902756598355629</v>
      </c>
      <c r="E10">
        <f t="shared" si="4"/>
        <v>1.0366585042203194</v>
      </c>
    </row>
    <row r="11" spans="1:10">
      <c r="C11">
        <f t="shared" si="3"/>
        <v>3.27085261848414</v>
      </c>
      <c r="E11">
        <f t="shared" si="4"/>
        <v>1.1229577330529013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zoomScaleNormal="100" workbookViewId="0">
      <selection activeCell="T3" sqref="T3"/>
    </sheetView>
  </sheetViews>
  <sheetFormatPr defaultColWidth="14.42578125" defaultRowHeight="15" customHeight="1"/>
  <cols>
    <col min="1" max="1" width="15" customWidth="1"/>
    <col min="2" max="2" width="21.5703125" bestFit="1" customWidth="1"/>
    <col min="3" max="3" width="8.7109375" hidden="1" customWidth="1"/>
    <col min="4" max="4" width="34" bestFit="1" customWidth="1"/>
    <col min="5" max="5" width="31.7109375" bestFit="1" customWidth="1"/>
    <col min="6" max="6" width="27.5703125" bestFit="1" customWidth="1"/>
    <col min="7" max="26" width="8.7109375" customWidth="1"/>
  </cols>
  <sheetData>
    <row r="1" spans="1:20" s="3" customFormat="1" ht="15" customHeight="1">
      <c r="B1" s="8" t="s">
        <v>34</v>
      </c>
      <c r="C1" s="9"/>
      <c r="D1" s="9"/>
      <c r="E1" s="9"/>
      <c r="F1" s="9"/>
      <c r="G1" s="10"/>
    </row>
    <row r="2" spans="1:20">
      <c r="B2" s="11" t="s">
        <v>29</v>
      </c>
      <c r="C2" s="7" t="s">
        <v>0</v>
      </c>
      <c r="D2" s="7" t="s">
        <v>30</v>
      </c>
      <c r="E2" s="7" t="s">
        <v>31</v>
      </c>
      <c r="F2" s="7" t="s">
        <v>32</v>
      </c>
      <c r="G2" s="12" t="s">
        <v>33</v>
      </c>
      <c r="K2" t="s">
        <v>9</v>
      </c>
      <c r="S2" s="17">
        <f>D3-$D$3</f>
        <v>0</v>
      </c>
      <c r="T2" s="17">
        <f>S2-E3</f>
        <v>0</v>
      </c>
    </row>
    <row r="3" spans="1:20">
      <c r="A3">
        <f t="shared" ref="A3:A14" si="0">RADIANS(B3)</f>
        <v>0.29670597283903605</v>
      </c>
      <c r="B3" s="11">
        <v>17</v>
      </c>
      <c r="C3" s="7">
        <f t="shared" ref="C3:C14" si="1">TAN(RADIANS(B3))</f>
        <v>0.30573068145866039</v>
      </c>
      <c r="D3" s="15">
        <f t="shared" ref="D3:D14" si="2">C3*$K$3</f>
        <v>395.92123248896519</v>
      </c>
      <c r="E3" s="7">
        <v>0</v>
      </c>
      <c r="F3" s="15">
        <f t="shared" ref="F3:F14" si="3">D3-E3</f>
        <v>395.92123248896519</v>
      </c>
      <c r="G3" s="18">
        <f>(F3-$D$3)/$D$3*100</f>
        <v>0</v>
      </c>
      <c r="K3">
        <v>1295</v>
      </c>
      <c r="S3" s="17">
        <f t="shared" ref="S3:S14" si="4">D4-$D$3</f>
        <v>75.420220885766867</v>
      </c>
      <c r="T3" s="17">
        <f>S3-E4</f>
        <v>-0.57977911423313344</v>
      </c>
    </row>
    <row r="4" spans="1:20">
      <c r="A4">
        <f t="shared" si="0"/>
        <v>0.3490658503988659</v>
      </c>
      <c r="B4" s="11">
        <v>20</v>
      </c>
      <c r="C4" s="7">
        <f t="shared" si="1"/>
        <v>0.36397023426620234</v>
      </c>
      <c r="D4" s="15">
        <f t="shared" si="2"/>
        <v>471.34145337473205</v>
      </c>
      <c r="E4" s="7">
        <v>76</v>
      </c>
      <c r="F4" s="15">
        <f t="shared" si="3"/>
        <v>395.34145337473205</v>
      </c>
      <c r="G4" s="18">
        <f t="shared" ref="G4:G14" si="5">(F4-$D$3)/$D$3*100</f>
        <v>-0.14643799489821313</v>
      </c>
      <c r="S4" s="17">
        <f t="shared" si="4"/>
        <v>140.48533078419291</v>
      </c>
      <c r="T4" s="17">
        <f t="shared" ref="T3:T13" si="6">S4-E5</f>
        <v>0.48533078419291087</v>
      </c>
    </row>
    <row r="5" spans="1:20">
      <c r="A5">
        <f t="shared" si="0"/>
        <v>0.39269908169872414</v>
      </c>
      <c r="B5" s="11">
        <v>22.5</v>
      </c>
      <c r="C5" s="7">
        <f t="shared" si="1"/>
        <v>0.41421356237309503</v>
      </c>
      <c r="D5" s="15">
        <f t="shared" si="2"/>
        <v>536.4065632731581</v>
      </c>
      <c r="E5" s="7">
        <v>140</v>
      </c>
      <c r="F5" s="15">
        <f t="shared" si="3"/>
        <v>396.4065632731581</v>
      </c>
      <c r="G5" s="18">
        <f t="shared" si="5"/>
        <v>0.12258266149099181</v>
      </c>
      <c r="S5" s="17">
        <f t="shared" si="4"/>
        <v>207.94718482175801</v>
      </c>
      <c r="T5" s="17">
        <f t="shared" si="6"/>
        <v>2.9471848217580146</v>
      </c>
    </row>
    <row r="6" spans="1:20">
      <c r="A6">
        <f t="shared" si="0"/>
        <v>0.43633231299858238</v>
      </c>
      <c r="B6" s="11">
        <v>25</v>
      </c>
      <c r="C6" s="7">
        <f t="shared" si="1"/>
        <v>0.46630765815499858</v>
      </c>
      <c r="D6" s="15">
        <f t="shared" si="2"/>
        <v>603.8684173107232</v>
      </c>
      <c r="E6" s="7">
        <v>205</v>
      </c>
      <c r="F6" s="15">
        <f t="shared" si="3"/>
        <v>398.8684173107232</v>
      </c>
      <c r="G6" s="18">
        <f t="shared" si="5"/>
        <v>0.74438665570686613</v>
      </c>
      <c r="S6" s="17">
        <f t="shared" si="4"/>
        <v>278.21309797554613</v>
      </c>
      <c r="T6" s="17">
        <f t="shared" si="6"/>
        <v>2.213097975546134</v>
      </c>
    </row>
    <row r="7" spans="1:20">
      <c r="A7">
        <f t="shared" si="0"/>
        <v>0.47996554429844063</v>
      </c>
      <c r="B7" s="11">
        <v>27.5</v>
      </c>
      <c r="C7" s="7">
        <f t="shared" si="1"/>
        <v>0.52056705055174624</v>
      </c>
      <c r="D7" s="15">
        <f t="shared" si="2"/>
        <v>674.13433046451132</v>
      </c>
      <c r="E7" s="7">
        <v>276</v>
      </c>
      <c r="F7" s="15">
        <f t="shared" si="3"/>
        <v>398.13433046451132</v>
      </c>
      <c r="G7" s="18">
        <f t="shared" si="5"/>
        <v>0.55897430951946125</v>
      </c>
      <c r="S7" s="17">
        <f t="shared" si="4"/>
        <v>351.74736611160017</v>
      </c>
      <c r="T7" s="17">
        <f t="shared" si="6"/>
        <v>1.7473661116001722</v>
      </c>
    </row>
    <row r="8" spans="1:20">
      <c r="A8">
        <f t="shared" si="0"/>
        <v>0.52359877559829882</v>
      </c>
      <c r="B8" s="11">
        <v>30</v>
      </c>
      <c r="C8" s="7">
        <f t="shared" si="1"/>
        <v>0.57735026918962573</v>
      </c>
      <c r="D8" s="15">
        <f t="shared" si="2"/>
        <v>747.66859860056536</v>
      </c>
      <c r="E8" s="7">
        <v>350</v>
      </c>
      <c r="F8" s="15">
        <f t="shared" si="3"/>
        <v>397.66859860056536</v>
      </c>
      <c r="G8" s="18">
        <f t="shared" si="5"/>
        <v>0.44134185494809841</v>
      </c>
      <c r="S8" s="17">
        <f t="shared" si="4"/>
        <v>429.0847552567385</v>
      </c>
      <c r="T8" s="17">
        <f t="shared" si="6"/>
        <v>6.0847552567385037</v>
      </c>
    </row>
    <row r="9" spans="1:20">
      <c r="A9">
        <f t="shared" si="0"/>
        <v>0.56723200689815712</v>
      </c>
      <c r="B9" s="11">
        <v>32.5</v>
      </c>
      <c r="C9" s="7">
        <f t="shared" si="1"/>
        <v>0.63707026080749318</v>
      </c>
      <c r="D9" s="15">
        <f t="shared" si="2"/>
        <v>825.00598774570369</v>
      </c>
      <c r="E9" s="7">
        <v>423</v>
      </c>
      <c r="F9" s="15">
        <f>D9-E9</f>
        <v>402.00598774570369</v>
      </c>
      <c r="G9" s="18">
        <f t="shared" si="5"/>
        <v>1.5368600513002528</v>
      </c>
      <c r="S9" s="17">
        <f t="shared" si="4"/>
        <v>510.84752949260894</v>
      </c>
      <c r="T9" s="17">
        <f t="shared" si="6"/>
        <v>6.8475294926089418</v>
      </c>
    </row>
    <row r="10" spans="1:20">
      <c r="A10">
        <f t="shared" si="0"/>
        <v>0.6108652381980153</v>
      </c>
      <c r="B10" s="11">
        <v>35</v>
      </c>
      <c r="C10" s="7">
        <f t="shared" si="1"/>
        <v>0.70020753820970971</v>
      </c>
      <c r="D10" s="15">
        <f t="shared" si="2"/>
        <v>906.76876198157413</v>
      </c>
      <c r="E10" s="7">
        <v>504</v>
      </c>
      <c r="F10" s="15">
        <f t="shared" si="3"/>
        <v>402.76876198157413</v>
      </c>
      <c r="G10" s="18">
        <f t="shared" si="5"/>
        <v>1.7295181290384043</v>
      </c>
      <c r="S10" s="17">
        <f t="shared" si="4"/>
        <v>597.76721694378853</v>
      </c>
      <c r="T10" s="17">
        <f t="shared" si="6"/>
        <v>11.767216943788526</v>
      </c>
    </row>
    <row r="11" spans="1:20">
      <c r="A11">
        <f t="shared" si="0"/>
        <v>0.6544984694978736</v>
      </c>
      <c r="B11" s="11">
        <v>37.5</v>
      </c>
      <c r="C11" s="7">
        <f t="shared" si="1"/>
        <v>0.76732698797896037</v>
      </c>
      <c r="D11" s="15">
        <f t="shared" si="2"/>
        <v>993.68844943275371</v>
      </c>
      <c r="E11" s="7">
        <v>586</v>
      </c>
      <c r="F11" s="15">
        <f t="shared" si="3"/>
        <v>407.68844943275371</v>
      </c>
      <c r="G11" s="18">
        <f t="shared" si="5"/>
        <v>2.9721106063985827</v>
      </c>
      <c r="S11" s="17">
        <f t="shared" si="4"/>
        <v>690.71278988561221</v>
      </c>
      <c r="T11" s="17">
        <f t="shared" si="6"/>
        <v>14.71278988561221</v>
      </c>
    </row>
    <row r="12" spans="1:20">
      <c r="A12">
        <f t="shared" si="0"/>
        <v>0.69813170079773179</v>
      </c>
      <c r="B12" s="11">
        <v>40</v>
      </c>
      <c r="C12" s="7">
        <f t="shared" si="1"/>
        <v>0.83909963117727993</v>
      </c>
      <c r="D12" s="15">
        <f t="shared" si="2"/>
        <v>1086.6340223745774</v>
      </c>
      <c r="E12" s="7">
        <v>676</v>
      </c>
      <c r="F12" s="15">
        <f t="shared" si="3"/>
        <v>410.6340223745774</v>
      </c>
      <c r="G12" s="18">
        <f t="shared" si="5"/>
        <v>3.7160901407383533</v>
      </c>
      <c r="S12" s="17">
        <f t="shared" si="4"/>
        <v>770.10200487673751</v>
      </c>
      <c r="T12" s="17">
        <f t="shared" si="6"/>
        <v>21.10200487673751</v>
      </c>
    </row>
    <row r="13" spans="1:20">
      <c r="A13">
        <f t="shared" si="0"/>
        <v>0.73303828583761843</v>
      </c>
      <c r="B13" s="11">
        <v>42</v>
      </c>
      <c r="C13" s="7">
        <f t="shared" si="1"/>
        <v>0.90040404429783993</v>
      </c>
      <c r="D13" s="15">
        <f t="shared" si="2"/>
        <v>1166.0232373657027</v>
      </c>
      <c r="E13" s="7">
        <v>749</v>
      </c>
      <c r="F13" s="15">
        <f t="shared" si="3"/>
        <v>417.0232373657027</v>
      </c>
      <c r="G13" s="18">
        <f t="shared" si="5"/>
        <v>5.3298492591769877</v>
      </c>
      <c r="S13" s="17">
        <f>D14-$D$3</f>
        <v>899.07876751103458</v>
      </c>
      <c r="T13" s="17">
        <f t="shared" si="6"/>
        <v>26.078767511034584</v>
      </c>
    </row>
    <row r="14" spans="1:20" ht="15.75" thickBot="1">
      <c r="A14">
        <f t="shared" si="0"/>
        <v>0.78539816339744828</v>
      </c>
      <c r="B14" s="13">
        <v>45</v>
      </c>
      <c r="C14" s="14">
        <f t="shared" si="1"/>
        <v>0.99999999999999989</v>
      </c>
      <c r="D14" s="16">
        <f t="shared" si="2"/>
        <v>1294.9999999999998</v>
      </c>
      <c r="E14" s="14">
        <v>873</v>
      </c>
      <c r="F14" s="16">
        <f t="shared" si="3"/>
        <v>421.99999999999977</v>
      </c>
      <c r="G14" s="18">
        <f t="shared" si="5"/>
        <v>6.5868575289812048</v>
      </c>
      <c r="S14" s="17"/>
    </row>
    <row r="17" spans="2:6">
      <c r="D17">
        <f>D3/$D$3</f>
        <v>1</v>
      </c>
      <c r="F17">
        <f>F3/$D$3</f>
        <v>1</v>
      </c>
    </row>
    <row r="18" spans="2:6">
      <c r="D18">
        <f>D6/$D$3</f>
        <v>1.5252236246954847</v>
      </c>
      <c r="F18">
        <f>F6/$D$3</f>
        <v>1.0074438665570686</v>
      </c>
    </row>
    <row r="19" spans="2:6">
      <c r="D19">
        <f>D10/$D$3</f>
        <v>2.2902756598355629</v>
      </c>
      <c r="F19">
        <f>F10/$D$3</f>
        <v>1.0172951812903841</v>
      </c>
    </row>
    <row r="20" spans="2:6">
      <c r="D20">
        <f>D12/$D$3</f>
        <v>2.7445712258052826</v>
      </c>
      <c r="F20">
        <f>F12/$D$3</f>
        <v>1.0371609014073835</v>
      </c>
    </row>
    <row r="21" spans="2:6">
      <c r="D21">
        <f>D14/$D$3</f>
        <v>3.27085261848414</v>
      </c>
      <c r="F21">
        <f>F14/$D$3</f>
        <v>1.065868575289812</v>
      </c>
    </row>
    <row r="22" spans="2:6" ht="15.75" customHeight="1"/>
    <row r="23" spans="2:6" ht="15.75" customHeight="1"/>
    <row r="24" spans="2:6" ht="15.75" customHeight="1"/>
    <row r="25" spans="2:6" ht="15.75" customHeight="1"/>
    <row r="26" spans="2:6" ht="15.75" customHeight="1"/>
    <row r="27" spans="2:6" ht="15.75" customHeight="1">
      <c r="B27" s="4" t="s">
        <v>11</v>
      </c>
      <c r="C27" s="5"/>
      <c r="D27" s="5"/>
      <c r="E27" s="5"/>
      <c r="F27" s="5"/>
    </row>
    <row r="28" spans="2:6" ht="15.75" customHeight="1">
      <c r="B28" s="5"/>
      <c r="C28" s="5"/>
      <c r="D28" s="5"/>
      <c r="E28" s="5"/>
      <c r="F28" s="5"/>
    </row>
    <row r="29" spans="2:6" ht="15.75" customHeight="1">
      <c r="B29" s="5"/>
      <c r="C29" s="5"/>
      <c r="D29" s="5"/>
      <c r="E29" s="5"/>
      <c r="F29" s="5"/>
    </row>
    <row r="30" spans="2:6" ht="15.75" customHeight="1">
      <c r="B30" s="5"/>
      <c r="C30" s="5"/>
      <c r="D30" s="5"/>
      <c r="E30" s="5"/>
      <c r="F30" s="5"/>
    </row>
    <row r="31" spans="2:6" ht="15.75" customHeight="1">
      <c r="B31" s="5"/>
      <c r="C31" s="5"/>
      <c r="D31" s="5"/>
      <c r="E31" s="5"/>
      <c r="F31" s="5"/>
    </row>
    <row r="32" spans="2:6" ht="15.75" customHeight="1">
      <c r="B32" s="5"/>
      <c r="C32" s="5"/>
      <c r="D32" s="5"/>
      <c r="E32" s="5"/>
      <c r="F32" s="5"/>
    </row>
    <row r="33" spans="2:6" ht="15.75" customHeight="1">
      <c r="B33" s="5"/>
      <c r="C33" s="5"/>
      <c r="D33" s="5"/>
      <c r="E33" s="5"/>
      <c r="F33" s="5"/>
    </row>
    <row r="34" spans="2:6" ht="15.75" customHeight="1">
      <c r="B34" s="5"/>
      <c r="C34" s="5"/>
      <c r="D34" s="5"/>
      <c r="E34" s="5"/>
      <c r="F34" s="5"/>
    </row>
    <row r="35" spans="2:6" ht="15.75" customHeight="1">
      <c r="B35" s="5"/>
      <c r="C35" s="5"/>
      <c r="D35" s="5"/>
      <c r="E35" s="5"/>
      <c r="F35" s="5"/>
    </row>
    <row r="36" spans="2:6" ht="15.75" customHeight="1">
      <c r="B36" s="5"/>
      <c r="C36" s="5"/>
      <c r="D36" s="5"/>
      <c r="E36" s="5"/>
      <c r="F36" s="5"/>
    </row>
    <row r="37" spans="2:6" ht="15.75" customHeight="1"/>
    <row r="38" spans="2:6" ht="15.75" customHeight="1"/>
    <row r="39" spans="2:6" ht="15.75" customHeight="1"/>
    <row r="40" spans="2:6" ht="15.75" customHeight="1"/>
    <row r="41" spans="2:6" ht="15.75" customHeight="1"/>
    <row r="42" spans="2:6" ht="15.75" customHeight="1"/>
    <row r="43" spans="2:6" ht="15.75" customHeight="1"/>
    <row r="44" spans="2:6" ht="15.75" customHeight="1"/>
    <row r="45" spans="2:6" ht="15.75" customHeight="1"/>
    <row r="46" spans="2:6" ht="15.75" customHeight="1"/>
    <row r="47" spans="2:6" ht="15.75" customHeight="1"/>
    <row r="48" spans="2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B27:F36"/>
    <mergeCell ref="B1:G1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D23" sqref="D23"/>
    </sheetView>
  </sheetViews>
  <sheetFormatPr defaultColWidth="14.42578125" defaultRowHeight="15" customHeight="1"/>
  <cols>
    <col min="1" max="1" width="15" customWidth="1"/>
    <col min="2" max="3" width="8.7109375" customWidth="1"/>
    <col min="4" max="4" width="15.140625" customWidth="1"/>
    <col min="5" max="5" width="21.85546875" customWidth="1"/>
    <col min="6" max="6" width="19" customWidth="1"/>
    <col min="7" max="8" width="8.7109375" customWidth="1"/>
    <col min="9" max="9" width="14.140625" bestFit="1" customWidth="1"/>
    <col min="10" max="10" width="22.85546875" bestFit="1" customWidth="1"/>
    <col min="11" max="26" width="8.7109375" customWidth="1"/>
  </cols>
  <sheetData>
    <row r="1" spans="1:11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5</v>
      </c>
      <c r="J1" t="s">
        <v>6</v>
      </c>
      <c r="K1" t="s">
        <v>7</v>
      </c>
    </row>
    <row r="2" spans="1:11">
      <c r="A2">
        <f t="shared" ref="A2:A12" si="0">RADIANS(B2)</f>
        <v>0.29670597283903605</v>
      </c>
      <c r="B2">
        <v>17</v>
      </c>
      <c r="C2">
        <f t="shared" ref="C2:C12" si="1">TAN(RADIANS(B2))</f>
        <v>0.30573068145866039</v>
      </c>
      <c r="D2" s="17">
        <f t="shared" ref="D2:D12" si="2">C2*$K$2</f>
        <v>402.02895567989827</v>
      </c>
      <c r="E2">
        <v>0</v>
      </c>
      <c r="F2" s="17">
        <f t="shared" ref="F2:F12" si="3">D2-E2</f>
        <v>402.02895567989827</v>
      </c>
      <c r="G2" s="6">
        <f>(F2-$D$2)/$D$2</f>
        <v>0</v>
      </c>
      <c r="I2">
        <v>10</v>
      </c>
      <c r="J2">
        <v>1295</v>
      </c>
      <c r="K2">
        <f>J2/COS(RADIANS(I2))</f>
        <v>1314.9774623920398</v>
      </c>
    </row>
    <row r="3" spans="1:11">
      <c r="A3">
        <f t="shared" si="0"/>
        <v>0.3490658503988659</v>
      </c>
      <c r="B3">
        <v>20</v>
      </c>
      <c r="C3">
        <f t="shared" si="1"/>
        <v>0.36397023426620234</v>
      </c>
      <c r="D3" s="17">
        <f t="shared" si="2"/>
        <v>478.61265504160701</v>
      </c>
      <c r="E3">
        <v>77</v>
      </c>
      <c r="F3" s="17">
        <f t="shared" si="3"/>
        <v>401.61265504160701</v>
      </c>
      <c r="G3" s="6">
        <f t="shared" ref="G3:G12" si="4">(F3-$D$2)/$D$2</f>
        <v>-1.0354991410686507E-3</v>
      </c>
    </row>
    <row r="4" spans="1:11">
      <c r="A4">
        <f t="shared" si="0"/>
        <v>0.39269908169872414</v>
      </c>
      <c r="B4">
        <v>22.5</v>
      </c>
      <c r="C4">
        <f t="shared" si="1"/>
        <v>0.41421356237309503</v>
      </c>
      <c r="D4" s="17">
        <f t="shared" si="2"/>
        <v>544.68149913773937</v>
      </c>
      <c r="E4">
        <v>141</v>
      </c>
      <c r="F4" s="17">
        <f t="shared" si="3"/>
        <v>403.68149913773937</v>
      </c>
      <c r="G4" s="6">
        <f t="shared" si="4"/>
        <v>4.1105085454513175E-3</v>
      </c>
    </row>
    <row r="5" spans="1:11">
      <c r="A5">
        <f t="shared" si="0"/>
        <v>0.43633231299858238</v>
      </c>
      <c r="B5">
        <v>25</v>
      </c>
      <c r="C5">
        <f t="shared" si="1"/>
        <v>0.46630765815499858</v>
      </c>
      <c r="D5" s="17">
        <f t="shared" si="2"/>
        <v>613.18406101463484</v>
      </c>
      <c r="E5">
        <v>209</v>
      </c>
      <c r="F5" s="17">
        <f t="shared" si="3"/>
        <v>404.18406101463484</v>
      </c>
      <c r="G5" s="6">
        <f t="shared" si="4"/>
        <v>5.3605724271574345E-3</v>
      </c>
    </row>
    <row r="6" spans="1:11">
      <c r="A6">
        <f t="shared" si="0"/>
        <v>0.47996554429844063</v>
      </c>
      <c r="B6">
        <v>27.5</v>
      </c>
      <c r="C6">
        <f t="shared" si="1"/>
        <v>0.52056705055174624</v>
      </c>
      <c r="D6" s="17">
        <f t="shared" si="2"/>
        <v>684.53393913944399</v>
      </c>
      <c r="E6">
        <v>278</v>
      </c>
      <c r="F6" s="17">
        <f t="shared" si="3"/>
        <v>406.53393913944399</v>
      </c>
      <c r="G6" s="6">
        <f t="shared" si="4"/>
        <v>1.1205619386113698E-2</v>
      </c>
    </row>
    <row r="7" spans="1:11">
      <c r="A7">
        <f t="shared" si="0"/>
        <v>0.52359877559829882</v>
      </c>
      <c r="B7">
        <v>30</v>
      </c>
      <c r="C7">
        <f t="shared" si="1"/>
        <v>0.57735026918962573</v>
      </c>
      <c r="D7" s="17">
        <f t="shared" si="2"/>
        <v>759.20259189033516</v>
      </c>
      <c r="E7">
        <v>351</v>
      </c>
      <c r="F7" s="17">
        <f t="shared" si="3"/>
        <v>408.20259189033516</v>
      </c>
      <c r="G7" s="6">
        <f t="shared" si="4"/>
        <v>1.5356197913645871E-2</v>
      </c>
    </row>
    <row r="8" spans="1:11">
      <c r="A8">
        <f t="shared" si="0"/>
        <v>0.56723200689815712</v>
      </c>
      <c r="B8">
        <v>32.5</v>
      </c>
      <c r="C8">
        <f t="shared" si="1"/>
        <v>0.63707026080749318</v>
      </c>
      <c r="D8" s="17">
        <f t="shared" si="2"/>
        <v>837.73303492207231</v>
      </c>
      <c r="E8">
        <v>427</v>
      </c>
      <c r="F8" s="17">
        <f t="shared" si="3"/>
        <v>410.73303492207231</v>
      </c>
      <c r="G8" s="6">
        <f t="shared" si="4"/>
        <v>2.1650378957042974E-2</v>
      </c>
    </row>
    <row r="9" spans="1:11">
      <c r="A9">
        <f t="shared" si="0"/>
        <v>0.6108652381980153</v>
      </c>
      <c r="B9">
        <v>35</v>
      </c>
      <c r="C9">
        <f t="shared" si="1"/>
        <v>0.70020753820970971</v>
      </c>
      <c r="D9" s="17">
        <f t="shared" si="2"/>
        <v>920.75713174278133</v>
      </c>
      <c r="E9">
        <v>510</v>
      </c>
      <c r="F9" s="17">
        <f t="shared" si="3"/>
        <v>410.75713174278133</v>
      </c>
      <c r="G9" s="6">
        <f t="shared" si="4"/>
        <v>2.1710316979836053E-2</v>
      </c>
    </row>
    <row r="10" spans="1:11">
      <c r="A10">
        <f t="shared" si="0"/>
        <v>0.6544984694978736</v>
      </c>
      <c r="B10">
        <v>37.5</v>
      </c>
      <c r="C10">
        <f t="shared" si="1"/>
        <v>0.76732698797896037</v>
      </c>
      <c r="D10" s="17">
        <f t="shared" si="2"/>
        <v>1009.0176954775005</v>
      </c>
      <c r="E10">
        <v>593</v>
      </c>
      <c r="F10" s="17">
        <f t="shared" si="3"/>
        <v>416.01769547750052</v>
      </c>
      <c r="G10" s="6">
        <f t="shared" si="4"/>
        <v>3.4795353916597743E-2</v>
      </c>
    </row>
    <row r="11" spans="1:11">
      <c r="A11">
        <f t="shared" si="0"/>
        <v>0.69813170079773179</v>
      </c>
      <c r="B11">
        <v>40</v>
      </c>
      <c r="C11">
        <f t="shared" si="1"/>
        <v>0.83909963117727993</v>
      </c>
      <c r="D11" s="17">
        <f t="shared" si="2"/>
        <v>1103.3971036995961</v>
      </c>
      <c r="E11">
        <v>684</v>
      </c>
      <c r="F11" s="17">
        <f t="shared" si="3"/>
        <v>419.39710369959607</v>
      </c>
      <c r="G11" s="6">
        <f t="shared" si="4"/>
        <v>4.3201236563484222E-2</v>
      </c>
    </row>
    <row r="12" spans="1:11">
      <c r="A12">
        <f t="shared" si="0"/>
        <v>0.73303828583761843</v>
      </c>
      <c r="B12">
        <v>42</v>
      </c>
      <c r="C12">
        <f t="shared" si="1"/>
        <v>0.90040404429783993</v>
      </c>
      <c r="D12" s="17">
        <f t="shared" si="2"/>
        <v>1184.0110252983034</v>
      </c>
      <c r="E12">
        <v>760</v>
      </c>
      <c r="F12" s="17">
        <f t="shared" si="3"/>
        <v>424.01102529830337</v>
      </c>
      <c r="G12" s="6">
        <f t="shared" si="4"/>
        <v>5.4677826827746107E-2</v>
      </c>
    </row>
    <row r="14" spans="1:11" ht="15" customHeight="1">
      <c r="B14" s="17">
        <f>D2-$D$2</f>
        <v>0</v>
      </c>
      <c r="C14" s="17">
        <f>B14-E2</f>
        <v>0</v>
      </c>
    </row>
    <row r="15" spans="1:11" ht="15" customHeight="1">
      <c r="B15" s="17">
        <f t="shared" ref="B15:B27" si="5">D3-$D$2</f>
        <v>76.583699361708739</v>
      </c>
      <c r="C15" s="17">
        <f t="shared" ref="C15:C24" si="6">B15-E3</f>
        <v>-0.41630063829126129</v>
      </c>
    </row>
    <row r="16" spans="1:11" ht="15" customHeight="1">
      <c r="B16" s="17">
        <f t="shared" si="5"/>
        <v>142.65254345784109</v>
      </c>
      <c r="C16" s="17">
        <f t="shared" si="6"/>
        <v>1.6525434578410909</v>
      </c>
    </row>
    <row r="17" spans="2:6" ht="15" customHeight="1">
      <c r="B17" s="17">
        <f t="shared" si="5"/>
        <v>211.15510533473656</v>
      </c>
      <c r="C17" s="17">
        <f t="shared" si="6"/>
        <v>2.155105334736561</v>
      </c>
    </row>
    <row r="18" spans="2:6" ht="15" customHeight="1">
      <c r="B18" s="17">
        <f t="shared" si="5"/>
        <v>282.50498345954571</v>
      </c>
      <c r="C18" s="17">
        <f t="shared" si="6"/>
        <v>4.5049834595457128</v>
      </c>
    </row>
    <row r="19" spans="2:6" ht="15" customHeight="1">
      <c r="B19" s="17">
        <f t="shared" si="5"/>
        <v>357.17363621043688</v>
      </c>
      <c r="C19" s="17">
        <f t="shared" si="6"/>
        <v>6.1736362104368823</v>
      </c>
    </row>
    <row r="20" spans="2:6" ht="15" customHeight="1">
      <c r="B20" s="17">
        <f t="shared" si="5"/>
        <v>435.70407924217403</v>
      </c>
      <c r="C20" s="17">
        <f t="shared" si="6"/>
        <v>8.7040792421740321</v>
      </c>
    </row>
    <row r="21" spans="2:6" ht="15.75" customHeight="1">
      <c r="B21" s="17">
        <f t="shared" si="5"/>
        <v>518.72817606288299</v>
      </c>
      <c r="C21" s="17">
        <f t="shared" si="6"/>
        <v>8.7281760628829943</v>
      </c>
    </row>
    <row r="22" spans="2:6" ht="15.75" customHeight="1">
      <c r="B22" s="17">
        <f t="shared" si="5"/>
        <v>606.98873979760219</v>
      </c>
      <c r="C22" s="17">
        <f t="shared" si="6"/>
        <v>13.988739797602193</v>
      </c>
    </row>
    <row r="23" spans="2:6" ht="15.75" customHeight="1">
      <c r="B23" s="17">
        <f t="shared" si="5"/>
        <v>701.36814801969786</v>
      </c>
      <c r="C23" s="17">
        <f t="shared" si="6"/>
        <v>17.368148019697855</v>
      </c>
    </row>
    <row r="24" spans="2:6" ht="15.75" customHeight="1">
      <c r="B24" s="17">
        <f t="shared" si="5"/>
        <v>781.98206961840515</v>
      </c>
      <c r="C24" s="17">
        <f t="shared" si="6"/>
        <v>21.982069618405149</v>
      </c>
    </row>
    <row r="25" spans="2:6" ht="15.75" customHeight="1">
      <c r="B25" s="17"/>
      <c r="C25" s="3"/>
      <c r="D25" s="3"/>
      <c r="E25" s="3"/>
      <c r="F25" s="3"/>
    </row>
    <row r="26" spans="2:6" ht="15.75" customHeight="1">
      <c r="B26" s="17"/>
      <c r="C26" s="3"/>
      <c r="D26" s="3"/>
      <c r="E26" s="3"/>
      <c r="F26" s="3"/>
    </row>
    <row r="27" spans="2:6" ht="15.75" customHeight="1">
      <c r="B27" s="17"/>
      <c r="C27" s="3"/>
      <c r="D27" s="3"/>
      <c r="E27" s="3"/>
      <c r="F27" s="3"/>
    </row>
    <row r="28" spans="2:6" ht="15.75" customHeight="1">
      <c r="B28" s="3"/>
      <c r="C28" s="3"/>
      <c r="D28" s="3"/>
      <c r="E28" s="3"/>
      <c r="F28" s="3"/>
    </row>
    <row r="29" spans="2:6" ht="15.75" customHeight="1">
      <c r="B29" s="3"/>
      <c r="C29" s="3"/>
      <c r="D29" s="3"/>
      <c r="E29" s="3"/>
      <c r="F29" s="3"/>
    </row>
    <row r="30" spans="2:6" ht="15.75" customHeight="1">
      <c r="B30" s="3"/>
      <c r="C30" s="3"/>
      <c r="D30" s="3"/>
      <c r="E30" s="3"/>
      <c r="F30" s="3"/>
    </row>
    <row r="31" spans="2:6" ht="15.75" customHeight="1">
      <c r="B31" s="3"/>
      <c r="C31" s="3"/>
      <c r="D31" s="3"/>
      <c r="E31" s="3"/>
      <c r="F31" s="3"/>
    </row>
    <row r="32" spans="2:6" ht="15.75" customHeight="1">
      <c r="B32" s="3"/>
      <c r="C32" s="3"/>
      <c r="D32" s="3"/>
      <c r="E32" s="3"/>
      <c r="F32" s="3"/>
    </row>
    <row r="33" spans="2:6" ht="15.75" customHeight="1">
      <c r="B33" s="3"/>
      <c r="C33" s="3"/>
      <c r="D33" s="3"/>
      <c r="E33" s="3"/>
      <c r="F33" s="3"/>
    </row>
    <row r="34" spans="2:6" ht="15.75" customHeight="1">
      <c r="B34" s="3"/>
      <c r="C34" s="3"/>
      <c r="D34" s="3"/>
      <c r="E34" s="3"/>
      <c r="F34" s="3"/>
    </row>
    <row r="35" spans="2:6" ht="15.75" customHeight="1"/>
    <row r="36" spans="2:6" ht="15.75" customHeight="1"/>
    <row r="37" spans="2:6" ht="15.75" customHeight="1"/>
    <row r="38" spans="2:6" ht="15.75" customHeight="1"/>
    <row r="39" spans="2:6" ht="15.75" customHeight="1"/>
    <row r="40" spans="2:6" ht="15.75" customHeight="1"/>
    <row r="41" spans="2:6" ht="15.75" customHeight="1"/>
    <row r="42" spans="2:6" ht="15.75" customHeight="1"/>
    <row r="43" spans="2:6" ht="15.75" customHeight="1"/>
    <row r="44" spans="2:6" ht="15.75" customHeight="1"/>
    <row r="45" spans="2:6" ht="15.75" customHeight="1"/>
    <row r="46" spans="2:6" ht="15.75" customHeight="1"/>
    <row r="47" spans="2:6" ht="15.75" customHeight="1"/>
    <row r="48" spans="2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4.42578125" defaultRowHeight="15" customHeight="1"/>
  <cols>
    <col min="1" max="1" width="15" customWidth="1"/>
    <col min="2" max="3" width="8.7109375" customWidth="1"/>
    <col min="4" max="4" width="15.140625" customWidth="1"/>
    <col min="5" max="5" width="21.85546875" customWidth="1"/>
    <col min="6" max="6" width="19" customWidth="1"/>
    <col min="7" max="9" width="8.7109375" customWidth="1"/>
    <col min="10" max="10" width="23.85546875" customWidth="1"/>
    <col min="11" max="26" width="8.7109375" customWidth="1"/>
  </cols>
  <sheetData>
    <row r="1" spans="1:11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5</v>
      </c>
      <c r="J1" t="s">
        <v>6</v>
      </c>
      <c r="K1" t="s">
        <v>7</v>
      </c>
    </row>
    <row r="2" spans="1:11">
      <c r="A2">
        <f t="shared" ref="A2:A12" si="0">RADIANS(B2)</f>
        <v>0.29670597283903605</v>
      </c>
      <c r="B2">
        <v>17</v>
      </c>
      <c r="C2">
        <f t="shared" ref="C2:C12" si="1">TAN(RADIANS(B2))</f>
        <v>0.30573068145866039</v>
      </c>
      <c r="D2">
        <f t="shared" ref="D2:D12" si="2">C2*$K$2</f>
        <v>402.02895567989827</v>
      </c>
      <c r="E2">
        <v>0</v>
      </c>
      <c r="F2">
        <f t="shared" ref="F2:F12" si="3">D2-E2</f>
        <v>402.02895567989827</v>
      </c>
      <c r="G2">
        <f t="shared" ref="G2:G12" si="4">F2/$D$2</f>
        <v>1</v>
      </c>
      <c r="I2">
        <v>10</v>
      </c>
      <c r="J2">
        <v>1295</v>
      </c>
      <c r="K2">
        <f>J2/COS(RADIANS(I2))</f>
        <v>1314.9774623920398</v>
      </c>
    </row>
    <row r="3" spans="1:11">
      <c r="A3">
        <f t="shared" si="0"/>
        <v>0.3490658503988659</v>
      </c>
      <c r="B3">
        <v>20</v>
      </c>
      <c r="C3">
        <f t="shared" si="1"/>
        <v>0.36397023426620234</v>
      </c>
      <c r="D3">
        <f t="shared" si="2"/>
        <v>478.61265504160701</v>
      </c>
      <c r="E3">
        <v>77</v>
      </c>
      <c r="F3">
        <f t="shared" si="3"/>
        <v>401.61265504160701</v>
      </c>
      <c r="G3">
        <f t="shared" si="4"/>
        <v>0.9989645008589314</v>
      </c>
    </row>
    <row r="4" spans="1:11">
      <c r="A4">
        <f t="shared" si="0"/>
        <v>0.39269908169872414</v>
      </c>
      <c r="B4">
        <v>22.5</v>
      </c>
      <c r="C4">
        <f t="shared" si="1"/>
        <v>0.41421356237309503</v>
      </c>
      <c r="D4">
        <f t="shared" si="2"/>
        <v>544.68149913773937</v>
      </c>
      <c r="E4">
        <v>141</v>
      </c>
      <c r="F4">
        <f t="shared" si="3"/>
        <v>403.68149913773937</v>
      </c>
      <c r="G4">
        <f t="shared" si="4"/>
        <v>1.0041105085454514</v>
      </c>
    </row>
    <row r="5" spans="1:11">
      <c r="A5">
        <f t="shared" si="0"/>
        <v>0.43633231299858238</v>
      </c>
      <c r="B5">
        <v>25</v>
      </c>
      <c r="C5">
        <f t="shared" si="1"/>
        <v>0.46630765815499858</v>
      </c>
      <c r="D5">
        <f t="shared" si="2"/>
        <v>613.18406101463484</v>
      </c>
      <c r="E5">
        <v>209</v>
      </c>
      <c r="F5">
        <f t="shared" si="3"/>
        <v>404.18406101463484</v>
      </c>
      <c r="G5">
        <f t="shared" si="4"/>
        <v>1.0053605724271575</v>
      </c>
    </row>
    <row r="6" spans="1:11">
      <c r="A6">
        <f t="shared" si="0"/>
        <v>0.47996554429844063</v>
      </c>
      <c r="B6">
        <v>27.5</v>
      </c>
      <c r="C6">
        <f t="shared" si="1"/>
        <v>0.52056705055174624</v>
      </c>
      <c r="D6">
        <f t="shared" si="2"/>
        <v>684.53393913944399</v>
      </c>
      <c r="E6">
        <v>278</v>
      </c>
      <c r="F6">
        <f t="shared" si="3"/>
        <v>406.53393913944399</v>
      </c>
      <c r="G6">
        <f t="shared" si="4"/>
        <v>1.0112056193861136</v>
      </c>
    </row>
    <row r="7" spans="1:11">
      <c r="A7">
        <f t="shared" si="0"/>
        <v>0.52359877559829882</v>
      </c>
      <c r="B7">
        <v>30</v>
      </c>
      <c r="C7">
        <f t="shared" si="1"/>
        <v>0.57735026918962573</v>
      </c>
      <c r="D7">
        <f t="shared" si="2"/>
        <v>759.20259189033516</v>
      </c>
      <c r="E7">
        <v>351</v>
      </c>
      <c r="F7">
        <f t="shared" si="3"/>
        <v>408.20259189033516</v>
      </c>
      <c r="G7">
        <f t="shared" si="4"/>
        <v>1.0153561979136458</v>
      </c>
    </row>
    <row r="8" spans="1:11">
      <c r="A8">
        <f t="shared" si="0"/>
        <v>0.56723200689815712</v>
      </c>
      <c r="B8">
        <v>32.5</v>
      </c>
      <c r="C8">
        <f t="shared" si="1"/>
        <v>0.63707026080749318</v>
      </c>
      <c r="D8">
        <f t="shared" si="2"/>
        <v>837.73303492207231</v>
      </c>
      <c r="E8">
        <v>427</v>
      </c>
      <c r="F8">
        <f t="shared" si="3"/>
        <v>410.73303492207231</v>
      </c>
      <c r="G8">
        <f t="shared" si="4"/>
        <v>1.021650378957043</v>
      </c>
    </row>
    <row r="9" spans="1:11">
      <c r="A9">
        <f t="shared" si="0"/>
        <v>0.6108652381980153</v>
      </c>
      <c r="B9">
        <v>35</v>
      </c>
      <c r="C9">
        <f t="shared" si="1"/>
        <v>0.70020753820970971</v>
      </c>
      <c r="D9">
        <f t="shared" si="2"/>
        <v>920.75713174278133</v>
      </c>
      <c r="E9">
        <v>510</v>
      </c>
      <c r="F9">
        <f t="shared" si="3"/>
        <v>410.75713174278133</v>
      </c>
      <c r="G9">
        <f t="shared" si="4"/>
        <v>1.0217103169798361</v>
      </c>
    </row>
    <row r="10" spans="1:11">
      <c r="A10">
        <f t="shared" si="0"/>
        <v>0.6544984694978736</v>
      </c>
      <c r="B10">
        <v>37.5</v>
      </c>
      <c r="C10">
        <f t="shared" si="1"/>
        <v>0.76732698797896037</v>
      </c>
      <c r="D10">
        <f t="shared" si="2"/>
        <v>1009.0176954775005</v>
      </c>
      <c r="E10">
        <v>593</v>
      </c>
      <c r="F10">
        <f t="shared" si="3"/>
        <v>416.01769547750052</v>
      </c>
      <c r="G10">
        <f t="shared" si="4"/>
        <v>1.0347953539165977</v>
      </c>
    </row>
    <row r="11" spans="1:11">
      <c r="A11">
        <f t="shared" si="0"/>
        <v>0.69813170079773179</v>
      </c>
      <c r="B11">
        <v>40</v>
      </c>
      <c r="C11">
        <f t="shared" si="1"/>
        <v>0.83909963117727993</v>
      </c>
      <c r="D11">
        <f t="shared" si="2"/>
        <v>1103.3971036995961</v>
      </c>
      <c r="E11">
        <v>684</v>
      </c>
      <c r="F11">
        <f t="shared" si="3"/>
        <v>419.39710369959607</v>
      </c>
      <c r="G11">
        <f t="shared" si="4"/>
        <v>1.0432012365634842</v>
      </c>
    </row>
    <row r="12" spans="1:11">
      <c r="A12">
        <f t="shared" si="0"/>
        <v>0.73303828583761843</v>
      </c>
      <c r="B12">
        <v>42</v>
      </c>
      <c r="C12">
        <f t="shared" si="1"/>
        <v>0.90040404429783993</v>
      </c>
      <c r="D12">
        <f t="shared" si="2"/>
        <v>1184.0110252983034</v>
      </c>
      <c r="E12">
        <v>760</v>
      </c>
      <c r="F12">
        <f t="shared" si="3"/>
        <v>424.01102529830337</v>
      </c>
      <c r="G12">
        <f t="shared" si="4"/>
        <v>1.0546778268277461</v>
      </c>
    </row>
    <row r="21" spans="2:6" ht="15.75" customHeight="1"/>
    <row r="22" spans="2:6" ht="15.75" customHeight="1"/>
    <row r="23" spans="2:6" ht="15.75" customHeight="1"/>
    <row r="24" spans="2:6" ht="15.75" customHeight="1"/>
    <row r="25" spans="2:6" ht="15.75" customHeight="1">
      <c r="B25" s="4" t="s">
        <v>10</v>
      </c>
      <c r="C25" s="5"/>
      <c r="D25" s="5"/>
      <c r="E25" s="5"/>
      <c r="F25" s="5"/>
    </row>
    <row r="26" spans="2:6" ht="15.75" customHeight="1">
      <c r="B26" s="5"/>
      <c r="C26" s="5"/>
      <c r="D26" s="5"/>
      <c r="E26" s="5"/>
      <c r="F26" s="5"/>
    </row>
    <row r="27" spans="2:6" ht="15.75" customHeight="1">
      <c r="B27" s="5"/>
      <c r="C27" s="5"/>
      <c r="D27" s="5"/>
      <c r="E27" s="5"/>
      <c r="F27" s="5"/>
    </row>
    <row r="28" spans="2:6" ht="15.75" customHeight="1">
      <c r="B28" s="5"/>
      <c r="C28" s="5"/>
      <c r="D28" s="5"/>
      <c r="E28" s="5"/>
      <c r="F28" s="5"/>
    </row>
    <row r="29" spans="2:6" ht="15.75" customHeight="1">
      <c r="B29" s="5"/>
      <c r="C29" s="5"/>
      <c r="D29" s="5"/>
      <c r="E29" s="5"/>
      <c r="F29" s="5"/>
    </row>
    <row r="30" spans="2:6" ht="15.75" customHeight="1">
      <c r="B30" s="5"/>
      <c r="C30" s="5"/>
      <c r="D30" s="5"/>
      <c r="E30" s="5"/>
      <c r="F30" s="5"/>
    </row>
    <row r="31" spans="2:6" ht="15.75" customHeight="1">
      <c r="B31" s="5"/>
      <c r="C31" s="5"/>
      <c r="D31" s="5"/>
      <c r="E31" s="5"/>
      <c r="F31" s="5"/>
    </row>
    <row r="32" spans="2:6" ht="15.75" customHeight="1">
      <c r="B32" s="5"/>
      <c r="C32" s="5"/>
      <c r="D32" s="5"/>
      <c r="E32" s="5"/>
      <c r="F32" s="5"/>
    </row>
    <row r="33" spans="2:7" ht="15.75" customHeight="1">
      <c r="B33" s="5"/>
      <c r="C33" s="5"/>
      <c r="D33" s="5"/>
      <c r="E33" s="5"/>
      <c r="F33" s="5"/>
    </row>
    <row r="34" spans="2:7" ht="15.75" customHeight="1">
      <c r="B34" s="5"/>
      <c r="C34" s="5"/>
      <c r="D34" s="5"/>
      <c r="E34" s="5"/>
      <c r="F34" s="5"/>
    </row>
    <row r="35" spans="2:7" ht="15.75" customHeight="1"/>
    <row r="36" spans="2:7" ht="15.75" customHeight="1"/>
    <row r="37" spans="2:7" ht="15.75" customHeight="1"/>
    <row r="38" spans="2:7" ht="15.75" customHeight="1"/>
    <row r="39" spans="2:7" ht="15.75" customHeight="1">
      <c r="C39">
        <v>5</v>
      </c>
      <c r="D39">
        <f t="shared" ref="D39:D45" si="5">RADIANS(C39)</f>
        <v>8.7266462599716474E-2</v>
      </c>
    </row>
    <row r="40" spans="2:7" ht="15.75" customHeight="1">
      <c r="C40">
        <v>10</v>
      </c>
      <c r="D40">
        <f t="shared" si="5"/>
        <v>0.17453292519943295</v>
      </c>
    </row>
    <row r="41" spans="2:7" ht="15.75" customHeight="1">
      <c r="C41">
        <v>17</v>
      </c>
      <c r="D41">
        <f t="shared" si="5"/>
        <v>0.29670597283903605</v>
      </c>
      <c r="G41">
        <v>1265</v>
      </c>
    </row>
    <row r="42" spans="2:7" ht="15.75" customHeight="1">
      <c r="C42">
        <v>20</v>
      </c>
      <c r="D42">
        <f t="shared" si="5"/>
        <v>0.3490658503988659</v>
      </c>
    </row>
    <row r="43" spans="2:7" ht="15.75" customHeight="1">
      <c r="C43">
        <v>25</v>
      </c>
      <c r="D43">
        <f t="shared" si="5"/>
        <v>0.43633231299858238</v>
      </c>
    </row>
    <row r="44" spans="2:7" ht="15.75" customHeight="1">
      <c r="C44">
        <v>30</v>
      </c>
      <c r="D44">
        <f t="shared" si="5"/>
        <v>0.52359877559829882</v>
      </c>
    </row>
    <row r="45" spans="2:7" ht="15.75" customHeight="1">
      <c r="C45">
        <v>35</v>
      </c>
      <c r="D45">
        <f t="shared" si="5"/>
        <v>0.6108652381980153</v>
      </c>
    </row>
    <row r="46" spans="2:7" ht="15.75" customHeight="1"/>
    <row r="47" spans="2:7" ht="15.75" customHeight="1"/>
    <row r="48" spans="2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5:F34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P18" sqref="P18"/>
    </sheetView>
  </sheetViews>
  <sheetFormatPr defaultColWidth="14.42578125" defaultRowHeight="15" customHeight="1"/>
  <cols>
    <col min="1" max="2" width="8.7109375" customWidth="1"/>
    <col min="3" max="3" width="5.85546875" customWidth="1"/>
    <col min="4" max="4" width="8.7109375" customWidth="1"/>
    <col min="5" max="5" width="4.85546875" customWidth="1"/>
    <col min="6" max="26" width="8.7109375" customWidth="1"/>
  </cols>
  <sheetData>
    <row r="1" spans="1:11"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</row>
    <row r="2" spans="1:11">
      <c r="A2" t="s">
        <v>22</v>
      </c>
      <c r="C2">
        <f>43/2</f>
        <v>21.5</v>
      </c>
      <c r="E2">
        <f>24/2</f>
        <v>12</v>
      </c>
      <c r="G2">
        <f>21/2</f>
        <v>10.5</v>
      </c>
      <c r="I2">
        <f t="shared" ref="I2:I4" si="0">17/2</f>
        <v>8.5</v>
      </c>
      <c r="K2">
        <f>20/2</f>
        <v>10</v>
      </c>
    </row>
    <row r="3" spans="1:11">
      <c r="A3" t="s">
        <v>23</v>
      </c>
      <c r="C3">
        <f>35/2</f>
        <v>17.5</v>
      </c>
      <c r="E3">
        <f>25/2</f>
        <v>12.5</v>
      </c>
      <c r="G3">
        <f>22/2</f>
        <v>11</v>
      </c>
      <c r="I3">
        <f t="shared" si="0"/>
        <v>8.5</v>
      </c>
      <c r="K3">
        <f>18/2</f>
        <v>9</v>
      </c>
    </row>
    <row r="4" spans="1:11">
      <c r="A4" t="s">
        <v>24</v>
      </c>
      <c r="C4">
        <f>30/2</f>
        <v>15</v>
      </c>
      <c r="E4">
        <f t="shared" ref="E4:E6" si="1">23/2</f>
        <v>11.5</v>
      </c>
      <c r="G4">
        <f>21/2</f>
        <v>10.5</v>
      </c>
      <c r="I4">
        <f t="shared" si="0"/>
        <v>8.5</v>
      </c>
      <c r="K4">
        <f>20/2</f>
        <v>10</v>
      </c>
    </row>
    <row r="5" spans="1:11">
      <c r="A5" t="s">
        <v>25</v>
      </c>
      <c r="C5">
        <f>33/2</f>
        <v>16.5</v>
      </c>
      <c r="E5">
        <f t="shared" si="1"/>
        <v>11.5</v>
      </c>
      <c r="G5">
        <f>18/2</f>
        <v>9</v>
      </c>
      <c r="I5">
        <f>20/2</f>
        <v>10</v>
      </c>
      <c r="K5">
        <f>13/2</f>
        <v>6.5</v>
      </c>
    </row>
    <row r="6" spans="1:11">
      <c r="A6" t="s">
        <v>26</v>
      </c>
      <c r="C6">
        <f>31/2</f>
        <v>15.5</v>
      </c>
      <c r="E6">
        <f t="shared" si="1"/>
        <v>11.5</v>
      </c>
      <c r="G6">
        <f>23/2</f>
        <v>11.5</v>
      </c>
      <c r="I6">
        <f>15/2</f>
        <v>7.5</v>
      </c>
      <c r="K6">
        <f>12/2</f>
        <v>6</v>
      </c>
    </row>
    <row r="8" spans="1:11" ht="15" customHeight="1">
      <c r="A8" t="s">
        <v>28</v>
      </c>
    </row>
    <row r="10" spans="1:11">
      <c r="A10" t="s">
        <v>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ignoredErrors>
    <ignoredError sqref="G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Az=0 (4-3-18)</vt:lpstr>
      <vt:lpstr>Az=0 (4-4-18 retest)</vt:lpstr>
      <vt:lpstr>Az=10 (4-4-18)</vt:lpstr>
      <vt:lpstr>Az=10 (4-6-18)(angle apparatus)</vt:lpstr>
      <vt:lpstr>Grid Measurements</vt:lpstr>
      <vt:lpstr>Az=0 Plot with Error bars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Artho-Bentz</cp:lastModifiedBy>
  <dcterms:modified xsi:type="dcterms:W3CDTF">2018-11-18T22:22:50Z</dcterms:modified>
</cp:coreProperties>
</file>