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\Dropbox\Training\Intuition\2023\_2023.08.21 World Bank (Fixed Income)\"/>
    </mc:Choice>
  </mc:AlternateContent>
  <xr:revisionPtr revIDLastSave="0" documentId="13_ncr:1_{C0BBB731-B1F3-441C-8126-F6B9984117E5}" xr6:coauthVersionLast="47" xr6:coauthVersionMax="47" xr10:uidLastSave="{00000000-0000-0000-0000-000000000000}"/>
  <bookViews>
    <workbookView xWindow="-120" yWindow="-120" windowWidth="38640" windowHeight="21120" xr2:uid="{C883538D-C973-46E3-8114-E3FF5F9BC739}"/>
  </bookViews>
  <sheets>
    <sheet name="Agenda" sheetId="1" r:id="rId1"/>
    <sheet name="Sheet2" sheetId="2" r:id="rId2"/>
  </sheets>
  <definedNames>
    <definedName name="Start_Time">Agenda!$G$2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4" i="1" l="1"/>
  <c r="G51" i="1" l="1"/>
  <c r="G40" i="1"/>
  <c r="G26" i="1"/>
  <c r="E23" i="1"/>
  <c r="E10" i="1"/>
  <c r="G52" i="1"/>
  <c r="G41" i="1"/>
  <c r="G27" i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8" i="1" l="1"/>
  <c r="G29" i="1" s="1"/>
  <c r="G30" i="1" s="1"/>
  <c r="G31" i="1" s="1"/>
  <c r="G32" i="1" s="1"/>
  <c r="G33" i="1" s="1"/>
  <c r="G35" i="1" s="1"/>
  <c r="G36" i="1" s="1"/>
  <c r="G37" i="1" s="1"/>
  <c r="G38" i="1" s="1"/>
  <c r="G39" i="1" s="1"/>
  <c r="G42" i="1" s="1"/>
  <c r="G43" i="1" s="1"/>
  <c r="G44" i="1" s="1"/>
  <c r="G45" i="1" s="1"/>
  <c r="G46" i="1" s="1"/>
  <c r="G47" i="1" s="1"/>
  <c r="G48" i="1" s="1"/>
  <c r="G49" i="1" s="1"/>
  <c r="G50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E43" i="1" l="1"/>
  <c r="E24" i="1"/>
  <c r="E27" i="1"/>
  <c r="E33" i="1"/>
  <c r="T10" i="1"/>
  <c r="E58" i="1"/>
  <c r="E42" i="1"/>
  <c r="E53" i="1"/>
  <c r="E39" i="1"/>
  <c r="E55" i="1"/>
  <c r="E21" i="1"/>
  <c r="E22" i="1"/>
  <c r="E65" i="1"/>
  <c r="E64" i="1"/>
  <c r="E63" i="1"/>
  <c r="E62" i="1"/>
  <c r="E61" i="1"/>
  <c r="E60" i="1"/>
  <c r="E59" i="1"/>
  <c r="E57" i="1"/>
  <c r="E56" i="1"/>
  <c r="E54" i="1"/>
  <c r="E17" i="1"/>
  <c r="E18" i="1"/>
  <c r="E19" i="1"/>
  <c r="E20" i="1"/>
  <c r="E25" i="1"/>
  <c r="T8" i="1" l="1"/>
  <c r="T9" i="1"/>
  <c r="E32" i="1"/>
  <c r="E36" i="1"/>
  <c r="E35" i="1"/>
  <c r="E16" i="1"/>
  <c r="E37" i="1"/>
  <c r="E8" i="1"/>
  <c r="E9" i="1"/>
  <c r="E11" i="1"/>
  <c r="E12" i="1"/>
  <c r="E13" i="1"/>
  <c r="E14" i="1"/>
  <c r="E15" i="1"/>
  <c r="E38" i="1"/>
  <c r="E41" i="1"/>
  <c r="E28" i="1"/>
  <c r="E29" i="1"/>
  <c r="E30" i="1"/>
  <c r="E31" i="1"/>
  <c r="E46" i="1"/>
  <c r="E50" i="1"/>
  <c r="E52" i="1"/>
  <c r="S10" i="1" s="1"/>
  <c r="U10" i="1" s="1"/>
  <c r="E44" i="1"/>
  <c r="E45" i="1"/>
  <c r="E47" i="1"/>
  <c r="E48" i="1"/>
  <c r="E49" i="1"/>
  <c r="E7" i="1"/>
  <c r="S9" i="1" l="1"/>
  <c r="U9" i="1" s="1"/>
  <c r="T11" i="1"/>
  <c r="S8" i="1"/>
  <c r="U8" i="1" s="1"/>
  <c r="S7" i="1"/>
  <c r="U7" i="1" s="1"/>
  <c r="E4" i="1"/>
  <c r="F4" i="1" l="1"/>
  <c r="S11" i="1"/>
  <c r="U11" i="1" s="1"/>
</calcChain>
</file>

<file path=xl/sharedStrings.xml><?xml version="1.0" encoding="utf-8"?>
<sst xmlns="http://schemas.openxmlformats.org/spreadsheetml/2006/main" count="194" uniqueCount="181">
  <si>
    <t>Sheet</t>
  </si>
  <si>
    <t>Topic</t>
  </si>
  <si>
    <t>Day</t>
  </si>
  <si>
    <t>Hours</t>
  </si>
  <si>
    <t>Minutes</t>
  </si>
  <si>
    <t>Mod</t>
  </si>
  <si>
    <t>Stuff</t>
  </si>
  <si>
    <t>Greek letters with "Symbol" font</t>
  </si>
  <si>
    <t>Using cut and CTRL+ to reorder things</t>
  </si>
  <si>
    <t>custom lists</t>
  </si>
  <si>
    <t>dynamic named ranges</t>
  </si>
  <si>
    <t>local names</t>
  </si>
  <si>
    <t>conditional formatting</t>
  </si>
  <si>
    <t>c.f. with formulas</t>
  </si>
  <si>
    <t>array formulas for structure</t>
  </si>
  <si>
    <t>series fill</t>
  </si>
  <si>
    <t>Macros</t>
  </si>
  <si>
    <t>copy down</t>
  </si>
  <si>
    <t>new arrays</t>
  </si>
  <si>
    <t>right-click for sheet list</t>
  </si>
  <si>
    <t>local name creator</t>
  </si>
  <si>
    <t>data validation</t>
  </si>
  <si>
    <t>cell styles</t>
  </si>
  <si>
    <t>QAT</t>
  </si>
  <si>
    <t>worksheet controls</t>
  </si>
  <si>
    <t>Functions</t>
  </si>
  <si>
    <t>MilesToKm</t>
  </si>
  <si>
    <t>CAGR</t>
  </si>
  <si>
    <t>LAMBDA (milestokm, CAGR)</t>
  </si>
  <si>
    <t>IRR, XIRR, etc.</t>
  </si>
  <si>
    <t>data tables</t>
  </si>
  <si>
    <t>range names, cover it all</t>
  </si>
  <si>
    <t>series fill w/ input box</t>
  </si>
  <si>
    <t>select range and autoformat all constant nums</t>
  </si>
  <si>
    <t>ctrl x, ctrl + to move cols, rows, cells</t>
  </si>
  <si>
    <t>grouping</t>
  </si>
  <si>
    <t>watch window</t>
  </si>
  <si>
    <t>moving cursor to reference in formula, then back</t>
  </si>
  <si>
    <t>4 cell modes, using to edit, move cursor, etc.</t>
  </si>
  <si>
    <t>avoid "daisy chains"</t>
  </si>
  <si>
    <t>solver w/ IB example</t>
  </si>
  <si>
    <t>goal seek</t>
  </si>
  <si>
    <t>circular references, iteration setting</t>
  </si>
  <si>
    <t>data analysis add-in</t>
  </si>
  <si>
    <t>power pivot?</t>
  </si>
  <si>
    <t>bloat</t>
  </si>
  <si>
    <t>2-way lookup, MATCH, INDEX</t>
  </si>
  <si>
    <t>hyperlinks, TOC, HYPERLINK</t>
  </si>
  <si>
    <t>center across selection</t>
  </si>
  <si>
    <t>Marlett</t>
  </si>
  <si>
    <t>ctrl [ and ] to move up,down ref chain</t>
  </si>
  <si>
    <t>Modeling ribbon</t>
  </si>
  <si>
    <t>side-by-side view</t>
  </si>
  <si>
    <t>ready, edit, enter, point</t>
  </si>
  <si>
    <t>CTRL+F4 to close file</t>
  </si>
  <si>
    <t>ALT+F4 to close app</t>
  </si>
  <si>
    <t>using F5 w/in function to goto /resize range, Point mode</t>
  </si>
  <si>
    <t>CTRL+. To move around in Selection</t>
  </si>
  <si>
    <t>volatile functions</t>
  </si>
  <si>
    <t>TEXT function, in labels, text boxes, charts</t>
  </si>
  <si>
    <t>EDATE</t>
  </si>
  <si>
    <t>OFFSET, for scenarios</t>
  </si>
  <si>
    <t>INDIRECT</t>
  </si>
  <si>
    <t>IS* functions</t>
  </si>
  <si>
    <t>use ISBLANK instead of =""</t>
  </si>
  <si>
    <t>careful with IFERROR, ISERROR</t>
  </si>
  <si>
    <t>protected ranges</t>
  </si>
  <si>
    <t>sheet/book protection</t>
  </si>
  <si>
    <t>World Bank</t>
  </si>
  <si>
    <t>Fixed Income</t>
  </si>
  <si>
    <t>Details</t>
  </si>
  <si>
    <t>Ch31-x1,2,3; Ch32-x1,3,4</t>
  </si>
  <si>
    <t>Ch24-x9; Ch26-x1,6; ch27-x1</t>
  </si>
  <si>
    <t>Notes</t>
  </si>
  <si>
    <t>Need DV01,PV01 exercise</t>
  </si>
  <si>
    <t>Include Bonds AND Stocks</t>
  </si>
  <si>
    <t>Intro, PDF, Book</t>
  </si>
  <si>
    <t>Break</t>
  </si>
  <si>
    <t>Ch9-x1; Ch10-x1</t>
  </si>
  <si>
    <t>Review Project 1</t>
  </si>
  <si>
    <t>Student Project 1</t>
  </si>
  <si>
    <t>Student Project 2</t>
  </si>
  <si>
    <t>Review Project 2</t>
  </si>
  <si>
    <t>Student Project 3</t>
  </si>
  <si>
    <t>Review Project 3</t>
  </si>
  <si>
    <t>Time Series Analysis</t>
  </si>
  <si>
    <t>Monthly return (1+r)</t>
  </si>
  <si>
    <t>PRODUCT</t>
  </si>
  <si>
    <t>Portfolio Analysis</t>
  </si>
  <si>
    <t>Using simulation to measure VaR</t>
  </si>
  <si>
    <t>Functions, Arrays, Matrix Operations</t>
  </si>
  <si>
    <t>Optimization</t>
  </si>
  <si>
    <t>portfolio optimization problem using a hard constraint on the min weight of one asset class</t>
  </si>
  <si>
    <t>Simulation</t>
  </si>
  <si>
    <t>Solver with constraints</t>
  </si>
  <si>
    <t>Sensitivity Analysis</t>
  </si>
  <si>
    <t>Trace Dependents and Precendents</t>
  </si>
  <si>
    <t>Excel's Duration Functions</t>
  </si>
  <si>
    <t>DV01 and PV01</t>
  </si>
  <si>
    <t>Modeling the Term Structure</t>
  </si>
  <si>
    <t>Greeting and intro</t>
  </si>
  <si>
    <t>Simple example using Treasuries</t>
  </si>
  <si>
    <t>Complete the exercises with the class &amp; review</t>
  </si>
  <si>
    <t>MMULT,TRANSPOSE,XLOOKUP,OFFSET,INDEX,MATCH,SUMPRODUCT</t>
  </si>
  <si>
    <t>Can use ^.5 to get Sqr Root, too</t>
  </si>
  <si>
    <t>Intro</t>
  </si>
  <si>
    <t>PRODUCT, COUNT</t>
  </si>
  <si>
    <t>STDEV, SQRT</t>
  </si>
  <si>
    <t>Probability of negative returns</t>
  </si>
  <si>
    <t>Annualized volatility</t>
  </si>
  <si>
    <t>Annualized mean return</t>
  </si>
  <si>
    <t>12 month rolling return</t>
  </si>
  <si>
    <t>Where is FORECAST used? Which version?</t>
  </si>
  <si>
    <t>New Function syntax, versions</t>
  </si>
  <si>
    <t>COVAR, CORREL, INDEX</t>
  </si>
  <si>
    <t>Covariance and correlation matrices</t>
  </si>
  <si>
    <t>PERCENTILE, Defined Name</t>
  </si>
  <si>
    <t>Historical VaR using confidence levels</t>
  </si>
  <si>
    <t>Simple examples using single bond</t>
  </si>
  <si>
    <t>2-way Data Tables</t>
  </si>
  <si>
    <t>1-way Data Tables</t>
  </si>
  <si>
    <t>Using Conditional Formatting</t>
  </si>
  <si>
    <t>Simulating normal distribution</t>
  </si>
  <si>
    <t>Random numbers in Excel</t>
  </si>
  <si>
    <t>RAND, RANDARRAY, RANDBETWEEN, uniform distribution</t>
  </si>
  <si>
    <t>NORM.INV, RAND, normal distribution</t>
  </si>
  <si>
    <t>Simple name using Name Box</t>
  </si>
  <si>
    <t>Basic Duration Calculation</t>
  </si>
  <si>
    <t>Calculate duration w/o Excel functions, simple bond model</t>
  </si>
  <si>
    <t>COUNTIF, COUNT, COUNTA</t>
  </si>
  <si>
    <t>Portfolio duration</t>
  </si>
  <si>
    <t>SUMPRODUCT,  arrays of asset class durations and asset weights</t>
  </si>
  <si>
    <t>Portfolio volatility</t>
  </si>
  <si>
    <t>SQRT, MMULT, TRANSPOSE, covariance matrix and asset weights</t>
  </si>
  <si>
    <t>EXP, SQRT, PI</t>
  </si>
  <si>
    <t>NORM.INV, SQRT, MMULT, TRANSPOSE, PV01, Covariance matrix, Z-scores</t>
  </si>
  <si>
    <t>Using PV01s to calculate analytical VaR using key rates</t>
  </si>
  <si>
    <t>Linear Regression</t>
  </si>
  <si>
    <t>Scatterplot with Trendline</t>
  </si>
  <si>
    <t>Using the Data Analysis Add-in</t>
  </si>
  <si>
    <t>Using Functions</t>
  </si>
  <si>
    <t>Simulating rolling dice</t>
  </si>
  <si>
    <t>Simple example comparing distribution of 1 die vs. 2 dice</t>
  </si>
  <si>
    <t>Regression, Descriptive Stats, Correlation</t>
  </si>
  <si>
    <t>Check</t>
  </si>
  <si>
    <t>Diff</t>
  </si>
  <si>
    <t>Data table with blank row/col reference</t>
  </si>
  <si>
    <t>Calculate analytical CVaR</t>
  </si>
  <si>
    <t>TREND, FORECAST, SLOPE, RSQ, INTERCEPT, CORREL, COVAR</t>
  </si>
  <si>
    <t>Scatterplot chart w/ linear trendline and equation</t>
  </si>
  <si>
    <t>Very simple examples using single bond pricing model</t>
  </si>
  <si>
    <t>Solver's 3 Algorithms</t>
  </si>
  <si>
    <t>3 practical examples demonstrating each method</t>
  </si>
  <si>
    <t>Practical examples with 1 X variable, and 1 to n Y variables</t>
  </si>
  <si>
    <t>Practical examples with 2 X variables, 1 Y variable</t>
  </si>
  <si>
    <t>include exaxct and best match</t>
  </si>
  <si>
    <t>no tables</t>
  </si>
  <si>
    <t>Student Project 4 - do with students</t>
  </si>
  <si>
    <t>mention other xIF functions (SUMIF, AVERAGEIF)</t>
  </si>
  <si>
    <t>Using the Name Manager</t>
  </si>
  <si>
    <t>sheet level names if time</t>
  </si>
  <si>
    <t>Create Names from Selection</t>
  </si>
  <si>
    <t>Discrete vs. Continuous</t>
  </si>
  <si>
    <t>LN</t>
  </si>
  <si>
    <t>Discrete</t>
  </si>
  <si>
    <t>Refer to other workshops on stats, norm dist, z-scores, etc.</t>
  </si>
  <si>
    <t>Key rates are based on tenor, treas</t>
  </si>
  <si>
    <t>About half the class will have statistical knowledge</t>
  </si>
  <si>
    <t>Data Analysis</t>
  </si>
  <si>
    <t>Tables</t>
  </si>
  <si>
    <t>Pivot Tables</t>
  </si>
  <si>
    <t>External Data Sources</t>
  </si>
  <si>
    <t>CST</t>
  </si>
  <si>
    <t>Start Time</t>
  </si>
  <si>
    <t>Steve Stricklen</t>
  </si>
  <si>
    <t>sstricklen112@gmail.com</t>
  </si>
  <si>
    <t>Financial Modeling, 4th Ed. , Simon Benninga</t>
  </si>
  <si>
    <r>
      <t xml:space="preserve">DURATION, MDURATION, </t>
    </r>
    <r>
      <rPr>
        <strike/>
        <sz val="11"/>
        <color theme="1"/>
        <rFont val="Calibri"/>
        <family val="2"/>
        <scheme val="minor"/>
      </rPr>
      <t>PDURATION</t>
    </r>
  </si>
  <si>
    <t>Ch20-x1,4,6; Ch32-x1,3</t>
  </si>
  <si>
    <r>
      <rPr>
        <strike/>
        <sz val="11"/>
        <color theme="1"/>
        <rFont val="Calibri"/>
        <family val="2"/>
        <scheme val="minor"/>
      </rPr>
      <t>Data Tables</t>
    </r>
    <r>
      <rPr>
        <sz val="11"/>
        <color theme="1"/>
        <rFont val="Calibri"/>
        <family val="2"/>
        <scheme val="minor"/>
      </rPr>
      <t xml:space="preserve">, Goal Seek, </t>
    </r>
    <r>
      <rPr>
        <strike/>
        <sz val="11"/>
        <color theme="1"/>
        <rFont val="Calibri"/>
        <family val="2"/>
        <scheme val="minor"/>
      </rPr>
      <t>Solver</t>
    </r>
  </si>
  <si>
    <t>Bond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</si>
</sst>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0.0"/>
    <numFmt numFmtId="165" formatCode="#,##0.00000"/>
    <numFmt numFmtId="166" formatCode=";;"/>
  </numFmts>
  <fonts count="8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FF"/>
      <name val="Marlett"/>
      <charset val="2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indent="1"/>
    </xf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4" fontId="0" fillId="0" borderId="1" xfId="0" applyNumberFormat="1" applyBorder="1"/>
    <xf numFmtId="43" fontId="3" fillId="0" borderId="0" xfId="0" applyNumberFormat="1" applyFont="1"/>
    <xf numFmtId="41" fontId="1" fillId="0" borderId="0" xfId="0" applyNumberFormat="1" applyFont="1"/>
    <xf numFmtId="0" fontId="0" fillId="0" borderId="0" xfId="0" quotePrefix="1"/>
    <xf numFmtId="0" fontId="5" fillId="0" borderId="0" xfId="0" applyFont="1" applyAlignment="1">
      <alignment horizontal="center" vertical="center"/>
    </xf>
    <xf numFmtId="0" fontId="4" fillId="0" borderId="0" xfId="0" quotePrefix="1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43" fontId="0" fillId="0" borderId="0" xfId="0" applyNumberFormat="1"/>
    <xf numFmtId="43" fontId="1" fillId="0" borderId="0" xfId="0" applyNumberFormat="1" applyFont="1"/>
    <xf numFmtId="43" fontId="0" fillId="0" borderId="1" xfId="0" applyNumberFormat="1" applyBorder="1"/>
    <xf numFmtId="18" fontId="1" fillId="0" borderId="0" xfId="0" applyNumberFormat="1" applyFont="1"/>
    <xf numFmtId="18" fontId="0" fillId="0" borderId="0" xfId="0" applyNumberFormat="1"/>
    <xf numFmtId="4" fontId="0" fillId="0" borderId="0" xfId="0" applyNumberFormat="1"/>
    <xf numFmtId="18" fontId="3" fillId="0" borderId="0" xfId="0" applyNumberFormat="1" applyFont="1"/>
    <xf numFmtId="0" fontId="0" fillId="2" borderId="0" xfId="0" applyFill="1"/>
    <xf numFmtId="43" fontId="3" fillId="2" borderId="0" xfId="0" applyNumberFormat="1" applyFont="1" applyFill="1"/>
    <xf numFmtId="41" fontId="1" fillId="2" borderId="0" xfId="0" applyNumberFormat="1" applyFont="1" applyFill="1"/>
    <xf numFmtId="166" fontId="3" fillId="2" borderId="0" xfId="0" applyNumberFormat="1" applyFont="1" applyFill="1"/>
    <xf numFmtId="0" fontId="4" fillId="2" borderId="0" xfId="0" applyFont="1" applyFill="1"/>
    <xf numFmtId="0" fontId="1" fillId="2" borderId="0" xfId="0" applyFont="1" applyFill="1"/>
    <xf numFmtId="165" fontId="7" fillId="0" borderId="0" xfId="1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1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3" formatCode="h:mm\ AM/PM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33" formatCode="_(* #,##0_);_(* \(#,##0\);_(* &quot;-&quot;_);_(@_)"/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5</xdr:col>
      <xdr:colOff>594468</xdr:colOff>
      <xdr:row>9</xdr:row>
      <xdr:rowOff>123825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7">
              <a:extLst>
                <a:ext uri="{FF2B5EF4-FFF2-40B4-BE49-F238E27FC236}">
                  <a16:creationId xmlns:a16="http://schemas.microsoft.com/office/drawing/2014/main" id="{51CFF0D1-DA47-47E9-BCB4-C1C5D5226194}"/>
                </a:ext>
              </a:extLst>
            </xdr:cNvPr>
            <xdr:cNvSpPr txBox="1"/>
          </xdr:nvSpPr>
          <xdr:spPr>
            <a:xfrm>
              <a:off x="1219200" y="952500"/>
              <a:ext cx="2423268" cy="8858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/>
            <a:p>
              <a:pPr marL="0" marR="0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sSubPr>
                      <m:e>
                        <m:r>
                          <a:rPr lang="en-US" sz="120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𝐶𝑉𝑎𝑅</m:t>
                        </m:r>
                      </m:e>
                      <m:sub>
                        <m:r>
                          <a:rPr lang="en-US" sz="120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𝑡</m:t>
                        </m:r>
                      </m:sub>
                    </m:sSub>
                    <m:r>
                      <a:rPr lang="en-US" sz="120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=</m:t>
                    </m:r>
                    <m:sSub>
                      <m:sSubPr>
                        <m:ctrlPr>
                          <a:rPr lang="en-US" sz="120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sSubPr>
                      <m:e>
                        <m:r>
                          <a:rPr lang="en-US" sz="120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𝑆𝐷</m:t>
                        </m:r>
                      </m:e>
                      <m:sub>
                        <m:r>
                          <a:rPr lang="en-US" sz="120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𝑝</m:t>
                        </m:r>
                      </m:sub>
                    </m:sSub>
                    <m:d>
                      <m:dPr>
                        <m:ctrlPr>
                          <a:rPr lang="en-US" sz="120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dPr>
                      <m:e>
                        <m:r>
                          <a:rPr lang="en-US" sz="120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en-US" sz="12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</m:ctrlPr>
                          </m:fPr>
                          <m:num>
                            <m:r>
                              <a:rPr lang="en-US" sz="12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libri" panose="020F0502020204030204" pitchFamily="34" charset="0"/>
                                <a:cs typeface="Times New Roman" panose="02020603050405020304" pitchFamily="18" charset="0"/>
                              </a:rPr>
                              <m:t>𝑒𝑥𝑝</m:t>
                            </m:r>
                            <m:d>
                              <m:dPr>
                                <m:ctrlPr>
                                  <a:rPr lang="en-US" sz="12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  <a:cs typeface="Times New Roman" panose="020206030504050203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2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libri" panose="020F0502020204030204" pitchFamily="34" charset="0"/>
                                    <a:cs typeface="Times New Roman" panose="02020603050405020304" pitchFamily="18" charset="0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en-US" sz="120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Times New Roman" panose="02020603050405020304" pitchFamily="18" charset="0"/>
                                        <a:cs typeface="Times New Roman" panose="020206030504050203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20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libri" panose="020F0502020204030204" pitchFamily="34" charset="0"/>
                                        <a:cs typeface="Times New Roman" panose="02020603050405020304" pitchFamily="18" charset="0"/>
                                      </a:rPr>
                                      <m:t>(</m:t>
                                    </m:r>
                                    <m:sSup>
                                      <m:sSupPr>
                                        <m:ctrlPr>
                                          <a:rPr lang="en-US" sz="120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Times New Roman" panose="02020603050405020304" pitchFamily="18" charset="0"/>
                                            <a:cs typeface="Times New Roman" panose="02020603050405020304" pitchFamily="18" charset="0"/>
                                          </a:rPr>
                                        </m:ctrlPr>
                                      </m:sSupPr>
                                      <m:e>
                                        <m:sSub>
                                          <m:sSubPr>
                                            <m:ctrlPr>
                                              <a:rPr lang="en-US" sz="120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Times New Roman" panose="02020603050405020304" pitchFamily="18" charset="0"/>
                                                <a:cs typeface="Times New Roman" panose="020206030504050203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20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libri" panose="020F0502020204030204" pitchFamily="34" charset="0"/>
                                                <a:cs typeface="Times New Roman" panose="02020603050405020304" pitchFamily="18" charset="0"/>
                                              </a:rPr>
                                              <m:t>𝑍</m:t>
                                            </m:r>
                                          </m:e>
                                          <m:sub>
                                            <m:r>
                                              <a:rPr lang="en-US" sz="1200" i="1">
                                                <a:solidFill>
                                                  <a:sysClr val="windowText" lastClr="00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Times New Roman" panose="02020603050405020304" pitchFamily="18" charset="0"/>
                                              </a:rPr>
                                              <m:t>𝛼</m:t>
                                            </m:r>
                                          </m:sub>
                                        </m:sSub>
                                        <m:r>
                                          <a:rPr lang="en-US" sz="120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libri" panose="020F0502020204030204" pitchFamily="34" charset="0"/>
                                            <a:cs typeface="Times New Roman" panose="02020603050405020304" pitchFamily="18" charset="0"/>
                                          </a:rPr>
                                          <m:t>)</m:t>
                                        </m:r>
                                      </m:e>
                                      <m:sup>
                                        <m:r>
                                          <a:rPr lang="en-US" sz="120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libri" panose="020F0502020204030204" pitchFamily="34" charset="0"/>
                                            <a:cs typeface="Times New Roman" panose="02020603050405020304" pitchFamily="18" charset="0"/>
                                          </a:rPr>
                                          <m:t>2</m:t>
                                        </m:r>
                                      </m:sup>
                                    </m:sSup>
                                  </m:num>
                                  <m:den>
                                    <m:r>
                                      <a:rPr lang="en-US" sz="120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libri" panose="020F0502020204030204" pitchFamily="34" charset="0"/>
                                        <a:cs typeface="Times New Roman" panose="02020603050405020304" pitchFamily="18" charset="0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</m:d>
                          </m:num>
                          <m:den>
                            <m:r>
                              <a:rPr lang="en-US" sz="12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libri" panose="020F0502020204030204" pitchFamily="34" charset="0"/>
                                <a:cs typeface="Times New Roman" panose="02020603050405020304" pitchFamily="18" charset="0"/>
                              </a:rPr>
                              <m:t>(1−</m:t>
                            </m:r>
                            <m:r>
                              <a:rPr lang="en-US" sz="12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Times New Roman" panose="02020603050405020304" pitchFamily="18" charset="0"/>
                              </a:rPr>
                              <m:t>𝛼</m:t>
                            </m:r>
                            <m:r>
                              <a:rPr lang="en-US" sz="12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Times New Roman" panose="02020603050405020304" pitchFamily="18" charset="0"/>
                              </a:rPr>
                              <m:t>)</m:t>
                            </m:r>
                            <m:rad>
                              <m:radPr>
                                <m:degHide m:val="on"/>
                                <m:ctrlPr>
                                  <a:rPr lang="en-US" sz="12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Times New Roman" panose="020206030504050203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en-US" sz="12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Times New Roman" panose="02020603050405020304" pitchFamily="18" charset="0"/>
                                  </a:rPr>
                                  <m:t>2</m:t>
                                </m:r>
                                <m:r>
                                  <a:rPr lang="en-US" sz="12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Times New Roman" panose="02020603050405020304" pitchFamily="18" charset="0"/>
                                  </a:rPr>
                                  <m:t>𝜋</m:t>
                                </m:r>
                              </m:e>
                            </m:rad>
                          </m:den>
                        </m:f>
                      </m:e>
                    </m:d>
                  </m:oMath>
                </m:oMathPara>
              </a14:m>
              <a:endParaRPr lang="en-US" sz="1200">
                <a:solidFill>
                  <a:sysClr val="windowText" lastClr="000000"/>
                </a:solidFill>
                <a:effectLst/>
                <a:ea typeface="Calibri" panose="020F0502020204030204" pitchFamily="34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" name="TextBox 7">
              <a:extLst>
                <a:ext uri="{FF2B5EF4-FFF2-40B4-BE49-F238E27FC236}">
                  <a16:creationId xmlns:a16="http://schemas.microsoft.com/office/drawing/2014/main" id="{51CFF0D1-DA47-47E9-BCB4-C1C5D5226194}"/>
                </a:ext>
              </a:extLst>
            </xdr:cNvPr>
            <xdr:cNvSpPr txBox="1"/>
          </xdr:nvSpPr>
          <xdr:spPr>
            <a:xfrm>
              <a:off x="1219200" y="952500"/>
              <a:ext cx="2423268" cy="8858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/>
            <a:p>
              <a:pPr marL="0" marR="0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</a:pPr>
              <a:r>
                <a:rPr lang="en-US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cs typeface="Times New Roman" panose="02020603050405020304" pitchFamily="18" charset="0"/>
                </a:rPr>
                <a:t>〖</a:t>
              </a:r>
              <a:r>
                <a:rPr lang="en-US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Times New Roman" panose="02020603050405020304" pitchFamily="18" charset="0"/>
                </a:rPr>
                <a:t>𝐶𝑉𝑎𝑅〗_𝑡=</a:t>
              </a:r>
              <a:r>
                <a:rPr lang="en-US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cs typeface="Times New Roman" panose="02020603050405020304" pitchFamily="18" charset="0"/>
                </a:rPr>
                <a:t>〖</a:t>
              </a:r>
              <a:r>
                <a:rPr lang="en-US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Times New Roman" panose="02020603050405020304" pitchFamily="18" charset="0"/>
                </a:rPr>
                <a:t>𝑆𝐷〗_𝑝 </a:t>
              </a:r>
              <a:r>
                <a:rPr lang="en-US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cs typeface="Times New Roman" panose="02020603050405020304" pitchFamily="18" charset="0"/>
                </a:rPr>
                <a:t>(</a:t>
              </a:r>
              <a:r>
                <a:rPr lang="en-US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Times New Roman" panose="02020603050405020304" pitchFamily="18" charset="0"/>
                </a:rPr>
                <a:t>−𝑒𝑥𝑝(−((〖𝑍_</a:t>
              </a:r>
              <a:r>
                <a:rPr lang="en-US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𝛼</a:t>
              </a:r>
              <a:r>
                <a:rPr lang="en-US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Times New Roman" panose="02020603050405020304" pitchFamily="18" charset="0"/>
                </a:rPr>
                <a:t>)〗^2)/2)/((1−</a:t>
              </a:r>
              <a:r>
                <a:rPr lang="en-US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𝛼)√2𝜋))</a:t>
              </a:r>
              <a:endParaRPr lang="en-US" sz="1200">
                <a:solidFill>
                  <a:sysClr val="windowText" lastClr="000000"/>
                </a:solidFill>
                <a:effectLst/>
                <a:ea typeface="Calibri" panose="020F0502020204030204" pitchFamily="34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twoCellAnchor>
  <xdr:twoCellAnchor>
    <xdr:from>
      <xdr:col>2</xdr:col>
      <xdr:colOff>13189</xdr:colOff>
      <xdr:row>11</xdr:row>
      <xdr:rowOff>40299</xdr:rowOff>
    </xdr:from>
    <xdr:to>
      <xdr:col>5</xdr:col>
      <xdr:colOff>564174</xdr:colOff>
      <xdr:row>13</xdr:row>
      <xdr:rowOff>72537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3">
              <a:extLst>
                <a:ext uri="{FF2B5EF4-FFF2-40B4-BE49-F238E27FC236}">
                  <a16:creationId xmlns:a16="http://schemas.microsoft.com/office/drawing/2014/main" id="{27ACF9B4-DCB1-4A2C-9E54-889AEA678492}"/>
                </a:ext>
              </a:extLst>
            </xdr:cNvPr>
            <xdr:cNvSpPr txBox="1"/>
          </xdr:nvSpPr>
          <xdr:spPr>
            <a:xfrm>
              <a:off x="1232389" y="2135799"/>
              <a:ext cx="2379785" cy="413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/>
            <a:p>
              <a:pPr marL="0" marR="0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</a:pPr>
              <a14:m>
                <m:oMath xmlns:m="http://schemas.openxmlformats.org/officeDocument/2006/math">
                  <m:r>
                    <a:rPr lang="en-US" sz="120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Times New Roman" panose="02020603050405020304" pitchFamily="18" charset="0"/>
                    </a:rPr>
                    <m:t>𝑉𝑎𝑅</m:t>
                  </m:r>
                  <m:r>
                    <a:rPr lang="en-US" sz="120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Times New Roman" panose="02020603050405020304" pitchFamily="18" charset="0"/>
                    </a:rPr>
                    <m:t>=</m:t>
                  </m:r>
                  <m:sSub>
                    <m:sSubPr>
                      <m:ctrlPr>
                        <a:rPr lang="en-US" sz="120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Times New Roman" panose="02020603050405020304" pitchFamily="18" charset="0"/>
                        </a:rPr>
                      </m:ctrlPr>
                    </m:sSubPr>
                    <m:e>
                      <m:r>
                        <a:rPr lang="en-US" sz="120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Times New Roman" panose="02020603050405020304" pitchFamily="18" charset="0"/>
                        </a:rPr>
                        <m:t>(−</m:t>
                      </m:r>
                      <m:r>
                        <a:rPr lang="en-US" sz="120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Times New Roman" panose="02020603050405020304" pitchFamily="18" charset="0"/>
                        </a:rPr>
                        <m:t>𝑍</m:t>
                      </m:r>
                    </m:e>
                    <m:sub>
                      <m:r>
                        <a:rPr lang="en-US" sz="120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Times New Roman" panose="02020603050405020304" pitchFamily="18" charset="0"/>
                        </a:rPr>
                        <m:t>𝛼</m:t>
                      </m:r>
                    </m:sub>
                  </m:sSub>
                  <m:rad>
                    <m:radPr>
                      <m:degHide m:val="on"/>
                      <m:ctrlPr>
                        <a:rPr lang="en-US" sz="120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Times New Roman" panose="02020603050405020304" pitchFamily="18" charset="0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en-US" sz="120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Times New Roman" panose="02020603050405020304" pitchFamily="18" charset="0"/>
                            </a:rPr>
                          </m:ctrlPr>
                        </m:sSupPr>
                        <m:e>
                          <m:r>
                            <a:rPr lang="en-US" sz="1200" b="1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Times New Roman" panose="02020603050405020304" pitchFamily="18" charset="0"/>
                            </a:rPr>
                            <m:t>𝑷𝑽</m:t>
                          </m:r>
                          <m:r>
                            <a:rPr lang="en-US" sz="1200" b="1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Times New Roman" panose="02020603050405020304" pitchFamily="18" charset="0"/>
                            </a:rPr>
                            <m:t>𝟎𝟏</m:t>
                          </m:r>
                        </m:e>
                        <m:sup>
                          <m:r>
                            <a:rPr lang="en-US" sz="1200" b="1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Times New Roman" panose="02020603050405020304" pitchFamily="18" charset="0"/>
                            </a:rPr>
                            <m:t>𝑻</m:t>
                          </m:r>
                        </m:sup>
                      </m:sSup>
                      <m:r>
                        <a:rPr lang="en-US" sz="120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Times New Roman" panose="02020603050405020304" pitchFamily="18" charset="0"/>
                        </a:rPr>
                        <m:t>∙</m:t>
                      </m:r>
                      <m:r>
                        <a:rPr lang="el-GR" sz="1200" b="1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Times New Roman" panose="02020603050405020304" pitchFamily="18" charset="0"/>
                        </a:rPr>
                        <m:t>𝜮</m:t>
                      </m:r>
                      <m:r>
                        <a:rPr lang="el-GR" sz="120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Times New Roman" panose="02020603050405020304" pitchFamily="18" charset="0"/>
                        </a:rPr>
                        <m:t>∙</m:t>
                      </m:r>
                      <m:r>
                        <a:rPr lang="en-US" sz="1200" b="1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Times New Roman" panose="02020603050405020304" pitchFamily="18" charset="0"/>
                        </a:rPr>
                        <m:t>𝑷𝑽</m:t>
                      </m:r>
                      <m:r>
                        <a:rPr lang="en-US" sz="1200" b="1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Times New Roman" panose="02020603050405020304" pitchFamily="18" charset="0"/>
                        </a:rPr>
                        <m:t>𝟎𝟏</m:t>
                      </m:r>
                    </m:e>
                  </m:rad>
                </m:oMath>
              </a14:m>
              <a:r>
                <a:rPr lang="en-US" sz="1200" i="1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)</a:t>
              </a:r>
              <a:endParaRPr lang="en-US" sz="1200">
                <a:solidFill>
                  <a:sysClr val="windowText" lastClr="000000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" name="TextBox 3">
              <a:extLst>
                <a:ext uri="{FF2B5EF4-FFF2-40B4-BE49-F238E27FC236}">
                  <a16:creationId xmlns:a16="http://schemas.microsoft.com/office/drawing/2014/main" id="{27ACF9B4-DCB1-4A2C-9E54-889AEA678492}"/>
                </a:ext>
              </a:extLst>
            </xdr:cNvPr>
            <xdr:cNvSpPr txBox="1"/>
          </xdr:nvSpPr>
          <xdr:spPr>
            <a:xfrm>
              <a:off x="1232389" y="2135799"/>
              <a:ext cx="2379785" cy="413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/>
            <a:p>
              <a:pPr marL="0" marR="0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</a:pPr>
              <a:r>
                <a:rPr lang="en-US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𝑉𝑎𝑅=〖(−𝑍〗_𝛼 √(〖</a:t>
              </a:r>
              <a:r>
                <a:rPr lang="en-US" sz="12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𝑷𝑽𝟎𝟏〗^𝑻</a:t>
              </a:r>
              <a:r>
                <a:rPr lang="en-US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∙</a:t>
              </a:r>
              <a:r>
                <a:rPr lang="el-GR" sz="12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𝜮</a:t>
              </a:r>
              <a:r>
                <a:rPr lang="el-GR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∙</a:t>
              </a:r>
              <a:r>
                <a:rPr lang="en-US" sz="12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𝑷𝑽𝟎𝟏)</a:t>
              </a:r>
              <a:r>
                <a:rPr lang="en-US" sz="1200" i="1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)</a:t>
              </a:r>
              <a:endParaRPr lang="en-US" sz="1200">
                <a:solidFill>
                  <a:sysClr val="windowText" lastClr="000000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7D7782-81B3-4382-BB26-E2746425D2B0}" name="tblAgenda" displayName="tblAgenda" ref="B6:J65" totalsRowShown="0" dataDxfId="9">
  <autoFilter ref="B6:J65" xr:uid="{117D7782-81B3-4382-BB26-E2746425D2B0}"/>
  <sortState xmlns:xlrd2="http://schemas.microsoft.com/office/spreadsheetml/2017/richdata2" ref="B7:J65">
    <sortCondition ref="B6:B65"/>
  </sortState>
  <tableColumns count="9">
    <tableColumn id="1" xr3:uid="{8726E9BE-3D45-4124-B56B-88A72F5543A9}" name="Day" dataDxfId="8"/>
    <tableColumn id="2" xr3:uid="{7F6A552A-450C-4B1B-ABE2-48588E8F02B3}" name="Mod" dataDxfId="7"/>
    <tableColumn id="3" xr3:uid="{2B528607-1674-4948-8C9F-31C33D723500}" name="Topic" dataDxfId="6"/>
    <tableColumn id="4" xr3:uid="{11D17E3B-0562-4643-83C6-46569B4BD972}" name="Hours" dataDxfId="5"/>
    <tableColumn id="5" xr3:uid="{657DB7A8-C842-49FB-97A5-4A34FB05326A}" name="Minutes" dataDxfId="4"/>
    <tableColumn id="9" xr3:uid="{35924B66-B60F-455C-B5C4-EADE55C6E211}" name="CST" dataDxfId="3">
      <calculatedColumnFormula>$G$2+TIME(0,tblAgenda[[#This Row],[Minutes]],0)</calculatedColumnFormula>
    </tableColumn>
    <tableColumn id="6" xr3:uid="{5B379406-3E47-43B0-84A9-5846687F3B8E}" name="Details" dataDxfId="2"/>
    <tableColumn id="7" xr3:uid="{FB82146B-96E5-4534-ABEF-090768B34FE4}" name="Notes" dataDxfId="1"/>
    <tableColumn id="8" xr3:uid="{7EF1389C-8C4C-4EA8-A3AD-20B6BB83AD21}" name="Sheet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tricklen11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280B-B01F-40C3-94F1-0F83E332F0DC}">
  <sheetPr codeName="Sheet1">
    <pageSetUpPr fitToPage="1"/>
  </sheetPr>
  <dimension ref="B1:U65"/>
  <sheetViews>
    <sheetView showGridLines="0" tabSelected="1" zoomScale="130" zoomScaleNormal="130" workbookViewId="0">
      <selection activeCell="D2" sqref="D2"/>
    </sheetView>
  </sheetViews>
  <sheetFormatPr defaultRowHeight="15" x14ac:dyDescent="0.25"/>
  <cols>
    <col min="1" max="1" width="1.7109375" customWidth="1"/>
    <col min="2" max="2" width="6.42578125" bestFit="1" customWidth="1"/>
    <col min="3" max="3" width="7.42578125" hidden="1" customWidth="1"/>
    <col min="4" max="4" width="51.140625" bestFit="1" customWidth="1"/>
    <col min="5" max="5" width="8.42578125" customWidth="1"/>
    <col min="6" max="7" width="10.7109375" customWidth="1"/>
    <col min="8" max="8" width="83.7109375" bestFit="1" customWidth="1"/>
    <col min="9" max="9" width="49" hidden="1" customWidth="1"/>
    <col min="10" max="10" width="0" hidden="1" customWidth="1"/>
    <col min="11" max="13" width="1.7109375" customWidth="1"/>
    <col min="14" max="14" width="34.42578125" hidden="1" customWidth="1"/>
    <col min="15" max="15" width="1.7109375" hidden="1" customWidth="1"/>
    <col min="16" max="16" width="21.7109375" hidden="1" customWidth="1"/>
    <col min="17" max="17" width="16.85546875" hidden="1" customWidth="1"/>
    <col min="18" max="18" width="4.28515625" bestFit="1" customWidth="1"/>
  </cols>
  <sheetData>
    <row r="1" spans="2:21" x14ac:dyDescent="0.25">
      <c r="H1" t="s">
        <v>176</v>
      </c>
    </row>
    <row r="2" spans="2:21" x14ac:dyDescent="0.25">
      <c r="B2" t="s">
        <v>68</v>
      </c>
      <c r="F2" s="20" t="s">
        <v>173</v>
      </c>
      <c r="G2" s="19">
        <v>0.29166666666666669</v>
      </c>
      <c r="H2" s="21" t="s">
        <v>174</v>
      </c>
      <c r="I2" t="s">
        <v>113</v>
      </c>
    </row>
    <row r="3" spans="2:21" x14ac:dyDescent="0.25">
      <c r="B3" t="s">
        <v>69</v>
      </c>
      <c r="H3" s="29" t="s">
        <v>175</v>
      </c>
      <c r="I3" t="s">
        <v>112</v>
      </c>
    </row>
    <row r="4" spans="2:21" ht="15" customHeight="1" x14ac:dyDescent="0.25">
      <c r="E4" s="8">
        <f>SUM(tblAgenda[Hours])</f>
        <v>12</v>
      </c>
      <c r="F4" s="12" t="str">
        <f>IF($E$4=$T$11,"a","x")</f>
        <v>a</v>
      </c>
    </row>
    <row r="5" spans="2:21" hidden="1" x14ac:dyDescent="0.25">
      <c r="E5" s="7"/>
    </row>
    <row r="6" spans="2:21" x14ac:dyDescent="0.25">
      <c r="B6" t="s">
        <v>2</v>
      </c>
      <c r="C6" t="s">
        <v>5</v>
      </c>
      <c r="D6" t="s">
        <v>1</v>
      </c>
      <c r="E6" t="s">
        <v>3</v>
      </c>
      <c r="F6" t="s">
        <v>4</v>
      </c>
      <c r="G6" t="s">
        <v>172</v>
      </c>
      <c r="H6" t="s">
        <v>70</v>
      </c>
      <c r="I6" t="s">
        <v>73</v>
      </c>
      <c r="J6" t="s">
        <v>0</v>
      </c>
      <c r="N6" t="s">
        <v>6</v>
      </c>
      <c r="P6" t="s">
        <v>25</v>
      </c>
      <c r="Q6" t="s">
        <v>16</v>
      </c>
      <c r="R6" s="6" t="s">
        <v>2</v>
      </c>
      <c r="S6" s="6" t="s">
        <v>3</v>
      </c>
      <c r="T6" s="6" t="s">
        <v>144</v>
      </c>
      <c r="U6" s="6" t="s">
        <v>145</v>
      </c>
    </row>
    <row r="7" spans="2:21" x14ac:dyDescent="0.25">
      <c r="B7">
        <v>1</v>
      </c>
      <c r="D7" t="s">
        <v>76</v>
      </c>
      <c r="E7" s="9">
        <f>tblAgenda[[#This Row],[Minutes]]/60</f>
        <v>8.3333333333333329E-2</v>
      </c>
      <c r="F7" s="10">
        <v>5</v>
      </c>
      <c r="G7" s="22">
        <f>Start_Time+TIME(0,tblAgenda[[#This Row],[Minutes]],0)</f>
        <v>0.2951388888888889</v>
      </c>
      <c r="H7" t="s">
        <v>100</v>
      </c>
      <c r="N7" t="s">
        <v>7</v>
      </c>
      <c r="P7" t="s">
        <v>26</v>
      </c>
      <c r="Q7" t="s">
        <v>17</v>
      </c>
      <c r="R7">
        <v>1</v>
      </c>
      <c r="S7" s="16">
        <f>SUMIF(tblAgenda[Day],R7,tblAgenda[Hours])</f>
        <v>3.0000000000000004</v>
      </c>
      <c r="T7" s="17">
        <v>3</v>
      </c>
      <c r="U7" s="16">
        <f>T7-S7</f>
        <v>0</v>
      </c>
    </row>
    <row r="8" spans="2:21" x14ac:dyDescent="0.25">
      <c r="B8">
        <v>1</v>
      </c>
      <c r="D8" t="s">
        <v>85</v>
      </c>
      <c r="E8" s="9">
        <f>tblAgenda[[#This Row],[Minutes]]/60</f>
        <v>8.3333333333333329E-2</v>
      </c>
      <c r="F8" s="10">
        <v>5</v>
      </c>
      <c r="G8" s="22">
        <f>G7+TIME(0,F8,0)</f>
        <v>0.2986111111111111</v>
      </c>
      <c r="H8" t="s">
        <v>105</v>
      </c>
      <c r="I8" s="1"/>
      <c r="N8" t="s">
        <v>8</v>
      </c>
      <c r="P8" t="s">
        <v>27</v>
      </c>
      <c r="Q8" t="s">
        <v>19</v>
      </c>
      <c r="R8">
        <v>2</v>
      </c>
      <c r="S8" s="16">
        <f>SUMIF(tblAgenda[Day],R8,tblAgenda[Hours])</f>
        <v>3</v>
      </c>
      <c r="T8" s="16">
        <f>$T$7</f>
        <v>3</v>
      </c>
      <c r="U8" s="16">
        <f t="shared" ref="U8:U11" si="0">S8-T8</f>
        <v>0</v>
      </c>
    </row>
    <row r="9" spans="2:21" x14ac:dyDescent="0.25">
      <c r="B9">
        <v>1</v>
      </c>
      <c r="D9" s="4" t="s">
        <v>86</v>
      </c>
      <c r="E9" s="9">
        <f>tblAgenda[[#This Row],[Minutes]]/60</f>
        <v>8.3333333333333329E-2</v>
      </c>
      <c r="F9" s="10">
        <v>5</v>
      </c>
      <c r="G9" s="22">
        <f t="shared" ref="G9:G65" si="1">G8+TIME(0,F9,0)</f>
        <v>0.30208333333333331</v>
      </c>
      <c r="H9" t="s">
        <v>164</v>
      </c>
      <c r="I9" s="2"/>
      <c r="N9" t="s">
        <v>9</v>
      </c>
      <c r="Q9" t="s">
        <v>20</v>
      </c>
      <c r="R9">
        <v>3</v>
      </c>
      <c r="S9" s="16">
        <f>SUMIF(tblAgenda[Day],R9,tblAgenda[Hours])</f>
        <v>3.0000000000000004</v>
      </c>
      <c r="T9" s="16">
        <f t="shared" ref="T9:T10" si="2">$T$7</f>
        <v>3</v>
      </c>
      <c r="U9" s="16">
        <f t="shared" si="0"/>
        <v>0</v>
      </c>
    </row>
    <row r="10" spans="2:21" x14ac:dyDescent="0.25">
      <c r="B10">
        <v>1</v>
      </c>
      <c r="D10" s="4" t="s">
        <v>162</v>
      </c>
      <c r="E10" s="9">
        <f>tblAgenda[[#This Row],[Minutes]]/60</f>
        <v>8.3333333333333329E-2</v>
      </c>
      <c r="F10" s="10">
        <v>5</v>
      </c>
      <c r="G10" s="22">
        <f t="shared" si="1"/>
        <v>0.30555555555555552</v>
      </c>
      <c r="H10" t="s">
        <v>163</v>
      </c>
      <c r="I10" s="2"/>
      <c r="N10" t="s">
        <v>10</v>
      </c>
      <c r="Q10" t="s">
        <v>32</v>
      </c>
      <c r="R10">
        <v>4</v>
      </c>
      <c r="S10" s="16">
        <f>SUMIF(tblAgenda[Day],R10,tblAgenda[Hours])</f>
        <v>3</v>
      </c>
      <c r="T10" s="16">
        <f t="shared" si="2"/>
        <v>3</v>
      </c>
      <c r="U10" s="16">
        <f t="shared" si="0"/>
        <v>0</v>
      </c>
    </row>
    <row r="11" spans="2:21" x14ac:dyDescent="0.25">
      <c r="B11">
        <v>1</v>
      </c>
      <c r="D11" s="4" t="s">
        <v>111</v>
      </c>
      <c r="E11" s="9">
        <f>tblAgenda[[#This Row],[Minutes]]/60</f>
        <v>0.16666666666666666</v>
      </c>
      <c r="F11" s="10">
        <v>10</v>
      </c>
      <c r="G11" s="22">
        <f t="shared" si="1"/>
        <v>0.31249999999999994</v>
      </c>
      <c r="H11" t="s">
        <v>87</v>
      </c>
      <c r="N11" t="s">
        <v>31</v>
      </c>
      <c r="Q11" t="s">
        <v>33</v>
      </c>
      <c r="S11" s="18">
        <f>SUM(S7:S10)</f>
        <v>12</v>
      </c>
      <c r="T11" s="16">
        <f>SUM(T7:T10)</f>
        <v>12</v>
      </c>
      <c r="U11" s="16">
        <f t="shared" si="0"/>
        <v>0</v>
      </c>
    </row>
    <row r="12" spans="2:21" x14ac:dyDescent="0.25">
      <c r="B12">
        <v>1</v>
      </c>
      <c r="D12" s="4" t="s">
        <v>110</v>
      </c>
      <c r="E12" s="9">
        <f>tblAgenda[[#This Row],[Minutes]]/60</f>
        <v>0.16666666666666666</v>
      </c>
      <c r="F12" s="10">
        <v>10</v>
      </c>
      <c r="G12" s="22">
        <f t="shared" si="1"/>
        <v>0.31944444444444436</v>
      </c>
      <c r="H12" t="s">
        <v>106</v>
      </c>
      <c r="N12" t="s">
        <v>11</v>
      </c>
      <c r="Q12" t="s">
        <v>48</v>
      </c>
    </row>
    <row r="13" spans="2:21" x14ac:dyDescent="0.25">
      <c r="B13">
        <v>1</v>
      </c>
      <c r="D13" s="4" t="s">
        <v>109</v>
      </c>
      <c r="E13" s="9">
        <f>tblAgenda[[#This Row],[Minutes]]/60</f>
        <v>0.16666666666666666</v>
      </c>
      <c r="F13" s="10">
        <v>10</v>
      </c>
      <c r="G13" s="22">
        <f t="shared" si="1"/>
        <v>0.32638888888888878</v>
      </c>
      <c r="H13" t="s">
        <v>107</v>
      </c>
      <c r="I13" s="1"/>
      <c r="N13" t="s">
        <v>12</v>
      </c>
    </row>
    <row r="14" spans="2:21" x14ac:dyDescent="0.25">
      <c r="B14">
        <v>1</v>
      </c>
      <c r="D14" s="4" t="s">
        <v>108</v>
      </c>
      <c r="E14" s="9">
        <f>tblAgenda[[#This Row],[Minutes]]/60</f>
        <v>0.16666666666666666</v>
      </c>
      <c r="F14" s="10">
        <v>10</v>
      </c>
      <c r="G14" s="22">
        <f t="shared" si="1"/>
        <v>0.3333333333333332</v>
      </c>
      <c r="H14" t="s">
        <v>129</v>
      </c>
      <c r="I14" t="s">
        <v>158</v>
      </c>
      <c r="N14" t="s">
        <v>13</v>
      </c>
    </row>
    <row r="15" spans="2:21" x14ac:dyDescent="0.25">
      <c r="B15">
        <v>1</v>
      </c>
      <c r="D15" s="4" t="s">
        <v>117</v>
      </c>
      <c r="E15" s="9">
        <f>tblAgenda[[#This Row],[Minutes]]/60</f>
        <v>0.25</v>
      </c>
      <c r="F15" s="10">
        <v>15</v>
      </c>
      <c r="G15" s="22">
        <f t="shared" si="1"/>
        <v>0.34374999999999989</v>
      </c>
      <c r="H15" s="2" t="s">
        <v>116</v>
      </c>
      <c r="I15" t="s">
        <v>126</v>
      </c>
      <c r="N15" t="s">
        <v>14</v>
      </c>
    </row>
    <row r="16" spans="2:21" x14ac:dyDescent="0.25">
      <c r="B16">
        <v>1</v>
      </c>
      <c r="D16" s="14" t="s">
        <v>77</v>
      </c>
      <c r="E16" s="9">
        <f>tblAgenda[[#This Row],[Minutes]]/60</f>
        <v>0.16666666666666666</v>
      </c>
      <c r="F16" s="10">
        <v>10</v>
      </c>
      <c r="G16" s="22">
        <f t="shared" si="1"/>
        <v>0.35069444444444431</v>
      </c>
      <c r="N16" t="s">
        <v>15</v>
      </c>
    </row>
    <row r="17" spans="2:14" x14ac:dyDescent="0.25">
      <c r="B17">
        <v>1</v>
      </c>
      <c r="D17" t="s">
        <v>137</v>
      </c>
      <c r="E17" s="9">
        <f>tblAgenda[[#This Row],[Minutes]]/60</f>
        <v>8.3333333333333329E-2</v>
      </c>
      <c r="F17" s="10">
        <v>5</v>
      </c>
      <c r="G17" s="22">
        <f t="shared" si="1"/>
        <v>0.35416666666666652</v>
      </c>
      <c r="H17" s="2" t="s">
        <v>105</v>
      </c>
      <c r="I17" s="1"/>
      <c r="N17" t="s">
        <v>28</v>
      </c>
    </row>
    <row r="18" spans="2:14" x14ac:dyDescent="0.25">
      <c r="B18">
        <v>1</v>
      </c>
      <c r="D18" s="4" t="s">
        <v>138</v>
      </c>
      <c r="E18" s="9">
        <f>tblAgenda[[#This Row],[Minutes]]/60</f>
        <v>0.25</v>
      </c>
      <c r="F18" s="10">
        <v>15</v>
      </c>
      <c r="G18" s="22">
        <f t="shared" si="1"/>
        <v>0.3645833333333332</v>
      </c>
      <c r="H18" s="2" t="s">
        <v>149</v>
      </c>
      <c r="I18" s="1"/>
      <c r="N18" t="s">
        <v>18</v>
      </c>
    </row>
    <row r="19" spans="2:14" x14ac:dyDescent="0.25">
      <c r="B19">
        <v>1</v>
      </c>
      <c r="D19" s="4" t="s">
        <v>139</v>
      </c>
      <c r="E19" s="9">
        <f>tblAgenda[[#This Row],[Minutes]]/60</f>
        <v>0.41666666666666669</v>
      </c>
      <c r="F19" s="10">
        <v>25</v>
      </c>
      <c r="G19" s="22">
        <f t="shared" si="1"/>
        <v>0.38194444444444431</v>
      </c>
      <c r="H19" s="2" t="s">
        <v>143</v>
      </c>
      <c r="I19" s="1"/>
      <c r="N19" t="s">
        <v>61</v>
      </c>
    </row>
    <row r="20" spans="2:14" x14ac:dyDescent="0.25">
      <c r="B20">
        <v>1</v>
      </c>
      <c r="D20" s="4" t="s">
        <v>140</v>
      </c>
      <c r="E20" s="9">
        <f>tblAgenda[[#This Row],[Minutes]]/60</f>
        <v>0.33333333333333331</v>
      </c>
      <c r="F20" s="10">
        <v>20</v>
      </c>
      <c r="G20" s="22">
        <f t="shared" si="1"/>
        <v>0.3958333333333332</v>
      </c>
      <c r="H20" s="2" t="s">
        <v>148</v>
      </c>
      <c r="I20" s="1"/>
      <c r="N20" t="s">
        <v>62</v>
      </c>
    </row>
    <row r="21" spans="2:14" x14ac:dyDescent="0.25">
      <c r="B21">
        <v>1</v>
      </c>
      <c r="D21" s="15" t="s">
        <v>96</v>
      </c>
      <c r="E21" s="9">
        <f>tblAgenda[[#This Row],[Minutes]]/60</f>
        <v>8.3333333333333329E-2</v>
      </c>
      <c r="F21" s="10">
        <v>5</v>
      </c>
      <c r="G21" s="22">
        <f t="shared" si="1"/>
        <v>0.39930555555555541</v>
      </c>
      <c r="N21" t="s">
        <v>21</v>
      </c>
    </row>
    <row r="22" spans="2:14" x14ac:dyDescent="0.25">
      <c r="B22">
        <v>1</v>
      </c>
      <c r="D22" s="15" t="s">
        <v>159</v>
      </c>
      <c r="E22" s="9">
        <f>tblAgenda[[#This Row],[Minutes]]/60</f>
        <v>0.16666666666666666</v>
      </c>
      <c r="F22" s="10">
        <v>10</v>
      </c>
      <c r="G22" s="22">
        <f t="shared" si="1"/>
        <v>0.40624999999999983</v>
      </c>
      <c r="H22" t="s">
        <v>160</v>
      </c>
      <c r="N22" t="s">
        <v>22</v>
      </c>
    </row>
    <row r="23" spans="2:14" x14ac:dyDescent="0.25">
      <c r="B23">
        <v>1</v>
      </c>
      <c r="D23" s="15" t="s">
        <v>161</v>
      </c>
      <c r="E23" s="9">
        <f>tblAgenda[[#This Row],[Minutes]]/60</f>
        <v>8.3333333333333329E-2</v>
      </c>
      <c r="F23" s="10">
        <v>5</v>
      </c>
      <c r="G23" s="22">
        <f t="shared" si="1"/>
        <v>0.40972222222222204</v>
      </c>
      <c r="N23" t="s">
        <v>23</v>
      </c>
    </row>
    <row r="24" spans="2:14" x14ac:dyDescent="0.25">
      <c r="B24">
        <v>1</v>
      </c>
      <c r="D24" s="15" t="s">
        <v>121</v>
      </c>
      <c r="E24" s="9">
        <f>tblAgenda[[#This Row],[Minutes]]/60</f>
        <v>8.3333333333333329E-2</v>
      </c>
      <c r="F24" s="10">
        <v>5</v>
      </c>
      <c r="G24" s="22">
        <f t="shared" si="1"/>
        <v>0.41319444444444425</v>
      </c>
      <c r="N24" t="s">
        <v>24</v>
      </c>
    </row>
    <row r="25" spans="2:14" x14ac:dyDescent="0.25">
      <c r="B25">
        <v>1</v>
      </c>
      <c r="D25" t="s">
        <v>80</v>
      </c>
      <c r="E25" s="9">
        <f>tblAgenda[[#This Row],[Minutes]]/60</f>
        <v>8.3333333333333329E-2</v>
      </c>
      <c r="F25" s="10">
        <v>5</v>
      </c>
      <c r="G25" s="22">
        <f t="shared" si="1"/>
        <v>0.41666666666666646</v>
      </c>
      <c r="H25" s="3" t="s">
        <v>71</v>
      </c>
      <c r="N25" t="s">
        <v>29</v>
      </c>
    </row>
    <row r="26" spans="2:14" x14ac:dyDescent="0.25">
      <c r="B26" s="23"/>
      <c r="C26" s="23"/>
      <c r="D26" s="23"/>
      <c r="E26" s="24"/>
      <c r="F26" s="25"/>
      <c r="G26" s="26">
        <f>$G$2+TIME(0,tblAgenda[[#This Row],[Minutes]],0)</f>
        <v>0.29166666666666669</v>
      </c>
      <c r="H26" s="27"/>
      <c r="I26" s="23"/>
      <c r="J26" s="23"/>
      <c r="N26" t="s">
        <v>30</v>
      </c>
    </row>
    <row r="27" spans="2:14" x14ac:dyDescent="0.25">
      <c r="B27">
        <v>2</v>
      </c>
      <c r="D27" t="s">
        <v>79</v>
      </c>
      <c r="E27" s="9">
        <f>tblAgenda[[#This Row],[Minutes]]/60</f>
        <v>0.5</v>
      </c>
      <c r="F27" s="10">
        <v>30</v>
      </c>
      <c r="G27" s="22">
        <f>Start_Time+TIME(0,tblAgenda[[#This Row],[Minutes]],0)</f>
        <v>0.3125</v>
      </c>
      <c r="H27" t="s">
        <v>102</v>
      </c>
      <c r="N27" t="s">
        <v>34</v>
      </c>
    </row>
    <row r="28" spans="2:14" x14ac:dyDescent="0.25">
      <c r="B28">
        <v>2</v>
      </c>
      <c r="D28" t="s">
        <v>168</v>
      </c>
      <c r="E28" s="9">
        <f>tblAgenda[[#This Row],[Minutes]]/60</f>
        <v>8.3333333333333329E-2</v>
      </c>
      <c r="F28" s="10">
        <v>5</v>
      </c>
      <c r="G28" s="22">
        <f t="shared" si="1"/>
        <v>0.31597222222222221</v>
      </c>
      <c r="H28" t="s">
        <v>105</v>
      </c>
      <c r="I28" s="3"/>
      <c r="N28" t="s">
        <v>35</v>
      </c>
    </row>
    <row r="29" spans="2:14" x14ac:dyDescent="0.25">
      <c r="B29">
        <v>2</v>
      </c>
      <c r="D29" s="4" t="s">
        <v>169</v>
      </c>
      <c r="E29" s="9">
        <f>tblAgenda[[#This Row],[Minutes]]/60</f>
        <v>0.25</v>
      </c>
      <c r="F29" s="10">
        <v>15</v>
      </c>
      <c r="G29" s="22">
        <f t="shared" si="1"/>
        <v>0.3263888888888889</v>
      </c>
      <c r="I29" s="3"/>
      <c r="N29" t="s">
        <v>36</v>
      </c>
    </row>
    <row r="30" spans="2:14" x14ac:dyDescent="0.25">
      <c r="B30">
        <v>2</v>
      </c>
      <c r="D30" s="4" t="s">
        <v>170</v>
      </c>
      <c r="E30" s="9">
        <f>tblAgenda[[#This Row],[Minutes]]/60</f>
        <v>0.25</v>
      </c>
      <c r="F30" s="10">
        <v>15</v>
      </c>
      <c r="G30" s="22">
        <f t="shared" si="1"/>
        <v>0.33680555555555558</v>
      </c>
      <c r="H30" s="11"/>
      <c r="I30" s="13" t="s">
        <v>156</v>
      </c>
      <c r="N30" t="s">
        <v>37</v>
      </c>
    </row>
    <row r="31" spans="2:14" x14ac:dyDescent="0.25">
      <c r="B31">
        <v>2</v>
      </c>
      <c r="D31" s="4" t="s">
        <v>171</v>
      </c>
      <c r="E31" s="9">
        <f>tblAgenda[[#This Row],[Minutes]]/60</f>
        <v>0.25</v>
      </c>
      <c r="F31" s="10">
        <v>15</v>
      </c>
      <c r="G31" s="22">
        <f t="shared" si="1"/>
        <v>0.34722222222222227</v>
      </c>
      <c r="I31" s="3"/>
      <c r="N31" t="s">
        <v>38</v>
      </c>
    </row>
    <row r="32" spans="2:14" x14ac:dyDescent="0.25">
      <c r="B32">
        <v>2</v>
      </c>
      <c r="D32" s="14" t="s">
        <v>77</v>
      </c>
      <c r="E32" s="9">
        <f>tblAgenda[[#This Row],[Minutes]]/60</f>
        <v>0.16666666666666666</v>
      </c>
      <c r="F32" s="10">
        <v>10</v>
      </c>
      <c r="G32" s="22">
        <f t="shared" si="1"/>
        <v>0.35416666666666669</v>
      </c>
      <c r="N32" t="s">
        <v>50</v>
      </c>
    </row>
    <row r="33" spans="2:14" x14ac:dyDescent="0.25">
      <c r="B33">
        <v>2</v>
      </c>
      <c r="D33" s="30" t="s">
        <v>90</v>
      </c>
      <c r="E33" s="9">
        <f>tblAgenda[[#This Row],[Minutes]]/60</f>
        <v>0.5</v>
      </c>
      <c r="F33" s="10">
        <v>30</v>
      </c>
      <c r="G33" s="22">
        <f t="shared" si="1"/>
        <v>0.375</v>
      </c>
      <c r="H33" t="s">
        <v>103</v>
      </c>
      <c r="I33" s="2" t="s">
        <v>155</v>
      </c>
      <c r="N33" t="s">
        <v>39</v>
      </c>
    </row>
    <row r="34" spans="2:14" x14ac:dyDescent="0.25">
      <c r="B34">
        <v>2</v>
      </c>
      <c r="D34" t="s">
        <v>180</v>
      </c>
      <c r="E34" s="9"/>
      <c r="F34" s="10"/>
      <c r="G34" s="22">
        <f>$G$2+TIME(0,tblAgenda[[#This Row],[Minutes]],0)</f>
        <v>0.29166666666666669</v>
      </c>
      <c r="I34" s="2"/>
      <c r="N34" t="s">
        <v>40</v>
      </c>
    </row>
    <row r="35" spans="2:14" x14ac:dyDescent="0.25">
      <c r="B35">
        <v>2</v>
      </c>
      <c r="D35" t="s">
        <v>179</v>
      </c>
      <c r="E35" s="9">
        <f>tblAgenda[[#This Row],[Minutes]]/60</f>
        <v>0.33333333333333331</v>
      </c>
      <c r="F35" s="10">
        <v>20</v>
      </c>
      <c r="G35" s="22">
        <f>G33+TIME(0,F35,0)</f>
        <v>0.3888888888888889</v>
      </c>
      <c r="H35" t="s">
        <v>150</v>
      </c>
      <c r="N35" t="s">
        <v>41</v>
      </c>
    </row>
    <row r="36" spans="2:14" x14ac:dyDescent="0.25">
      <c r="B36">
        <v>2</v>
      </c>
      <c r="D36" t="s">
        <v>127</v>
      </c>
      <c r="E36" s="9">
        <f>tblAgenda[[#This Row],[Minutes]]/60</f>
        <v>0.16666666666666666</v>
      </c>
      <c r="F36" s="10">
        <v>10</v>
      </c>
      <c r="G36" s="22">
        <f t="shared" si="1"/>
        <v>0.39583333333333331</v>
      </c>
      <c r="H36" t="s">
        <v>128</v>
      </c>
      <c r="N36" t="s">
        <v>42</v>
      </c>
    </row>
    <row r="37" spans="2:14" x14ac:dyDescent="0.25">
      <c r="B37">
        <v>2</v>
      </c>
      <c r="D37" t="s">
        <v>97</v>
      </c>
      <c r="E37" s="9">
        <f>tblAgenda[[#This Row],[Minutes]]/60</f>
        <v>0.16666666666666666</v>
      </c>
      <c r="F37" s="10">
        <v>10</v>
      </c>
      <c r="G37" s="22">
        <f t="shared" si="1"/>
        <v>0.40277777777777773</v>
      </c>
      <c r="H37" t="s">
        <v>177</v>
      </c>
      <c r="I37" s="1"/>
      <c r="N37" t="s">
        <v>43</v>
      </c>
    </row>
    <row r="38" spans="2:14" x14ac:dyDescent="0.25">
      <c r="B38">
        <v>2</v>
      </c>
      <c r="D38" t="s">
        <v>98</v>
      </c>
      <c r="E38" s="9">
        <f>tblAgenda[[#This Row],[Minutes]]/60</f>
        <v>0.25</v>
      </c>
      <c r="F38" s="10">
        <v>15</v>
      </c>
      <c r="G38" s="22">
        <f t="shared" si="1"/>
        <v>0.41319444444444442</v>
      </c>
      <c r="H38" s="2" t="s">
        <v>118</v>
      </c>
      <c r="I38" s="1"/>
      <c r="N38" t="s">
        <v>44</v>
      </c>
    </row>
    <row r="39" spans="2:14" x14ac:dyDescent="0.25">
      <c r="B39">
        <v>2</v>
      </c>
      <c r="D39" t="s">
        <v>81</v>
      </c>
      <c r="E39" s="9">
        <f>tblAgenda[[#This Row],[Minutes]]/60</f>
        <v>8.3333333333333329E-2</v>
      </c>
      <c r="F39" s="10">
        <v>5</v>
      </c>
      <c r="G39" s="22">
        <f t="shared" si="1"/>
        <v>0.41666666666666663</v>
      </c>
      <c r="H39" s="3" t="s">
        <v>178</v>
      </c>
      <c r="I39" s="5" t="s">
        <v>74</v>
      </c>
      <c r="N39" t="s">
        <v>45</v>
      </c>
    </row>
    <row r="40" spans="2:14" x14ac:dyDescent="0.25">
      <c r="B40" s="23"/>
      <c r="C40" s="23"/>
      <c r="D40" s="23"/>
      <c r="E40" s="24"/>
      <c r="F40" s="25"/>
      <c r="G40" s="26">
        <f>$G$2+TIME(0,tblAgenda[[#This Row],[Minutes]],0)</f>
        <v>0.29166666666666669</v>
      </c>
      <c r="H40" s="27"/>
      <c r="I40" s="28"/>
      <c r="J40" s="23"/>
      <c r="N40" t="s">
        <v>47</v>
      </c>
    </row>
    <row r="41" spans="2:14" x14ac:dyDescent="0.25">
      <c r="B41">
        <v>3</v>
      </c>
      <c r="D41" t="s">
        <v>82</v>
      </c>
      <c r="E41" s="9">
        <f>tblAgenda[[#This Row],[Minutes]]/60</f>
        <v>0.5</v>
      </c>
      <c r="F41" s="10">
        <v>30</v>
      </c>
      <c r="G41" s="22">
        <f>Start_Time+TIME(0,tblAgenda[[#This Row],[Minutes]],0)</f>
        <v>0.3125</v>
      </c>
      <c r="H41" t="s">
        <v>102</v>
      </c>
      <c r="N41" t="s">
        <v>46</v>
      </c>
    </row>
    <row r="42" spans="2:14" x14ac:dyDescent="0.25">
      <c r="B42">
        <v>3</v>
      </c>
      <c r="D42" t="s">
        <v>99</v>
      </c>
      <c r="E42" s="9">
        <f>tblAgenda[[#This Row],[Minutes]]/60</f>
        <v>0.33333333333333331</v>
      </c>
      <c r="F42" s="10">
        <v>20</v>
      </c>
      <c r="G42" s="22">
        <f t="shared" si="1"/>
        <v>0.3263888888888889</v>
      </c>
      <c r="H42" t="s">
        <v>101</v>
      </c>
      <c r="N42" t="s">
        <v>49</v>
      </c>
    </row>
    <row r="43" spans="2:14" x14ac:dyDescent="0.25">
      <c r="B43">
        <v>3</v>
      </c>
      <c r="D43" t="s">
        <v>115</v>
      </c>
      <c r="E43" s="9">
        <f>tblAgenda[[#This Row],[Minutes]]/60</f>
        <v>0.41666666666666669</v>
      </c>
      <c r="F43" s="10">
        <v>25</v>
      </c>
      <c r="G43" s="22">
        <f t="shared" si="1"/>
        <v>0.34375</v>
      </c>
      <c r="H43" t="s">
        <v>114</v>
      </c>
      <c r="N43" t="s">
        <v>51</v>
      </c>
    </row>
    <row r="44" spans="2:14" x14ac:dyDescent="0.25">
      <c r="B44">
        <v>3</v>
      </c>
      <c r="D44" t="s">
        <v>88</v>
      </c>
      <c r="E44" s="9">
        <f>tblAgenda[[#This Row],[Minutes]]/60</f>
        <v>8.3333333333333329E-2</v>
      </c>
      <c r="F44" s="10">
        <v>5</v>
      </c>
      <c r="G44" s="22">
        <f t="shared" si="1"/>
        <v>0.34722222222222221</v>
      </c>
      <c r="H44" t="s">
        <v>105</v>
      </c>
      <c r="N44" t="s">
        <v>52</v>
      </c>
    </row>
    <row r="45" spans="2:14" x14ac:dyDescent="0.25">
      <c r="B45">
        <v>3</v>
      </c>
      <c r="D45" s="4" t="s">
        <v>130</v>
      </c>
      <c r="E45" s="9">
        <f>tblAgenda[[#This Row],[Minutes]]/60</f>
        <v>0.16666666666666666</v>
      </c>
      <c r="F45" s="10">
        <v>10</v>
      </c>
      <c r="G45" s="22">
        <f t="shared" si="1"/>
        <v>0.35416666666666663</v>
      </c>
      <c r="H45" t="s">
        <v>131</v>
      </c>
      <c r="I45" s="2" t="s">
        <v>75</v>
      </c>
      <c r="N45" t="s">
        <v>53</v>
      </c>
    </row>
    <row r="46" spans="2:14" x14ac:dyDescent="0.25">
      <c r="B46">
        <v>3</v>
      </c>
      <c r="D46" s="14" t="s">
        <v>77</v>
      </c>
      <c r="E46" s="9">
        <f>tblAgenda[[#This Row],[Minutes]]/60</f>
        <v>0.16666666666666666</v>
      </c>
      <c r="F46" s="10">
        <v>10</v>
      </c>
      <c r="G46" s="22">
        <f t="shared" si="1"/>
        <v>0.36111111111111105</v>
      </c>
      <c r="N46" t="s">
        <v>56</v>
      </c>
    </row>
    <row r="47" spans="2:14" x14ac:dyDescent="0.25">
      <c r="B47">
        <v>3</v>
      </c>
      <c r="D47" s="4" t="s">
        <v>132</v>
      </c>
      <c r="E47" s="9">
        <f>tblAgenda[[#This Row],[Minutes]]/60</f>
        <v>0.41666666666666669</v>
      </c>
      <c r="F47" s="10">
        <v>25</v>
      </c>
      <c r="G47" s="22">
        <f t="shared" si="1"/>
        <v>0.37847222222222215</v>
      </c>
      <c r="H47" t="s">
        <v>133</v>
      </c>
      <c r="I47" t="s">
        <v>104</v>
      </c>
      <c r="N47" t="s">
        <v>54</v>
      </c>
    </row>
    <row r="48" spans="2:14" x14ac:dyDescent="0.25">
      <c r="B48">
        <v>3</v>
      </c>
      <c r="D48" s="4" t="s">
        <v>147</v>
      </c>
      <c r="E48" s="9">
        <f>tblAgenda[[#This Row],[Minutes]]/60</f>
        <v>0.33333333333333331</v>
      </c>
      <c r="F48" s="10">
        <v>20</v>
      </c>
      <c r="G48" s="22">
        <f t="shared" si="1"/>
        <v>0.39236111111111105</v>
      </c>
      <c r="H48" t="s">
        <v>134</v>
      </c>
      <c r="I48" t="s">
        <v>167</v>
      </c>
      <c r="N48" t="s">
        <v>55</v>
      </c>
    </row>
    <row r="49" spans="2:14" x14ac:dyDescent="0.25">
      <c r="B49">
        <v>3</v>
      </c>
      <c r="D49" s="4" t="s">
        <v>136</v>
      </c>
      <c r="E49" s="9">
        <f>tblAgenda[[#This Row],[Minutes]]/60</f>
        <v>0.5</v>
      </c>
      <c r="F49" s="10">
        <v>30</v>
      </c>
      <c r="G49" s="22">
        <f t="shared" si="1"/>
        <v>0.41319444444444436</v>
      </c>
      <c r="H49" t="s">
        <v>135</v>
      </c>
      <c r="I49" t="s">
        <v>166</v>
      </c>
      <c r="N49" t="s">
        <v>57</v>
      </c>
    </row>
    <row r="50" spans="2:14" x14ac:dyDescent="0.25">
      <c r="B50">
        <v>3</v>
      </c>
      <c r="D50" t="s">
        <v>83</v>
      </c>
      <c r="E50" s="9">
        <f>tblAgenda[[#This Row],[Minutes]]/60</f>
        <v>8.3333333333333329E-2</v>
      </c>
      <c r="F50" s="10">
        <v>5</v>
      </c>
      <c r="G50" s="22">
        <f t="shared" si="1"/>
        <v>0.41666666666666657</v>
      </c>
      <c r="H50" s="3" t="s">
        <v>72</v>
      </c>
      <c r="I50" t="s">
        <v>165</v>
      </c>
      <c r="N50" t="s">
        <v>58</v>
      </c>
    </row>
    <row r="51" spans="2:14" x14ac:dyDescent="0.25">
      <c r="B51" s="23"/>
      <c r="C51" s="23"/>
      <c r="D51" s="23"/>
      <c r="E51" s="24"/>
      <c r="F51" s="25"/>
      <c r="G51" s="26">
        <f>$G$2+TIME(0,tblAgenda[[#This Row],[Minutes]],0)</f>
        <v>0.29166666666666669</v>
      </c>
      <c r="H51" s="27"/>
      <c r="I51" s="23"/>
      <c r="J51" s="23"/>
      <c r="N51" t="s">
        <v>59</v>
      </c>
    </row>
    <row r="52" spans="2:14" x14ac:dyDescent="0.25">
      <c r="B52">
        <v>4</v>
      </c>
      <c r="D52" t="s">
        <v>84</v>
      </c>
      <c r="E52" s="9">
        <f>tblAgenda[[#This Row],[Minutes]]/60</f>
        <v>0.5</v>
      </c>
      <c r="F52" s="10">
        <v>30</v>
      </c>
      <c r="G52" s="22">
        <f>Start_Time+TIME(0,tblAgenda[[#This Row],[Minutes]],0)</f>
        <v>0.3125</v>
      </c>
      <c r="H52" t="s">
        <v>102</v>
      </c>
      <c r="I52" s="1"/>
      <c r="N52" t="s">
        <v>60</v>
      </c>
    </row>
    <row r="53" spans="2:14" x14ac:dyDescent="0.25">
      <c r="B53">
        <v>4</v>
      </c>
      <c r="D53" t="s">
        <v>93</v>
      </c>
      <c r="E53" s="9">
        <f>tblAgenda[[#This Row],[Minutes]]/60</f>
        <v>8.3333333333333329E-2</v>
      </c>
      <c r="F53" s="10">
        <v>5</v>
      </c>
      <c r="G53" s="22">
        <f t="shared" si="1"/>
        <v>0.31597222222222221</v>
      </c>
      <c r="H53" t="s">
        <v>105</v>
      </c>
      <c r="N53" t="s">
        <v>63</v>
      </c>
    </row>
    <row r="54" spans="2:14" x14ac:dyDescent="0.25">
      <c r="B54">
        <v>4</v>
      </c>
      <c r="D54" s="4" t="s">
        <v>123</v>
      </c>
      <c r="E54" s="9">
        <f>tblAgenda[[#This Row],[Minutes]]/60</f>
        <v>0.25</v>
      </c>
      <c r="F54" s="10">
        <v>15</v>
      </c>
      <c r="G54" s="22">
        <f t="shared" si="1"/>
        <v>0.3263888888888889</v>
      </c>
      <c r="H54" t="s">
        <v>124</v>
      </c>
      <c r="N54" t="s">
        <v>64</v>
      </c>
    </row>
    <row r="55" spans="2:14" x14ac:dyDescent="0.25">
      <c r="B55">
        <v>4</v>
      </c>
      <c r="D55" s="4" t="s">
        <v>141</v>
      </c>
      <c r="E55" s="9">
        <f>tblAgenda[[#This Row],[Minutes]]/60</f>
        <v>0.16666666666666666</v>
      </c>
      <c r="F55" s="10">
        <v>10</v>
      </c>
      <c r="G55" s="22">
        <f t="shared" si="1"/>
        <v>0.33333333333333331</v>
      </c>
      <c r="H55" t="s">
        <v>142</v>
      </c>
      <c r="N55" t="s">
        <v>65</v>
      </c>
    </row>
    <row r="56" spans="2:14" x14ac:dyDescent="0.25">
      <c r="B56">
        <v>4</v>
      </c>
      <c r="D56" s="4" t="s">
        <v>122</v>
      </c>
      <c r="E56" s="9">
        <f>tblAgenda[[#This Row],[Minutes]]/60</f>
        <v>0.25</v>
      </c>
      <c r="F56" s="10">
        <v>15</v>
      </c>
      <c r="G56" s="22">
        <f t="shared" si="1"/>
        <v>0.34375</v>
      </c>
      <c r="H56" t="s">
        <v>125</v>
      </c>
      <c r="N56" t="s">
        <v>67</v>
      </c>
    </row>
    <row r="57" spans="2:14" x14ac:dyDescent="0.25">
      <c r="B57">
        <v>4</v>
      </c>
      <c r="D57" s="4" t="s">
        <v>89</v>
      </c>
      <c r="E57" s="9">
        <f>tblAgenda[[#This Row],[Minutes]]/60</f>
        <v>0.16666666666666666</v>
      </c>
      <c r="F57" s="10">
        <v>10</v>
      </c>
      <c r="G57" s="22">
        <f t="shared" si="1"/>
        <v>0.35069444444444442</v>
      </c>
      <c r="H57" t="s">
        <v>146</v>
      </c>
      <c r="N57" t="s">
        <v>66</v>
      </c>
    </row>
    <row r="58" spans="2:14" x14ac:dyDescent="0.25">
      <c r="B58">
        <v>4</v>
      </c>
      <c r="D58" s="14" t="s">
        <v>77</v>
      </c>
      <c r="E58" s="9">
        <f>tblAgenda[[#This Row],[Minutes]]/60</f>
        <v>0.16666666666666666</v>
      </c>
      <c r="F58" s="10">
        <v>10</v>
      </c>
      <c r="G58" s="22">
        <f t="shared" si="1"/>
        <v>0.35763888888888884</v>
      </c>
    </row>
    <row r="59" spans="2:14" x14ac:dyDescent="0.25">
      <c r="B59">
        <v>4</v>
      </c>
      <c r="D59" t="s">
        <v>91</v>
      </c>
      <c r="E59" s="9">
        <f>tblAgenda[[#This Row],[Minutes]]/60</f>
        <v>8.3333333333333329E-2</v>
      </c>
      <c r="F59" s="10">
        <v>5</v>
      </c>
      <c r="G59" s="22">
        <f t="shared" si="1"/>
        <v>0.36111111111111105</v>
      </c>
      <c r="H59" t="s">
        <v>105</v>
      </c>
    </row>
    <row r="60" spans="2:14" x14ac:dyDescent="0.25">
      <c r="B60">
        <v>4</v>
      </c>
      <c r="D60" s="4" t="s">
        <v>151</v>
      </c>
      <c r="E60" s="9">
        <f>tblAgenda[[#This Row],[Minutes]]/60</f>
        <v>0.16666666666666666</v>
      </c>
      <c r="F60" s="10">
        <v>10</v>
      </c>
      <c r="G60" s="22">
        <f t="shared" si="1"/>
        <v>0.36805555555555547</v>
      </c>
      <c r="H60" t="s">
        <v>152</v>
      </c>
    </row>
    <row r="61" spans="2:14" x14ac:dyDescent="0.25">
      <c r="B61">
        <v>4</v>
      </c>
      <c r="D61" s="4" t="s">
        <v>94</v>
      </c>
      <c r="E61" s="9">
        <f>tblAgenda[[#This Row],[Minutes]]/60</f>
        <v>0.25</v>
      </c>
      <c r="F61" s="10">
        <v>15</v>
      </c>
      <c r="G61" s="22">
        <f t="shared" si="1"/>
        <v>0.37847222222222215</v>
      </c>
      <c r="H61" t="s">
        <v>92</v>
      </c>
    </row>
    <row r="62" spans="2:14" x14ac:dyDescent="0.25">
      <c r="B62">
        <v>4</v>
      </c>
      <c r="D62" t="s">
        <v>95</v>
      </c>
      <c r="E62" s="9">
        <f>tblAgenda[[#This Row],[Minutes]]/60</f>
        <v>8.3333333333333329E-2</v>
      </c>
      <c r="F62" s="10">
        <v>5</v>
      </c>
      <c r="G62" s="22">
        <f t="shared" si="1"/>
        <v>0.38194444444444436</v>
      </c>
      <c r="H62" t="s">
        <v>105</v>
      </c>
    </row>
    <row r="63" spans="2:14" x14ac:dyDescent="0.25">
      <c r="B63">
        <v>4</v>
      </c>
      <c r="D63" s="4" t="s">
        <v>120</v>
      </c>
      <c r="E63" s="9">
        <f>tblAgenda[[#This Row],[Minutes]]/60</f>
        <v>0.16666666666666666</v>
      </c>
      <c r="F63" s="10">
        <v>10</v>
      </c>
      <c r="G63" s="22">
        <f t="shared" si="1"/>
        <v>0.38888888888888878</v>
      </c>
      <c r="H63" t="s">
        <v>153</v>
      </c>
    </row>
    <row r="64" spans="2:14" x14ac:dyDescent="0.25">
      <c r="B64">
        <v>4</v>
      </c>
      <c r="D64" s="4" t="s">
        <v>119</v>
      </c>
      <c r="E64" s="9">
        <f>tblAgenda[[#This Row],[Minutes]]/60</f>
        <v>0.16666666666666666</v>
      </c>
      <c r="F64" s="10">
        <v>10</v>
      </c>
      <c r="G64" s="22">
        <f t="shared" si="1"/>
        <v>0.3958333333333332</v>
      </c>
      <c r="H64" t="s">
        <v>154</v>
      </c>
    </row>
    <row r="65" spans="2:8" x14ac:dyDescent="0.25">
      <c r="B65">
        <v>4</v>
      </c>
      <c r="D65" t="s">
        <v>157</v>
      </c>
      <c r="E65" s="9">
        <f>tblAgenda[[#This Row],[Minutes]]/60</f>
        <v>0.5</v>
      </c>
      <c r="F65" s="10">
        <v>30</v>
      </c>
      <c r="G65" s="22">
        <f t="shared" si="1"/>
        <v>0.41666666666666652</v>
      </c>
      <c r="H65" s="3" t="s">
        <v>78</v>
      </c>
    </row>
  </sheetData>
  <dataConsolidate/>
  <conditionalFormatting sqref="B7:J65">
    <cfRule type="expression" dxfId="11" priority="1">
      <formula>$D7="Break"</formula>
    </cfRule>
    <cfRule type="expression" dxfId="10" priority="6" stopIfTrue="1">
      <formula>(MOD($B7,2)&lt;&gt;0)</formula>
    </cfRule>
  </conditionalFormatting>
  <hyperlinks>
    <hyperlink ref="H3" r:id="rId1" xr:uid="{573FA2DA-D01A-4238-93A5-7741D068936C}"/>
  </hyperlinks>
  <pageMargins left="0.7" right="0.7" top="0.75" bottom="0.75" header="0.3" footer="0.3"/>
  <pageSetup scale="44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E4CC-BECE-423B-A7F9-843A532BFF5A}">
  <sheetPr codeName="Sheet2"/>
  <dimension ref="A1"/>
  <sheetViews>
    <sheetView workbookViewId="0">
      <selection activeCell="C6" sqref="C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Agenda</vt:lpstr>
      <vt:lpstr>Sheet2</vt:lpstr>
      <vt:lpstr>Start_Time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Trainer</dc:creator>
  <cp:lastModifiedBy>Steve Stricklen</cp:lastModifiedBy>
  <cp:lastPrinted>2022-08-22T19:39:59Z</cp:lastPrinted>
  <dcterms:created xsi:type="dcterms:W3CDTF">2022-04-20T19:33:32Z</dcterms:created>
  <dcterms:modified xsi:type="dcterms:W3CDTF">2023-05-18T21:50:59Z</dcterms:modified>
</cp:coreProperties>
</file>