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S\Dropbox\Training\Intuition\2022\_2022.08.28-09.01 World Bank (Fixed Income)\_Trainer\"/>
    </mc:Choice>
  </mc:AlternateContent>
  <xr:revisionPtr revIDLastSave="0" documentId="13_ncr:1_{A4BC2341-F233-4E67-A2C2-A9F609341190}" xr6:coauthVersionLast="47" xr6:coauthVersionMax="47" xr10:uidLastSave="{00000000-0000-0000-0000-000000000000}"/>
  <bookViews>
    <workbookView xWindow="28680" yWindow="-75" windowWidth="29040" windowHeight="15720" activeTab="1" xr2:uid="{00000000-000D-0000-FFFF-FFFF00000000}"/>
  </bookViews>
  <sheets>
    <sheet name="Monthly Prices" sheetId="5" r:id="rId1"/>
    <sheet name="A1" sheetId="7" r:id="rId2"/>
    <sheet name="Sheet4" sheetId="8" r:id="rId3"/>
    <sheet name="Sheet5" sheetId="9" r:id="rId4"/>
  </sheets>
  <definedNames>
    <definedName name="Dates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5" l="1"/>
  <c r="I21" i="7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3" i="5"/>
  <c r="G5" i="5"/>
  <c r="G4" i="5"/>
  <c r="I9" i="7"/>
  <c r="I13" i="7"/>
  <c r="I11" i="7"/>
  <c r="I14" i="7"/>
  <c r="I6" i="7"/>
  <c r="I8" i="7"/>
  <c r="I5" i="7"/>
  <c r="I19" i="7"/>
  <c r="I4" i="7"/>
  <c r="I10" i="7"/>
  <c r="G7" i="5" l="1"/>
  <c r="G12" i="5" s="1" a="1"/>
  <c r="G12" i="5" s="1"/>
  <c r="G15" i="5" s="1"/>
  <c r="G11" i="5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1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3" i="7"/>
  <c r="H19" i="7" l="1"/>
  <c r="H21" i="7"/>
  <c r="H13" i="7"/>
  <c r="H14" i="7" s="1"/>
  <c r="H6" i="7"/>
  <c r="H8" i="7" s="1"/>
  <c r="H9" i="7" s="1"/>
  <c r="H5" i="7"/>
  <c r="H4" i="7"/>
  <c r="H10" i="7" l="1"/>
  <c r="H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<sst xmlns="http://schemas.openxmlformats.org/spreadsheetml/2006/main" count="49" uniqueCount="43">
  <si>
    <t>Date</t>
  </si>
  <si>
    <t>Asset1</t>
  </si>
  <si>
    <t>Mean</t>
  </si>
  <si>
    <t>Variance</t>
  </si>
  <si>
    <t>Count</t>
  </si>
  <si>
    <t>by default, charts will not show hidden rows</t>
  </si>
  <si>
    <t>Min</t>
  </si>
  <si>
    <t>Max</t>
  </si>
  <si>
    <t>use min and max to get start and end dates</t>
  </si>
  <si>
    <t>Start Price</t>
  </si>
  <si>
    <t>End Price</t>
  </si>
  <si>
    <t>Start Date</t>
  </si>
  <si>
    <t>End Date</t>
  </si>
  <si>
    <t>no named ranges yet</t>
  </si>
  <si>
    <t>use INDEX to get first and last price</t>
  </si>
  <si>
    <t>group rows, top/bottom 5 records (hiding rows/cols usu not recommended)</t>
  </si>
  <si>
    <t>copy this worksheet and delete all the formulas</t>
  </si>
  <si>
    <t>Return</t>
  </si>
  <si>
    <t>add Return column</t>
  </si>
  <si>
    <t>copy and paste Asset1 prices, or create reference</t>
  </si>
  <si>
    <t>add improved version</t>
  </si>
  <si>
    <t>add LN version, discuss briefly</t>
  </si>
  <si>
    <t>Prob of Neg Returns</t>
  </si>
  <si>
    <t>VaR with confidence levels</t>
  </si>
  <si>
    <t>line chart</t>
  </si>
  <si>
    <t>rr12mo</t>
  </si>
  <si>
    <t>Annualized Mean Return</t>
  </si>
  <si>
    <t>add 12moRR column</t>
  </si>
  <si>
    <t>Std Dev</t>
  </si>
  <si>
    <t>Horizon (years)</t>
  </si>
  <si>
    <t>Return Volatility (Risk)</t>
  </si>
  <si>
    <t>Monthly</t>
  </si>
  <si>
    <t>Annualized Variance</t>
  </si>
  <si>
    <t>Annualized Std Dev</t>
  </si>
  <si>
    <t>using 12 because the data is monthly</t>
  </si>
  <si>
    <t>Neg Return Count</t>
  </si>
  <si>
    <t>if data is daily trading prices, then use 250 or 252 trading days</t>
  </si>
  <si>
    <t>Historical VaR Calculation</t>
  </si>
  <si>
    <t>p</t>
  </si>
  <si>
    <t>VaR(p)</t>
  </si>
  <si>
    <t>name the Return range</t>
  </si>
  <si>
    <t>use SORT array to sort returns</t>
  </si>
  <si>
    <t>use N# to reference ranges, no names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</si>
</sst>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Font="1"/>
    <xf numFmtId="9" fontId="0" fillId="0" borderId="0" xfId="0" applyNumberFormat="1"/>
    <xf numFmtId="164" fontId="0" fillId="0" borderId="0" xfId="0" applyNumberFormat="1"/>
    <xf numFmtId="3" fontId="18" fillId="0" borderId="0" xfId="0" applyNumberFormat="1" applyFont="1"/>
    <xf numFmtId="0" fontId="0" fillId="0" borderId="0" xfId="0" applyAlignment="1">
      <alignment horizontal="right"/>
    </xf>
    <xf numFmtId="165" fontId="0" fillId="0" borderId="0" xfId="0" applyNumberForma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8C06-87F5-48FB-82E2-3612DBA23898}">
  <dimension ref="A1:J62"/>
  <sheetViews>
    <sheetView showGridLines="0" zoomScale="130" zoomScaleNormal="130" workbookViewId="0">
      <selection activeCell="G11" sqref="G11"/>
    </sheetView>
  </sheetViews>
  <sheetFormatPr defaultRowHeight="15" x14ac:dyDescent="0.25"/>
  <cols>
    <col min="1" max="1" width="10.7109375" bestFit="1" customWidth="1"/>
    <col min="6" max="6" width="23.28515625" bestFit="1" customWidth="1"/>
    <col min="7" max="8" width="12.7109375" customWidth="1"/>
    <col min="9" max="9" width="17.5703125" customWidth="1"/>
    <col min="10" max="14" width="13.85546875" bestFit="1" customWidth="1"/>
  </cols>
  <sheetData>
    <row r="1" spans="1:10" x14ac:dyDescent="0.25">
      <c r="A1" t="s">
        <v>0</v>
      </c>
      <c r="B1" t="s">
        <v>1</v>
      </c>
      <c r="C1" t="s">
        <v>17</v>
      </c>
    </row>
    <row r="2" spans="1:10" x14ac:dyDescent="0.25">
      <c r="A2" s="1">
        <v>39234</v>
      </c>
      <c r="B2">
        <v>122.04</v>
      </c>
      <c r="J2" t="s">
        <v>13</v>
      </c>
    </row>
    <row r="3" spans="1:10" x14ac:dyDescent="0.25">
      <c r="A3" s="1">
        <v>39265</v>
      </c>
      <c r="B3">
        <v>131.76</v>
      </c>
      <c r="C3" s="2">
        <f>B3/B2-1</f>
        <v>7.9646017699114946E-2</v>
      </c>
      <c r="D3" s="2"/>
    </row>
    <row r="4" spans="1:10" x14ac:dyDescent="0.25">
      <c r="A4" s="1">
        <v>39295</v>
      </c>
      <c r="B4">
        <v>138.47999999999999</v>
      </c>
      <c r="C4" s="2">
        <f t="shared" ref="C4:C62" si="0">B4/B3-1</f>
        <v>5.1001821493624755E-2</v>
      </c>
      <c r="D4" s="2"/>
      <c r="F4" t="s">
        <v>11</v>
      </c>
      <c r="G4" s="1">
        <f>MIN($A$2:$A$62)</f>
        <v>39234</v>
      </c>
      <c r="J4" t="s">
        <v>24</v>
      </c>
    </row>
    <row r="5" spans="1:10" x14ac:dyDescent="0.25">
      <c r="A5" s="1">
        <v>39329</v>
      </c>
      <c r="B5">
        <v>153.47</v>
      </c>
      <c r="C5" s="2">
        <f t="shared" si="0"/>
        <v>0.10824667822068168</v>
      </c>
      <c r="D5" s="2"/>
      <c r="F5" t="s">
        <v>12</v>
      </c>
      <c r="G5" s="1">
        <f>MAX($A$2:$A$62)</f>
        <v>41061</v>
      </c>
    </row>
    <row r="6" spans="1:10" x14ac:dyDescent="0.25">
      <c r="A6" s="1">
        <v>39356</v>
      </c>
      <c r="B6">
        <v>189.95</v>
      </c>
      <c r="C6" s="2">
        <f t="shared" si="0"/>
        <v>0.23770117938359281</v>
      </c>
      <c r="D6" s="2"/>
      <c r="J6" t="s">
        <v>15</v>
      </c>
    </row>
    <row r="7" spans="1:10" x14ac:dyDescent="0.25">
      <c r="A7" s="1">
        <v>39387</v>
      </c>
      <c r="B7">
        <v>182.22</v>
      </c>
      <c r="C7" s="2">
        <f t="shared" si="0"/>
        <v>-4.0694919715714595E-2</v>
      </c>
      <c r="D7" s="2"/>
      <c r="F7" t="s">
        <v>4</v>
      </c>
      <c r="G7">
        <f>COUNT(B2:B62)</f>
        <v>61</v>
      </c>
      <c r="J7" t="s">
        <v>5</v>
      </c>
    </row>
    <row r="8" spans="1:10" x14ac:dyDescent="0.25">
      <c r="A8" s="1">
        <v>39419</v>
      </c>
      <c r="B8">
        <v>198.08</v>
      </c>
      <c r="C8" s="2">
        <f t="shared" si="0"/>
        <v>8.7037646800570911E-2</v>
      </c>
      <c r="D8" s="2"/>
      <c r="F8" t="s">
        <v>6</v>
      </c>
    </row>
    <row r="9" spans="1:10" x14ac:dyDescent="0.25">
      <c r="A9" s="1">
        <v>39449</v>
      </c>
      <c r="B9">
        <v>135.36000000000001</v>
      </c>
      <c r="C9" s="2">
        <f t="shared" si="0"/>
        <v>-0.31663974151857832</v>
      </c>
      <c r="D9" s="2"/>
      <c r="F9" t="s">
        <v>7</v>
      </c>
      <c r="J9" s="4"/>
    </row>
    <row r="10" spans="1:10" x14ac:dyDescent="0.25">
      <c r="A10" s="1">
        <v>39479</v>
      </c>
      <c r="B10">
        <v>125.02</v>
      </c>
      <c r="C10" s="2">
        <f t="shared" si="0"/>
        <v>-7.6388888888889062E-2</v>
      </c>
      <c r="D10" s="2"/>
      <c r="J10" t="s">
        <v>8</v>
      </c>
    </row>
    <row r="11" spans="1:10" x14ac:dyDescent="0.25">
      <c r="A11" s="1">
        <v>39510</v>
      </c>
      <c r="B11">
        <v>143.5</v>
      </c>
      <c r="C11" s="2">
        <f t="shared" si="0"/>
        <v>0.14781634938409849</v>
      </c>
      <c r="D11" s="2"/>
      <c r="F11" t="s">
        <v>9</v>
      </c>
      <c r="G11" s="3">
        <f>INDEX(B2:B62,1)</f>
        <v>122.04</v>
      </c>
    </row>
    <row r="12" spans="1:10" x14ac:dyDescent="0.25">
      <c r="A12" s="1">
        <v>39539</v>
      </c>
      <c r="B12">
        <v>173.95</v>
      </c>
      <c r="C12" s="2">
        <f t="shared" si="0"/>
        <v>0.21219512195121948</v>
      </c>
      <c r="D12" s="2"/>
      <c r="F12" t="s">
        <v>10</v>
      </c>
      <c r="G12" s="3" cm="1">
        <f t="array" ref="G12">INDEX(B2:B63,G7)</f>
        <v>584</v>
      </c>
      <c r="J12" t="s">
        <v>16</v>
      </c>
    </row>
    <row r="13" spans="1:10" x14ac:dyDescent="0.25">
      <c r="A13" s="1">
        <v>39569</v>
      </c>
      <c r="B13">
        <v>188.75</v>
      </c>
      <c r="C13" s="2">
        <f t="shared" si="0"/>
        <v>8.5081920091980567E-2</v>
      </c>
      <c r="D13" s="2"/>
    </row>
    <row r="14" spans="1:10" x14ac:dyDescent="0.25">
      <c r="A14" s="1">
        <v>39601</v>
      </c>
      <c r="B14">
        <v>167.44</v>
      </c>
      <c r="C14" s="2">
        <f t="shared" si="0"/>
        <v>-0.11290066225165563</v>
      </c>
      <c r="D14" s="2"/>
      <c r="F14" t="s">
        <v>29</v>
      </c>
      <c r="G14" s="7">
        <v>5</v>
      </c>
      <c r="J14" t="s">
        <v>14</v>
      </c>
    </row>
    <row r="15" spans="1:10" x14ac:dyDescent="0.25">
      <c r="A15" s="1">
        <v>39630</v>
      </c>
      <c r="B15">
        <v>158.94999999999999</v>
      </c>
      <c r="C15" s="2">
        <f t="shared" si="0"/>
        <v>-5.0704730052556157E-2</v>
      </c>
      <c r="D15" s="2"/>
      <c r="F15" t="s">
        <v>26</v>
      </c>
      <c r="G15" s="6">
        <f>(G12/G11)^(1/G14)-1</f>
        <v>0.36767254737793054</v>
      </c>
      <c r="H15" t="str">
        <f ca="1">_xlfn.FORMULATEXT(G15)</f>
        <v>=(G12/G11)^(1/G14)-1</v>
      </c>
    </row>
    <row r="16" spans="1:10" x14ac:dyDescent="0.25">
      <c r="A16" s="1">
        <v>39661</v>
      </c>
      <c r="B16">
        <v>169.53</v>
      </c>
      <c r="C16" s="2">
        <f t="shared" si="0"/>
        <v>6.6561811890531786E-2</v>
      </c>
      <c r="D16" s="2"/>
      <c r="G16" s="5"/>
      <c r="J16" t="s">
        <v>27</v>
      </c>
    </row>
    <row r="17" spans="1:4" x14ac:dyDescent="0.25">
      <c r="A17" s="1">
        <v>39693</v>
      </c>
      <c r="B17">
        <v>113.66</v>
      </c>
      <c r="C17" s="2">
        <f t="shared" si="0"/>
        <v>-0.32955819029080402</v>
      </c>
      <c r="D17" s="2"/>
    </row>
    <row r="18" spans="1:4" x14ac:dyDescent="0.25">
      <c r="A18" s="1">
        <v>39722</v>
      </c>
      <c r="B18">
        <v>107.59</v>
      </c>
      <c r="C18" s="2">
        <f t="shared" si="0"/>
        <v>-5.3404891782509178E-2</v>
      </c>
      <c r="D18" s="2"/>
    </row>
    <row r="19" spans="1:4" x14ac:dyDescent="0.25">
      <c r="A19" s="1">
        <v>39755</v>
      </c>
      <c r="B19">
        <v>92.67</v>
      </c>
      <c r="C19" s="2">
        <f t="shared" si="0"/>
        <v>-0.1386745980109676</v>
      </c>
      <c r="D19" s="2"/>
    </row>
    <row r="20" spans="1:4" x14ac:dyDescent="0.25">
      <c r="A20" s="1">
        <v>39783</v>
      </c>
      <c r="B20">
        <v>85.35</v>
      </c>
      <c r="C20" s="2">
        <f t="shared" si="0"/>
        <v>-7.898996438977024E-2</v>
      </c>
      <c r="D20" s="2"/>
    </row>
    <row r="21" spans="1:4" x14ac:dyDescent="0.25">
      <c r="A21" s="1">
        <v>39815</v>
      </c>
      <c r="B21">
        <v>90.13</v>
      </c>
      <c r="C21" s="2">
        <f t="shared" si="0"/>
        <v>5.600468658465152E-2</v>
      </c>
      <c r="D21" s="2"/>
    </row>
    <row r="22" spans="1:4" x14ac:dyDescent="0.25">
      <c r="A22" s="1">
        <v>39846</v>
      </c>
      <c r="B22">
        <v>89.31</v>
      </c>
      <c r="C22" s="2">
        <f t="shared" si="0"/>
        <v>-9.0979695994674037E-3</v>
      </c>
      <c r="D22" s="2"/>
    </row>
    <row r="23" spans="1:4" x14ac:dyDescent="0.25">
      <c r="A23" s="1">
        <v>39874</v>
      </c>
      <c r="B23">
        <v>105.12</v>
      </c>
      <c r="C23" s="2">
        <f t="shared" si="0"/>
        <v>0.1770238495129326</v>
      </c>
      <c r="D23" s="2"/>
    </row>
    <row r="24" spans="1:4" x14ac:dyDescent="0.25">
      <c r="A24" s="1">
        <v>39904</v>
      </c>
      <c r="B24">
        <v>125.83</v>
      </c>
      <c r="C24" s="2">
        <f t="shared" si="0"/>
        <v>0.19701293759512928</v>
      </c>
      <c r="D24" s="2"/>
    </row>
    <row r="25" spans="1:4" x14ac:dyDescent="0.25">
      <c r="A25" s="1">
        <v>39934</v>
      </c>
      <c r="B25">
        <v>135.81</v>
      </c>
      <c r="C25" s="2">
        <f t="shared" si="0"/>
        <v>7.9313359294286068E-2</v>
      </c>
      <c r="D25" s="2"/>
    </row>
    <row r="26" spans="1:4" x14ac:dyDescent="0.25">
      <c r="A26" s="1">
        <v>39965</v>
      </c>
      <c r="B26">
        <v>142.43</v>
      </c>
      <c r="C26" s="2">
        <f t="shared" si="0"/>
        <v>4.8744569619321165E-2</v>
      </c>
      <c r="D26" s="2"/>
    </row>
    <row r="27" spans="1:4" x14ac:dyDescent="0.25">
      <c r="A27" s="1">
        <v>39995</v>
      </c>
      <c r="B27">
        <v>163.38999999999999</v>
      </c>
      <c r="C27" s="2">
        <f t="shared" si="0"/>
        <v>0.14716000842519117</v>
      </c>
      <c r="D27" s="2"/>
    </row>
    <row r="28" spans="1:4" x14ac:dyDescent="0.25">
      <c r="A28" s="1">
        <v>40028</v>
      </c>
      <c r="B28">
        <v>168.21</v>
      </c>
      <c r="C28" s="2">
        <f t="shared" si="0"/>
        <v>2.9499969398372183E-2</v>
      </c>
      <c r="D28" s="2"/>
    </row>
    <row r="29" spans="1:4" x14ac:dyDescent="0.25">
      <c r="A29" s="1">
        <v>40057</v>
      </c>
      <c r="B29">
        <v>185.35</v>
      </c>
      <c r="C29" s="2">
        <f t="shared" si="0"/>
        <v>0.10189643897509049</v>
      </c>
      <c r="D29" s="2"/>
    </row>
    <row r="30" spans="1:4" x14ac:dyDescent="0.25">
      <c r="A30" s="1">
        <v>40087</v>
      </c>
      <c r="B30">
        <v>188.5</v>
      </c>
      <c r="C30" s="2">
        <f t="shared" si="0"/>
        <v>1.6994874561640172E-2</v>
      </c>
      <c r="D30" s="2"/>
    </row>
    <row r="31" spans="1:4" x14ac:dyDescent="0.25">
      <c r="A31" s="1">
        <v>40119</v>
      </c>
      <c r="B31">
        <v>199.91</v>
      </c>
      <c r="C31" s="2">
        <f t="shared" si="0"/>
        <v>6.0530503978779793E-2</v>
      </c>
      <c r="D31" s="2"/>
    </row>
    <row r="32" spans="1:4" x14ac:dyDescent="0.25">
      <c r="A32" s="1">
        <v>40148</v>
      </c>
      <c r="B32">
        <v>210.73</v>
      </c>
      <c r="C32" s="2">
        <f t="shared" si="0"/>
        <v>5.4124355960182058E-2</v>
      </c>
      <c r="D32" s="2"/>
    </row>
    <row r="33" spans="1:4" x14ac:dyDescent="0.25">
      <c r="A33" s="1">
        <v>40182</v>
      </c>
      <c r="B33">
        <v>192.06</v>
      </c>
      <c r="C33" s="2">
        <f t="shared" si="0"/>
        <v>-8.8596782612822E-2</v>
      </c>
      <c r="D33" s="2"/>
    </row>
    <row r="34" spans="1:4" x14ac:dyDescent="0.25">
      <c r="A34" s="1">
        <v>40210</v>
      </c>
      <c r="B34">
        <v>204.62</v>
      </c>
      <c r="C34" s="2">
        <f t="shared" si="0"/>
        <v>6.5396230344684003E-2</v>
      </c>
      <c r="D34" s="2"/>
    </row>
    <row r="35" spans="1:4" x14ac:dyDescent="0.25">
      <c r="A35" s="1">
        <v>40238</v>
      </c>
      <c r="B35">
        <v>235</v>
      </c>
      <c r="C35" s="2">
        <f t="shared" si="0"/>
        <v>0.14847033525559561</v>
      </c>
      <c r="D35" s="2"/>
    </row>
    <row r="36" spans="1:4" x14ac:dyDescent="0.25">
      <c r="A36" s="1">
        <v>40269</v>
      </c>
      <c r="B36">
        <v>261.08999999999997</v>
      </c>
      <c r="C36" s="2">
        <f t="shared" si="0"/>
        <v>0.11102127659574457</v>
      </c>
      <c r="D36" s="2"/>
    </row>
    <row r="37" spans="1:4" x14ac:dyDescent="0.25">
      <c r="A37" s="1">
        <v>40301</v>
      </c>
      <c r="B37">
        <v>256.88</v>
      </c>
      <c r="C37" s="2">
        <f t="shared" si="0"/>
        <v>-1.6124707955111228E-2</v>
      </c>
      <c r="D37" s="2"/>
    </row>
    <row r="38" spans="1:4" x14ac:dyDescent="0.25">
      <c r="A38" s="1">
        <v>40330</v>
      </c>
      <c r="B38">
        <v>251.53</v>
      </c>
      <c r="C38" s="2">
        <f t="shared" si="0"/>
        <v>-2.0826845219557799E-2</v>
      </c>
      <c r="D38" s="2"/>
    </row>
    <row r="39" spans="1:4" x14ac:dyDescent="0.25">
      <c r="A39" s="1">
        <v>40360</v>
      </c>
      <c r="B39">
        <v>257.25</v>
      </c>
      <c r="C39" s="2">
        <f t="shared" si="0"/>
        <v>2.2740826143998749E-2</v>
      </c>
      <c r="D39" s="2"/>
    </row>
    <row r="40" spans="1:4" x14ac:dyDescent="0.25">
      <c r="A40" s="1">
        <v>40392</v>
      </c>
      <c r="B40">
        <v>243.1</v>
      </c>
      <c r="C40" s="2">
        <f t="shared" si="0"/>
        <v>-5.5004859086491775E-2</v>
      </c>
      <c r="D40" s="2"/>
    </row>
    <row r="41" spans="1:4" x14ac:dyDescent="0.25">
      <c r="A41" s="1">
        <v>40422</v>
      </c>
      <c r="B41">
        <v>283.75</v>
      </c>
      <c r="C41" s="2">
        <f t="shared" si="0"/>
        <v>0.16721513780337305</v>
      </c>
      <c r="D41" s="2"/>
    </row>
    <row r="42" spans="1:4" x14ac:dyDescent="0.25">
      <c r="A42" s="1">
        <v>40452</v>
      </c>
      <c r="B42">
        <v>300.98</v>
      </c>
      <c r="C42" s="2">
        <f t="shared" si="0"/>
        <v>6.072246696035255E-2</v>
      </c>
      <c r="D42" s="2"/>
    </row>
    <row r="43" spans="1:4" x14ac:dyDescent="0.25">
      <c r="A43" s="1">
        <v>40483</v>
      </c>
      <c r="B43">
        <v>311.14999999999998</v>
      </c>
      <c r="C43" s="2">
        <f t="shared" si="0"/>
        <v>3.3789620572795442E-2</v>
      </c>
      <c r="D43" s="2"/>
    </row>
    <row r="44" spans="1:4" x14ac:dyDescent="0.25">
      <c r="A44" s="1">
        <v>40513</v>
      </c>
      <c r="B44">
        <v>322.56</v>
      </c>
      <c r="C44" s="2">
        <f t="shared" si="0"/>
        <v>3.6670416197975397E-2</v>
      </c>
      <c r="D44" s="2"/>
    </row>
    <row r="45" spans="1:4" x14ac:dyDescent="0.25">
      <c r="A45" s="1">
        <v>40546</v>
      </c>
      <c r="B45">
        <v>339.32</v>
      </c>
      <c r="C45" s="2">
        <f t="shared" si="0"/>
        <v>5.1959325396825351E-2</v>
      </c>
      <c r="D45" s="2"/>
    </row>
    <row r="46" spans="1:4" x14ac:dyDescent="0.25">
      <c r="A46" s="1">
        <v>40575</v>
      </c>
      <c r="B46">
        <v>353.21</v>
      </c>
      <c r="C46" s="2">
        <f t="shared" si="0"/>
        <v>4.0934810798066712E-2</v>
      </c>
      <c r="D46" s="2"/>
    </row>
    <row r="47" spans="1:4" x14ac:dyDescent="0.25">
      <c r="A47" s="1">
        <v>40603</v>
      </c>
      <c r="B47">
        <v>348.51</v>
      </c>
      <c r="C47" s="2">
        <f t="shared" si="0"/>
        <v>-1.330653152515493E-2</v>
      </c>
      <c r="D47" s="2"/>
    </row>
    <row r="48" spans="1:4" x14ac:dyDescent="0.25">
      <c r="A48" s="1">
        <v>40634</v>
      </c>
      <c r="B48">
        <v>350.13</v>
      </c>
      <c r="C48" s="2">
        <f t="shared" si="0"/>
        <v>4.6483601618318993E-3</v>
      </c>
      <c r="D48" s="2"/>
    </row>
    <row r="49" spans="1:4" x14ac:dyDescent="0.25">
      <c r="A49" s="1">
        <v>40665</v>
      </c>
      <c r="B49">
        <v>347.83</v>
      </c>
      <c r="C49" s="2">
        <f t="shared" si="0"/>
        <v>-6.568988661354358E-3</v>
      </c>
      <c r="D49" s="2"/>
    </row>
    <row r="50" spans="1:4" x14ac:dyDescent="0.25">
      <c r="A50" s="1">
        <v>40695</v>
      </c>
      <c r="B50">
        <v>335.67</v>
      </c>
      <c r="C50" s="2">
        <f t="shared" si="0"/>
        <v>-3.495960670442444E-2</v>
      </c>
      <c r="D50" s="2"/>
    </row>
    <row r="51" spans="1:4" x14ac:dyDescent="0.25">
      <c r="A51" s="1">
        <v>40725</v>
      </c>
      <c r="B51">
        <v>390.48</v>
      </c>
      <c r="C51" s="2">
        <f t="shared" si="0"/>
        <v>0.16328536955938877</v>
      </c>
      <c r="D51" s="2"/>
    </row>
    <row r="52" spans="1:4" x14ac:dyDescent="0.25">
      <c r="A52" s="1">
        <v>40756</v>
      </c>
      <c r="B52">
        <v>384.83</v>
      </c>
      <c r="C52" s="2">
        <f t="shared" si="0"/>
        <v>-1.446937103052659E-2</v>
      </c>
      <c r="D52" s="2"/>
    </row>
    <row r="53" spans="1:4" x14ac:dyDescent="0.25">
      <c r="A53" s="1">
        <v>40787</v>
      </c>
      <c r="B53">
        <v>381.32</v>
      </c>
      <c r="C53" s="2">
        <f t="shared" si="0"/>
        <v>-9.1209105319232098E-3</v>
      </c>
      <c r="D53" s="2"/>
    </row>
    <row r="54" spans="1:4" x14ac:dyDescent="0.25">
      <c r="A54" s="1">
        <v>40819</v>
      </c>
      <c r="B54">
        <v>404.78</v>
      </c>
      <c r="C54" s="2">
        <f t="shared" si="0"/>
        <v>6.1523130179376828E-2</v>
      </c>
      <c r="D54" s="2"/>
    </row>
    <row r="55" spans="1:4" x14ac:dyDescent="0.25">
      <c r="A55" s="1">
        <v>40848</v>
      </c>
      <c r="B55">
        <v>382.2</v>
      </c>
      <c r="C55" s="2">
        <f t="shared" si="0"/>
        <v>-5.5783388507337328E-2</v>
      </c>
      <c r="D55" s="2"/>
    </row>
    <row r="56" spans="1:4" x14ac:dyDescent="0.25">
      <c r="A56" s="1">
        <v>40878</v>
      </c>
      <c r="B56">
        <v>405</v>
      </c>
      <c r="C56" s="2">
        <f t="shared" si="0"/>
        <v>5.9654631083202458E-2</v>
      </c>
      <c r="D56" s="2"/>
    </row>
    <row r="57" spans="1:4" x14ac:dyDescent="0.25">
      <c r="A57" s="1">
        <v>40911</v>
      </c>
      <c r="B57">
        <v>456.48</v>
      </c>
      <c r="C57" s="2">
        <f t="shared" si="0"/>
        <v>0.12711111111111117</v>
      </c>
      <c r="D57" s="2"/>
    </row>
    <row r="58" spans="1:4" x14ac:dyDescent="0.25">
      <c r="A58" s="1">
        <v>40940</v>
      </c>
      <c r="B58">
        <v>542.44000000000005</v>
      </c>
      <c r="C58" s="2">
        <f t="shared" si="0"/>
        <v>0.18831055029793209</v>
      </c>
      <c r="D58" s="2"/>
    </row>
    <row r="59" spans="1:4" x14ac:dyDescent="0.25">
      <c r="A59" s="1">
        <v>40969</v>
      </c>
      <c r="B59">
        <v>599.54999999999995</v>
      </c>
      <c r="C59" s="2">
        <f t="shared" si="0"/>
        <v>0.10528353366270915</v>
      </c>
      <c r="D59" s="2"/>
    </row>
    <row r="60" spans="1:4" x14ac:dyDescent="0.25">
      <c r="A60" s="1">
        <v>41001</v>
      </c>
      <c r="B60">
        <v>583.98</v>
      </c>
      <c r="C60" s="2">
        <f t="shared" si="0"/>
        <v>-2.5969477107830818E-2</v>
      </c>
      <c r="D60" s="2"/>
    </row>
    <row r="61" spans="1:4" x14ac:dyDescent="0.25">
      <c r="A61" s="1">
        <v>41030</v>
      </c>
      <c r="B61">
        <v>577.73</v>
      </c>
      <c r="C61" s="2">
        <f t="shared" si="0"/>
        <v>-1.070242131579846E-2</v>
      </c>
      <c r="D61" s="2"/>
    </row>
    <row r="62" spans="1:4" x14ac:dyDescent="0.25">
      <c r="A62" s="1">
        <v>41061</v>
      </c>
      <c r="B62">
        <v>584</v>
      </c>
      <c r="C62" s="2">
        <f t="shared" si="0"/>
        <v>1.0852820521696893E-2</v>
      </c>
      <c r="D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9D03-FAF2-4F98-86F1-0D1D437773A8}">
  <dimension ref="A1:K62"/>
  <sheetViews>
    <sheetView showGridLines="0" tabSelected="1" zoomScale="130" zoomScaleNormal="130" workbookViewId="0">
      <selection activeCell="E9" sqref="E9"/>
    </sheetView>
  </sheetViews>
  <sheetFormatPr defaultRowHeight="15" x14ac:dyDescent="0.25"/>
  <cols>
    <col min="1" max="6" width="10.7109375" customWidth="1"/>
    <col min="7" max="7" width="23.28515625" bestFit="1" customWidth="1"/>
    <col min="8" max="8" width="19.5703125" customWidth="1"/>
    <col min="9" max="9" width="22.42578125" bestFit="1" customWidth="1"/>
  </cols>
  <sheetData>
    <row r="1" spans="1:11" x14ac:dyDescent="0.25">
      <c r="A1" t="s">
        <v>0</v>
      </c>
      <c r="B1" t="s">
        <v>1</v>
      </c>
      <c r="C1" t="s">
        <v>25</v>
      </c>
      <c r="D1" t="s">
        <v>17</v>
      </c>
    </row>
    <row r="2" spans="1:11" x14ac:dyDescent="0.25">
      <c r="A2" s="1">
        <v>39234</v>
      </c>
      <c r="B2">
        <v>122.04</v>
      </c>
      <c r="F2" s="1"/>
      <c r="G2" t="s">
        <v>30</v>
      </c>
      <c r="H2" s="8" t="s">
        <v>31</v>
      </c>
      <c r="K2" t="s">
        <v>19</v>
      </c>
    </row>
    <row r="3" spans="1:11" x14ac:dyDescent="0.25">
      <c r="A3" s="1">
        <v>39265</v>
      </c>
      <c r="B3">
        <v>131.76</v>
      </c>
      <c r="D3" s="2">
        <f>B3/B2-1</f>
        <v>7.9646017699114946E-2</v>
      </c>
      <c r="E3" s="2"/>
      <c r="F3" s="1"/>
      <c r="K3" t="s">
        <v>18</v>
      </c>
    </row>
    <row r="4" spans="1:11" x14ac:dyDescent="0.25">
      <c r="A4" s="1">
        <v>39295</v>
      </c>
      <c r="B4">
        <v>138.47999999999999</v>
      </c>
      <c r="D4" s="2">
        <f t="shared" ref="D4:D62" si="0">B4/B3-1</f>
        <v>5.1001821493624755E-2</v>
      </c>
      <c r="E4" s="2"/>
      <c r="F4" s="1"/>
      <c r="G4" t="s">
        <v>2</v>
      </c>
      <c r="H4" s="2">
        <f>AVERAGE($D$3:$D$62)</f>
        <v>3.2411593445140129E-2</v>
      </c>
      <c r="I4" t="str">
        <f ca="1">_xlfn.FORMULATEXT(H4)</f>
        <v>=AVERAGE($D$3:$D$62)</v>
      </c>
      <c r="K4" t="s">
        <v>20</v>
      </c>
    </row>
    <row r="5" spans="1:11" x14ac:dyDescent="0.25">
      <c r="A5" s="1">
        <v>39329</v>
      </c>
      <c r="B5">
        <v>153.47</v>
      </c>
      <c r="D5" s="2">
        <f t="shared" si="0"/>
        <v>0.10824667822068168</v>
      </c>
      <c r="E5" s="2"/>
      <c r="F5" s="1"/>
      <c r="G5" t="s">
        <v>28</v>
      </c>
      <c r="H5" s="2">
        <f>_xlfn.STDEV.S($D$3:$D$62)</f>
        <v>0.10686671328971845</v>
      </c>
      <c r="I5" t="str">
        <f t="shared" ref="I5:I14" ca="1" si="1">_xlfn.FORMULATEXT(H5)</f>
        <v>=STDEV.S($D$3:$D$62)</v>
      </c>
      <c r="K5" t="s">
        <v>21</v>
      </c>
    </row>
    <row r="6" spans="1:11" x14ac:dyDescent="0.25">
      <c r="A6" s="1">
        <v>39356</v>
      </c>
      <c r="B6">
        <v>189.95</v>
      </c>
      <c r="D6" s="2">
        <f t="shared" si="0"/>
        <v>0.23770117938359281</v>
      </c>
      <c r="E6" s="2"/>
      <c r="F6" s="1"/>
      <c r="G6" t="s">
        <v>3</v>
      </c>
      <c r="H6" s="9">
        <f>_xlfn.VAR.S($D$3:$D$62)</f>
        <v>1.1420494409346886E-2</v>
      </c>
      <c r="I6" t="str">
        <f t="shared" ca="1" si="1"/>
        <v>=VAR.S($D$3:$D$62)</v>
      </c>
    </row>
    <row r="7" spans="1:11" x14ac:dyDescent="0.25">
      <c r="A7" s="1">
        <v>39387</v>
      </c>
      <c r="B7">
        <v>182.22</v>
      </c>
      <c r="D7" s="2">
        <f t="shared" si="0"/>
        <v>-4.0694919715714595E-2</v>
      </c>
      <c r="E7" s="2"/>
      <c r="F7" s="1"/>
      <c r="K7" t="s">
        <v>40</v>
      </c>
    </row>
    <row r="8" spans="1:11" x14ac:dyDescent="0.25">
      <c r="A8" s="1">
        <v>39419</v>
      </c>
      <c r="B8">
        <v>198.08</v>
      </c>
      <c r="D8" s="2">
        <f t="shared" si="0"/>
        <v>8.7037646800570911E-2</v>
      </c>
      <c r="E8" s="2"/>
      <c r="F8" s="1"/>
      <c r="G8" t="s">
        <v>32</v>
      </c>
      <c r="H8">
        <f>H6*12</f>
        <v>0.13704593291216263</v>
      </c>
      <c r="I8" t="str">
        <f t="shared" ca="1" si="1"/>
        <v>=H6*12</v>
      </c>
      <c r="K8" t="s">
        <v>34</v>
      </c>
    </row>
    <row r="9" spans="1:11" x14ac:dyDescent="0.25">
      <c r="A9" s="1">
        <v>39449</v>
      </c>
      <c r="B9">
        <v>135.36000000000001</v>
      </c>
      <c r="C9" s="2"/>
      <c r="D9" s="2">
        <f t="shared" si="0"/>
        <v>-0.31663974151857832</v>
      </c>
      <c r="E9" s="2"/>
      <c r="F9" s="1"/>
      <c r="G9" t="s">
        <v>33</v>
      </c>
      <c r="H9" s="2">
        <f>SQRT(H8)</f>
        <v>0.37019715411137705</v>
      </c>
      <c r="I9" t="str">
        <f t="shared" ca="1" si="1"/>
        <v>=SQRT(H8)</v>
      </c>
      <c r="K9" t="s">
        <v>36</v>
      </c>
    </row>
    <row r="10" spans="1:11" x14ac:dyDescent="0.25">
      <c r="A10" s="1">
        <v>39479</v>
      </c>
      <c r="B10">
        <v>125.02</v>
      </c>
      <c r="C10" s="2"/>
      <c r="D10" s="2">
        <f t="shared" si="0"/>
        <v>-7.6388888888889062E-2</v>
      </c>
      <c r="E10" s="2"/>
      <c r="F10" s="1"/>
      <c r="H10" s="2">
        <f>H5*12^0.5</f>
        <v>0.37019715411137699</v>
      </c>
      <c r="I10" t="str">
        <f t="shared" ca="1" si="1"/>
        <v>=H5*12^0.5</v>
      </c>
    </row>
    <row r="11" spans="1:11" x14ac:dyDescent="0.25">
      <c r="A11" s="1">
        <v>39510</v>
      </c>
      <c r="B11">
        <v>143.5</v>
      </c>
      <c r="C11" s="2"/>
      <c r="D11" s="2">
        <f t="shared" si="0"/>
        <v>0.14781634938409849</v>
      </c>
      <c r="E11" s="2"/>
      <c r="F11" s="1"/>
      <c r="H11" s="2">
        <f>H5*SQRT(12)</f>
        <v>0.37019715411137699</v>
      </c>
      <c r="I11" t="str">
        <f t="shared" ca="1" si="1"/>
        <v>=H5*SQRT(12)</v>
      </c>
    </row>
    <row r="12" spans="1:11" x14ac:dyDescent="0.25">
      <c r="A12" s="1">
        <v>39539</v>
      </c>
      <c r="B12">
        <v>173.95</v>
      </c>
      <c r="C12" s="2"/>
      <c r="D12" s="2">
        <f t="shared" si="0"/>
        <v>0.21219512195121948</v>
      </c>
      <c r="E12" s="2"/>
      <c r="F12" s="1"/>
      <c r="H12" s="2"/>
    </row>
    <row r="13" spans="1:11" x14ac:dyDescent="0.25">
      <c r="A13" s="1">
        <v>39569</v>
      </c>
      <c r="B13">
        <v>188.75</v>
      </c>
      <c r="C13" s="2">
        <f>B13/B2-1</f>
        <v>0.54662405768600442</v>
      </c>
      <c r="D13" s="2">
        <f t="shared" si="0"/>
        <v>8.5081920091980567E-2</v>
      </c>
      <c r="E13" s="2"/>
      <c r="F13" s="1"/>
      <c r="G13" t="s">
        <v>35</v>
      </c>
      <c r="H13" s="3">
        <f>COUNTIF($D$3:$D$62,"&lt;0")</f>
        <v>22</v>
      </c>
      <c r="I13" t="str">
        <f t="shared" ca="1" si="1"/>
        <v>=COUNTIF($D$3:$D$62,"&lt;0")</v>
      </c>
    </row>
    <row r="14" spans="1:11" x14ac:dyDescent="0.25">
      <c r="A14" s="1">
        <v>39601</v>
      </c>
      <c r="B14">
        <v>167.44</v>
      </c>
      <c r="C14" s="2">
        <f t="shared" ref="C14:C62" si="2">B14/B3-1</f>
        <v>0.27079538554948401</v>
      </c>
      <c r="D14" s="2">
        <f t="shared" si="0"/>
        <v>-0.11290066225165563</v>
      </c>
      <c r="E14" s="2"/>
      <c r="F14" s="1"/>
      <c r="G14" t="s">
        <v>22</v>
      </c>
      <c r="H14" s="5">
        <f>H13/'Monthly Prices'!G7</f>
        <v>0.36065573770491804</v>
      </c>
      <c r="I14" t="str">
        <f t="shared" ca="1" si="1"/>
        <v>=H13/'Monthly Prices'!G7</v>
      </c>
    </row>
    <row r="15" spans="1:11" x14ac:dyDescent="0.25">
      <c r="A15" s="1">
        <v>39630</v>
      </c>
      <c r="B15">
        <v>158.94999999999999</v>
      </c>
      <c r="C15" s="2">
        <f t="shared" si="2"/>
        <v>0.14781917966493352</v>
      </c>
      <c r="D15" s="2">
        <f t="shared" si="0"/>
        <v>-5.0704730052556157E-2</v>
      </c>
      <c r="E15" s="2"/>
      <c r="F15" s="1"/>
    </row>
    <row r="16" spans="1:11" x14ac:dyDescent="0.25">
      <c r="A16" s="1">
        <v>39661</v>
      </c>
      <c r="B16">
        <v>169.53</v>
      </c>
      <c r="C16" s="2">
        <f t="shared" si="2"/>
        <v>0.10464585912556212</v>
      </c>
      <c r="D16" s="2">
        <f t="shared" si="0"/>
        <v>6.6561811890531786E-2</v>
      </c>
      <c r="E16" s="2"/>
      <c r="F16" s="1"/>
    </row>
    <row r="17" spans="1:11" x14ac:dyDescent="0.25">
      <c r="A17" s="1">
        <v>39693</v>
      </c>
      <c r="B17">
        <v>113.66</v>
      </c>
      <c r="C17" s="2">
        <f t="shared" si="2"/>
        <v>-0.40163200842326929</v>
      </c>
      <c r="D17" s="2">
        <f t="shared" si="0"/>
        <v>-0.32955819029080402</v>
      </c>
      <c r="E17" s="2"/>
      <c r="F17" s="1"/>
      <c r="G17" t="s">
        <v>37</v>
      </c>
      <c r="K17" t="s">
        <v>41</v>
      </c>
    </row>
    <row r="18" spans="1:11" x14ac:dyDescent="0.25">
      <c r="A18" s="1">
        <v>39722</v>
      </c>
      <c r="B18">
        <v>107.59</v>
      </c>
      <c r="C18" s="2">
        <f t="shared" si="2"/>
        <v>-0.40955987268137417</v>
      </c>
      <c r="D18" s="2">
        <f t="shared" si="0"/>
        <v>-5.3404891782509178E-2</v>
      </c>
      <c r="E18" s="2"/>
      <c r="F18" s="1"/>
      <c r="G18" t="s">
        <v>38</v>
      </c>
      <c r="H18" s="10">
        <v>0.05</v>
      </c>
      <c r="K18" t="s">
        <v>42</v>
      </c>
    </row>
    <row r="19" spans="1:11" x14ac:dyDescent="0.25">
      <c r="A19" s="1">
        <v>39755</v>
      </c>
      <c r="B19">
        <v>92.67</v>
      </c>
      <c r="C19" s="2">
        <f t="shared" si="2"/>
        <v>-0.53215872374798057</v>
      </c>
      <c r="D19" s="2">
        <f t="shared" si="0"/>
        <v>-0.1386745980109676</v>
      </c>
      <c r="E19" s="2"/>
      <c r="F19" s="1"/>
      <c r="G19" t="s">
        <v>4</v>
      </c>
      <c r="H19">
        <f>COUNT(D3:D62)</f>
        <v>60</v>
      </c>
      <c r="I19" t="str">
        <f t="shared" ref="I19" ca="1" si="3">_xlfn.FORMULATEXT(H19)</f>
        <v>=COUNT(D3:D62)</v>
      </c>
    </row>
    <row r="20" spans="1:11" x14ac:dyDescent="0.25">
      <c r="A20" s="1">
        <v>39783</v>
      </c>
      <c r="B20">
        <v>85.35</v>
      </c>
      <c r="C20" s="2">
        <f t="shared" si="2"/>
        <v>-0.36945921985815611</v>
      </c>
      <c r="D20" s="2">
        <f t="shared" si="0"/>
        <v>-7.898996438977024E-2</v>
      </c>
      <c r="E20" s="2"/>
      <c r="F20" s="1"/>
    </row>
    <row r="21" spans="1:11" x14ac:dyDescent="0.25">
      <c r="A21" s="1">
        <v>39815</v>
      </c>
      <c r="B21">
        <v>90.13</v>
      </c>
      <c r="C21" s="2">
        <f t="shared" si="2"/>
        <v>-0.27907534794432887</v>
      </c>
      <c r="D21" s="2">
        <f t="shared" si="0"/>
        <v>5.600468658465152E-2</v>
      </c>
      <c r="E21" s="2"/>
      <c r="F21" s="1"/>
      <c r="G21" t="s">
        <v>39</v>
      </c>
      <c r="H21" s="2">
        <f>_xlfn.PERCENTILE.INC(D3:D62,H18)</f>
        <v>-0.11418935903962121</v>
      </c>
      <c r="I21" t="str">
        <f ca="1">_xlfn.FORMULATEXT(H21)</f>
        <v>=PERCENTILE.INC(D3:D62,H18)</v>
      </c>
      <c r="K21" t="s">
        <v>23</v>
      </c>
    </row>
    <row r="22" spans="1:11" x14ac:dyDescent="0.25">
      <c r="A22" s="1">
        <v>39846</v>
      </c>
      <c r="B22">
        <v>89.31</v>
      </c>
      <c r="C22" s="2">
        <f t="shared" si="2"/>
        <v>-0.37763066202090589</v>
      </c>
      <c r="D22" s="2">
        <f t="shared" si="0"/>
        <v>-9.0979695994674037E-3</v>
      </c>
      <c r="E22" s="2"/>
      <c r="F22" s="1"/>
    </row>
    <row r="23" spans="1:11" x14ac:dyDescent="0.25">
      <c r="A23" s="1">
        <v>39874</v>
      </c>
      <c r="B23">
        <v>105.12</v>
      </c>
      <c r="C23" s="2">
        <f t="shared" si="2"/>
        <v>-0.39568841621155493</v>
      </c>
      <c r="D23" s="2">
        <f t="shared" si="0"/>
        <v>0.1770238495129326</v>
      </c>
      <c r="E23" s="2"/>
      <c r="F23" s="1"/>
      <c r="H23" s="2"/>
    </row>
    <row r="24" spans="1:11" x14ac:dyDescent="0.25">
      <c r="A24" s="1">
        <v>39904</v>
      </c>
      <c r="B24">
        <v>125.83</v>
      </c>
      <c r="C24" s="2">
        <f t="shared" si="2"/>
        <v>-0.33335099337748342</v>
      </c>
      <c r="D24" s="2">
        <f t="shared" si="0"/>
        <v>0.19701293759512928</v>
      </c>
      <c r="E24" s="2"/>
      <c r="F24" s="1"/>
    </row>
    <row r="25" spans="1:11" x14ac:dyDescent="0.25">
      <c r="A25" s="1">
        <v>39934</v>
      </c>
      <c r="B25">
        <v>135.81</v>
      </c>
      <c r="C25" s="2">
        <f t="shared" si="2"/>
        <v>-0.18890348781653132</v>
      </c>
      <c r="D25" s="2">
        <f t="shared" si="0"/>
        <v>7.9313359294286068E-2</v>
      </c>
      <c r="E25" s="2"/>
      <c r="F25" s="1"/>
    </row>
    <row r="26" spans="1:11" x14ac:dyDescent="0.25">
      <c r="A26" s="1">
        <v>39965</v>
      </c>
      <c r="B26">
        <v>142.43</v>
      </c>
      <c r="C26" s="2">
        <f t="shared" si="2"/>
        <v>-0.10393205410506434</v>
      </c>
      <c r="D26" s="2">
        <f t="shared" si="0"/>
        <v>4.8744569619321165E-2</v>
      </c>
      <c r="E26" s="2"/>
      <c r="F26" s="1"/>
    </row>
    <row r="27" spans="1:11" x14ac:dyDescent="0.25">
      <c r="A27" s="1">
        <v>39995</v>
      </c>
      <c r="B27">
        <v>163.38999999999999</v>
      </c>
      <c r="C27" s="2">
        <f t="shared" si="2"/>
        <v>-3.6217778564266001E-2</v>
      </c>
      <c r="D27" s="2">
        <f t="shared" si="0"/>
        <v>0.14716000842519117</v>
      </c>
      <c r="E27" s="2"/>
      <c r="F27" s="1"/>
    </row>
    <row r="28" spans="1:11" x14ac:dyDescent="0.25">
      <c r="A28" s="1">
        <v>40028</v>
      </c>
      <c r="B28">
        <v>168.21</v>
      </c>
      <c r="C28" s="2">
        <f t="shared" si="2"/>
        <v>0.47994017244413167</v>
      </c>
      <c r="D28" s="2">
        <f t="shared" si="0"/>
        <v>2.9499969398372183E-2</v>
      </c>
      <c r="E28" s="2"/>
      <c r="F28" s="1"/>
    </row>
    <row r="29" spans="1:11" x14ac:dyDescent="0.25">
      <c r="A29" s="1">
        <v>40057</v>
      </c>
      <c r="B29">
        <v>185.35</v>
      </c>
      <c r="C29" s="2">
        <f t="shared" si="2"/>
        <v>0.72274374941909092</v>
      </c>
      <c r="D29" s="2">
        <f t="shared" si="0"/>
        <v>0.10189643897509049</v>
      </c>
      <c r="E29" s="2"/>
      <c r="F29" s="1"/>
    </row>
    <row r="30" spans="1:11" x14ac:dyDescent="0.25">
      <c r="A30" s="1">
        <v>40087</v>
      </c>
      <c r="B30">
        <v>188.5</v>
      </c>
      <c r="C30" s="2">
        <f t="shared" si="2"/>
        <v>1.0340994928239993</v>
      </c>
      <c r="D30" s="2">
        <f t="shared" si="0"/>
        <v>1.6994874561640172E-2</v>
      </c>
      <c r="E30" s="2"/>
      <c r="F30" s="1"/>
    </row>
    <row r="31" spans="1:11" x14ac:dyDescent="0.25">
      <c r="A31" s="1">
        <v>40119</v>
      </c>
      <c r="B31">
        <v>199.91</v>
      </c>
      <c r="C31" s="2">
        <f t="shared" si="2"/>
        <v>1.3422378441710605</v>
      </c>
      <c r="D31" s="2">
        <f t="shared" si="0"/>
        <v>6.0530503978779793E-2</v>
      </c>
      <c r="E31" s="2"/>
      <c r="F31" s="1"/>
    </row>
    <row r="32" spans="1:11" x14ac:dyDescent="0.25">
      <c r="A32" s="1">
        <v>40148</v>
      </c>
      <c r="B32">
        <v>210.73</v>
      </c>
      <c r="C32" s="2">
        <f t="shared" si="2"/>
        <v>1.3380672362143571</v>
      </c>
      <c r="D32" s="2">
        <f t="shared" si="0"/>
        <v>5.4124355960182058E-2</v>
      </c>
      <c r="E32" s="2"/>
      <c r="F32" s="1"/>
    </row>
    <row r="33" spans="1:6" x14ac:dyDescent="0.25">
      <c r="A33" s="1">
        <v>40182</v>
      </c>
      <c r="B33">
        <v>192.06</v>
      </c>
      <c r="C33" s="2">
        <f t="shared" si="2"/>
        <v>1.1504870675176351</v>
      </c>
      <c r="D33" s="2">
        <f t="shared" si="0"/>
        <v>-8.8596782612822E-2</v>
      </c>
      <c r="E33" s="2"/>
      <c r="F33" s="1"/>
    </row>
    <row r="34" spans="1:6" x14ac:dyDescent="0.25">
      <c r="A34" s="1">
        <v>40210</v>
      </c>
      <c r="B34">
        <v>204.62</v>
      </c>
      <c r="C34" s="2">
        <f t="shared" si="2"/>
        <v>0.94653729071537285</v>
      </c>
      <c r="D34" s="2">
        <f t="shared" si="0"/>
        <v>6.5396230344684003E-2</v>
      </c>
      <c r="E34" s="2"/>
      <c r="F34" s="1"/>
    </row>
    <row r="35" spans="1:6" x14ac:dyDescent="0.25">
      <c r="A35" s="1">
        <v>40238</v>
      </c>
      <c r="B35">
        <v>235</v>
      </c>
      <c r="C35" s="2">
        <f t="shared" si="2"/>
        <v>0.86759914169911778</v>
      </c>
      <c r="D35" s="2">
        <f t="shared" si="0"/>
        <v>0.14847033525559561</v>
      </c>
      <c r="E35" s="2"/>
      <c r="F35" s="1"/>
    </row>
    <row r="36" spans="1:6" x14ac:dyDescent="0.25">
      <c r="A36" s="1">
        <v>40269</v>
      </c>
      <c r="B36">
        <v>261.08999999999997</v>
      </c>
      <c r="C36" s="2">
        <f t="shared" si="2"/>
        <v>0.9224652087475147</v>
      </c>
      <c r="D36" s="2">
        <f t="shared" si="0"/>
        <v>0.11102127659574457</v>
      </c>
      <c r="E36" s="2"/>
      <c r="F36" s="1"/>
    </row>
    <row r="37" spans="1:6" x14ac:dyDescent="0.25">
      <c r="A37" s="1">
        <v>40301</v>
      </c>
      <c r="B37">
        <v>256.88</v>
      </c>
      <c r="C37" s="2">
        <f t="shared" si="2"/>
        <v>0.80355262234079894</v>
      </c>
      <c r="D37" s="2">
        <f t="shared" si="0"/>
        <v>-1.6124707955111228E-2</v>
      </c>
      <c r="E37" s="2"/>
      <c r="F37" s="1"/>
    </row>
    <row r="38" spans="1:6" x14ac:dyDescent="0.25">
      <c r="A38" s="1">
        <v>40330</v>
      </c>
      <c r="B38">
        <v>251.53</v>
      </c>
      <c r="C38" s="2">
        <f t="shared" si="2"/>
        <v>0.53944549850052037</v>
      </c>
      <c r="D38" s="2">
        <f t="shared" si="0"/>
        <v>-2.0826845219557799E-2</v>
      </c>
      <c r="E38" s="2"/>
      <c r="F38" s="1"/>
    </row>
    <row r="39" spans="1:6" x14ac:dyDescent="0.25">
      <c r="A39" s="1">
        <v>40360</v>
      </c>
      <c r="B39">
        <v>257.25</v>
      </c>
      <c r="C39" s="2">
        <f t="shared" si="2"/>
        <v>0.52933832709113604</v>
      </c>
      <c r="D39" s="2">
        <f t="shared" si="0"/>
        <v>2.2740826143998749E-2</v>
      </c>
      <c r="E39" s="2"/>
      <c r="F39" s="1"/>
    </row>
    <row r="40" spans="1:6" x14ac:dyDescent="0.25">
      <c r="A40" s="1">
        <v>40392</v>
      </c>
      <c r="B40">
        <v>243.1</v>
      </c>
      <c r="C40" s="2">
        <f t="shared" si="2"/>
        <v>0.31157270029673589</v>
      </c>
      <c r="D40" s="2">
        <f t="shared" si="0"/>
        <v>-5.5004859086491775E-2</v>
      </c>
      <c r="E40" s="2"/>
      <c r="F40" s="1"/>
    </row>
    <row r="41" spans="1:6" x14ac:dyDescent="0.25">
      <c r="A41" s="1">
        <v>40422</v>
      </c>
      <c r="B41">
        <v>283.75</v>
      </c>
      <c r="C41" s="2">
        <f t="shared" si="2"/>
        <v>0.5053050397877985</v>
      </c>
      <c r="D41" s="2">
        <f t="shared" si="0"/>
        <v>0.16721513780337305</v>
      </c>
      <c r="E41" s="2"/>
      <c r="F41" s="1"/>
    </row>
    <row r="42" spans="1:6" x14ac:dyDescent="0.25">
      <c r="A42" s="1">
        <v>40452</v>
      </c>
      <c r="B42">
        <v>300.98</v>
      </c>
      <c r="C42" s="2">
        <f t="shared" si="2"/>
        <v>0.50557750987944594</v>
      </c>
      <c r="D42" s="2">
        <f t="shared" si="0"/>
        <v>6.072246696035255E-2</v>
      </c>
      <c r="E42" s="2"/>
      <c r="F42" s="1"/>
    </row>
    <row r="43" spans="1:6" x14ac:dyDescent="0.25">
      <c r="A43" s="1">
        <v>40483</v>
      </c>
      <c r="B43">
        <v>311.14999999999998</v>
      </c>
      <c r="C43" s="2">
        <f t="shared" si="2"/>
        <v>0.47653395340008542</v>
      </c>
      <c r="D43" s="2">
        <f t="shared" si="0"/>
        <v>3.3789620572795442E-2</v>
      </c>
      <c r="E43" s="2"/>
      <c r="F43" s="1"/>
    </row>
    <row r="44" spans="1:6" x14ac:dyDescent="0.25">
      <c r="A44" s="1">
        <v>40513</v>
      </c>
      <c r="B44">
        <v>322.56</v>
      </c>
      <c r="C44" s="2">
        <f t="shared" si="2"/>
        <v>0.67947516401124641</v>
      </c>
      <c r="D44" s="2">
        <f t="shared" si="0"/>
        <v>3.6670416197975397E-2</v>
      </c>
      <c r="E44" s="2"/>
      <c r="F44" s="1"/>
    </row>
    <row r="45" spans="1:6" x14ac:dyDescent="0.25">
      <c r="A45" s="1">
        <v>40546</v>
      </c>
      <c r="B45">
        <v>339.32</v>
      </c>
      <c r="C45" s="2">
        <f t="shared" si="2"/>
        <v>0.6582934219528882</v>
      </c>
      <c r="D45" s="2">
        <f t="shared" si="0"/>
        <v>5.1959325396825351E-2</v>
      </c>
      <c r="E45" s="2"/>
      <c r="F45" s="1"/>
    </row>
    <row r="46" spans="1:6" x14ac:dyDescent="0.25">
      <c r="A46" s="1">
        <v>40575</v>
      </c>
      <c r="B46">
        <v>353.21</v>
      </c>
      <c r="C46" s="2">
        <f t="shared" si="2"/>
        <v>0.50302127659574469</v>
      </c>
      <c r="D46" s="2">
        <f t="shared" si="0"/>
        <v>4.0934810798066712E-2</v>
      </c>
      <c r="E46" s="2"/>
      <c r="F46" s="1"/>
    </row>
    <row r="47" spans="1:6" x14ac:dyDescent="0.25">
      <c r="A47" s="1">
        <v>40603</v>
      </c>
      <c r="B47">
        <v>348.51</v>
      </c>
      <c r="C47" s="2">
        <f t="shared" si="2"/>
        <v>0.33482707112489951</v>
      </c>
      <c r="D47" s="2">
        <f t="shared" si="0"/>
        <v>-1.330653152515493E-2</v>
      </c>
      <c r="E47" s="2"/>
      <c r="F47" s="1"/>
    </row>
    <row r="48" spans="1:6" x14ac:dyDescent="0.25">
      <c r="A48" s="1">
        <v>40634</v>
      </c>
      <c r="B48">
        <v>350.13</v>
      </c>
      <c r="C48" s="2">
        <f t="shared" si="2"/>
        <v>0.36300996574275923</v>
      </c>
      <c r="D48" s="2">
        <f t="shared" si="0"/>
        <v>4.6483601618318993E-3</v>
      </c>
      <c r="E48" s="2"/>
      <c r="F48" s="1"/>
    </row>
    <row r="49" spans="1:6" x14ac:dyDescent="0.25">
      <c r="A49" s="1">
        <v>40665</v>
      </c>
      <c r="B49">
        <v>347.83</v>
      </c>
      <c r="C49" s="2">
        <f t="shared" si="2"/>
        <v>0.38285691567606239</v>
      </c>
      <c r="D49" s="2">
        <f t="shared" si="0"/>
        <v>-6.568988661354358E-3</v>
      </c>
      <c r="E49" s="2"/>
      <c r="F49" s="1"/>
    </row>
    <row r="50" spans="1:6" x14ac:dyDescent="0.25">
      <c r="A50" s="1">
        <v>40695</v>
      </c>
      <c r="B50">
        <v>335.67</v>
      </c>
      <c r="C50" s="2">
        <f t="shared" si="2"/>
        <v>0.30483965014577263</v>
      </c>
      <c r="D50" s="2">
        <f t="shared" si="0"/>
        <v>-3.495960670442444E-2</v>
      </c>
      <c r="E50" s="2"/>
      <c r="F50" s="1"/>
    </row>
    <row r="51" spans="1:6" x14ac:dyDescent="0.25">
      <c r="A51" s="1">
        <v>40725</v>
      </c>
      <c r="B51">
        <v>390.48</v>
      </c>
      <c r="C51" s="2">
        <f t="shared" si="2"/>
        <v>0.60625257095845342</v>
      </c>
      <c r="D51" s="2">
        <f t="shared" si="0"/>
        <v>0.16328536955938877</v>
      </c>
      <c r="E51" s="2"/>
      <c r="F51" s="1"/>
    </row>
    <row r="52" spans="1:6" x14ac:dyDescent="0.25">
      <c r="A52" s="1">
        <v>40756</v>
      </c>
      <c r="B52">
        <v>384.83</v>
      </c>
      <c r="C52" s="2">
        <f t="shared" si="2"/>
        <v>0.35622907488986777</v>
      </c>
      <c r="D52" s="2">
        <f t="shared" si="0"/>
        <v>-1.446937103052659E-2</v>
      </c>
      <c r="E52" s="2"/>
      <c r="F52" s="1"/>
    </row>
    <row r="53" spans="1:6" x14ac:dyDescent="0.25">
      <c r="A53" s="1">
        <v>40787</v>
      </c>
      <c r="B53">
        <v>381.32</v>
      </c>
      <c r="C53" s="2">
        <f t="shared" si="2"/>
        <v>0.26692803508538754</v>
      </c>
      <c r="D53" s="2">
        <f t="shared" si="0"/>
        <v>-9.1209105319232098E-3</v>
      </c>
      <c r="E53" s="2"/>
      <c r="F53" s="1"/>
    </row>
    <row r="54" spans="1:6" x14ac:dyDescent="0.25">
      <c r="A54" s="1">
        <v>40819</v>
      </c>
      <c r="B54">
        <v>404.78</v>
      </c>
      <c r="C54" s="2">
        <f t="shared" si="2"/>
        <v>0.30091595693395479</v>
      </c>
      <c r="D54" s="2">
        <f t="shared" si="0"/>
        <v>6.1523130179376828E-2</v>
      </c>
      <c r="E54" s="2"/>
      <c r="F54" s="1"/>
    </row>
    <row r="55" spans="1:6" x14ac:dyDescent="0.25">
      <c r="A55" s="1">
        <v>40848</v>
      </c>
      <c r="B55">
        <v>382.2</v>
      </c>
      <c r="C55" s="2">
        <f t="shared" si="2"/>
        <v>0.18489583333333326</v>
      </c>
      <c r="D55" s="2">
        <f t="shared" si="0"/>
        <v>-5.5783388507337328E-2</v>
      </c>
      <c r="E55" s="2"/>
      <c r="F55" s="1"/>
    </row>
    <row r="56" spans="1:6" x14ac:dyDescent="0.25">
      <c r="A56" s="1">
        <v>40878</v>
      </c>
      <c r="B56">
        <v>405</v>
      </c>
      <c r="C56" s="2">
        <f t="shared" si="2"/>
        <v>0.19356359778380283</v>
      </c>
      <c r="D56" s="2">
        <f t="shared" si="0"/>
        <v>5.9654631083202458E-2</v>
      </c>
      <c r="E56" s="2"/>
      <c r="F56" s="1"/>
    </row>
    <row r="57" spans="1:6" x14ac:dyDescent="0.25">
      <c r="A57" s="1">
        <v>40911</v>
      </c>
      <c r="B57">
        <v>456.48</v>
      </c>
      <c r="C57" s="2">
        <f t="shared" si="2"/>
        <v>0.29237564055377829</v>
      </c>
      <c r="D57" s="2">
        <f t="shared" si="0"/>
        <v>0.12711111111111117</v>
      </c>
      <c r="E57" s="2"/>
      <c r="F57" s="1"/>
    </row>
    <row r="58" spans="1:6" x14ac:dyDescent="0.25">
      <c r="A58" s="1">
        <v>40940</v>
      </c>
      <c r="B58">
        <v>542.44000000000005</v>
      </c>
      <c r="C58" s="2">
        <f t="shared" si="2"/>
        <v>0.55645462110125976</v>
      </c>
      <c r="D58" s="2">
        <f t="shared" si="0"/>
        <v>0.18831055029793209</v>
      </c>
      <c r="E58" s="2"/>
      <c r="F58" s="1"/>
    </row>
    <row r="59" spans="1:6" x14ac:dyDescent="0.25">
      <c r="A59" s="1">
        <v>40969</v>
      </c>
      <c r="B59">
        <v>599.54999999999995</v>
      </c>
      <c r="C59" s="2">
        <f t="shared" si="2"/>
        <v>0.71236397909347948</v>
      </c>
      <c r="D59" s="2">
        <f t="shared" si="0"/>
        <v>0.10528353366270915</v>
      </c>
      <c r="E59" s="2"/>
      <c r="F59" s="1"/>
    </row>
    <row r="60" spans="1:6" x14ac:dyDescent="0.25">
      <c r="A60" s="1">
        <v>41001</v>
      </c>
      <c r="B60">
        <v>583.98</v>
      </c>
      <c r="C60" s="2">
        <f t="shared" si="2"/>
        <v>0.67892361210936381</v>
      </c>
      <c r="D60" s="2">
        <f t="shared" si="0"/>
        <v>-2.5969477107830818E-2</v>
      </c>
      <c r="E60" s="2"/>
      <c r="F60" s="1"/>
    </row>
    <row r="61" spans="1:6" x14ac:dyDescent="0.25">
      <c r="A61" s="1">
        <v>41030</v>
      </c>
      <c r="B61">
        <v>577.73</v>
      </c>
      <c r="C61" s="2">
        <f t="shared" si="2"/>
        <v>0.72112491435040371</v>
      </c>
      <c r="D61" s="2">
        <f t="shared" si="0"/>
        <v>-1.070242131579846E-2</v>
      </c>
      <c r="E61" s="2"/>
      <c r="F61" s="1"/>
    </row>
    <row r="62" spans="1:6" x14ac:dyDescent="0.25">
      <c r="A62" s="1">
        <v>41061</v>
      </c>
      <c r="B62">
        <v>584</v>
      </c>
      <c r="C62" s="2">
        <f t="shared" si="2"/>
        <v>0.49559516492522016</v>
      </c>
      <c r="D62" s="2">
        <f t="shared" si="0"/>
        <v>1.0852820521696893E-2</v>
      </c>
      <c r="E62" s="2"/>
      <c r="F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B429-3E6E-488C-B8D4-9C1E5FD314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D3A0-6F26-4336-96FB-F0F45537DC11}">
  <dimension ref="A1:B62"/>
  <sheetViews>
    <sheetView zoomScale="130" zoomScaleNormal="130"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39234</v>
      </c>
      <c r="B2">
        <v>122.04</v>
      </c>
    </row>
    <row r="3" spans="1:2" x14ac:dyDescent="0.25">
      <c r="A3" s="1">
        <v>39265</v>
      </c>
      <c r="B3">
        <v>131.76</v>
      </c>
    </row>
    <row r="4" spans="1:2" x14ac:dyDescent="0.25">
      <c r="A4" s="1">
        <v>39295</v>
      </c>
      <c r="B4">
        <v>138.47999999999999</v>
      </c>
    </row>
    <row r="5" spans="1:2" x14ac:dyDescent="0.25">
      <c r="A5" s="1">
        <v>39329</v>
      </c>
      <c r="B5">
        <v>153.47</v>
      </c>
    </row>
    <row r="6" spans="1:2" x14ac:dyDescent="0.25">
      <c r="A6" s="1">
        <v>39356</v>
      </c>
      <c r="B6">
        <v>189.95</v>
      </c>
    </row>
    <row r="7" spans="1:2" x14ac:dyDescent="0.25">
      <c r="A7" s="1">
        <v>39387</v>
      </c>
      <c r="B7">
        <v>182.22</v>
      </c>
    </row>
    <row r="8" spans="1:2" x14ac:dyDescent="0.25">
      <c r="A8" s="1">
        <v>39419</v>
      </c>
      <c r="B8">
        <v>198.08</v>
      </c>
    </row>
    <row r="9" spans="1:2" x14ac:dyDescent="0.25">
      <c r="A9" s="1">
        <v>39449</v>
      </c>
      <c r="B9">
        <v>135.36000000000001</v>
      </c>
    </row>
    <row r="10" spans="1:2" x14ac:dyDescent="0.25">
      <c r="A10" s="1">
        <v>39479</v>
      </c>
      <c r="B10">
        <v>125.02</v>
      </c>
    </row>
    <row r="11" spans="1:2" x14ac:dyDescent="0.25">
      <c r="A11" s="1">
        <v>39510</v>
      </c>
      <c r="B11">
        <v>143.5</v>
      </c>
    </row>
    <row r="12" spans="1:2" x14ac:dyDescent="0.25">
      <c r="A12" s="1">
        <v>39539</v>
      </c>
      <c r="B12">
        <v>173.95</v>
      </c>
    </row>
    <row r="13" spans="1:2" x14ac:dyDescent="0.25">
      <c r="A13" s="1">
        <v>39569</v>
      </c>
      <c r="B13">
        <v>188.75</v>
      </c>
    </row>
    <row r="14" spans="1:2" x14ac:dyDescent="0.25">
      <c r="A14" s="1">
        <v>39601</v>
      </c>
      <c r="B14">
        <v>167.44</v>
      </c>
    </row>
    <row r="15" spans="1:2" x14ac:dyDescent="0.25">
      <c r="A15" s="1">
        <v>39630</v>
      </c>
      <c r="B15">
        <v>158.94999999999999</v>
      </c>
    </row>
    <row r="16" spans="1:2" x14ac:dyDescent="0.25">
      <c r="A16" s="1">
        <v>39661</v>
      </c>
      <c r="B16">
        <v>169.53</v>
      </c>
    </row>
    <row r="17" spans="1:2" x14ac:dyDescent="0.25">
      <c r="A17" s="1">
        <v>39693</v>
      </c>
      <c r="B17">
        <v>113.66</v>
      </c>
    </row>
    <row r="18" spans="1:2" x14ac:dyDescent="0.25">
      <c r="A18" s="1">
        <v>39722</v>
      </c>
      <c r="B18">
        <v>107.59</v>
      </c>
    </row>
    <row r="19" spans="1:2" x14ac:dyDescent="0.25">
      <c r="A19" s="1">
        <v>39755</v>
      </c>
      <c r="B19">
        <v>92.67</v>
      </c>
    </row>
    <row r="20" spans="1:2" x14ac:dyDescent="0.25">
      <c r="A20" s="1">
        <v>39783</v>
      </c>
      <c r="B20">
        <v>85.35</v>
      </c>
    </row>
    <row r="21" spans="1:2" x14ac:dyDescent="0.25">
      <c r="A21" s="1">
        <v>39815</v>
      </c>
      <c r="B21">
        <v>90.13</v>
      </c>
    </row>
    <row r="22" spans="1:2" x14ac:dyDescent="0.25">
      <c r="A22" s="1">
        <v>39846</v>
      </c>
      <c r="B22">
        <v>89.31</v>
      </c>
    </row>
    <row r="23" spans="1:2" x14ac:dyDescent="0.25">
      <c r="A23" s="1">
        <v>39874</v>
      </c>
      <c r="B23">
        <v>105.12</v>
      </c>
    </row>
    <row r="24" spans="1:2" x14ac:dyDescent="0.25">
      <c r="A24" s="1">
        <v>39904</v>
      </c>
      <c r="B24">
        <v>125.83</v>
      </c>
    </row>
    <row r="25" spans="1:2" x14ac:dyDescent="0.25">
      <c r="A25" s="1">
        <v>39934</v>
      </c>
      <c r="B25">
        <v>135.81</v>
      </c>
    </row>
    <row r="26" spans="1:2" x14ac:dyDescent="0.25">
      <c r="A26" s="1">
        <v>39965</v>
      </c>
      <c r="B26">
        <v>142.43</v>
      </c>
    </row>
    <row r="27" spans="1:2" x14ac:dyDescent="0.25">
      <c r="A27" s="1">
        <v>39995</v>
      </c>
      <c r="B27">
        <v>163.38999999999999</v>
      </c>
    </row>
    <row r="28" spans="1:2" x14ac:dyDescent="0.25">
      <c r="A28" s="1">
        <v>40028</v>
      </c>
      <c r="B28">
        <v>168.21</v>
      </c>
    </row>
    <row r="29" spans="1:2" x14ac:dyDescent="0.25">
      <c r="A29" s="1">
        <v>40057</v>
      </c>
      <c r="B29">
        <v>185.35</v>
      </c>
    </row>
    <row r="30" spans="1:2" x14ac:dyDescent="0.25">
      <c r="A30" s="1">
        <v>40087</v>
      </c>
      <c r="B30">
        <v>188.5</v>
      </c>
    </row>
    <row r="31" spans="1:2" x14ac:dyDescent="0.25">
      <c r="A31" s="1">
        <v>40119</v>
      </c>
      <c r="B31">
        <v>199.91</v>
      </c>
    </row>
    <row r="32" spans="1:2" x14ac:dyDescent="0.25">
      <c r="A32" s="1">
        <v>40148</v>
      </c>
      <c r="B32">
        <v>210.73</v>
      </c>
    </row>
    <row r="33" spans="1:2" x14ac:dyDescent="0.25">
      <c r="A33" s="1">
        <v>40182</v>
      </c>
      <c r="B33">
        <v>192.06</v>
      </c>
    </row>
    <row r="34" spans="1:2" x14ac:dyDescent="0.25">
      <c r="A34" s="1">
        <v>40210</v>
      </c>
      <c r="B34">
        <v>204.62</v>
      </c>
    </row>
    <row r="35" spans="1:2" x14ac:dyDescent="0.25">
      <c r="A35" s="1">
        <v>40238</v>
      </c>
      <c r="B35">
        <v>235</v>
      </c>
    </row>
    <row r="36" spans="1:2" x14ac:dyDescent="0.25">
      <c r="A36" s="1">
        <v>40269</v>
      </c>
      <c r="B36">
        <v>261.08999999999997</v>
      </c>
    </row>
    <row r="37" spans="1:2" x14ac:dyDescent="0.25">
      <c r="A37" s="1">
        <v>40301</v>
      </c>
      <c r="B37">
        <v>256.88</v>
      </c>
    </row>
    <row r="38" spans="1:2" x14ac:dyDescent="0.25">
      <c r="A38" s="1">
        <v>40330</v>
      </c>
      <c r="B38">
        <v>251.53</v>
      </c>
    </row>
    <row r="39" spans="1:2" x14ac:dyDescent="0.25">
      <c r="A39" s="1">
        <v>40360</v>
      </c>
      <c r="B39">
        <v>257.25</v>
      </c>
    </row>
    <row r="40" spans="1:2" x14ac:dyDescent="0.25">
      <c r="A40" s="1">
        <v>40392</v>
      </c>
      <c r="B40">
        <v>243.1</v>
      </c>
    </row>
    <row r="41" spans="1:2" x14ac:dyDescent="0.25">
      <c r="A41" s="1">
        <v>40422</v>
      </c>
      <c r="B41">
        <v>283.75</v>
      </c>
    </row>
    <row r="42" spans="1:2" x14ac:dyDescent="0.25">
      <c r="A42" s="1">
        <v>40452</v>
      </c>
      <c r="B42">
        <v>300.98</v>
      </c>
    </row>
    <row r="43" spans="1:2" x14ac:dyDescent="0.25">
      <c r="A43" s="1">
        <v>40483</v>
      </c>
      <c r="B43">
        <v>311.14999999999998</v>
      </c>
    </row>
    <row r="44" spans="1:2" x14ac:dyDescent="0.25">
      <c r="A44" s="1">
        <v>40513</v>
      </c>
      <c r="B44">
        <v>322.56</v>
      </c>
    </row>
    <row r="45" spans="1:2" x14ac:dyDescent="0.25">
      <c r="A45" s="1">
        <v>40546</v>
      </c>
      <c r="B45">
        <v>339.32</v>
      </c>
    </row>
    <row r="46" spans="1:2" x14ac:dyDescent="0.25">
      <c r="A46" s="1">
        <v>40575</v>
      </c>
      <c r="B46">
        <v>353.21</v>
      </c>
    </row>
    <row r="47" spans="1:2" x14ac:dyDescent="0.25">
      <c r="A47" s="1">
        <v>40603</v>
      </c>
      <c r="B47">
        <v>348.51</v>
      </c>
    </row>
    <row r="48" spans="1:2" x14ac:dyDescent="0.25">
      <c r="A48" s="1">
        <v>40634</v>
      </c>
      <c r="B48">
        <v>350.13</v>
      </c>
    </row>
    <row r="49" spans="1:2" x14ac:dyDescent="0.25">
      <c r="A49" s="1">
        <v>40665</v>
      </c>
      <c r="B49">
        <v>347.83</v>
      </c>
    </row>
    <row r="50" spans="1:2" x14ac:dyDescent="0.25">
      <c r="A50" s="1">
        <v>40695</v>
      </c>
      <c r="B50">
        <v>335.67</v>
      </c>
    </row>
    <row r="51" spans="1:2" x14ac:dyDescent="0.25">
      <c r="A51" s="1">
        <v>40725</v>
      </c>
      <c r="B51">
        <v>390.48</v>
      </c>
    </row>
    <row r="52" spans="1:2" x14ac:dyDescent="0.25">
      <c r="A52" s="1">
        <v>40756</v>
      </c>
      <c r="B52">
        <v>384.83</v>
      </c>
    </row>
    <row r="53" spans="1:2" x14ac:dyDescent="0.25">
      <c r="A53" s="1">
        <v>40787</v>
      </c>
      <c r="B53">
        <v>381.32</v>
      </c>
    </row>
    <row r="54" spans="1:2" x14ac:dyDescent="0.25">
      <c r="A54" s="1">
        <v>40819</v>
      </c>
      <c r="B54">
        <v>404.78</v>
      </c>
    </row>
    <row r="55" spans="1:2" x14ac:dyDescent="0.25">
      <c r="A55" s="1">
        <v>40848</v>
      </c>
      <c r="B55">
        <v>382.2</v>
      </c>
    </row>
    <row r="56" spans="1:2" x14ac:dyDescent="0.25">
      <c r="A56" s="1">
        <v>40878</v>
      </c>
      <c r="B56">
        <v>405</v>
      </c>
    </row>
    <row r="57" spans="1:2" x14ac:dyDescent="0.25">
      <c r="A57" s="1">
        <v>40911</v>
      </c>
      <c r="B57">
        <v>456.48</v>
      </c>
    </row>
    <row r="58" spans="1:2" x14ac:dyDescent="0.25">
      <c r="A58" s="1">
        <v>40940</v>
      </c>
      <c r="B58">
        <v>542.44000000000005</v>
      </c>
    </row>
    <row r="59" spans="1:2" x14ac:dyDescent="0.25">
      <c r="A59" s="1">
        <v>40969</v>
      </c>
      <c r="B59">
        <v>599.54999999999995</v>
      </c>
    </row>
    <row r="60" spans="1:2" x14ac:dyDescent="0.25">
      <c r="A60" s="1">
        <v>41001</v>
      </c>
      <c r="B60">
        <v>583.98</v>
      </c>
    </row>
    <row r="61" spans="1:2" x14ac:dyDescent="0.25">
      <c r="A61" s="1">
        <v>41030</v>
      </c>
      <c r="B61">
        <v>577.73</v>
      </c>
    </row>
    <row r="62" spans="1:2" x14ac:dyDescent="0.25">
      <c r="A62" s="1">
        <v>41061</v>
      </c>
      <c r="B62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Prices</vt:lpstr>
      <vt:lpstr>A1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Stricklen</dc:creator>
  <cp:lastModifiedBy>Trainer</cp:lastModifiedBy>
  <dcterms:created xsi:type="dcterms:W3CDTF">2022-08-27T17:29:49Z</dcterms:created>
  <dcterms:modified xsi:type="dcterms:W3CDTF">2022-08-29T16:40:38Z</dcterms:modified>
</cp:coreProperties>
</file>