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Sully\Documents\Computer Science BSc\Year 3\Term 2\Individual Project\"/>
    </mc:Choice>
  </mc:AlternateContent>
  <xr:revisionPtr revIDLastSave="0" documentId="13_ncr:1_{1D74128F-7A4F-4F52-A95B-2B1F3D285C44}" xr6:coauthVersionLast="46" xr6:coauthVersionMax="46" xr10:uidLastSave="{00000000-0000-0000-0000-000000000000}"/>
  <bookViews>
    <workbookView xWindow="732" yWindow="732" windowWidth="17280" windowHeight="8964" tabRatio="460" xr2:uid="{00000000-000D-0000-FFFF-FFFF00000000}"/>
  </bookViews>
  <sheets>
    <sheet name="Parameter Tuning" sheetId="4" r:id="rId1"/>
    <sheet name="G1" sheetId="1" r:id="rId2"/>
    <sheet name="G2" sheetId="7" r:id="rId3"/>
  </sheets>
  <definedNames>
    <definedName name="_xlnm._FilterDatabase" localSheetId="1" hidden="1">'G1'!$C$8:$J$44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3" i="1" l="1"/>
  <c r="U53" i="1"/>
  <c r="U44" i="1"/>
  <c r="U39" i="1"/>
  <c r="U14" i="1"/>
  <c r="U16" i="1"/>
  <c r="U19" i="1"/>
  <c r="U49" i="1"/>
  <c r="U6" i="1"/>
  <c r="U7" i="1"/>
  <c r="U8" i="1"/>
  <c r="U9" i="1"/>
  <c r="U10" i="1"/>
  <c r="U11" i="1"/>
  <c r="U12" i="1"/>
  <c r="U13" i="1"/>
  <c r="U15" i="1"/>
  <c r="U17" i="1"/>
  <c r="U18" i="1"/>
  <c r="U20" i="1"/>
  <c r="U21" i="1"/>
  <c r="U22" i="1"/>
  <c r="U23" i="1"/>
  <c r="U24" i="1"/>
  <c r="U25" i="1"/>
  <c r="U26" i="1"/>
  <c r="U27" i="1"/>
  <c r="U28" i="1"/>
  <c r="U29" i="1"/>
  <c r="U30" i="1"/>
  <c r="U31" i="1"/>
  <c r="U32" i="1"/>
  <c r="U33" i="1"/>
  <c r="U34" i="1"/>
  <c r="U35" i="1"/>
  <c r="U36" i="1"/>
  <c r="U37" i="1"/>
  <c r="U38" i="1"/>
  <c r="U40" i="1"/>
  <c r="U41" i="1"/>
  <c r="U42" i="1"/>
  <c r="U43" i="1"/>
  <c r="U45" i="1"/>
  <c r="U46" i="1"/>
  <c r="U47" i="1"/>
  <c r="U48" i="1"/>
  <c r="U50" i="1"/>
  <c r="U51" i="1"/>
  <c r="U52" i="1"/>
  <c r="U54" i="1"/>
  <c r="C53" i="7"/>
  <c r="K57" i="7"/>
  <c r="G57" i="7"/>
  <c r="C57" i="7"/>
  <c r="K56" i="7"/>
  <c r="G56" i="7"/>
  <c r="C56" i="7"/>
  <c r="K55" i="7"/>
  <c r="G55" i="7"/>
  <c r="C55" i="7"/>
  <c r="K54" i="7"/>
  <c r="G54" i="7"/>
  <c r="C54" i="7"/>
  <c r="K53" i="7"/>
  <c r="G53" i="7"/>
  <c r="K52" i="7"/>
  <c r="G52" i="7"/>
  <c r="C52" i="7"/>
  <c r="R98" i="4"/>
  <c r="R99" i="4"/>
  <c r="R100" i="4"/>
  <c r="R101" i="4"/>
  <c r="R102" i="4"/>
  <c r="R103" i="4"/>
  <c r="R104" i="4"/>
  <c r="Q98" i="4"/>
  <c r="Q99" i="4"/>
  <c r="Q100" i="4"/>
  <c r="Q101" i="4"/>
  <c r="Q102" i="4"/>
  <c r="Q103" i="4"/>
  <c r="Q104" i="4"/>
  <c r="R97" i="4"/>
  <c r="Q97" i="4"/>
  <c r="R94" i="4"/>
  <c r="Q94" i="4"/>
  <c r="R93" i="4"/>
  <c r="Q93" i="4"/>
  <c r="R60" i="4"/>
  <c r="R61" i="4"/>
  <c r="R62" i="4"/>
  <c r="R63" i="4"/>
  <c r="R64" i="4"/>
  <c r="R65" i="4"/>
  <c r="R66" i="4"/>
  <c r="R67" i="4"/>
  <c r="R68" i="4"/>
  <c r="R69" i="4"/>
  <c r="R70" i="4"/>
  <c r="R71" i="4"/>
  <c r="R72" i="4"/>
  <c r="R73" i="4"/>
  <c r="R74" i="4"/>
  <c r="R75" i="4"/>
  <c r="R76" i="4"/>
  <c r="R77" i="4"/>
  <c r="R78" i="4"/>
  <c r="R79" i="4"/>
  <c r="R80" i="4"/>
  <c r="R81" i="4"/>
  <c r="R82" i="4"/>
  <c r="R83" i="4"/>
  <c r="R84" i="4"/>
  <c r="R85" i="4"/>
  <c r="R86" i="4"/>
  <c r="R87" i="4"/>
  <c r="R88" i="4"/>
  <c r="R89" i="4"/>
  <c r="R90" i="4"/>
  <c r="R59" i="4"/>
  <c r="Q60" i="4"/>
  <c r="Q61" i="4"/>
  <c r="Q62" i="4"/>
  <c r="Q63" i="4"/>
  <c r="Q64" i="4"/>
  <c r="Q65" i="4"/>
  <c r="Q66" i="4"/>
  <c r="Q67" i="4"/>
  <c r="Q68" i="4"/>
  <c r="Q69" i="4"/>
  <c r="Q70" i="4"/>
  <c r="Q71" i="4"/>
  <c r="Q72" i="4"/>
  <c r="Q73" i="4"/>
  <c r="Q74" i="4"/>
  <c r="Q75" i="4"/>
  <c r="Q76" i="4"/>
  <c r="Q77" i="4"/>
  <c r="Q78" i="4"/>
  <c r="Q79" i="4"/>
  <c r="Q80" i="4"/>
  <c r="Q81" i="4"/>
  <c r="Q82" i="4"/>
  <c r="Q83" i="4"/>
  <c r="Q84" i="4"/>
  <c r="Q85" i="4"/>
  <c r="Q86" i="4"/>
  <c r="Q87" i="4"/>
  <c r="Q88" i="4"/>
  <c r="Q89" i="4"/>
  <c r="Q90" i="4"/>
  <c r="Q59" i="4"/>
  <c r="R40" i="4"/>
  <c r="R41" i="4"/>
  <c r="R42" i="4"/>
  <c r="R43" i="4"/>
  <c r="R44" i="4"/>
  <c r="R45" i="4"/>
  <c r="R46" i="4"/>
  <c r="R47" i="4"/>
  <c r="R48" i="4"/>
  <c r="R49" i="4"/>
  <c r="R50" i="4"/>
  <c r="R51" i="4"/>
  <c r="R52" i="4"/>
  <c r="R53" i="4"/>
  <c r="R54" i="4"/>
  <c r="R55" i="4"/>
  <c r="R56" i="4"/>
  <c r="Q40" i="4"/>
  <c r="Q41" i="4"/>
  <c r="Q42" i="4"/>
  <c r="Q43" i="4"/>
  <c r="Q44" i="4"/>
  <c r="Q45" i="4"/>
  <c r="Q46" i="4"/>
  <c r="Q47" i="4"/>
  <c r="Q48" i="4"/>
  <c r="Q49" i="4"/>
  <c r="Q50" i="4"/>
  <c r="Q51" i="4"/>
  <c r="Q52" i="4"/>
  <c r="Q53" i="4"/>
  <c r="Q54" i="4"/>
  <c r="Q55" i="4"/>
  <c r="Q56" i="4"/>
  <c r="R39" i="4"/>
  <c r="Q39" i="4"/>
  <c r="R30" i="4"/>
  <c r="R31" i="4"/>
  <c r="R32" i="4"/>
  <c r="R33" i="4"/>
  <c r="R34" i="4"/>
  <c r="R35" i="4"/>
  <c r="R36" i="4"/>
  <c r="Q30" i="4"/>
  <c r="Q31" i="4"/>
  <c r="Q32" i="4"/>
  <c r="Q33" i="4"/>
  <c r="Q34" i="4"/>
  <c r="Q35" i="4"/>
  <c r="Q36" i="4"/>
  <c r="R29" i="4"/>
  <c r="Q29" i="4"/>
  <c r="R24" i="4"/>
  <c r="R25" i="4"/>
  <c r="R26" i="4"/>
  <c r="Q24" i="4"/>
  <c r="Q25" i="4"/>
  <c r="Q26" i="4"/>
  <c r="R23" i="4"/>
  <c r="Q23" i="4"/>
  <c r="R14" i="4"/>
  <c r="R15" i="4"/>
  <c r="R16" i="4"/>
  <c r="R17" i="4"/>
  <c r="R18" i="4"/>
  <c r="R19" i="4"/>
  <c r="R20" i="4"/>
  <c r="Q14" i="4"/>
  <c r="Q15" i="4"/>
  <c r="Q16" i="4"/>
  <c r="Q17" i="4"/>
  <c r="Q18" i="4"/>
  <c r="Q19" i="4"/>
  <c r="Q20" i="4"/>
  <c r="R13" i="4"/>
  <c r="Q13" i="4"/>
  <c r="R8" i="4"/>
  <c r="R9" i="4"/>
  <c r="R10" i="4"/>
  <c r="Q8" i="4"/>
  <c r="Q9" i="4"/>
  <c r="Q10" i="4"/>
  <c r="R7" i="4"/>
  <c r="Q7" i="4"/>
  <c r="AD98" i="4"/>
  <c r="AD99" i="4"/>
  <c r="AD100" i="4"/>
  <c r="AC98" i="4"/>
  <c r="AC99" i="4"/>
  <c r="AC100" i="4"/>
  <c r="AD97" i="4"/>
  <c r="AC97" i="4"/>
  <c r="AD93" i="4"/>
  <c r="AC93" i="4"/>
  <c r="AD60" i="4"/>
  <c r="AD61" i="4"/>
  <c r="AD62" i="4"/>
  <c r="AD63" i="4"/>
  <c r="AD64" i="4"/>
  <c r="AD65" i="4"/>
  <c r="AD66" i="4"/>
  <c r="AD67" i="4"/>
  <c r="AD68" i="4"/>
  <c r="AD69" i="4"/>
  <c r="AD70" i="4"/>
  <c r="AD71" i="4"/>
  <c r="AD72" i="4"/>
  <c r="AD73" i="4"/>
  <c r="AD74" i="4"/>
  <c r="AC60" i="4"/>
  <c r="AC61" i="4"/>
  <c r="AC62" i="4"/>
  <c r="AC63" i="4"/>
  <c r="AC64" i="4"/>
  <c r="AC65" i="4"/>
  <c r="AC66" i="4"/>
  <c r="AC67" i="4"/>
  <c r="AC68" i="4"/>
  <c r="AC69" i="4"/>
  <c r="AC70" i="4"/>
  <c r="AC71" i="4"/>
  <c r="AC72" i="4"/>
  <c r="AC73" i="4"/>
  <c r="AC74" i="4"/>
  <c r="AD59" i="4"/>
  <c r="AC59" i="4"/>
  <c r="AD40" i="4"/>
  <c r="AD41" i="4"/>
  <c r="AD42" i="4"/>
  <c r="AD43" i="4"/>
  <c r="AD44" i="4"/>
  <c r="AD45" i="4"/>
  <c r="AD46" i="4"/>
  <c r="AD47" i="4"/>
  <c r="AC40" i="4"/>
  <c r="AC41" i="4"/>
  <c r="AC42" i="4"/>
  <c r="AC43" i="4"/>
  <c r="AC44" i="4"/>
  <c r="AC45" i="4"/>
  <c r="AC46" i="4"/>
  <c r="AC47" i="4"/>
  <c r="AD39" i="4"/>
  <c r="AC39" i="4"/>
  <c r="AD30" i="4"/>
  <c r="AD31" i="4"/>
  <c r="AD32" i="4"/>
  <c r="AC30" i="4"/>
  <c r="AC31" i="4"/>
  <c r="AC32" i="4"/>
  <c r="AD29" i="4"/>
  <c r="AC29" i="4"/>
  <c r="AD24" i="4"/>
  <c r="AD25" i="4"/>
  <c r="AD26" i="4"/>
  <c r="AD23" i="4"/>
  <c r="AC24" i="4"/>
  <c r="AC25" i="4"/>
  <c r="AC26" i="4"/>
  <c r="AC23" i="4"/>
  <c r="AD16" i="4"/>
  <c r="AD17" i="4"/>
  <c r="AD18" i="4"/>
  <c r="AD19" i="4"/>
  <c r="AD20" i="4"/>
  <c r="AC16" i="4"/>
  <c r="AC17" i="4"/>
  <c r="AC18" i="4"/>
  <c r="AC19" i="4"/>
  <c r="AC20" i="4"/>
  <c r="AD14" i="4"/>
  <c r="AD15" i="4"/>
  <c r="AD13" i="4"/>
  <c r="AC14" i="4"/>
  <c r="AC15" i="4"/>
  <c r="AC13" i="4"/>
  <c r="AC8" i="4"/>
  <c r="AD8" i="4"/>
  <c r="AD7" i="4"/>
  <c r="AC7" i="4"/>
  <c r="AA96" i="4"/>
  <c r="AB96" i="4" s="1" a="1"/>
  <c r="AB96" i="4" s="1"/>
  <c r="AA92" i="4"/>
  <c r="AB92" i="4" s="1"/>
  <c r="AA58" i="4"/>
  <c r="AB58" i="4" s="1" a="1"/>
  <c r="AB58" i="4" s="1"/>
  <c r="AA38" i="4"/>
  <c r="AB38" i="4" s="1" a="1"/>
  <c r="AB38" i="4" s="1"/>
  <c r="AA22" i="4"/>
  <c r="AB22" i="4" s="1" a="1"/>
  <c r="AB22" i="4" s="1"/>
  <c r="AA12" i="4"/>
  <c r="AB12" i="4" s="1" a="1"/>
  <c r="AB12" i="4" s="1"/>
  <c r="AA6" i="4"/>
  <c r="AB6" i="4" s="1" a="1"/>
  <c r="AB6" i="4" s="1"/>
  <c r="C49"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G49" i="1"/>
  <c r="K49" i="1"/>
  <c r="Q44" i="1"/>
  <c r="C50" i="1"/>
  <c r="G50" i="1"/>
  <c r="K50" i="1"/>
  <c r="Q45" i="1"/>
  <c r="C51" i="1"/>
  <c r="G51" i="1"/>
  <c r="K51" i="1"/>
  <c r="Q46" i="1"/>
  <c r="C52" i="1"/>
  <c r="G52" i="1"/>
  <c r="K52" i="1"/>
  <c r="Q47" i="1"/>
  <c r="C53" i="1"/>
  <c r="K53" i="1"/>
  <c r="Q48" i="1"/>
  <c r="C54" i="1"/>
  <c r="G54" i="1"/>
  <c r="K54" i="1"/>
  <c r="Q49" i="1"/>
  <c r="Q50" i="1"/>
  <c r="O28" i="4"/>
  <c r="P28" i="4" s="1" a="1"/>
  <c r="P28" i="4" s="1"/>
  <c r="AA28" i="4"/>
  <c r="AB28" i="4" s="1" a="1"/>
  <c r="AB28" i="4" s="1"/>
  <c r="O12" i="4"/>
  <c r="P12" i="4" s="1" a="1"/>
  <c r="P12" i="4" s="1"/>
  <c r="O6" i="4"/>
  <c r="P6" i="4" s="1" a="1"/>
  <c r="P6" i="4" s="1"/>
  <c r="O58" i="4"/>
  <c r="P58" i="4" s="1" a="1"/>
  <c r="P58" i="4" s="1"/>
  <c r="O38" i="4"/>
  <c r="P38" i="4" s="1" a="1"/>
  <c r="P38" i="4" s="1"/>
  <c r="O22" i="4"/>
  <c r="P22" i="4" s="1" a="1"/>
  <c r="P22" i="4" s="1"/>
  <c r="O92" i="4"/>
  <c r="P92" i="4" s="1" a="1"/>
  <c r="P92" i="4" s="1"/>
  <c r="O96" i="4"/>
  <c r="P96" i="4" s="1" a="1"/>
  <c r="P96" i="4" s="1"/>
  <c r="O106" i="4" l="1"/>
  <c r="P106" i="4" s="1" a="1"/>
  <c r="P106" i="4" s="1"/>
  <c r="AF93" i="4"/>
  <c r="AG7" i="4"/>
  <c r="AG59" i="4"/>
  <c r="AG14" i="4"/>
  <c r="AG8" i="4"/>
  <c r="AG40" i="4"/>
  <c r="AF83" i="4"/>
  <c r="AF15" i="4"/>
  <c r="AG93" i="4"/>
  <c r="AG24" i="4"/>
  <c r="AG67" i="4"/>
  <c r="AF13" i="4"/>
  <c r="AG97" i="4"/>
  <c r="AG68" i="4"/>
  <c r="AG60" i="4"/>
  <c r="AG41" i="4"/>
  <c r="AG25" i="4"/>
  <c r="AG15" i="4"/>
  <c r="AF94" i="4"/>
  <c r="AF84" i="4"/>
  <c r="AF76" i="4"/>
  <c r="AF68" i="4"/>
  <c r="AF60" i="4"/>
  <c r="AF50" i="4"/>
  <c r="AF42" i="4"/>
  <c r="AF32" i="4"/>
  <c r="AF20" i="4"/>
  <c r="AF10" i="4"/>
  <c r="AF75" i="4"/>
  <c r="AF67" i="4"/>
  <c r="AF59" i="4"/>
  <c r="AF49" i="4"/>
  <c r="AF41" i="4"/>
  <c r="AF31" i="4"/>
  <c r="AF19" i="4"/>
  <c r="AF9" i="4"/>
  <c r="AG72" i="4"/>
  <c r="AG64" i="4"/>
  <c r="AG45" i="4"/>
  <c r="AG31" i="4"/>
  <c r="AG19" i="4"/>
  <c r="AF100" i="4"/>
  <c r="AF88" i="4"/>
  <c r="AF80" i="4"/>
  <c r="AF72" i="4"/>
  <c r="AF64" i="4"/>
  <c r="AF54" i="4"/>
  <c r="AF46" i="4"/>
  <c r="AF36" i="4"/>
  <c r="AF26" i="4"/>
  <c r="AF16" i="4"/>
  <c r="AG100" i="4"/>
  <c r="AG71" i="4"/>
  <c r="AG63" i="4"/>
  <c r="AG44" i="4"/>
  <c r="AG30" i="4"/>
  <c r="AG18" i="4"/>
  <c r="AF99" i="4"/>
  <c r="AF87" i="4"/>
  <c r="AF79" i="4"/>
  <c r="AF71" i="4"/>
  <c r="AF63" i="4"/>
  <c r="AF53" i="4"/>
  <c r="AF45" i="4"/>
  <c r="AF35" i="4"/>
  <c r="AF25" i="4"/>
  <c r="AG99" i="4"/>
  <c r="AG74" i="4"/>
  <c r="AG70" i="4"/>
  <c r="AG66" i="4"/>
  <c r="AG62" i="4"/>
  <c r="AG47" i="4"/>
  <c r="AG43" i="4"/>
  <c r="AG39" i="4"/>
  <c r="AG29" i="4"/>
  <c r="AG23" i="4"/>
  <c r="AG17" i="4"/>
  <c r="AG13" i="4"/>
  <c r="AF98" i="4"/>
  <c r="AF90" i="4"/>
  <c r="AF86" i="4"/>
  <c r="AF82" i="4"/>
  <c r="AF78" i="4"/>
  <c r="AF74" i="4"/>
  <c r="AF70" i="4"/>
  <c r="AF66" i="4"/>
  <c r="AF62" i="4"/>
  <c r="AF56" i="4"/>
  <c r="AF52" i="4"/>
  <c r="AF48" i="4"/>
  <c r="AF44" i="4"/>
  <c r="AF40" i="4"/>
  <c r="AF34" i="4"/>
  <c r="AF30" i="4"/>
  <c r="AF24" i="4"/>
  <c r="AF18" i="4"/>
  <c r="AF14" i="4"/>
  <c r="AF8" i="4"/>
  <c r="AG98" i="4"/>
  <c r="AG73" i="4"/>
  <c r="AG69" i="4"/>
  <c r="AG65" i="4"/>
  <c r="AG61" i="4"/>
  <c r="AG46" i="4"/>
  <c r="AG42" i="4"/>
  <c r="AG32" i="4"/>
  <c r="AG26" i="4"/>
  <c r="AG20" i="4"/>
  <c r="AG16" i="4"/>
  <c r="AF7" i="4"/>
  <c r="AF97" i="4"/>
  <c r="AF89" i="4"/>
  <c r="AF85" i="4"/>
  <c r="AF81" i="4"/>
  <c r="AF77" i="4"/>
  <c r="AF73" i="4"/>
  <c r="AF69" i="4"/>
  <c r="AF65" i="4"/>
  <c r="AF61" i="4"/>
  <c r="AF55" i="4"/>
  <c r="AF51" i="4"/>
  <c r="AF47" i="4"/>
  <c r="AF43" i="4"/>
  <c r="AF39" i="4"/>
  <c r="AF33" i="4"/>
  <c r="AF29" i="4"/>
  <c r="AF23" i="4"/>
  <c r="AF17" i="4"/>
  <c r="AA106" i="4"/>
  <c r="AB106" i="4" s="1" a="1"/>
  <c r="AB106" i="4" s="1"/>
  <c r="Q106" i="4" l="1"/>
  <c r="AC106" i="4"/>
  <c r="P6" i="7"/>
  <c r="P6" i="7" a="1"/>
  <c r="Q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<sst xmlns="http://schemas.openxmlformats.org/spreadsheetml/2006/main" count="325" uniqueCount="156">
  <si>
    <t>Random</t>
  </si>
  <si>
    <t>Degree-Centrality</t>
  </si>
  <si>
    <t>In-degree Centrality</t>
  </si>
  <si>
    <t>Out-degree Centrality</t>
  </si>
  <si>
    <t>Closeness-Centrality</t>
  </si>
  <si>
    <t>Betweenness-Centrality</t>
  </si>
  <si>
    <t>Approx CF Betweenness-Centrality</t>
  </si>
  <si>
    <t>Information(CF Closeness)-Centrality</t>
  </si>
  <si>
    <t>Load-Centrality</t>
  </si>
  <si>
    <t>Eigenvector-Centrality</t>
  </si>
  <si>
    <t>Katz-Centrality</t>
  </si>
  <si>
    <t>Subgraph-Centrality</t>
  </si>
  <si>
    <t>VoteRank</t>
  </si>
  <si>
    <t>PageRank</t>
  </si>
  <si>
    <t>HITS Hubs</t>
  </si>
  <si>
    <t>HITS Authorities</t>
  </si>
  <si>
    <t>Original Greedy</t>
  </si>
  <si>
    <t>Improved Greedy</t>
  </si>
  <si>
    <t>CELF</t>
  </si>
  <si>
    <t>Disconnect</t>
  </si>
  <si>
    <t>Prior Papers:</t>
  </si>
  <si>
    <t>Network Analysis:</t>
  </si>
  <si>
    <t>Custom:</t>
  </si>
  <si>
    <t>Selection Strategy:</t>
  </si>
  <si>
    <t>Harmonic Centrality</t>
  </si>
  <si>
    <t>Time:</t>
  </si>
  <si>
    <t>bluh2</t>
  </si>
  <si>
    <t>bluh3</t>
  </si>
  <si>
    <t>Degree-Discount 1</t>
  </si>
  <si>
    <t>Degree-Discount 2</t>
  </si>
  <si>
    <t>Qty</t>
  </si>
  <si>
    <t>Node</t>
  </si>
  <si>
    <t>Custom Heuristic 2</t>
  </si>
  <si>
    <t>Custom Heuristic 1</t>
  </si>
  <si>
    <t>ICN:</t>
  </si>
  <si>
    <t>WC1N:</t>
  </si>
  <si>
    <t>WC2N:</t>
  </si>
  <si>
    <t>Maximum spread:</t>
  </si>
  <si>
    <t>2nd Largest spread:</t>
  </si>
  <si>
    <t>3rd Largest spread:</t>
  </si>
  <si>
    <t>Seed selection strategy:</t>
  </si>
  <si>
    <t>Parameters</t>
  </si>
  <si>
    <t>k=500</t>
  </si>
  <si>
    <t>k=10,000</t>
  </si>
  <si>
    <t>NO Distance</t>
  </si>
  <si>
    <t>YES Distance</t>
  </si>
  <si>
    <t>WF=True</t>
  </si>
  <si>
    <t>WF=False</t>
  </si>
  <si>
    <t>Seeds=10</t>
  </si>
  <si>
    <t>No Seed</t>
  </si>
  <si>
    <t>k=size/50</t>
  </si>
  <si>
    <t>k=size/200</t>
  </si>
  <si>
    <t>cutoff=2</t>
  </si>
  <si>
    <t>cutoff=3</t>
  </si>
  <si>
    <t>cutoff=4</t>
  </si>
  <si>
    <t>max_iter=100</t>
  </si>
  <si>
    <t>max_iter=500</t>
  </si>
  <si>
    <t>max_iter=1000</t>
  </si>
  <si>
    <t>tol=0.005</t>
  </si>
  <si>
    <t>tol=0.0025</t>
  </si>
  <si>
    <t>tol=0.001</t>
  </si>
  <si>
    <t>alpha=0.05</t>
  </si>
  <si>
    <t>beta=1</t>
  </si>
  <si>
    <t>beta=1.25</t>
  </si>
  <si>
    <t>beta=1.5</t>
  </si>
  <si>
    <t>beta=0.75</t>
  </si>
  <si>
    <t>alpha=0.1</t>
  </si>
  <si>
    <t>alpha=0.2</t>
  </si>
  <si>
    <t>alpha=0.15</t>
  </si>
  <si>
    <t>alpha=0.75</t>
  </si>
  <si>
    <t>alpha=0.85</t>
  </si>
  <si>
    <t>alpha=0.95</t>
  </si>
  <si>
    <t>alpha=0.65</t>
  </si>
  <si>
    <t>ICN</t>
  </si>
  <si>
    <t>WC1N</t>
  </si>
  <si>
    <t>WC2N</t>
  </si>
  <si>
    <t>WF = True, NO DISTANCE</t>
  </si>
  <si>
    <t>Seed node set</t>
  </si>
  <si>
    <t>Seed Selection Model:</t>
  </si>
  <si>
    <t>k=25</t>
  </si>
  <si>
    <t>k=50</t>
  </si>
  <si>
    <t>k=100</t>
  </si>
  <si>
    <t>k=200</t>
  </si>
  <si>
    <t>Best overall:</t>
  </si>
  <si>
    <t>Spread (1000its):</t>
  </si>
  <si>
    <t>cutoff=1</t>
  </si>
  <si>
    <t>(Colour ranked within model)</t>
  </si>
  <si>
    <t>(Colour ranked overall)</t>
  </si>
  <si>
    <t>Spread:</t>
  </si>
  <si>
    <t>cutoff=2, NO Weight</t>
  </si>
  <si>
    <t>tol=0.005, (Weight doesn't really matter)</t>
  </si>
  <si>
    <t>YES Weight, alpha=0.75 or 0.95</t>
  </si>
  <si>
    <t>Optimal Parameters &amp; their Results --&gt;</t>
  </si>
  <si>
    <t>(to select)</t>
  </si>
  <si>
    <t>G2 Network Graph: Facebook Social Circles (4039 nodes, 88234 edges)</t>
  </si>
  <si>
    <t>G1 Network Graph: BitcoinOTC Webs of Trust (5881 nodes, 35,592 edges)</t>
  </si>
  <si>
    <t>Seed tally:</t>
  </si>
  <si>
    <t>Closeness Centrality</t>
  </si>
  <si>
    <t>Betweenness Centrality</t>
  </si>
  <si>
    <t>Load Centrality</t>
  </si>
  <si>
    <t>Eigenvector Centrality</t>
  </si>
  <si>
    <t>Katz Centrality</t>
  </si>
  <si>
    <t>Approx. Current-Flow Betweenness Centrality</t>
  </si>
  <si>
    <t>Param1</t>
  </si>
  <si>
    <t>Param2</t>
  </si>
  <si>
    <t>Param3</t>
  </si>
  <si>
    <t>~120 secs (pp=0.2, its=1000)</t>
  </si>
  <si>
    <t>Seed Selection Parameter Tuning:</t>
  </si>
  <si>
    <t>G2 is unweighted, so it has no weight or distance edge attributes to use as</t>
  </si>
  <si>
    <t>WF = True</t>
  </si>
  <si>
    <t>Graph 2: Facebook (unweighted, undirected)</t>
  </si>
  <si>
    <t>k=50, Seeds=10</t>
  </si>
  <si>
    <t>no tangible difference (size/200)</t>
  </si>
  <si>
    <t>alpha=0.05, (any beta)</t>
  </si>
  <si>
    <t>G2 is unweighted, so it has no weight or distance edge attributes to use as parameters</t>
  </si>
  <si>
    <t>alpha=0.2, (any beta)</t>
  </si>
  <si>
    <t>Best ratio:</t>
  </si>
  <si>
    <t>Ratios</t>
  </si>
  <si>
    <t>UNWEIGHTED EDGES, k=50, Seeds=10</t>
  </si>
  <si>
    <t>WEIGHTED</t>
  </si>
  <si>
    <t>UNWEIGHTED</t>
  </si>
  <si>
    <t>time is for selection, not propagation (pp=0.2,its=1000)</t>
  </si>
  <si>
    <t>Optimal configuration in blue</t>
  </si>
  <si>
    <t>Max Spread /                         Max Spread's select time</t>
  </si>
  <si>
    <t>5its</t>
  </si>
  <si>
    <t>10its</t>
  </si>
  <si>
    <t>50its</t>
  </si>
  <si>
    <t>100its</t>
  </si>
  <si>
    <t>500its (~430secs)</t>
  </si>
  <si>
    <t>Spread (500its):</t>
  </si>
  <si>
    <t>Various Iterations = 5, 10, 50, 100, 500</t>
  </si>
  <si>
    <t>G2 Preliminary Propagation - testing #iterations:deviance</t>
  </si>
  <si>
    <t>Graph 1: BitcoinOTC (weighted, directed)</t>
  </si>
  <si>
    <t>(pp=0.2, qf=0.7, sf=0.8)</t>
  </si>
  <si>
    <t>Seeds: (*25its if needed)</t>
  </si>
  <si>
    <t>Mixed Greedy 1.1*</t>
  </si>
  <si>
    <t>Mixed Greedy 1.2*</t>
  </si>
  <si>
    <t>Mixed Greedy 2.1*</t>
  </si>
  <si>
    <t>Mixed Greedy 2.2*</t>
  </si>
  <si>
    <t>Seeds: (*10 or **25its if needed)</t>
  </si>
  <si>
    <t>~450secs</t>
  </si>
  <si>
    <t>BEST CHOICES:</t>
  </si>
  <si>
    <t>Values listed here are not final, as further changes were made to the seed selection, propagation &amp; testing algorithms. 1000 iterations was seemingly too many for this graph, so these tests were to identify the variations in results and times as the number of iterations increased, and which how many would be sufficient. Eventually, 500 was decided upon.</t>
  </si>
  <si>
    <t>~500secs</t>
  </si>
  <si>
    <t>~135secs</t>
  </si>
  <si>
    <t>~200secs</t>
  </si>
  <si>
    <t>~210secs</t>
  </si>
  <si>
    <t>~410secs</t>
  </si>
  <si>
    <t>Mixed Greedy 1.1 (10its)</t>
  </si>
  <si>
    <t>Mixed Greedy 1.1 (25its)</t>
  </si>
  <si>
    <t>Mixed Greedy 1.2 (10its)</t>
  </si>
  <si>
    <t>Mixed Greedy 1.2 (25its)</t>
  </si>
  <si>
    <t>Mixed Greedy 2.1 (10its)</t>
  </si>
  <si>
    <t>Mixed Greedy 2.1 (25its)</t>
  </si>
  <si>
    <t>Mixed Greedy 2.2 (10its)</t>
  </si>
  <si>
    <t>Mixed Greedy 2.2 (25its)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</si>
</sst>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i/>
      <u/>
      <sz val="11"/>
      <color theme="1"/>
      <name val="Calibri"/>
      <family val="2"/>
      <scheme val="minor"/>
    </font>
    <font>
      <b/>
      <i/>
      <sz val="14"/>
      <color theme="1"/>
      <name val="Calibri"/>
      <family val="2"/>
      <scheme val="minor"/>
    </font>
    <font>
      <sz val="12"/>
      <color theme="1"/>
      <name val="Calibri"/>
      <family val="2"/>
      <scheme val="minor"/>
    </font>
    <font>
      <b/>
      <sz val="14"/>
      <color theme="1"/>
      <name val="Calibri"/>
      <family val="2"/>
      <scheme val="minor"/>
    </font>
    <font>
      <i/>
      <sz val="12"/>
      <color theme="1"/>
      <name val="Calibri"/>
      <family val="2"/>
      <scheme val="minor"/>
    </font>
    <font>
      <sz val="11"/>
      <name val="Calibri"/>
      <family val="2"/>
      <scheme val="minor"/>
    </font>
    <font>
      <b/>
      <i/>
      <u/>
      <sz val="14"/>
      <color theme="1"/>
      <name val="Calibri"/>
      <family val="2"/>
      <scheme val="minor"/>
    </font>
    <font>
      <b/>
      <i/>
      <sz val="16"/>
      <color theme="1"/>
      <name val="Calibri"/>
      <family val="2"/>
      <scheme val="minor"/>
    </font>
    <font>
      <b/>
      <i/>
      <sz val="18"/>
      <color theme="1"/>
      <name val="Calibri"/>
      <family val="2"/>
      <scheme val="minor"/>
    </font>
    <font>
      <b/>
      <sz val="12"/>
      <color theme="1"/>
      <name val="Calibri"/>
      <family val="2"/>
      <scheme val="minor"/>
    </font>
    <font>
      <b/>
      <sz val="14"/>
      <name val="Calibri"/>
      <family val="2"/>
      <scheme val="minor"/>
    </font>
    <font>
      <sz val="8"/>
      <name val="Calibri"/>
      <family val="2"/>
      <scheme val="minor"/>
    </font>
    <font>
      <b/>
      <u val="double"/>
      <sz val="24"/>
      <color theme="1"/>
      <name val="Calibri"/>
      <family val="2"/>
      <scheme val="minor"/>
    </font>
    <font>
      <b/>
      <sz val="20"/>
      <color theme="1"/>
      <name val="Calibri"/>
      <family val="2"/>
      <scheme val="minor"/>
    </font>
    <font>
      <sz val="28"/>
      <color theme="1"/>
      <name val="Calibri"/>
      <family val="2"/>
      <scheme val="minor"/>
    </font>
    <font>
      <sz val="11"/>
      <color rgb="FFFF0000"/>
      <name val="Calibri"/>
      <family val="2"/>
      <scheme val="minor"/>
    </font>
    <font>
      <sz val="14"/>
      <color theme="1"/>
      <name val="Calibri"/>
      <family val="2"/>
      <scheme val="minor"/>
    </font>
    <font>
      <i/>
      <sz val="14"/>
      <color theme="1"/>
      <name val="Calibri"/>
      <family val="2"/>
      <scheme val="minor"/>
    </font>
    <font>
      <sz val="11"/>
      <color theme="0" tint="-0.14999847407452621"/>
      <name val="Calibri"/>
      <family val="2"/>
      <scheme val="minor"/>
    </font>
    <font>
      <b/>
      <u val="double"/>
      <sz val="26"/>
      <color theme="0" tint="-0.14999847407452621"/>
      <name val="Calibri"/>
      <family val="2"/>
      <scheme val="minor"/>
    </font>
    <font>
      <b/>
      <i/>
      <u/>
      <sz val="20"/>
      <color theme="1"/>
      <name val="Calibri"/>
      <family val="2"/>
      <scheme val="minor"/>
    </font>
    <font>
      <i/>
      <u/>
      <sz val="18"/>
      <color theme="1"/>
      <name val="Calibri"/>
      <family val="2"/>
      <scheme val="minor"/>
    </font>
    <font>
      <b/>
      <i/>
      <u/>
      <sz val="36"/>
      <color theme="1"/>
      <name val="Calibri"/>
      <family val="2"/>
      <scheme val="minor"/>
    </font>
    <font>
      <sz val="14"/>
      <name val="Calibri"/>
      <family val="2"/>
      <scheme val="minor"/>
    </font>
    <font>
      <sz val="12"/>
      <name val="Calibri"/>
      <family val="2"/>
      <scheme val="minor"/>
    </font>
    <font>
      <b/>
      <sz val="11"/>
      <color theme="1"/>
      <name val="Calibri"/>
      <family val="2"/>
      <scheme val="minor"/>
    </font>
    <font>
      <b/>
      <u/>
      <sz val="20"/>
      <color theme="1"/>
      <name val="Calibri"/>
      <family val="2"/>
      <scheme val="minor"/>
    </font>
    <font>
      <b/>
      <u/>
      <sz val="26"/>
      <color theme="1"/>
      <name val="Calibri"/>
      <family val="2"/>
      <scheme val="minor"/>
    </font>
  </fonts>
  <fills count="13">
    <fill>
      <patternFill patternType="none"/>
    </fill>
    <fill>
      <patternFill patternType="gray125"/>
    </fill>
    <fill>
      <patternFill patternType="solid">
        <fgColor theme="0"/>
        <bgColor indexed="64"/>
      </patternFill>
    </fill>
    <fill>
      <patternFill patternType="solid">
        <fgColor rgb="FF33CCFF"/>
        <bgColor indexed="64"/>
      </patternFill>
    </fill>
    <fill>
      <patternFill patternType="solid">
        <fgColor rgb="FF19C3FF"/>
        <bgColor indexed="64"/>
      </patternFill>
    </fill>
    <fill>
      <patternFill patternType="solid">
        <fgColor theme="0" tint="-0.14999847407452621"/>
        <bgColor indexed="64"/>
      </patternFill>
    </fill>
    <fill>
      <patternFill patternType="solid">
        <fgColor theme="0" tint="-0.14996795556505021"/>
        <bgColor indexed="64"/>
      </patternFill>
    </fill>
    <fill>
      <patternFill patternType="solid">
        <fgColor theme="0" tint="-0.34998626667073579"/>
        <bgColor indexed="64"/>
      </patternFill>
    </fill>
    <fill>
      <patternFill patternType="solid">
        <fgColor rgb="FF85DFFF"/>
        <bgColor indexed="64"/>
      </patternFill>
    </fill>
    <fill>
      <patternFill patternType="solid">
        <fgColor rgb="FF9FE6FF"/>
        <bgColor indexed="64"/>
      </patternFill>
    </fill>
    <fill>
      <patternFill patternType="solid">
        <fgColor rgb="FF00AAE6"/>
        <bgColor indexed="64"/>
      </patternFill>
    </fill>
    <fill>
      <patternFill patternType="solid">
        <fgColor theme="0" tint="-0.34998626667073579"/>
        <bgColor auto="1"/>
      </patternFill>
    </fill>
    <fill>
      <patternFill patternType="solid">
        <fgColor rgb="FF01FF07"/>
        <bgColor indexed="64"/>
      </patternFill>
    </fill>
  </fills>
  <borders count="8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right/>
      <top style="thin">
        <color auto="1"/>
      </top>
      <bottom style="thin">
        <color auto="1"/>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thin">
        <color auto="1"/>
      </top>
      <bottom style="thin">
        <color auto="1"/>
      </bottom>
      <diagonal/>
    </border>
    <border>
      <left/>
      <right style="medium">
        <color indexed="64"/>
      </right>
      <top/>
      <bottom style="thin">
        <color auto="1"/>
      </bottom>
      <diagonal/>
    </border>
    <border>
      <left/>
      <right style="medium">
        <color indexed="64"/>
      </right>
      <top style="thin">
        <color auto="1"/>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thin">
        <color indexed="64"/>
      </bottom>
      <diagonal/>
    </border>
    <border>
      <left style="thin">
        <color auto="1"/>
      </left>
      <right/>
      <top style="thin">
        <color auto="1"/>
      </top>
      <bottom/>
      <diagonal/>
    </border>
    <border>
      <left/>
      <right/>
      <top/>
      <bottom style="thin">
        <color auto="1"/>
      </bottom>
      <diagonal/>
    </border>
    <border>
      <left/>
      <right/>
      <top style="thin">
        <color indexed="64"/>
      </top>
      <bottom/>
      <diagonal/>
    </border>
    <border>
      <left style="thin">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style="mediumDashed">
        <color indexed="64"/>
      </top>
      <bottom style="mediumDashed">
        <color indexed="64"/>
      </bottom>
      <diagonal/>
    </border>
    <border>
      <left style="medium">
        <color indexed="64"/>
      </left>
      <right/>
      <top style="mediumDashed">
        <color indexed="64"/>
      </top>
      <bottom style="mediumDashed">
        <color indexed="64"/>
      </bottom>
      <diagonal/>
    </border>
    <border>
      <left/>
      <right style="medium">
        <color indexed="64"/>
      </right>
      <top style="mediumDashed">
        <color indexed="64"/>
      </top>
      <bottom style="mediumDashed">
        <color indexed="64"/>
      </bottom>
      <diagonal/>
    </border>
    <border>
      <left/>
      <right/>
      <top style="mediumDashed">
        <color indexed="64"/>
      </top>
      <bottom style="mediumDashed">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560">
    <xf numFmtId="0" fontId="0" fillId="0" borderId="0" xfId="0"/>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right" vertical="center"/>
    </xf>
    <xf numFmtId="0" fontId="0" fillId="0" borderId="20" xfId="0" applyBorder="1" applyAlignment="1">
      <alignment horizontal="center" vertical="center"/>
    </xf>
    <xf numFmtId="0" fontId="0" fillId="0" borderId="0" xfId="0" applyBorder="1"/>
    <xf numFmtId="0" fontId="0" fillId="0" borderId="17" xfId="0" applyBorder="1" applyAlignment="1">
      <alignment horizontal="center" vertical="center"/>
    </xf>
    <xf numFmtId="0" fontId="0" fillId="0" borderId="47" xfId="0" applyBorder="1" applyAlignment="1">
      <alignment horizontal="center" vertical="center"/>
    </xf>
    <xf numFmtId="0" fontId="0" fillId="0" borderId="53" xfId="0" applyBorder="1" applyAlignment="1">
      <alignment horizontal="center" vertical="center"/>
    </xf>
    <xf numFmtId="0" fontId="0" fillId="0" borderId="15" xfId="0" applyBorder="1" applyAlignment="1">
      <alignment horizontal="center" vertical="center"/>
    </xf>
    <xf numFmtId="0" fontId="0" fillId="0" borderId="38" xfId="0" applyBorder="1" applyAlignment="1">
      <alignment horizontal="center" vertical="center"/>
    </xf>
    <xf numFmtId="0" fontId="0" fillId="0" borderId="37" xfId="0" applyBorder="1" applyAlignment="1">
      <alignment horizontal="center" vertical="center"/>
    </xf>
    <xf numFmtId="0" fontId="0" fillId="2" borderId="0" xfId="0" applyFill="1" applyBorder="1"/>
    <xf numFmtId="0" fontId="0" fillId="0" borderId="43" xfId="0" applyBorder="1" applyAlignment="1">
      <alignment horizontal="center" vertical="center"/>
    </xf>
    <xf numFmtId="0" fontId="0" fillId="0" borderId="28" xfId="0" applyBorder="1" applyAlignment="1">
      <alignment horizontal="center" vertical="center"/>
    </xf>
    <xf numFmtId="0" fontId="0" fillId="0" borderId="25" xfId="0"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xf>
    <xf numFmtId="0" fontId="0" fillId="0" borderId="19" xfId="0" applyBorder="1" applyAlignment="1">
      <alignment horizontal="center" vertical="center"/>
    </xf>
    <xf numFmtId="0" fontId="0" fillId="2" borderId="0" xfId="0" applyFill="1"/>
    <xf numFmtId="0" fontId="1" fillId="2" borderId="10" xfId="0" applyFont="1" applyFill="1" applyBorder="1" applyAlignment="1">
      <alignment horizontal="right"/>
    </xf>
    <xf numFmtId="0" fontId="1" fillId="2" borderId="10" xfId="0" applyFont="1" applyFill="1" applyBorder="1" applyAlignment="1">
      <alignment horizontal="right" vertical="center"/>
    </xf>
    <xf numFmtId="0" fontId="0" fillId="0" borderId="26" xfId="0" applyBorder="1" applyAlignment="1">
      <alignment horizontal="center" vertical="center"/>
    </xf>
    <xf numFmtId="0" fontId="0" fillId="0" borderId="24" xfId="0" applyBorder="1" applyAlignment="1">
      <alignment horizontal="center" vertic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3" fillId="2" borderId="21" xfId="0" applyFont="1" applyFill="1" applyBorder="1" applyAlignment="1">
      <alignment horizontal="right" vertical="center"/>
    </xf>
    <xf numFmtId="0" fontId="3" fillId="2" borderId="23" xfId="0" applyFont="1" applyFill="1" applyBorder="1"/>
    <xf numFmtId="0" fontId="3" fillId="2" borderId="21"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23" xfId="0" applyFont="1" applyFill="1" applyBorder="1" applyAlignment="1">
      <alignment horizontal="center" vertical="center"/>
    </xf>
    <xf numFmtId="0" fontId="3" fillId="2" borderId="2" xfId="0" applyFont="1" applyFill="1" applyBorder="1"/>
    <xf numFmtId="0" fontId="3" fillId="2" borderId="21" xfId="0" applyFont="1" applyFill="1" applyBorder="1" applyAlignment="1">
      <alignment horizontal="right"/>
    </xf>
    <xf numFmtId="0" fontId="0" fillId="0" borderId="27" xfId="0" applyBorder="1" applyAlignment="1">
      <alignment horizontal="center" vertical="center"/>
    </xf>
    <xf numFmtId="0" fontId="0" fillId="2" borderId="16" xfId="0" applyFill="1" applyBorder="1" applyAlignment="1">
      <alignment horizontal="center" vertical="center"/>
    </xf>
    <xf numFmtId="0" fontId="0" fillId="0" borderId="15" xfId="0" applyFill="1" applyBorder="1" applyAlignment="1">
      <alignment horizontal="center" vertical="center"/>
    </xf>
    <xf numFmtId="0" fontId="6" fillId="0" borderId="15" xfId="0" applyFont="1" applyFill="1" applyBorder="1" applyAlignment="1">
      <alignment horizontal="center" vertical="center"/>
    </xf>
    <xf numFmtId="0" fontId="6" fillId="0" borderId="17"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2" borderId="15" xfId="0" applyFill="1" applyBorder="1" applyAlignment="1">
      <alignment horizontal="center" vertical="center"/>
    </xf>
    <xf numFmtId="0" fontId="0" fillId="0" borderId="12" xfId="0" applyFill="1" applyBorder="1" applyAlignment="1">
      <alignment horizontal="center" vertical="center"/>
    </xf>
    <xf numFmtId="0" fontId="0" fillId="0" borderId="14" xfId="0" applyFill="1" applyBorder="1" applyAlignment="1">
      <alignment horizontal="center" vertical="center"/>
    </xf>
    <xf numFmtId="0" fontId="0" fillId="0" borderId="16" xfId="0" applyFill="1" applyBorder="1" applyAlignment="1">
      <alignment horizontal="center" vertical="center"/>
    </xf>
    <xf numFmtId="0" fontId="0" fillId="0" borderId="53" xfId="0" applyFill="1" applyBorder="1" applyAlignment="1">
      <alignment horizontal="center" vertical="center"/>
    </xf>
    <xf numFmtId="0" fontId="0" fillId="0" borderId="55" xfId="0" applyFill="1" applyBorder="1" applyAlignment="1">
      <alignment horizontal="center" vertical="center"/>
    </xf>
    <xf numFmtId="0" fontId="6" fillId="0" borderId="53" xfId="0" applyFont="1" applyFill="1" applyBorder="1" applyAlignment="1">
      <alignment horizontal="center" vertical="center"/>
    </xf>
    <xf numFmtId="0" fontId="0" fillId="0" borderId="1" xfId="0" applyFill="1" applyBorder="1" applyAlignment="1">
      <alignment horizontal="center" vertical="center"/>
    </xf>
    <xf numFmtId="0" fontId="0" fillId="0" borderId="15" xfId="0" applyFill="1" applyBorder="1" applyAlignment="1">
      <alignment horizontal="center" vertical="center"/>
    </xf>
    <xf numFmtId="0" fontId="0" fillId="0" borderId="15" xfId="0" applyBorder="1" applyAlignment="1">
      <alignment horizontal="center" vertical="center"/>
    </xf>
    <xf numFmtId="0" fontId="0" fillId="0" borderId="1" xfId="0" applyBorder="1" applyAlignment="1">
      <alignment horizontal="center" vertical="center"/>
    </xf>
    <xf numFmtId="0" fontId="0" fillId="0" borderId="12" xfId="0" applyFill="1" applyBorder="1" applyAlignment="1">
      <alignment horizontal="center" vertical="center"/>
    </xf>
    <xf numFmtId="0" fontId="0" fillId="0" borderId="13" xfId="0" applyBorder="1" applyAlignment="1">
      <alignment horizontal="center" vertical="center"/>
    </xf>
    <xf numFmtId="0" fontId="9" fillId="2" borderId="4" xfId="0" applyFont="1" applyFill="1" applyBorder="1" applyAlignment="1">
      <alignment horizontal="center" vertical="center"/>
    </xf>
    <xf numFmtId="0" fontId="4" fillId="3" borderId="58" xfId="0" applyFont="1" applyFill="1" applyBorder="1" applyAlignment="1">
      <alignment horizontal="center" vertical="center"/>
    </xf>
    <xf numFmtId="0" fontId="0" fillId="0" borderId="16" xfId="0" applyBorder="1" applyAlignment="1">
      <alignment horizontal="center" vertical="center"/>
    </xf>
    <xf numFmtId="0" fontId="0" fillId="0" borderId="54" xfId="0" applyBorder="1" applyAlignment="1">
      <alignment horizontal="center" vertical="center"/>
    </xf>
    <xf numFmtId="0" fontId="0" fillId="0" borderId="19" xfId="0" applyFill="1" applyBorder="1" applyAlignment="1">
      <alignment horizontal="center" vertical="center"/>
    </xf>
    <xf numFmtId="0" fontId="0" fillId="0" borderId="17" xfId="0" applyFill="1" applyBorder="1" applyAlignment="1">
      <alignment horizontal="center" vertical="center"/>
    </xf>
    <xf numFmtId="0" fontId="6" fillId="0" borderId="12" xfId="0" applyFont="1" applyFill="1" applyBorder="1" applyAlignment="1">
      <alignment horizontal="center" vertical="center"/>
    </xf>
    <xf numFmtId="0" fontId="11" fillId="3" borderId="53" xfId="0" applyFont="1" applyFill="1" applyBorder="1" applyAlignment="1">
      <alignment horizontal="center" vertical="center"/>
    </xf>
    <xf numFmtId="0" fontId="0" fillId="0" borderId="60" xfId="0" applyBorder="1" applyAlignment="1">
      <alignment horizontal="center" vertical="center"/>
    </xf>
    <xf numFmtId="0" fontId="18" fillId="0" borderId="17" xfId="0" applyFont="1" applyBorder="1" applyAlignment="1">
      <alignment horizontal="center" vertical="center"/>
    </xf>
    <xf numFmtId="0" fontId="18" fillId="0" borderId="18" xfId="0" applyFont="1" applyBorder="1" applyAlignment="1">
      <alignment horizontal="center" vertical="center"/>
    </xf>
    <xf numFmtId="0" fontId="18" fillId="0" borderId="32" xfId="0" applyFont="1" applyBorder="1" applyAlignment="1">
      <alignment horizontal="center" vertical="center"/>
    </xf>
    <xf numFmtId="0" fontId="18" fillId="0" borderId="19" xfId="0" applyFont="1" applyBorder="1" applyAlignment="1">
      <alignment horizontal="center" vertical="center"/>
    </xf>
    <xf numFmtId="0" fontId="0" fillId="0" borderId="36" xfId="0" applyBorder="1" applyAlignment="1">
      <alignment horizontal="center" vertical="center"/>
    </xf>
    <xf numFmtId="0" fontId="0" fillId="0" borderId="14" xfId="0" applyBorder="1" applyAlignment="1">
      <alignment horizontal="center" vertical="center"/>
    </xf>
    <xf numFmtId="0" fontId="0" fillId="0" borderId="33" xfId="0" applyBorder="1" applyAlignment="1">
      <alignment horizontal="center" vertical="center"/>
    </xf>
    <xf numFmtId="0" fontId="0" fillId="0" borderId="36" xfId="0" applyFill="1" applyBorder="1" applyAlignment="1">
      <alignment horizontal="center" vertical="center"/>
    </xf>
    <xf numFmtId="0" fontId="0" fillId="0" borderId="33" xfId="0" applyFill="1" applyBorder="1" applyAlignment="1">
      <alignment horizontal="center" vertical="center"/>
    </xf>
    <xf numFmtId="0" fontId="0" fillId="2" borderId="0" xfId="0" applyFill="1" applyBorder="1" applyAlignment="1">
      <alignment horizontal="center" vertical="center"/>
    </xf>
    <xf numFmtId="0" fontId="0" fillId="0" borderId="40" xfId="0" applyBorder="1" applyAlignment="1">
      <alignment horizontal="center" vertical="center"/>
    </xf>
    <xf numFmtId="0" fontId="0" fillId="2" borderId="0" xfId="0" applyFill="1" applyBorder="1" applyAlignment="1">
      <alignment horizontal="center"/>
    </xf>
    <xf numFmtId="0" fontId="0" fillId="0" borderId="8" xfId="0" applyBorder="1" applyAlignment="1">
      <alignment horizontal="center"/>
    </xf>
    <xf numFmtId="0" fontId="0" fillId="0" borderId="0" xfId="0" applyBorder="1" applyAlignment="1">
      <alignment horizontal="center"/>
    </xf>
    <xf numFmtId="0" fontId="0" fillId="0" borderId="31" xfId="0" applyBorder="1" applyAlignment="1">
      <alignment horizontal="center"/>
    </xf>
    <xf numFmtId="0" fontId="0" fillId="0" borderId="28" xfId="0" applyFill="1" applyBorder="1" applyAlignment="1">
      <alignment horizontal="center" vertical="center"/>
    </xf>
    <xf numFmtId="0" fontId="0" fillId="5" borderId="43" xfId="0" applyFill="1" applyBorder="1"/>
    <xf numFmtId="0" fontId="0" fillId="5" borderId="6" xfId="0" applyFill="1" applyBorder="1"/>
    <xf numFmtId="0" fontId="0" fillId="5" borderId="7" xfId="0" applyFill="1" applyBorder="1"/>
    <xf numFmtId="0" fontId="0" fillId="5" borderId="0" xfId="0" applyFill="1" applyBorder="1"/>
    <xf numFmtId="0" fontId="0" fillId="5" borderId="0" xfId="0" applyFill="1"/>
    <xf numFmtId="0" fontId="3" fillId="5" borderId="43" xfId="0" applyFont="1" applyFill="1" applyBorder="1"/>
    <xf numFmtId="0" fontId="3" fillId="5" borderId="0" xfId="0" applyFont="1" applyFill="1" applyBorder="1"/>
    <xf numFmtId="0" fontId="3" fillId="5" borderId="0" xfId="0" applyFont="1" applyFill="1" applyBorder="1" applyAlignment="1">
      <alignment horizontal="right"/>
    </xf>
    <xf numFmtId="0" fontId="3" fillId="5" borderId="0" xfId="0" applyFont="1" applyFill="1"/>
    <xf numFmtId="0" fontId="0" fillId="5" borderId="0" xfId="0" applyFill="1" applyBorder="1" applyAlignment="1">
      <alignment horizontal="right" vertical="center"/>
    </xf>
    <xf numFmtId="0" fontId="0" fillId="5" borderId="42" xfId="0" applyFill="1" applyBorder="1"/>
    <xf numFmtId="0" fontId="5" fillId="2" borderId="2" xfId="0" applyFont="1" applyFill="1" applyBorder="1"/>
    <xf numFmtId="0" fontId="3" fillId="2" borderId="4" xfId="0" applyFont="1" applyFill="1" applyBorder="1"/>
    <xf numFmtId="0" fontId="0" fillId="5" borderId="31" xfId="0" applyFill="1" applyBorder="1"/>
    <xf numFmtId="0" fontId="5" fillId="2" borderId="5" xfId="0" applyFont="1" applyFill="1" applyBorder="1"/>
    <xf numFmtId="0" fontId="3" fillId="2" borderId="2" xfId="0" applyFont="1" applyFill="1" applyBorder="1" applyAlignment="1">
      <alignment horizontal="center" vertical="center"/>
    </xf>
    <xf numFmtId="0" fontId="9" fillId="2" borderId="10" xfId="0" applyFont="1" applyFill="1" applyBorder="1" applyAlignment="1">
      <alignment horizontal="center" vertical="center"/>
    </xf>
    <xf numFmtId="0" fontId="0" fillId="5" borderId="11" xfId="0" applyFill="1" applyBorder="1" applyAlignment="1">
      <alignment horizontal="center" vertical="center"/>
    </xf>
    <xf numFmtId="0" fontId="0" fillId="5" borderId="0" xfId="0" applyFill="1" applyBorder="1" applyAlignment="1">
      <alignment horizontal="center" vertical="center"/>
    </xf>
    <xf numFmtId="0" fontId="0" fillId="5" borderId="31" xfId="0" applyFill="1" applyBorder="1" applyAlignment="1">
      <alignment horizontal="center" vertical="center"/>
    </xf>
    <xf numFmtId="0" fontId="0" fillId="5" borderId="11" xfId="0" applyFill="1" applyBorder="1"/>
    <xf numFmtId="0" fontId="0" fillId="5" borderId="6" xfId="0" applyFill="1" applyBorder="1" applyAlignment="1">
      <alignment horizontal="center" vertical="center"/>
    </xf>
    <xf numFmtId="0" fontId="3" fillId="2" borderId="3" xfId="0" applyFont="1" applyFill="1" applyBorder="1" applyAlignment="1">
      <alignment horizontal="center" vertical="center"/>
    </xf>
    <xf numFmtId="0" fontId="9" fillId="2" borderId="29" xfId="0" applyFont="1" applyFill="1" applyBorder="1" applyAlignment="1">
      <alignment horizontal="center" vertical="center"/>
    </xf>
    <xf numFmtId="0" fontId="0" fillId="5" borderId="34" xfId="0" applyFill="1" applyBorder="1"/>
    <xf numFmtId="0" fontId="0" fillId="5" borderId="8" xfId="0" applyFill="1" applyBorder="1"/>
    <xf numFmtId="0" fontId="20" fillId="5" borderId="42" xfId="0" applyFont="1" applyFill="1" applyBorder="1" applyAlignment="1">
      <alignment vertical="center"/>
    </xf>
    <xf numFmtId="0" fontId="19" fillId="5" borderId="0" xfId="0" applyFont="1" applyFill="1"/>
    <xf numFmtId="0" fontId="0" fillId="6" borderId="8" xfId="0" applyFill="1" applyBorder="1"/>
    <xf numFmtId="0" fontId="0" fillId="6" borderId="8" xfId="0" applyFill="1" applyBorder="1" applyAlignment="1">
      <alignment horizontal="right" vertical="center"/>
    </xf>
    <xf numFmtId="0" fontId="2" fillId="2" borderId="2" xfId="0" applyFont="1" applyFill="1" applyBorder="1"/>
    <xf numFmtId="0" fontId="0" fillId="5" borderId="8" xfId="0" applyFill="1" applyBorder="1" applyAlignment="1">
      <alignment horizontal="center" vertical="center"/>
    </xf>
    <xf numFmtId="0" fontId="7" fillId="0" borderId="31" xfId="0" applyFont="1" applyBorder="1" applyAlignment="1">
      <alignment horizontal="center" vertical="center"/>
    </xf>
    <xf numFmtId="0" fontId="21" fillId="0" borderId="42" xfId="0" applyFont="1" applyBorder="1" applyAlignment="1">
      <alignment horizontal="center" vertical="top" wrapText="1"/>
    </xf>
    <xf numFmtId="0" fontId="0" fillId="0" borderId="34" xfId="0" applyBorder="1" applyAlignment="1">
      <alignment horizontal="center"/>
    </xf>
    <xf numFmtId="0" fontId="7" fillId="0" borderId="34" xfId="0" applyFont="1" applyBorder="1" applyAlignment="1">
      <alignment horizontal="center" vertical="center"/>
    </xf>
    <xf numFmtId="0" fontId="0" fillId="5" borderId="31" xfId="0" applyFill="1" applyBorder="1" applyAlignment="1">
      <alignment horizontal="center"/>
    </xf>
    <xf numFmtId="0" fontId="0" fillId="5" borderId="0" xfId="0" applyFill="1" applyBorder="1" applyAlignment="1">
      <alignment horizontal="center"/>
    </xf>
    <xf numFmtId="0" fontId="0" fillId="2" borderId="53" xfId="0" applyFill="1" applyBorder="1" applyAlignment="1">
      <alignment horizontal="center" vertical="center"/>
    </xf>
    <xf numFmtId="0" fontId="21" fillId="0" borderId="10" xfId="0" applyFont="1" applyBorder="1" applyAlignment="1">
      <alignment horizontal="center" vertical="top" wrapText="1"/>
    </xf>
    <xf numFmtId="0" fontId="0" fillId="0" borderId="48" xfId="0" applyBorder="1" applyAlignment="1">
      <alignment horizontal="center" vertical="center"/>
    </xf>
    <xf numFmtId="0" fontId="4" fillId="3" borderId="48" xfId="0" applyFont="1" applyFill="1" applyBorder="1" applyAlignment="1">
      <alignment horizontal="center" vertical="center"/>
    </xf>
    <xf numFmtId="0" fontId="0" fillId="2" borderId="12" xfId="0" applyFill="1" applyBorder="1" applyAlignment="1">
      <alignment horizontal="center" vertical="center"/>
    </xf>
    <xf numFmtId="0" fontId="0" fillId="2" borderId="14" xfId="0" applyFill="1" applyBorder="1" applyAlignment="1">
      <alignment horizontal="center" vertical="center"/>
    </xf>
    <xf numFmtId="0" fontId="0" fillId="2" borderId="17" xfId="0" applyFill="1" applyBorder="1" applyAlignment="1">
      <alignment horizontal="center" vertical="center"/>
    </xf>
    <xf numFmtId="0" fontId="0" fillId="2" borderId="19" xfId="0" applyFill="1" applyBorder="1" applyAlignment="1">
      <alignment horizontal="center" vertical="center"/>
    </xf>
    <xf numFmtId="0" fontId="11" fillId="3" borderId="47" xfId="0" applyFont="1" applyFill="1" applyBorder="1" applyAlignment="1">
      <alignment horizontal="center" vertical="center"/>
    </xf>
    <xf numFmtId="0" fontId="0" fillId="0" borderId="12"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16" xfId="0" applyFont="1" applyBorder="1" applyAlignment="1">
      <alignment horizontal="center" vertical="center" wrapText="1"/>
    </xf>
    <xf numFmtId="0" fontId="0" fillId="0" borderId="17" xfId="0" applyFont="1" applyBorder="1" applyAlignment="1">
      <alignment horizontal="center" vertical="center" wrapText="1"/>
    </xf>
    <xf numFmtId="0" fontId="0" fillId="0" borderId="19" xfId="0" applyFont="1" applyBorder="1" applyAlignment="1">
      <alignment horizontal="center" vertical="center" wrapText="1"/>
    </xf>
    <xf numFmtId="0" fontId="4" fillId="4" borderId="17" xfId="0" applyFont="1" applyFill="1" applyBorder="1" applyAlignment="1">
      <alignment horizontal="center" vertical="center"/>
    </xf>
    <xf numFmtId="0" fontId="4" fillId="4" borderId="19" xfId="0" applyFont="1" applyFill="1" applyBorder="1" applyAlignment="1">
      <alignment horizontal="center" vertical="center"/>
    </xf>
    <xf numFmtId="0" fontId="0" fillId="0" borderId="0" xfId="0" applyBorder="1" applyAlignment="1">
      <alignment horizontal="center" vertical="center" wrapText="1"/>
    </xf>
    <xf numFmtId="0" fontId="0" fillId="2" borderId="54" xfId="0" applyFill="1" applyBorder="1" applyAlignment="1">
      <alignment horizontal="center" vertical="center"/>
    </xf>
    <xf numFmtId="0" fontId="6" fillId="0" borderId="47" xfId="0" applyFont="1" applyFill="1" applyBorder="1" applyAlignment="1">
      <alignment horizontal="center" vertical="center"/>
    </xf>
    <xf numFmtId="0" fontId="0" fillId="6" borderId="7" xfId="0" applyFill="1" applyBorder="1"/>
    <xf numFmtId="0" fontId="4" fillId="4" borderId="32" xfId="0" applyFont="1" applyFill="1" applyBorder="1" applyAlignment="1">
      <alignment horizontal="center" vertical="center"/>
    </xf>
    <xf numFmtId="0" fontId="5" fillId="2" borderId="0" xfId="0" applyFont="1" applyFill="1" applyBorder="1" applyAlignment="1">
      <alignment horizontal="center"/>
    </xf>
    <xf numFmtId="0" fontId="14" fillId="2" borderId="0" xfId="0" applyFont="1" applyFill="1" applyBorder="1" applyAlignment="1">
      <alignment vertical="center"/>
    </xf>
    <xf numFmtId="0" fontId="9" fillId="2" borderId="0" xfId="0" applyFont="1" applyFill="1" applyBorder="1" applyAlignment="1"/>
    <xf numFmtId="0" fontId="8" fillId="2" borderId="0" xfId="0" applyFont="1" applyFill="1" applyBorder="1" applyAlignment="1">
      <alignment vertical="center" wrapText="1"/>
    </xf>
    <xf numFmtId="0" fontId="14" fillId="5" borderId="11" xfId="0" applyFont="1" applyFill="1" applyBorder="1" applyAlignment="1">
      <alignment vertical="center"/>
    </xf>
    <xf numFmtId="0" fontId="9" fillId="5" borderId="11" xfId="0" applyFont="1" applyFill="1" applyBorder="1" applyAlignment="1"/>
    <xf numFmtId="0" fontId="5" fillId="5" borderId="11" xfId="0" applyFont="1" applyFill="1" applyBorder="1" applyAlignment="1">
      <alignment horizontal="center"/>
    </xf>
    <xf numFmtId="0" fontId="0" fillId="5" borderId="42" xfId="0" applyFill="1" applyBorder="1" applyAlignment="1">
      <alignment horizontal="center" vertical="center"/>
    </xf>
    <xf numFmtId="0" fontId="0" fillId="5" borderId="42" xfId="0" applyFont="1" applyFill="1" applyBorder="1" applyAlignment="1">
      <alignment horizontal="center" vertical="center"/>
    </xf>
    <xf numFmtId="0" fontId="18" fillId="4" borderId="4" xfId="0" applyFont="1" applyFill="1" applyBorder="1" applyAlignment="1">
      <alignment horizontal="center" vertical="center"/>
    </xf>
    <xf numFmtId="0" fontId="8" fillId="0" borderId="21" xfId="0" applyFont="1" applyFill="1" applyBorder="1" applyAlignment="1">
      <alignment horizontal="center" vertical="center" wrapText="1"/>
    </xf>
    <xf numFmtId="0" fontId="8" fillId="0" borderId="61" xfId="0" applyFont="1" applyBorder="1" applyAlignment="1">
      <alignment horizontal="center" vertical="center" wrapText="1"/>
    </xf>
    <xf numFmtId="0" fontId="8" fillId="0" borderId="23" xfId="0" applyFont="1" applyBorder="1" applyAlignment="1">
      <alignment horizontal="center" vertical="center" wrapText="1"/>
    </xf>
    <xf numFmtId="0" fontId="23" fillId="0" borderId="4" xfId="0" applyFont="1" applyBorder="1" applyAlignment="1">
      <alignment horizontal="center" vertical="center"/>
    </xf>
    <xf numFmtId="0" fontId="22" fillId="0" borderId="36" xfId="0" applyFont="1" applyBorder="1" applyAlignment="1">
      <alignment horizontal="center"/>
    </xf>
    <xf numFmtId="0" fontId="0" fillId="6" borderId="0" xfId="0" applyFill="1" applyBorder="1"/>
    <xf numFmtId="0" fontId="0" fillId="6" borderId="31" xfId="0" applyFill="1" applyBorder="1"/>
    <xf numFmtId="0" fontId="14" fillId="6" borderId="0" xfId="0" applyFont="1" applyFill="1" applyBorder="1" applyAlignment="1">
      <alignment vertical="center"/>
    </xf>
    <xf numFmtId="0" fontId="14" fillId="6" borderId="31" xfId="0" applyFont="1" applyFill="1" applyBorder="1" applyAlignment="1">
      <alignment vertical="center"/>
    </xf>
    <xf numFmtId="0" fontId="9" fillId="6" borderId="31" xfId="0" applyFont="1" applyFill="1" applyBorder="1" applyAlignment="1"/>
    <xf numFmtId="0" fontId="5" fillId="6" borderId="31" xfId="0" applyFont="1" applyFill="1" applyBorder="1" applyAlignment="1">
      <alignment horizontal="center"/>
    </xf>
    <xf numFmtId="0" fontId="0" fillId="8" borderId="12" xfId="0" applyFill="1" applyBorder="1" applyAlignment="1">
      <alignment horizontal="center" vertical="center"/>
    </xf>
    <xf numFmtId="0" fontId="0" fillId="8" borderId="13" xfId="0" applyFill="1" applyBorder="1" applyAlignment="1">
      <alignment horizontal="center" vertical="center"/>
    </xf>
    <xf numFmtId="0" fontId="0" fillId="8" borderId="14" xfId="0" applyFill="1" applyBorder="1" applyAlignment="1">
      <alignment horizontal="center" vertical="center"/>
    </xf>
    <xf numFmtId="0" fontId="0" fillId="8" borderId="1" xfId="0" applyFill="1" applyBorder="1" applyAlignment="1">
      <alignment horizontal="center" vertical="center"/>
    </xf>
    <xf numFmtId="0" fontId="0" fillId="8" borderId="16" xfId="0" applyFill="1" applyBorder="1" applyAlignment="1">
      <alignment horizontal="center" vertical="center"/>
    </xf>
    <xf numFmtId="0" fontId="0" fillId="8" borderId="15" xfId="0" applyFill="1" applyBorder="1" applyAlignment="1">
      <alignment horizontal="center" vertical="center"/>
    </xf>
    <xf numFmtId="0" fontId="6" fillId="0" borderId="25" xfId="0" applyFont="1" applyBorder="1" applyAlignment="1">
      <alignment horizontal="center" vertical="center"/>
    </xf>
    <xf numFmtId="0" fontId="6" fillId="0" borderId="1" xfId="0" applyFont="1" applyBorder="1" applyAlignment="1">
      <alignment horizontal="center" vertical="center"/>
    </xf>
    <xf numFmtId="0" fontId="6" fillId="0" borderId="16" xfId="0" applyFont="1" applyBorder="1" applyAlignment="1">
      <alignment horizontal="center" vertical="center"/>
    </xf>
    <xf numFmtId="0" fontId="0" fillId="6" borderId="8" xfId="0" applyFill="1" applyBorder="1" applyAlignment="1">
      <alignment horizontal="center" vertical="center"/>
    </xf>
    <xf numFmtId="0" fontId="18" fillId="10" borderId="4" xfId="0" applyFont="1" applyFill="1" applyBorder="1" applyAlignment="1">
      <alignment horizontal="center" vertical="center"/>
    </xf>
    <xf numFmtId="0" fontId="4" fillId="10" borderId="53" xfId="0" applyFont="1" applyFill="1" applyBorder="1" applyAlignment="1">
      <alignment horizontal="center" vertical="center"/>
    </xf>
    <xf numFmtId="0" fontId="4" fillId="10" borderId="58" xfId="0" applyFont="1" applyFill="1" applyBorder="1" applyAlignment="1">
      <alignment horizontal="center" vertical="center"/>
    </xf>
    <xf numFmtId="0" fontId="4" fillId="10" borderId="47" xfId="0" applyFont="1" applyFill="1" applyBorder="1" applyAlignment="1">
      <alignment horizontal="center" vertical="center"/>
    </xf>
    <xf numFmtId="0" fontId="4" fillId="10" borderId="48" xfId="0" applyFont="1" applyFill="1" applyBorder="1" applyAlignment="1">
      <alignment horizontal="center" vertical="center"/>
    </xf>
    <xf numFmtId="0" fontId="0" fillId="9" borderId="13" xfId="0" applyFill="1" applyBorder="1" applyAlignment="1">
      <alignment horizontal="center" vertical="center"/>
    </xf>
    <xf numFmtId="0" fontId="0" fillId="9" borderId="1" xfId="0" applyFill="1" applyBorder="1" applyAlignment="1">
      <alignment horizontal="center" vertical="center"/>
    </xf>
    <xf numFmtId="0" fontId="0" fillId="9" borderId="15" xfId="0" applyFill="1" applyBorder="1" applyAlignment="1">
      <alignment horizontal="center" vertical="center"/>
    </xf>
    <xf numFmtId="0" fontId="0" fillId="9" borderId="16" xfId="0" applyFill="1" applyBorder="1" applyAlignment="1">
      <alignment horizontal="center" vertical="center"/>
    </xf>
    <xf numFmtId="0" fontId="0" fillId="9" borderId="38" xfId="0" applyFill="1" applyBorder="1" applyAlignment="1">
      <alignment horizontal="center" vertical="center"/>
    </xf>
    <xf numFmtId="0" fontId="0" fillId="9" borderId="56" xfId="0" applyFill="1" applyBorder="1" applyAlignment="1">
      <alignment horizontal="center" vertical="center"/>
    </xf>
    <xf numFmtId="0" fontId="0" fillId="9" borderId="25" xfId="0" applyFill="1" applyBorder="1" applyAlignment="1">
      <alignment horizontal="center" vertical="center"/>
    </xf>
    <xf numFmtId="0" fontId="0" fillId="5" borderId="4" xfId="0" applyFill="1" applyBorder="1" applyAlignment="1">
      <alignment horizontal="center" vertical="center"/>
    </xf>
    <xf numFmtId="0" fontId="0" fillId="5" borderId="4" xfId="0" applyFill="1" applyBorder="1" applyAlignment="1">
      <alignment horizontal="center"/>
    </xf>
    <xf numFmtId="0" fontId="18" fillId="0" borderId="53" xfId="0" applyFont="1" applyBorder="1" applyAlignment="1">
      <alignment horizontal="center" vertical="center"/>
    </xf>
    <xf numFmtId="0" fontId="18" fillId="0" borderId="37" xfId="0" applyFont="1" applyBorder="1" applyAlignment="1">
      <alignment horizontal="center" vertical="center"/>
    </xf>
    <xf numFmtId="0" fontId="18" fillId="0" borderId="54" xfId="0" applyFont="1" applyBorder="1" applyAlignment="1">
      <alignment horizontal="center" vertical="center"/>
    </xf>
    <xf numFmtId="0" fontId="0" fillId="6" borderId="42" xfId="0" applyFill="1" applyBorder="1"/>
    <xf numFmtId="0" fontId="0" fillId="6" borderId="42" xfId="0" applyFill="1" applyBorder="1" applyAlignment="1">
      <alignment wrapText="1"/>
    </xf>
    <xf numFmtId="0" fontId="0" fillId="2" borderId="1" xfId="0" applyFill="1" applyBorder="1" applyAlignment="1">
      <alignment horizontal="center"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9" borderId="14" xfId="0" applyFont="1" applyFill="1" applyBorder="1" applyAlignment="1">
      <alignment vertical="center" wrapText="1"/>
    </xf>
    <xf numFmtId="0" fontId="0" fillId="9" borderId="16" xfId="0" applyFont="1" applyFill="1" applyBorder="1" applyAlignment="1">
      <alignment vertical="center" wrapText="1"/>
    </xf>
    <xf numFmtId="0" fontId="0" fillId="9" borderId="15" xfId="0" applyFont="1" applyFill="1" applyBorder="1" applyAlignment="1">
      <alignment vertical="center" wrapText="1"/>
    </xf>
    <xf numFmtId="0" fontId="0" fillId="9" borderId="1" xfId="0" applyFont="1" applyFill="1" applyBorder="1" applyAlignment="1">
      <alignment vertical="center" wrapText="1"/>
    </xf>
    <xf numFmtId="0" fontId="0" fillId="9" borderId="12" xfId="0" applyFont="1" applyFill="1" applyBorder="1" applyAlignment="1">
      <alignment vertical="center" wrapText="1"/>
    </xf>
    <xf numFmtId="0" fontId="0" fillId="9" borderId="13" xfId="0" applyFont="1" applyFill="1" applyBorder="1" applyAlignment="1">
      <alignment vertical="center" wrapText="1"/>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0" fillId="9" borderId="12" xfId="0" applyFill="1" applyBorder="1" applyAlignment="1">
      <alignment horizontal="center" vertical="center"/>
    </xf>
    <xf numFmtId="0" fontId="6" fillId="0" borderId="24" xfId="0" applyFont="1" applyBorder="1" applyAlignment="1">
      <alignment horizontal="center" vertical="center"/>
    </xf>
    <xf numFmtId="0" fontId="6" fillId="0" borderId="9" xfId="0" applyFont="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0" fillId="2" borderId="15" xfId="0" applyFont="1" applyFill="1" applyBorder="1" applyAlignment="1">
      <alignment vertical="center" wrapText="1"/>
    </xf>
    <xf numFmtId="0" fontId="0" fillId="2" borderId="1" xfId="0" applyFont="1" applyFill="1" applyBorder="1" applyAlignment="1">
      <alignment vertical="center" wrapText="1"/>
    </xf>
    <xf numFmtId="0" fontId="0" fillId="2" borderId="16" xfId="0" applyFont="1" applyFill="1" applyBorder="1" applyAlignment="1">
      <alignment vertical="center" wrapText="1"/>
    </xf>
    <xf numFmtId="0" fontId="0" fillId="2" borderId="17" xfId="0" applyFont="1" applyFill="1" applyBorder="1" applyAlignment="1">
      <alignment vertical="center" wrapText="1"/>
    </xf>
    <xf numFmtId="0" fontId="0" fillId="2" borderId="18" xfId="0" applyFont="1" applyFill="1" applyBorder="1" applyAlignment="1">
      <alignment vertical="center" wrapText="1"/>
    </xf>
    <xf numFmtId="0" fontId="0" fillId="2" borderId="19" xfId="0" applyFont="1" applyFill="1" applyBorder="1" applyAlignment="1">
      <alignment vertical="center" wrapText="1"/>
    </xf>
    <xf numFmtId="0" fontId="0" fillId="2" borderId="25" xfId="0" applyFill="1" applyBorder="1" applyAlignment="1">
      <alignment horizontal="center" vertical="center"/>
    </xf>
    <xf numFmtId="0" fontId="0" fillId="2" borderId="9" xfId="0" applyFill="1" applyBorder="1" applyAlignment="1">
      <alignment horizontal="center" vertical="center"/>
    </xf>
    <xf numFmtId="0" fontId="0" fillId="2" borderId="65" xfId="0" applyFill="1" applyBorder="1" applyAlignment="1">
      <alignment horizontal="center" vertical="center"/>
    </xf>
    <xf numFmtId="0" fontId="0" fillId="2" borderId="64" xfId="0" applyFill="1" applyBorder="1" applyAlignment="1">
      <alignment horizontal="center" vertical="center"/>
    </xf>
    <xf numFmtId="0" fontId="0" fillId="7" borderId="63" xfId="0" applyFill="1" applyBorder="1" applyAlignment="1">
      <alignment horizontal="center" vertical="center"/>
    </xf>
    <xf numFmtId="0" fontId="0" fillId="7" borderId="42" xfId="0" applyFill="1" applyBorder="1" applyAlignment="1">
      <alignment horizontal="center" vertical="center"/>
    </xf>
    <xf numFmtId="0" fontId="0" fillId="7" borderId="62" xfId="0" applyFill="1" applyBorder="1" applyAlignment="1">
      <alignment horizontal="center" vertical="center"/>
    </xf>
    <xf numFmtId="0" fontId="0" fillId="7" borderId="27" xfId="0" applyFill="1" applyBorder="1" applyAlignment="1">
      <alignment horizontal="center" vertical="center"/>
    </xf>
    <xf numFmtId="0" fontId="0" fillId="7" borderId="26" xfId="0" applyFill="1" applyBorder="1" applyAlignment="1">
      <alignment horizontal="center" vertical="center"/>
    </xf>
    <xf numFmtId="0" fontId="18" fillId="2" borderId="17" xfId="0" applyFont="1" applyFill="1" applyBorder="1" applyAlignment="1">
      <alignment horizontal="center" vertical="center"/>
    </xf>
    <xf numFmtId="0" fontId="18" fillId="2" borderId="18" xfId="0" applyFont="1" applyFill="1" applyBorder="1" applyAlignment="1">
      <alignment horizontal="center" vertical="center"/>
    </xf>
    <xf numFmtId="0" fontId="18" fillId="2" borderId="19" xfId="0" applyFont="1" applyFill="1" applyBorder="1" applyAlignment="1">
      <alignment horizontal="center" vertical="center"/>
    </xf>
    <xf numFmtId="0" fontId="25" fillId="2" borderId="2" xfId="0" applyFont="1" applyFill="1" applyBorder="1"/>
    <xf numFmtId="0" fontId="0" fillId="0" borderId="59" xfId="0" applyBorder="1" applyAlignment="1">
      <alignment horizontal="center" vertical="center"/>
    </xf>
    <xf numFmtId="0" fontId="18" fillId="0" borderId="64" xfId="0" applyFont="1" applyBorder="1" applyAlignment="1">
      <alignment horizontal="center" vertical="center"/>
    </xf>
    <xf numFmtId="0" fontId="6" fillId="12" borderId="28" xfId="0" applyFont="1" applyFill="1" applyBorder="1" applyAlignment="1">
      <alignment horizontal="center" vertical="center"/>
    </xf>
    <xf numFmtId="0" fontId="0" fillId="12" borderId="28" xfId="0" applyFill="1" applyBorder="1" applyAlignment="1">
      <alignment horizontal="center" vertical="center"/>
    </xf>
    <xf numFmtId="0" fontId="0" fillId="0" borderId="15" xfId="0" applyBorder="1" applyAlignment="1">
      <alignment vertical="center"/>
    </xf>
    <xf numFmtId="0" fontId="0" fillId="0" borderId="1"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9" borderId="12" xfId="0" applyFill="1" applyBorder="1" applyAlignment="1">
      <alignment vertical="center"/>
    </xf>
    <xf numFmtId="0" fontId="0" fillId="9" borderId="13" xfId="0" applyFill="1" applyBorder="1" applyAlignment="1">
      <alignment vertical="center"/>
    </xf>
    <xf numFmtId="0" fontId="0" fillId="9" borderId="14" xfId="0" applyFill="1" applyBorder="1" applyAlignment="1">
      <alignment vertical="center"/>
    </xf>
    <xf numFmtId="0" fontId="6" fillId="9" borderId="25" xfId="0" applyFont="1" applyFill="1" applyBorder="1" applyAlignment="1">
      <alignment horizontal="center" vertical="center"/>
    </xf>
    <xf numFmtId="0" fontId="6" fillId="9" borderId="1" xfId="0" applyFont="1" applyFill="1" applyBorder="1" applyAlignment="1">
      <alignment horizontal="center" vertical="center"/>
    </xf>
    <xf numFmtId="0" fontId="6" fillId="9" borderId="16" xfId="0" applyFont="1" applyFill="1" applyBorder="1" applyAlignment="1">
      <alignment horizontal="center" vertical="center"/>
    </xf>
    <xf numFmtId="0" fontId="0" fillId="2" borderId="1" xfId="0" applyFill="1" applyBorder="1" applyAlignment="1">
      <alignment horizontal="center"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9" fillId="2" borderId="5" xfId="0" applyFont="1" applyFill="1" applyBorder="1" applyAlignment="1">
      <alignment horizontal="center" vertical="center"/>
    </xf>
    <xf numFmtId="0" fontId="0" fillId="2" borderId="66" xfId="0" applyFill="1" applyBorder="1" applyAlignment="1">
      <alignment horizontal="center" vertical="center"/>
    </xf>
    <xf numFmtId="0" fontId="0" fillId="2" borderId="67" xfId="0" applyFill="1" applyBorder="1" applyAlignment="1">
      <alignment horizontal="center" vertical="center"/>
    </xf>
    <xf numFmtId="0" fontId="0" fillId="0" borderId="11" xfId="0" applyBorder="1"/>
    <xf numFmtId="0" fontId="5" fillId="2" borderId="0" xfId="0" applyFont="1" applyFill="1" applyBorder="1" applyAlignment="1">
      <alignment horizontal="right"/>
    </xf>
    <xf numFmtId="0" fontId="5" fillId="2" borderId="31" xfId="0" applyFont="1" applyFill="1" applyBorder="1" applyAlignment="1">
      <alignment horizontal="right"/>
    </xf>
    <xf numFmtId="0" fontId="0" fillId="0" borderId="0" xfId="0" applyAlignment="1">
      <alignment wrapText="1"/>
    </xf>
    <xf numFmtId="0" fontId="0" fillId="2" borderId="37" xfId="0" applyFill="1" applyBorder="1" applyAlignment="1">
      <alignment horizontal="center" vertical="center"/>
    </xf>
    <xf numFmtId="0" fontId="0" fillId="2" borderId="58" xfId="0" applyFill="1" applyBorder="1" applyAlignment="1">
      <alignment horizontal="center" vertical="center"/>
    </xf>
    <xf numFmtId="0" fontId="3" fillId="5" borderId="7" xfId="0" applyFont="1" applyFill="1" applyBorder="1" applyAlignment="1">
      <alignment horizontal="center"/>
    </xf>
    <xf numFmtId="0" fontId="3" fillId="5" borderId="8" xfId="0" applyFont="1" applyFill="1" applyBorder="1" applyAlignment="1">
      <alignment horizontal="center"/>
    </xf>
    <xf numFmtId="0" fontId="10" fillId="5" borderId="0" xfId="0" applyFont="1" applyFill="1" applyBorder="1" applyAlignment="1"/>
    <xf numFmtId="0" fontId="3" fillId="2" borderId="0" xfId="0" applyFont="1" applyFill="1" applyBorder="1"/>
    <xf numFmtId="0" fontId="7" fillId="2" borderId="70" xfId="0" applyFont="1" applyFill="1" applyBorder="1" applyAlignment="1">
      <alignment horizontal="right" vertical="center"/>
    </xf>
    <xf numFmtId="0" fontId="7" fillId="2" borderId="64" xfId="0" applyFont="1" applyFill="1" applyBorder="1" applyAlignment="1">
      <alignment horizontal="right" vertical="center"/>
    </xf>
    <xf numFmtId="0" fontId="3" fillId="5" borderId="11" xfId="0" applyFont="1" applyFill="1" applyBorder="1" applyAlignment="1">
      <alignment horizontal="center"/>
    </xf>
    <xf numFmtId="0" fontId="3" fillId="5" borderId="0" xfId="0" applyFont="1" applyFill="1" applyBorder="1" applyAlignment="1">
      <alignment horizontal="center"/>
    </xf>
    <xf numFmtId="0" fontId="3" fillId="5" borderId="6" xfId="0" applyFont="1" applyFill="1" applyBorder="1" applyAlignment="1">
      <alignment horizontal="center"/>
    </xf>
    <xf numFmtId="0" fontId="3" fillId="5" borderId="34" xfId="0" applyFont="1" applyFill="1" applyBorder="1" applyAlignment="1">
      <alignment horizontal="center"/>
    </xf>
    <xf numFmtId="0" fontId="3" fillId="5" borderId="29" xfId="0" applyFont="1" applyFill="1" applyBorder="1" applyAlignment="1">
      <alignment horizontal="center"/>
    </xf>
    <xf numFmtId="0" fontId="3" fillId="5" borderId="10" xfId="0" applyFont="1" applyFill="1" applyBorder="1" applyAlignment="1">
      <alignment horizontal="center"/>
    </xf>
    <xf numFmtId="0" fontId="3" fillId="5" borderId="43" xfId="0" applyFont="1" applyFill="1" applyBorder="1" applyAlignment="1">
      <alignment horizontal="center"/>
    </xf>
    <xf numFmtId="0" fontId="3" fillId="5" borderId="30" xfId="0" applyFont="1" applyFill="1" applyBorder="1" applyAlignment="1">
      <alignment horizontal="center"/>
    </xf>
    <xf numFmtId="0" fontId="2" fillId="2" borderId="3" xfId="0" applyFont="1" applyFill="1" applyBorder="1"/>
    <xf numFmtId="0" fontId="18" fillId="2" borderId="68" xfId="0" applyFont="1" applyFill="1" applyBorder="1" applyAlignment="1">
      <alignment horizontal="center" vertical="center"/>
    </xf>
    <xf numFmtId="0" fontId="3" fillId="2" borderId="5" xfId="0" applyFont="1" applyFill="1" applyBorder="1" applyAlignment="1">
      <alignment horizontal="center" vertical="center"/>
    </xf>
    <xf numFmtId="0" fontId="26" fillId="0" borderId="53" xfId="0" applyFont="1" applyBorder="1" applyAlignment="1">
      <alignment horizontal="center" vertical="center"/>
    </xf>
    <xf numFmtId="0" fontId="26" fillId="0" borderId="37" xfId="0" applyFont="1" applyBorder="1" applyAlignment="1">
      <alignment horizontal="center" vertical="center"/>
    </xf>
    <xf numFmtId="0" fontId="26" fillId="0" borderId="54" xfId="0" applyFont="1" applyBorder="1" applyAlignment="1">
      <alignment horizontal="center" vertical="center"/>
    </xf>
    <xf numFmtId="0" fontId="0" fillId="2" borderId="71" xfId="0" applyFill="1" applyBorder="1" applyAlignment="1">
      <alignment horizontal="center" vertical="center"/>
    </xf>
    <xf numFmtId="0" fontId="0" fillId="2" borderId="55" xfId="0" applyFill="1" applyBorder="1" applyAlignment="1">
      <alignment horizontal="center" vertical="center"/>
    </xf>
    <xf numFmtId="0" fontId="0" fillId="2" borderId="38" xfId="0" applyFill="1" applyBorder="1" applyAlignment="1">
      <alignment horizontal="center" vertical="center"/>
    </xf>
    <xf numFmtId="0" fontId="0" fillId="2" borderId="72" xfId="0" applyFill="1" applyBorder="1" applyAlignment="1">
      <alignment horizontal="center" vertical="center"/>
    </xf>
    <xf numFmtId="0" fontId="0" fillId="2" borderId="51" xfId="0" applyFill="1" applyBorder="1" applyAlignment="1">
      <alignment horizontal="center" vertical="center"/>
    </xf>
    <xf numFmtId="0" fontId="0" fillId="2" borderId="41" xfId="0" applyFill="1" applyBorder="1" applyAlignment="1">
      <alignment horizontal="center" vertical="center"/>
    </xf>
    <xf numFmtId="0" fontId="0" fillId="2" borderId="52" xfId="0" applyFill="1" applyBorder="1" applyAlignment="1">
      <alignment horizontal="center" vertical="center"/>
    </xf>
    <xf numFmtId="0" fontId="3" fillId="5" borderId="73" xfId="0" applyFont="1" applyFill="1" applyBorder="1"/>
    <xf numFmtId="0" fontId="0" fillId="5" borderId="73" xfId="0" applyFill="1" applyBorder="1"/>
    <xf numFmtId="0" fontId="0" fillId="0" borderId="74" xfId="0" applyBorder="1"/>
    <xf numFmtId="0" fontId="0" fillId="0" borderId="75" xfId="0" applyBorder="1"/>
    <xf numFmtId="0" fontId="5" fillId="2" borderId="75" xfId="0" applyFont="1" applyFill="1" applyBorder="1" applyAlignment="1">
      <alignment horizontal="right"/>
    </xf>
    <xf numFmtId="0" fontId="0" fillId="0" borderId="76" xfId="0" applyBorder="1"/>
    <xf numFmtId="0" fontId="8" fillId="2" borderId="70" xfId="0" applyFont="1" applyFill="1" applyBorder="1" applyAlignment="1">
      <alignment horizontal="right"/>
    </xf>
    <xf numFmtId="0" fontId="8" fillId="2" borderId="64" xfId="0" applyFont="1" applyFill="1" applyBorder="1" applyAlignment="1">
      <alignment horizontal="right"/>
    </xf>
    <xf numFmtId="0" fontId="0" fillId="5" borderId="8" xfId="0" applyFill="1" applyBorder="1" applyAlignment="1">
      <alignment horizontal="right" vertical="center"/>
    </xf>
    <xf numFmtId="0" fontId="4" fillId="10" borderId="3" xfId="0" applyFont="1" applyFill="1" applyBorder="1" applyAlignment="1">
      <alignment horizontal="center" vertical="center"/>
    </xf>
    <xf numFmtId="0" fontId="4" fillId="10" borderId="4" xfId="0" applyFont="1" applyFill="1" applyBorder="1" applyAlignment="1">
      <alignment horizontal="center" vertical="center"/>
    </xf>
    <xf numFmtId="0" fontId="4" fillId="10" borderId="5" xfId="0" applyFont="1"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0" fillId="5" borderId="24" xfId="0" applyFill="1" applyBorder="1" applyAlignment="1">
      <alignment horizontal="center" vertical="center"/>
    </xf>
    <xf numFmtId="0" fontId="0" fillId="5" borderId="57" xfId="0" applyFill="1" applyBorder="1" applyAlignment="1">
      <alignment horizontal="center" vertical="center"/>
    </xf>
    <xf numFmtId="0" fontId="0" fillId="9" borderId="15" xfId="0" applyFill="1" applyBorder="1" applyAlignment="1">
      <alignment horizontal="center" vertical="center"/>
    </xf>
    <xf numFmtId="0" fontId="0" fillId="9" borderId="17" xfId="0" applyFill="1" applyBorder="1" applyAlignment="1">
      <alignment horizontal="center" vertical="center"/>
    </xf>
    <xf numFmtId="0" fontId="0" fillId="0" borderId="13"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0" fontId="0" fillId="5" borderId="3" xfId="0" applyFill="1" applyBorder="1" applyAlignment="1">
      <alignment horizontal="center"/>
    </xf>
    <xf numFmtId="0" fontId="0" fillId="5" borderId="4" xfId="0" applyFill="1" applyBorder="1" applyAlignment="1">
      <alignment horizontal="center"/>
    </xf>
    <xf numFmtId="0" fontId="0" fillId="5" borderId="5" xfId="0" applyFill="1" applyBorder="1" applyAlignment="1">
      <alignment horizontal="center"/>
    </xf>
    <xf numFmtId="0" fontId="15" fillId="5" borderId="3"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8" fillId="9" borderId="3" xfId="0" applyFont="1" applyFill="1" applyBorder="1" applyAlignment="1">
      <alignment horizontal="center"/>
    </xf>
    <xf numFmtId="0" fontId="18" fillId="9" borderId="4" xfId="0" applyFont="1" applyFill="1" applyBorder="1" applyAlignment="1">
      <alignment horizontal="center"/>
    </xf>
    <xf numFmtId="0" fontId="18" fillId="9" borderId="5" xfId="0" applyFont="1" applyFill="1" applyBorder="1" applyAlignment="1">
      <alignment horizontal="center"/>
    </xf>
    <xf numFmtId="0" fontId="0" fillId="9" borderId="29" xfId="0" applyFill="1" applyBorder="1" applyAlignment="1">
      <alignment horizontal="center" vertical="center"/>
    </xf>
    <xf numFmtId="0" fontId="0" fillId="9" borderId="42" xfId="0" applyFill="1" applyBorder="1" applyAlignment="1">
      <alignment horizontal="center" vertical="center"/>
    </xf>
    <xf numFmtId="0" fontId="0" fillId="9" borderId="10" xfId="0" applyFill="1" applyBorder="1" applyAlignment="1">
      <alignment horizontal="center" vertical="center"/>
    </xf>
    <xf numFmtId="0" fontId="0" fillId="9" borderId="47" xfId="0" applyFill="1" applyBorder="1" applyAlignment="1">
      <alignment horizontal="center" vertical="center"/>
    </xf>
    <xf numFmtId="0" fontId="0" fillId="9" borderId="51" xfId="0" applyFill="1" applyBorder="1" applyAlignment="1">
      <alignment horizontal="center" vertical="center"/>
    </xf>
    <xf numFmtId="0" fontId="0" fillId="9" borderId="49" xfId="0" applyFill="1" applyBorder="1" applyAlignment="1">
      <alignment horizontal="center" vertical="center"/>
    </xf>
    <xf numFmtId="0" fontId="0" fillId="9" borderId="40" xfId="0" applyFill="1" applyBorder="1" applyAlignment="1">
      <alignment horizontal="center" vertical="center"/>
    </xf>
    <xf numFmtId="0" fontId="0" fillId="9" borderId="41" xfId="0" applyFill="1" applyBorder="1" applyAlignment="1">
      <alignment horizontal="center" vertical="center"/>
    </xf>
    <xf numFmtId="0" fontId="0" fillId="9" borderId="39" xfId="0" applyFill="1" applyBorder="1" applyAlignment="1">
      <alignment horizontal="center" vertical="center"/>
    </xf>
    <xf numFmtId="0" fontId="0" fillId="5" borderId="43" xfId="0" applyFill="1" applyBorder="1" applyAlignment="1">
      <alignment horizontal="center" vertical="center"/>
    </xf>
    <xf numFmtId="0" fontId="0" fillId="5" borderId="30" xfId="0" applyFill="1" applyBorder="1" applyAlignment="1">
      <alignment horizontal="center" vertical="center"/>
    </xf>
    <xf numFmtId="0" fontId="0" fillId="5" borderId="7" xfId="0" applyFill="1" applyBorder="1" applyAlignment="1">
      <alignment horizontal="center" vertical="center"/>
    </xf>
    <xf numFmtId="0" fontId="0" fillId="5" borderId="34" xfId="0"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Font="1" applyFill="1" applyBorder="1" applyAlignment="1">
      <alignment horizontal="center" vertical="center"/>
    </xf>
    <xf numFmtId="0" fontId="0" fillId="2" borderId="1" xfId="0" applyFill="1" applyBorder="1" applyAlignment="1">
      <alignment horizontal="center" vertical="center"/>
    </xf>
    <xf numFmtId="0" fontId="0" fillId="2" borderId="16" xfId="0" applyFill="1" applyBorder="1" applyAlignment="1">
      <alignment horizontal="center" vertical="center"/>
    </xf>
    <xf numFmtId="0" fontId="0" fillId="2" borderId="12" xfId="0" applyFill="1" applyBorder="1" applyAlignment="1">
      <alignment horizontal="center" vertical="center"/>
    </xf>
    <xf numFmtId="0" fontId="0" fillId="2" borderId="15" xfId="0" applyFill="1" applyBorder="1" applyAlignment="1">
      <alignment horizontal="center" vertical="center"/>
    </xf>
    <xf numFmtId="0" fontId="24" fillId="11" borderId="43" xfId="0" applyFont="1" applyFill="1" applyBorder="1" applyAlignment="1">
      <alignment horizontal="center" vertical="center" wrapText="1"/>
    </xf>
    <xf numFmtId="0" fontId="24" fillId="11" borderId="6" xfId="0" applyFont="1" applyFill="1" applyBorder="1" applyAlignment="1">
      <alignment horizontal="center" vertical="center" wrapText="1"/>
    </xf>
    <xf numFmtId="0" fontId="24" fillId="11" borderId="30" xfId="0" applyFont="1" applyFill="1" applyBorder="1" applyAlignment="1">
      <alignment horizontal="center" vertical="center" wrapText="1"/>
    </xf>
    <xf numFmtId="0" fontId="24" fillId="11" borderId="7" xfId="0" applyFont="1" applyFill="1" applyBorder="1" applyAlignment="1">
      <alignment horizontal="center" vertical="center" wrapText="1"/>
    </xf>
    <xf numFmtId="0" fontId="24" fillId="11" borderId="8" xfId="0" applyFont="1" applyFill="1" applyBorder="1" applyAlignment="1">
      <alignment horizontal="center" vertical="center" wrapText="1"/>
    </xf>
    <xf numFmtId="0" fontId="24" fillId="11" borderId="34" xfId="0" applyFont="1" applyFill="1" applyBorder="1" applyAlignment="1">
      <alignment horizontal="center" vertical="center" wrapText="1"/>
    </xf>
    <xf numFmtId="0" fontId="17" fillId="7" borderId="43"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7" fillId="7" borderId="30"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0" xfId="0" applyFont="1" applyFill="1" applyBorder="1" applyAlignment="1">
      <alignment horizontal="center" vertical="center" wrapText="1"/>
    </xf>
    <xf numFmtId="0" fontId="17" fillId="7" borderId="31" xfId="0" applyFont="1" applyFill="1" applyBorder="1" applyAlignment="1">
      <alignment horizontal="center" vertical="center" wrapText="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34" xfId="0" applyFont="1" applyFill="1"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21" fillId="0" borderId="29" xfId="0" applyFont="1" applyBorder="1" applyAlignment="1">
      <alignment horizontal="center" vertical="top" wrapText="1"/>
    </xf>
    <xf numFmtId="0" fontId="21" fillId="0" borderId="42" xfId="0" applyFont="1" applyBorder="1" applyAlignment="1">
      <alignment horizontal="center" vertical="top" wrapText="1"/>
    </xf>
    <xf numFmtId="0" fontId="7" fillId="4" borderId="12" xfId="0" applyFont="1" applyFill="1" applyBorder="1" applyAlignment="1">
      <alignment horizontal="center" vertical="center"/>
    </xf>
    <xf numFmtId="0" fontId="7" fillId="4" borderId="14" xfId="0" applyFont="1" applyFill="1" applyBorder="1" applyAlignment="1">
      <alignment horizontal="center" vertical="center"/>
    </xf>
    <xf numFmtId="0" fontId="7" fillId="4" borderId="24" xfId="0" applyFont="1" applyFill="1" applyBorder="1" applyAlignment="1">
      <alignment horizontal="center" vertical="center"/>
    </xf>
    <xf numFmtId="0" fontId="7" fillId="4" borderId="57" xfId="0" applyFont="1" applyFill="1" applyBorder="1" applyAlignment="1">
      <alignment horizontal="center" vertical="center"/>
    </xf>
    <xf numFmtId="0" fontId="7" fillId="4" borderId="36" xfId="0" applyFont="1" applyFill="1" applyBorder="1" applyAlignment="1">
      <alignment horizontal="center" vertical="center"/>
    </xf>
    <xf numFmtId="0" fontId="18" fillId="4" borderId="3" xfId="0" applyFont="1" applyFill="1" applyBorder="1" applyAlignment="1">
      <alignment horizontal="center" vertical="center"/>
    </xf>
    <xf numFmtId="0" fontId="18" fillId="4" borderId="4" xfId="0" applyFont="1" applyFill="1" applyBorder="1" applyAlignment="1">
      <alignment horizontal="center" vertical="center"/>
    </xf>
    <xf numFmtId="0" fontId="18" fillId="4" borderId="5" xfId="0" applyFont="1" applyFill="1" applyBorder="1" applyAlignment="1">
      <alignment horizontal="center" vertical="center"/>
    </xf>
    <xf numFmtId="0" fontId="0" fillId="7" borderId="3" xfId="0" applyFill="1" applyBorder="1" applyAlignment="1">
      <alignment horizontal="center" vertical="center"/>
    </xf>
    <xf numFmtId="0" fontId="0" fillId="7" borderId="5" xfId="0" applyFill="1" applyBorder="1" applyAlignment="1">
      <alignment horizontal="center" vertical="center"/>
    </xf>
    <xf numFmtId="0" fontId="6" fillId="7" borderId="3" xfId="0" applyFont="1" applyFill="1" applyBorder="1" applyAlignment="1">
      <alignment horizontal="center" vertical="center"/>
    </xf>
    <xf numFmtId="0" fontId="6" fillId="7" borderId="5" xfId="0" applyFont="1" applyFill="1" applyBorder="1" applyAlignment="1">
      <alignment horizontal="center" vertical="center"/>
    </xf>
    <xf numFmtId="0" fontId="0" fillId="7" borderId="4" xfId="0" applyFill="1" applyBorder="1" applyAlignment="1">
      <alignment horizontal="center" vertical="center"/>
    </xf>
    <xf numFmtId="0" fontId="0" fillId="0" borderId="12" xfId="0" applyBorder="1" applyAlignment="1">
      <alignment horizontal="center" vertical="center"/>
    </xf>
    <xf numFmtId="0" fontId="0" fillId="0" borderId="12" xfId="0" applyFill="1" applyBorder="1" applyAlignment="1">
      <alignment horizontal="center" vertical="center"/>
    </xf>
    <xf numFmtId="0" fontId="0" fillId="0" borderId="15" xfId="0" applyFill="1" applyBorder="1" applyAlignment="1">
      <alignment horizontal="center" vertical="center"/>
    </xf>
    <xf numFmtId="0" fontId="0" fillId="0" borderId="13" xfId="0" applyFill="1" applyBorder="1" applyAlignment="1">
      <alignment horizontal="center" vertical="center"/>
    </xf>
    <xf numFmtId="0" fontId="0" fillId="0" borderId="1" xfId="0" applyFill="1" applyBorder="1" applyAlignment="1">
      <alignment horizontal="center" vertical="center"/>
    </xf>
    <xf numFmtId="0" fontId="18" fillId="10" borderId="3" xfId="0" applyFont="1" applyFill="1" applyBorder="1" applyAlignment="1">
      <alignment horizontal="center" vertical="center"/>
    </xf>
    <xf numFmtId="0" fontId="18" fillId="10" borderId="4" xfId="0" applyFont="1" applyFill="1" applyBorder="1" applyAlignment="1">
      <alignment horizontal="center" vertical="center"/>
    </xf>
    <xf numFmtId="0" fontId="18" fillId="10" borderId="5" xfId="0" applyFont="1" applyFill="1" applyBorder="1" applyAlignment="1">
      <alignment horizontal="center" vertical="center"/>
    </xf>
    <xf numFmtId="0" fontId="0" fillId="0" borderId="25" xfId="0" applyFill="1" applyBorder="1" applyAlignment="1">
      <alignment horizontal="center" vertical="center"/>
    </xf>
    <xf numFmtId="0" fontId="0" fillId="0" borderId="28" xfId="0" applyFill="1" applyBorder="1" applyAlignment="1">
      <alignment horizontal="center" vertical="center"/>
    </xf>
    <xf numFmtId="0" fontId="0" fillId="0" borderId="44" xfId="0" applyFill="1" applyBorder="1" applyAlignment="1">
      <alignment horizontal="center" vertical="center"/>
    </xf>
    <xf numFmtId="0" fontId="0" fillId="9" borderId="1" xfId="0" applyFill="1" applyBorder="1" applyAlignment="1">
      <alignment horizontal="center" vertical="center"/>
    </xf>
    <xf numFmtId="0" fontId="0" fillId="9" borderId="18" xfId="0" applyFill="1" applyBorder="1" applyAlignment="1">
      <alignment horizontal="center" vertical="center"/>
    </xf>
    <xf numFmtId="0" fontId="0" fillId="5" borderId="26" xfId="0" applyFill="1" applyBorder="1" applyAlignment="1">
      <alignment horizontal="center" vertical="center"/>
    </xf>
    <xf numFmtId="0" fontId="0" fillId="5" borderId="45" xfId="0" applyFill="1" applyBorder="1" applyAlignment="1">
      <alignment horizontal="center" vertical="center"/>
    </xf>
    <xf numFmtId="0" fontId="0" fillId="9" borderId="16" xfId="0" applyFill="1" applyBorder="1" applyAlignment="1">
      <alignment horizontal="center" vertical="center"/>
    </xf>
    <xf numFmtId="0" fontId="0" fillId="9" borderId="19" xfId="0" applyFill="1" applyBorder="1" applyAlignment="1">
      <alignment horizontal="center" vertical="center"/>
    </xf>
    <xf numFmtId="0" fontId="6" fillId="0" borderId="16" xfId="0" applyFont="1" applyBorder="1" applyAlignment="1">
      <alignment horizontal="center" vertical="center"/>
    </xf>
    <xf numFmtId="0" fontId="6" fillId="0" borderId="1" xfId="0" applyFont="1" applyBorder="1" applyAlignment="1">
      <alignment horizontal="center" vertical="center"/>
    </xf>
    <xf numFmtId="0" fontId="0" fillId="0" borderId="18" xfId="0" applyFill="1" applyBorder="1" applyAlignment="1">
      <alignment horizontal="center" vertical="center"/>
    </xf>
    <xf numFmtId="0" fontId="18" fillId="0" borderId="7" xfId="0" applyFont="1" applyBorder="1" applyAlignment="1">
      <alignment horizontal="center" vertical="center"/>
    </xf>
    <xf numFmtId="0" fontId="18" fillId="0" borderId="8" xfId="0" applyFont="1" applyBorder="1" applyAlignment="1">
      <alignment horizontal="center" vertical="center"/>
    </xf>
    <xf numFmtId="0" fontId="18" fillId="0" borderId="34" xfId="0" applyFont="1" applyBorder="1" applyAlignment="1">
      <alignment horizontal="center" vertical="center"/>
    </xf>
    <xf numFmtId="0" fontId="18" fillId="0" borderId="3" xfId="0" applyFont="1" applyBorder="1" applyAlignment="1">
      <alignment horizontal="center" vertical="center"/>
    </xf>
    <xf numFmtId="0" fontId="18" fillId="0" borderId="5" xfId="0" applyFont="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4" fillId="4" borderId="9" xfId="0" applyFont="1" applyFill="1" applyBorder="1" applyAlignment="1">
      <alignment horizontal="center" vertical="center"/>
    </xf>
    <xf numFmtId="0" fontId="4" fillId="4" borderId="46" xfId="0" applyFont="1" applyFill="1" applyBorder="1" applyAlignment="1">
      <alignment horizontal="center" vertical="center"/>
    </xf>
    <xf numFmtId="0" fontId="21" fillId="0" borderId="10" xfId="0" applyFont="1" applyBorder="1" applyAlignment="1">
      <alignment horizontal="center" vertical="top" wrapText="1"/>
    </xf>
    <xf numFmtId="0" fontId="21" fillId="0" borderId="43" xfId="0" applyFont="1" applyBorder="1" applyAlignment="1">
      <alignment horizontal="center" vertical="top" wrapText="1"/>
    </xf>
    <xf numFmtId="0" fontId="21" fillId="0" borderId="11" xfId="0" applyFont="1" applyBorder="1" applyAlignment="1">
      <alignment horizontal="center" vertical="top" wrapText="1"/>
    </xf>
    <xf numFmtId="0" fontId="0" fillId="0" borderId="24" xfId="0" applyBorder="1" applyAlignment="1">
      <alignment horizontal="center" vertical="center"/>
    </xf>
    <xf numFmtId="0" fontId="0" fillId="0" borderId="36" xfId="0" applyBorder="1" applyAlignment="1">
      <alignment horizontal="center" vertical="center"/>
    </xf>
    <xf numFmtId="0" fontId="0" fillId="0" borderId="57" xfId="0" applyBorder="1" applyAlignment="1">
      <alignment horizontal="center" vertical="center"/>
    </xf>
    <xf numFmtId="0" fontId="0" fillId="0" borderId="24" xfId="0" applyFill="1" applyBorder="1" applyAlignment="1">
      <alignment horizontal="center" vertical="center"/>
    </xf>
    <xf numFmtId="0" fontId="0" fillId="0" borderId="36" xfId="0" applyFill="1" applyBorder="1" applyAlignment="1">
      <alignment horizontal="center" vertical="center"/>
    </xf>
    <xf numFmtId="0" fontId="0" fillId="0" borderId="57" xfId="0" applyFill="1" applyBorder="1" applyAlignment="1">
      <alignment horizontal="center" vertical="center"/>
    </xf>
    <xf numFmtId="0" fontId="0" fillId="0" borderId="17" xfId="0" applyFill="1" applyBorder="1" applyAlignment="1">
      <alignment horizontal="center" vertical="center"/>
    </xf>
    <xf numFmtId="0" fontId="22" fillId="0" borderId="30" xfId="0" applyFont="1" applyBorder="1" applyAlignment="1">
      <alignment horizontal="center" vertical="center"/>
    </xf>
    <xf numFmtId="0" fontId="22" fillId="0" borderId="34" xfId="0" applyFont="1" applyBorder="1" applyAlignment="1">
      <alignment horizontal="center" vertical="center"/>
    </xf>
    <xf numFmtId="0" fontId="22" fillId="0" borderId="12" xfId="0" applyFont="1" applyBorder="1" applyAlignment="1">
      <alignment horizontal="center"/>
    </xf>
    <xf numFmtId="0" fontId="22" fillId="0" borderId="13" xfId="0" applyFont="1" applyBorder="1" applyAlignment="1">
      <alignment horizontal="center"/>
    </xf>
    <xf numFmtId="0" fontId="22" fillId="0" borderId="35" xfId="0" applyFont="1" applyBorder="1" applyAlignment="1">
      <alignment horizontal="center"/>
    </xf>
    <xf numFmtId="0" fontId="22" fillId="0" borderId="24" xfId="0" applyFont="1" applyBorder="1" applyAlignment="1">
      <alignment horizontal="center"/>
    </xf>
    <xf numFmtId="0" fontId="22" fillId="0" borderId="36" xfId="0" applyFont="1" applyBorder="1" applyAlignment="1">
      <alignment horizontal="center"/>
    </xf>
    <xf numFmtId="0" fontId="22" fillId="0" borderId="57" xfId="0" applyFont="1" applyBorder="1" applyAlignment="1">
      <alignment horizontal="center"/>
    </xf>
    <xf numFmtId="0" fontId="0" fillId="0" borderId="9" xfId="0" applyFill="1" applyBorder="1" applyAlignment="1">
      <alignment horizontal="center" vertical="center"/>
    </xf>
    <xf numFmtId="0" fontId="0" fillId="0" borderId="33" xfId="0" applyFill="1" applyBorder="1" applyAlignment="1">
      <alignment horizontal="center" vertical="center"/>
    </xf>
    <xf numFmtId="0" fontId="0" fillId="0" borderId="46" xfId="0" applyFill="1" applyBorder="1" applyAlignment="1">
      <alignment horizontal="center" vertical="center"/>
    </xf>
    <xf numFmtId="0" fontId="18" fillId="0" borderId="4" xfId="0" applyFont="1" applyBorder="1" applyAlignment="1">
      <alignment horizontal="center" vertical="center"/>
    </xf>
    <xf numFmtId="0" fontId="9" fillId="0" borderId="24" xfId="0" applyFont="1" applyBorder="1" applyAlignment="1">
      <alignment horizontal="center"/>
    </xf>
    <xf numFmtId="0" fontId="9" fillId="0" borderId="36" xfId="0" applyFont="1" applyBorder="1" applyAlignment="1">
      <alignment horizontal="center"/>
    </xf>
    <xf numFmtId="0" fontId="9" fillId="0" borderId="57" xfId="0" applyFont="1" applyBorder="1" applyAlignment="1">
      <alignment horizontal="center"/>
    </xf>
    <xf numFmtId="0" fontId="3" fillId="7" borderId="43" xfId="0" applyFont="1" applyFill="1" applyBorder="1" applyAlignment="1">
      <alignment horizontal="center" vertical="center" wrapText="1"/>
    </xf>
    <xf numFmtId="0" fontId="3" fillId="7" borderId="6" xfId="0" applyFont="1" applyFill="1" applyBorder="1" applyAlignment="1">
      <alignment horizontal="center" vertical="center" wrapText="1"/>
    </xf>
    <xf numFmtId="0" fontId="3" fillId="7" borderId="30" xfId="0" applyFont="1" applyFill="1" applyBorder="1" applyAlignment="1">
      <alignment horizontal="center" vertical="center" wrapText="1"/>
    </xf>
    <xf numFmtId="0" fontId="3" fillId="7" borderId="11" xfId="0" applyFont="1" applyFill="1" applyBorder="1" applyAlignment="1">
      <alignment horizontal="center" vertical="center" wrapText="1"/>
    </xf>
    <xf numFmtId="0" fontId="3" fillId="7" borderId="0" xfId="0" applyFont="1" applyFill="1" applyBorder="1" applyAlignment="1">
      <alignment horizontal="center" vertical="center" wrapText="1"/>
    </xf>
    <xf numFmtId="0" fontId="3" fillId="7" borderId="31"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3" fillId="7" borderId="8" xfId="0" applyFont="1" applyFill="1" applyBorder="1" applyAlignment="1">
      <alignment horizontal="center" vertical="center" wrapText="1"/>
    </xf>
    <xf numFmtId="0" fontId="3" fillId="7" borderId="34" xfId="0" applyFont="1" applyFill="1" applyBorder="1" applyAlignment="1">
      <alignment horizontal="center" vertical="center" wrapText="1"/>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23" fillId="0" borderId="4" xfId="0" applyFont="1" applyBorder="1" applyAlignment="1">
      <alignment horizontal="center" vertical="center"/>
    </xf>
    <xf numFmtId="0" fontId="23" fillId="0" borderId="5" xfId="0" applyFont="1" applyBorder="1" applyAlignment="1">
      <alignment horizontal="center" vertical="center"/>
    </xf>
    <xf numFmtId="0" fontId="0" fillId="0" borderId="9" xfId="0" applyBorder="1" applyAlignment="1">
      <alignment horizontal="center" vertical="center"/>
    </xf>
    <xf numFmtId="0" fontId="0" fillId="0" borderId="33" xfId="0" applyBorder="1" applyAlignment="1">
      <alignment horizontal="center" vertical="center"/>
    </xf>
    <xf numFmtId="0" fontId="0" fillId="0" borderId="46" xfId="0" applyBorder="1" applyAlignment="1">
      <alignment horizontal="center" vertical="center"/>
    </xf>
    <xf numFmtId="0" fontId="0" fillId="0" borderId="16" xfId="0" applyFill="1" applyBorder="1" applyAlignment="1">
      <alignment horizontal="center" vertical="center"/>
    </xf>
    <xf numFmtId="0" fontId="0" fillId="0" borderId="19" xfId="0" applyFill="1" applyBorder="1" applyAlignment="1">
      <alignment horizontal="center" vertical="center"/>
    </xf>
    <xf numFmtId="0" fontId="8" fillId="2" borderId="20" xfId="0" applyFont="1" applyFill="1" applyBorder="1" applyAlignment="1">
      <alignment horizontal="center" vertical="center"/>
    </xf>
    <xf numFmtId="0" fontId="8" fillId="2" borderId="35" xfId="0" applyFont="1" applyFill="1" applyBorder="1" applyAlignment="1">
      <alignment horizontal="center" vertical="center"/>
    </xf>
    <xf numFmtId="0" fontId="0" fillId="0" borderId="26" xfId="0" applyBorder="1" applyAlignment="1">
      <alignment horizontal="center" wrapText="1"/>
    </xf>
    <xf numFmtId="0" fontId="0" fillId="0" borderId="45" xfId="0" applyBorder="1" applyAlignment="1">
      <alignment horizontal="center" wrapText="1"/>
    </xf>
    <xf numFmtId="0" fontId="0" fillId="9" borderId="12" xfId="0" applyFill="1" applyBorder="1" applyAlignment="1">
      <alignment horizontal="center" vertical="center"/>
    </xf>
    <xf numFmtId="0" fontId="0" fillId="9" borderId="13" xfId="0" applyFill="1" applyBorder="1" applyAlignment="1">
      <alignment horizontal="center" vertical="center"/>
    </xf>
    <xf numFmtId="0" fontId="0" fillId="9" borderId="14" xfId="0" applyFill="1" applyBorder="1" applyAlignment="1">
      <alignment horizontal="center" vertical="center"/>
    </xf>
    <xf numFmtId="0" fontId="0" fillId="9" borderId="48" xfId="0" applyFill="1" applyBorder="1" applyAlignment="1">
      <alignment horizontal="center" vertical="center"/>
    </xf>
    <xf numFmtId="0" fontId="0" fillId="9" borderId="52" xfId="0" applyFill="1" applyBorder="1" applyAlignment="1">
      <alignment horizontal="center" vertical="center"/>
    </xf>
    <xf numFmtId="0" fontId="0" fillId="9" borderId="50" xfId="0" applyFill="1" applyBorder="1" applyAlignment="1">
      <alignment horizontal="center" vertical="center"/>
    </xf>
    <xf numFmtId="0" fontId="6" fillId="0" borderId="15" xfId="0" applyFont="1" applyBorder="1" applyAlignment="1">
      <alignment horizontal="center" vertical="center"/>
    </xf>
    <xf numFmtId="0" fontId="0" fillId="12" borderId="29" xfId="0" applyFill="1" applyBorder="1" applyAlignment="1">
      <alignment horizontal="center" vertical="center"/>
    </xf>
    <xf numFmtId="0" fontId="0" fillId="12" borderId="42" xfId="0" applyFill="1" applyBorder="1" applyAlignment="1">
      <alignment horizontal="center" vertical="center"/>
    </xf>
    <xf numFmtId="0" fontId="0" fillId="12" borderId="10" xfId="0" applyFill="1" applyBorder="1" applyAlignment="1">
      <alignment horizontal="center" vertical="center"/>
    </xf>
    <xf numFmtId="0" fontId="0" fillId="12" borderId="63" xfId="0" applyFill="1" applyBorder="1" applyAlignment="1">
      <alignment horizontal="center" vertical="center"/>
    </xf>
    <xf numFmtId="0" fontId="0" fillId="12" borderId="62" xfId="0" applyFill="1" applyBorder="1" applyAlignment="1">
      <alignment horizontal="center" vertical="center"/>
    </xf>
    <xf numFmtId="0" fontId="3" fillId="2" borderId="64" xfId="0" applyFont="1" applyFill="1" applyBorder="1" applyAlignment="1">
      <alignment horizontal="center"/>
    </xf>
    <xf numFmtId="0" fontId="3" fillId="2" borderId="70" xfId="0" applyFont="1" applyFill="1" applyBorder="1" applyAlignment="1">
      <alignment horizontal="center"/>
    </xf>
    <xf numFmtId="0" fontId="9" fillId="2" borderId="43"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30"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5" xfId="0" applyFont="1" applyFill="1" applyBorder="1" applyAlignment="1">
      <alignment horizontal="center" vertical="center"/>
    </xf>
    <xf numFmtId="0" fontId="7" fillId="2" borderId="3" xfId="0" applyFont="1" applyFill="1" applyBorder="1" applyAlignment="1">
      <alignment horizontal="center"/>
    </xf>
    <xf numFmtId="0" fontId="7" fillId="2" borderId="4" xfId="0" applyFont="1" applyFill="1" applyBorder="1" applyAlignment="1">
      <alignment horizontal="center"/>
    </xf>
    <xf numFmtId="0" fontId="7" fillId="2" borderId="5" xfId="0" applyFont="1" applyFill="1" applyBorder="1" applyAlignment="1">
      <alignment horizontal="center"/>
    </xf>
    <xf numFmtId="0" fontId="0" fillId="5" borderId="29" xfId="0" applyFill="1" applyBorder="1" applyAlignment="1">
      <alignment horizontal="center"/>
    </xf>
    <xf numFmtId="0" fontId="0" fillId="5" borderId="42" xfId="0" applyFill="1" applyBorder="1" applyAlignment="1">
      <alignment horizontal="center"/>
    </xf>
    <xf numFmtId="0" fontId="0" fillId="5" borderId="10" xfId="0" applyFill="1" applyBorder="1" applyAlignment="1">
      <alignment horizontal="center"/>
    </xf>
    <xf numFmtId="0" fontId="18" fillId="0" borderId="9" xfId="0" applyFont="1" applyBorder="1" applyAlignment="1">
      <alignment horizontal="center"/>
    </xf>
    <xf numFmtId="0" fontId="18" fillId="0" borderId="33" xfId="0" applyFont="1" applyBorder="1" applyAlignment="1">
      <alignment horizontal="center"/>
    </xf>
    <xf numFmtId="0" fontId="18" fillId="0" borderId="46" xfId="0" applyFont="1" applyBorder="1" applyAlignment="1">
      <alignment horizontal="center"/>
    </xf>
    <xf numFmtId="0" fontId="0" fillId="5" borderId="43" xfId="0" applyFill="1" applyBorder="1" applyAlignment="1">
      <alignment horizontal="center"/>
    </xf>
    <xf numFmtId="0" fontId="0" fillId="5" borderId="6" xfId="0" applyFill="1" applyBorder="1" applyAlignment="1">
      <alignment horizontal="center"/>
    </xf>
    <xf numFmtId="0" fontId="0" fillId="5" borderId="30" xfId="0" applyFill="1" applyBorder="1" applyAlignment="1">
      <alignment horizontal="center"/>
    </xf>
    <xf numFmtId="0" fontId="0" fillId="5" borderId="11" xfId="0" applyFill="1" applyBorder="1" applyAlignment="1">
      <alignment horizontal="center"/>
    </xf>
    <xf numFmtId="0" fontId="0" fillId="5" borderId="0" xfId="0" applyFill="1" applyBorder="1" applyAlignment="1">
      <alignment horizontal="center"/>
    </xf>
    <xf numFmtId="0" fontId="0" fillId="5" borderId="31"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5" borderId="34" xfId="0" applyFill="1" applyBorder="1" applyAlignment="1">
      <alignment horizontal="center"/>
    </xf>
    <xf numFmtId="0" fontId="9" fillId="2" borderId="24" xfId="0" applyFont="1" applyFill="1" applyBorder="1" applyAlignment="1">
      <alignment horizontal="center" vertical="center"/>
    </xf>
    <xf numFmtId="0" fontId="9" fillId="2" borderId="36" xfId="0" applyFont="1" applyFill="1" applyBorder="1" applyAlignment="1">
      <alignment horizontal="center" vertical="center"/>
    </xf>
    <xf numFmtId="0" fontId="27" fillId="0" borderId="25" xfId="0" applyFont="1" applyBorder="1" applyAlignment="1">
      <alignment horizontal="center" vertical="center"/>
    </xf>
    <xf numFmtId="0" fontId="27" fillId="0" borderId="28" xfId="0" applyFont="1" applyBorder="1" applyAlignment="1">
      <alignment horizontal="center" vertical="center"/>
    </xf>
    <xf numFmtId="0" fontId="27" fillId="0" borderId="44" xfId="0" applyFont="1" applyBorder="1" applyAlignment="1">
      <alignment horizontal="center" vertical="center"/>
    </xf>
    <xf numFmtId="0" fontId="27" fillId="0" borderId="9" xfId="0" applyFont="1" applyBorder="1" applyAlignment="1">
      <alignment horizontal="center" vertical="center"/>
    </xf>
    <xf numFmtId="0" fontId="27" fillId="0" borderId="33" xfId="0" applyFont="1" applyBorder="1" applyAlignment="1">
      <alignment horizontal="center" vertical="center"/>
    </xf>
    <xf numFmtId="0" fontId="27" fillId="0" borderId="46" xfId="0" applyFont="1" applyBorder="1" applyAlignment="1">
      <alignment horizontal="center" vertical="center"/>
    </xf>
    <xf numFmtId="0" fontId="28" fillId="0" borderId="24" xfId="0" applyFont="1" applyBorder="1" applyAlignment="1">
      <alignment horizontal="center"/>
    </xf>
    <xf numFmtId="0" fontId="28" fillId="0" borderId="36" xfId="0" applyFont="1" applyBorder="1" applyAlignment="1">
      <alignment horizontal="center"/>
    </xf>
    <xf numFmtId="0" fontId="28" fillId="0" borderId="57" xfId="0" applyFont="1" applyBorder="1" applyAlignment="1">
      <alignment horizontal="center"/>
    </xf>
    <xf numFmtId="0" fontId="26" fillId="0" borderId="24" xfId="0" applyFont="1" applyBorder="1" applyAlignment="1">
      <alignment horizontal="center" vertical="center"/>
    </xf>
    <xf numFmtId="0" fontId="26" fillId="0" borderId="36" xfId="0" applyFont="1" applyBorder="1" applyAlignment="1">
      <alignment horizontal="center" vertical="center"/>
    </xf>
    <xf numFmtId="0" fontId="26" fillId="0" borderId="57" xfId="0" applyFont="1" applyBorder="1" applyAlignment="1">
      <alignment horizontal="center" vertical="center"/>
    </xf>
    <xf numFmtId="0" fontId="3" fillId="2" borderId="24" xfId="0" applyFont="1" applyFill="1" applyBorder="1" applyAlignment="1">
      <alignment horizontal="center"/>
    </xf>
    <xf numFmtId="0" fontId="3" fillId="2" borderId="36" xfId="0" applyFont="1" applyFill="1" applyBorder="1" applyAlignment="1">
      <alignment horizontal="center"/>
    </xf>
    <xf numFmtId="0" fontId="3" fillId="2" borderId="57" xfId="0" applyFont="1" applyFill="1" applyBorder="1" applyAlignment="1">
      <alignment horizontal="center"/>
    </xf>
    <xf numFmtId="0" fontId="8" fillId="2" borderId="3" xfId="0" applyFont="1" applyFill="1" applyBorder="1" applyAlignment="1">
      <alignment horizontal="center"/>
    </xf>
    <xf numFmtId="0" fontId="8" fillId="2" borderId="4" xfId="0" applyFont="1" applyFill="1" applyBorder="1" applyAlignment="1">
      <alignment horizontal="center"/>
    </xf>
    <xf numFmtId="0" fontId="8" fillId="2" borderId="5" xfId="0" applyFont="1" applyFill="1" applyBorder="1" applyAlignment="1">
      <alignment horizontal="center"/>
    </xf>
    <xf numFmtId="0" fontId="0" fillId="5" borderId="24" xfId="0" applyFill="1" applyBorder="1" applyAlignment="1">
      <alignment horizontal="center"/>
    </xf>
    <xf numFmtId="0" fontId="0" fillId="5" borderId="36" xfId="0" applyFill="1" applyBorder="1" applyAlignment="1">
      <alignment horizontal="center"/>
    </xf>
    <xf numFmtId="0" fontId="0" fillId="5" borderId="57" xfId="0" applyFill="1" applyBorder="1" applyAlignment="1">
      <alignment horizontal="center"/>
    </xf>
    <xf numFmtId="0" fontId="3" fillId="2" borderId="9" xfId="0" applyFont="1" applyFill="1" applyBorder="1" applyAlignment="1">
      <alignment horizontal="center"/>
    </xf>
    <xf numFmtId="0" fontId="3" fillId="2" borderId="33" xfId="0" applyFont="1" applyFill="1" applyBorder="1" applyAlignment="1">
      <alignment horizontal="center"/>
    </xf>
    <xf numFmtId="0" fontId="3" fillId="2" borderId="46" xfId="0" applyFont="1" applyFill="1" applyBorder="1" applyAlignment="1">
      <alignment horizontal="center"/>
    </xf>
    <xf numFmtId="0" fontId="3" fillId="5" borderId="43" xfId="0" applyFont="1" applyFill="1" applyBorder="1" applyAlignment="1">
      <alignment horizontal="center"/>
    </xf>
    <xf numFmtId="0" fontId="3" fillId="5" borderId="6" xfId="0" applyFont="1" applyFill="1" applyBorder="1" applyAlignment="1">
      <alignment horizontal="center"/>
    </xf>
    <xf numFmtId="0" fontId="3" fillId="5" borderId="30" xfId="0" applyFont="1" applyFill="1" applyBorder="1" applyAlignment="1">
      <alignment horizontal="center"/>
    </xf>
    <xf numFmtId="0" fontId="3" fillId="5" borderId="7" xfId="0" applyFont="1" applyFill="1" applyBorder="1" applyAlignment="1">
      <alignment horizontal="center"/>
    </xf>
    <xf numFmtId="0" fontId="3" fillId="5" borderId="8" xfId="0" applyFont="1" applyFill="1" applyBorder="1" applyAlignment="1">
      <alignment horizontal="center"/>
    </xf>
    <xf numFmtId="0" fontId="3" fillId="5" borderId="34" xfId="0" applyFont="1" applyFill="1" applyBorder="1" applyAlignment="1">
      <alignment horizontal="center"/>
    </xf>
    <xf numFmtId="0" fontId="3" fillId="5" borderId="29" xfId="0" applyFont="1" applyFill="1" applyBorder="1" applyAlignment="1">
      <alignment horizontal="center"/>
    </xf>
    <xf numFmtId="0" fontId="3" fillId="5" borderId="10" xfId="0" applyFont="1" applyFill="1" applyBorder="1" applyAlignment="1">
      <alignment horizontal="center"/>
    </xf>
    <xf numFmtId="0" fontId="17" fillId="2" borderId="43"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7" fillId="2" borderId="30" xfId="0" applyFont="1" applyFill="1" applyBorder="1" applyAlignment="1">
      <alignment horizontal="center" vertical="center" wrapText="1"/>
    </xf>
    <xf numFmtId="0" fontId="17" fillId="2" borderId="11"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7" fillId="2" borderId="31" xfId="0" applyFont="1" applyFill="1" applyBorder="1" applyAlignment="1">
      <alignment horizontal="center" vertical="center" wrapText="1"/>
    </xf>
    <xf numFmtId="0" fontId="17" fillId="2" borderId="7" xfId="0" applyFont="1" applyFill="1" applyBorder="1" applyAlignment="1">
      <alignment horizontal="center" vertical="center" wrapText="1"/>
    </xf>
    <xf numFmtId="0" fontId="17" fillId="2" borderId="8" xfId="0" applyFont="1" applyFill="1" applyBorder="1" applyAlignment="1">
      <alignment horizontal="center" vertical="center" wrapText="1"/>
    </xf>
    <xf numFmtId="0" fontId="17" fillId="2" borderId="34" xfId="0" applyFont="1" applyFill="1" applyBorder="1" applyAlignment="1">
      <alignment horizontal="center" vertical="center" wrapText="1"/>
    </xf>
    <xf numFmtId="0" fontId="0" fillId="5" borderId="27" xfId="0" applyFill="1" applyBorder="1" applyAlignment="1">
      <alignment horizontal="center"/>
    </xf>
    <xf numFmtId="0" fontId="0" fillId="5" borderId="60" xfId="0" applyFill="1" applyBorder="1" applyAlignment="1">
      <alignment horizontal="center"/>
    </xf>
    <xf numFmtId="0" fontId="0" fillId="5" borderId="69" xfId="0" applyFill="1" applyBorder="1" applyAlignment="1">
      <alignment horizontal="center"/>
    </xf>
    <xf numFmtId="0" fontId="0" fillId="5" borderId="26" xfId="0" applyFill="1" applyBorder="1" applyAlignment="1">
      <alignment horizontal="center"/>
    </xf>
    <xf numFmtId="0" fontId="0" fillId="5" borderId="59" xfId="0" applyFill="1" applyBorder="1" applyAlignment="1">
      <alignment horizontal="center"/>
    </xf>
    <xf numFmtId="0" fontId="0" fillId="5" borderId="45" xfId="0" applyFill="1" applyBorder="1" applyAlignment="1">
      <alignment horizontal="center"/>
    </xf>
    <xf numFmtId="0" fontId="0" fillId="0" borderId="43" xfId="0" applyBorder="1" applyAlignment="1">
      <alignment horizontal="center" vertical="center"/>
    </xf>
    <xf numFmtId="0" fontId="0" fillId="0" borderId="77" xfId="0" applyBorder="1" applyAlignment="1">
      <alignment horizontal="center" vertical="center"/>
    </xf>
    <xf numFmtId="0" fontId="0" fillId="0" borderId="11" xfId="0" applyBorder="1" applyAlignment="1">
      <alignment horizontal="center" vertical="center"/>
    </xf>
    <xf numFmtId="0" fontId="0" fillId="0" borderId="78" xfId="0" applyBorder="1" applyAlignment="1">
      <alignment horizontal="center" vertical="center"/>
    </xf>
    <xf numFmtId="0" fontId="0" fillId="0" borderId="26" xfId="0" applyBorder="1" applyAlignment="1">
      <alignment horizontal="center" vertical="center"/>
    </xf>
    <xf numFmtId="0" fontId="0" fillId="0" borderId="79" xfId="0" applyBorder="1" applyAlignment="1">
      <alignment horizontal="center" vertical="center"/>
    </xf>
    <xf numFmtId="0" fontId="5" fillId="0" borderId="0" xfId="0" applyFont="1" applyFill="1" applyBorder="1" applyAlignment="1">
      <alignment horizontal="center"/>
    </xf>
    <xf numFmtId="0" fontId="18" fillId="0" borderId="0" xfId="0" applyFont="1" applyFill="1" applyBorder="1" applyAlignment="1">
      <alignment vertical="center"/>
    </xf>
    <xf numFmtId="0" fontId="0" fillId="0" borderId="0" xfId="0" applyFill="1" applyBorder="1"/>
    <xf numFmtId="0" fontId="0" fillId="0" borderId="0" xfId="0" applyFill="1" applyBorder="1" applyAlignment="1">
      <alignment horizontal="center"/>
    </xf>
    <xf numFmtId="0" fontId="18"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wrapText="1"/>
    </xf>
    <xf numFmtId="0" fontId="0"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11" fillId="0" borderId="0" xfId="0" applyFont="1" applyFill="1" applyBorder="1" applyAlignment="1">
      <alignment horizontal="center" vertical="center"/>
    </xf>
    <xf numFmtId="0" fontId="16" fillId="0" borderId="0" xfId="0" applyFont="1" applyFill="1" applyBorder="1" applyAlignment="1">
      <alignment horizontal="center" vertical="center"/>
    </xf>
    <xf numFmtId="0" fontId="4" fillId="0" borderId="0" xfId="0" applyFont="1" applyFill="1" applyBorder="1" applyAlignment="1">
      <alignment vertical="center"/>
    </xf>
    <xf numFmtId="0" fontId="0" fillId="0" borderId="0" xfId="0" applyFill="1" applyBorder="1" applyAlignment="1">
      <alignment vertical="center"/>
    </xf>
    <xf numFmtId="0" fontId="17" fillId="0" borderId="0" xfId="0" applyFont="1" applyFill="1" applyBorder="1" applyAlignment="1">
      <alignment vertical="center" wrapText="1"/>
    </xf>
    <xf numFmtId="0" fontId="6" fillId="0" borderId="0" xfId="0" applyFont="1" applyFill="1" applyBorder="1" applyAlignment="1">
      <alignment vertical="center"/>
    </xf>
    <xf numFmtId="0" fontId="3" fillId="0" borderId="0" xfId="0" applyFont="1" applyFill="1" applyBorder="1" applyAlignment="1">
      <alignment vertical="center" wrapText="1"/>
    </xf>
    <xf numFmtId="0" fontId="0" fillId="0" borderId="0" xfId="0" applyFont="1" applyFill="1" applyBorder="1" applyAlignment="1">
      <alignment vertical="center" wrapText="1"/>
    </xf>
    <xf numFmtId="0" fontId="24" fillId="0" borderId="0" xfId="0" applyFont="1" applyFill="1" applyBorder="1" applyAlignment="1">
      <alignment vertical="center" wrapText="1"/>
    </xf>
    <xf numFmtId="0" fontId="18" fillId="0" borderId="0" xfId="0" applyFont="1" applyFill="1" applyBorder="1" applyAlignment="1"/>
  </cellXfs>
  <cellStyles count="1">
    <cellStyle name="Normal" xfId="0" builtinId="0"/>
  </cellStyles>
  <dxfs count="18">
    <dxf>
      <font>
        <b/>
        <i val="0"/>
      </font>
      <fill>
        <patternFill>
          <bgColor rgb="FF1DF10D"/>
        </patternFill>
      </fill>
    </dxf>
    <dxf>
      <font>
        <b/>
        <i val="0"/>
      </font>
      <fill>
        <patternFill>
          <bgColor rgb="FF1DF10D"/>
        </patternFill>
      </fill>
    </dxf>
    <dxf>
      <font>
        <b/>
        <i val="0"/>
      </font>
      <fill>
        <patternFill>
          <bgColor rgb="FF1DF10D"/>
        </patternFill>
      </fill>
    </dxf>
    <dxf>
      <font>
        <b/>
        <i val="0"/>
      </font>
      <fill>
        <patternFill>
          <bgColor rgb="FF1DF10D"/>
        </patternFill>
      </fill>
    </dxf>
    <dxf>
      <font>
        <b/>
        <i val="0"/>
      </font>
      <fill>
        <patternFill>
          <bgColor rgb="FF1DF10D"/>
        </patternFill>
      </fill>
    </dxf>
    <dxf>
      <font>
        <b/>
        <i val="0"/>
      </font>
      <fill>
        <patternFill>
          <bgColor rgb="FF1DF10D"/>
        </patternFill>
      </fill>
    </dxf>
    <dxf>
      <font>
        <b/>
        <i val="0"/>
      </font>
      <fill>
        <patternFill>
          <bgColor rgb="FF1DF10D"/>
        </patternFill>
      </fill>
    </dxf>
    <dxf>
      <font>
        <b/>
        <i val="0"/>
      </font>
      <fill>
        <patternFill>
          <bgColor rgb="FF1DF10D"/>
        </patternFill>
      </fill>
    </dxf>
    <dxf>
      <fill>
        <patternFill>
          <bgColor theme="9" tint="0.59996337778862885"/>
        </patternFill>
      </fill>
    </dxf>
    <dxf>
      <fill>
        <patternFill>
          <bgColor rgb="FF00FF00"/>
        </patternFill>
      </fill>
    </dxf>
    <dxf>
      <fill>
        <patternFill>
          <bgColor theme="9" tint="0.59996337778862885"/>
        </patternFill>
      </fill>
    </dxf>
    <dxf>
      <fill>
        <patternFill>
          <bgColor rgb="FF00FF00"/>
        </patternFill>
      </fill>
    </dxf>
    <dxf>
      <fill>
        <patternFill>
          <bgColor rgb="FF09FF78"/>
        </patternFill>
      </fill>
    </dxf>
    <dxf>
      <fill>
        <patternFill>
          <bgColor rgb="FF15FF7F"/>
        </patternFill>
      </fill>
    </dxf>
    <dxf>
      <fill>
        <patternFill>
          <bgColor rgb="FF09FF78"/>
        </patternFill>
      </fill>
    </dxf>
    <dxf>
      <fill>
        <patternFill>
          <bgColor rgb="FF15FF7F"/>
        </patternFill>
      </fill>
    </dxf>
    <dxf>
      <fill>
        <patternFill>
          <bgColor rgb="FF09FF78"/>
        </patternFill>
      </fill>
    </dxf>
    <dxf>
      <fill>
        <patternFill>
          <bgColor rgb="FF15FF7F"/>
        </patternFill>
      </fill>
    </dxf>
  </dxfs>
  <tableStyles count="0" defaultTableStyle="TableStyleMedium2" defaultPivotStyle="PivotStyleLight16"/>
  <colors>
    <mruColors>
      <color rgb="FF9FE6FF"/>
      <color rgb="FF01FF07"/>
      <color rgb="FFB1E676"/>
      <color rgb="FF00FF00"/>
      <color rgb="FF00AAE6"/>
      <color rgb="FF85DFFF"/>
      <color rgb="FF19C3FF"/>
      <color rgb="FF76DC87"/>
      <color rgb="FFA9E9B4"/>
      <color rgb="FF66CC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F5DA-D2FB-46C1-84B2-D7A1F81FBB7D}">
  <sheetPr>
    <pageSetUpPr autoPageBreaks="0"/>
  </sheetPr>
  <dimension ref="A1:BL107"/>
  <sheetViews>
    <sheetView showGridLines="0" tabSelected="1" zoomScale="60" zoomScaleNormal="60" workbookViewId="0">
      <selection activeCell="C5" sqref="C5:E5"/>
    </sheetView>
  </sheetViews>
  <sheetFormatPr defaultRowHeight="14.4" x14ac:dyDescent="0.3"/>
  <cols>
    <col min="1" max="1" width="3.33203125" customWidth="1"/>
    <col min="2" max="2" width="47.33203125" customWidth="1"/>
    <col min="3" max="5" width="17.77734375" customWidth="1"/>
    <col min="6" max="6" width="4.33203125" customWidth="1"/>
    <col min="7" max="14" width="5.77734375" customWidth="1"/>
    <col min="15" max="16" width="17.109375" customWidth="1"/>
    <col min="17" max="18" width="13.33203125" customWidth="1"/>
    <col min="19" max="26" width="5.77734375" customWidth="1"/>
    <col min="27" max="28" width="17.109375" customWidth="1"/>
    <col min="29" max="30" width="13.33203125" customWidth="1"/>
    <col min="31" max="31" width="2.77734375" customWidth="1"/>
    <col min="32" max="33" width="12.77734375" customWidth="1"/>
    <col min="39" max="40" width="17.109375" customWidth="1"/>
    <col min="41" max="42" width="13.33203125" customWidth="1"/>
    <col min="43" max="43" width="8.88671875" style="6"/>
  </cols>
  <sheetData>
    <row r="1" spans="1:64" ht="15" customHeight="1" thickBot="1" x14ac:dyDescent="0.35">
      <c r="A1" s="79"/>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154"/>
      <c r="AG1" s="154"/>
      <c r="AH1" s="155"/>
      <c r="AI1" s="20"/>
      <c r="AJ1" s="20"/>
      <c r="AK1" s="20"/>
      <c r="AL1" s="20"/>
      <c r="AM1" s="20"/>
      <c r="AN1" s="20"/>
      <c r="AO1" s="20"/>
      <c r="AP1" s="20"/>
      <c r="AQ1" s="13"/>
    </row>
    <row r="2" spans="1:64" ht="48" customHeight="1" thickBot="1" x14ac:dyDescent="0.35">
      <c r="A2" s="89"/>
      <c r="B2" s="435" t="s">
        <v>107</v>
      </c>
      <c r="C2" s="435"/>
      <c r="D2" s="435"/>
      <c r="E2" s="436"/>
      <c r="F2" s="152"/>
      <c r="G2" s="433" t="s">
        <v>132</v>
      </c>
      <c r="H2" s="434"/>
      <c r="I2" s="434"/>
      <c r="J2" s="434"/>
      <c r="K2" s="434"/>
      <c r="L2" s="434"/>
      <c r="M2" s="434"/>
      <c r="N2" s="434"/>
      <c r="O2" s="434"/>
      <c r="P2" s="434"/>
      <c r="Q2" s="434"/>
      <c r="R2" s="434"/>
      <c r="S2" s="433" t="s">
        <v>110</v>
      </c>
      <c r="T2" s="434"/>
      <c r="U2" s="434"/>
      <c r="V2" s="434"/>
      <c r="W2" s="434"/>
      <c r="X2" s="434"/>
      <c r="Y2" s="434"/>
      <c r="Z2" s="434"/>
      <c r="AA2" s="434"/>
      <c r="AB2" s="434"/>
      <c r="AC2" s="434"/>
      <c r="AD2" s="434"/>
      <c r="AE2" s="143"/>
      <c r="AF2" s="156"/>
      <c r="AG2" s="156"/>
      <c r="AH2" s="157"/>
      <c r="AI2" s="140"/>
      <c r="AJ2" s="140"/>
      <c r="AK2" s="140"/>
      <c r="AL2" s="140"/>
      <c r="AM2" s="140"/>
      <c r="AN2" s="140"/>
      <c r="AO2" s="140"/>
      <c r="AP2" s="140"/>
      <c r="AQ2" s="13"/>
    </row>
    <row r="3" spans="1:64" ht="25.2" customHeight="1" thickBot="1" x14ac:dyDescent="0.5">
      <c r="A3" s="89"/>
      <c r="B3" s="409" t="s">
        <v>78</v>
      </c>
      <c r="C3" s="411" t="s">
        <v>41</v>
      </c>
      <c r="D3" s="412"/>
      <c r="E3" s="413"/>
      <c r="F3" s="153"/>
      <c r="G3" s="414" t="s">
        <v>77</v>
      </c>
      <c r="H3" s="415"/>
      <c r="I3" s="415"/>
      <c r="J3" s="415"/>
      <c r="K3" s="415"/>
      <c r="L3" s="415"/>
      <c r="M3" s="415"/>
      <c r="N3" s="416"/>
      <c r="O3" s="149" t="s">
        <v>88</v>
      </c>
      <c r="P3" s="151" t="s">
        <v>25</v>
      </c>
      <c r="Q3" s="149" t="s">
        <v>88</v>
      </c>
      <c r="R3" s="151" t="s">
        <v>25</v>
      </c>
      <c r="S3" s="421" t="s">
        <v>77</v>
      </c>
      <c r="T3" s="422"/>
      <c r="U3" s="422"/>
      <c r="V3" s="422"/>
      <c r="W3" s="422"/>
      <c r="X3" s="422"/>
      <c r="Y3" s="422"/>
      <c r="Z3" s="423"/>
      <c r="AA3" s="149" t="s">
        <v>88</v>
      </c>
      <c r="AB3" s="150" t="s">
        <v>25</v>
      </c>
      <c r="AC3" s="149" t="s">
        <v>88</v>
      </c>
      <c r="AD3" s="151" t="s">
        <v>25</v>
      </c>
      <c r="AE3" s="144"/>
      <c r="AF3" s="83"/>
      <c r="AG3" s="83"/>
      <c r="AH3" s="158"/>
      <c r="AI3" s="141"/>
      <c r="AJ3" s="141"/>
      <c r="AK3" s="141"/>
      <c r="AL3" s="141"/>
      <c r="AM3" s="142"/>
      <c r="AN3" s="142"/>
      <c r="AO3" s="142"/>
      <c r="AP3" s="142"/>
      <c r="AQ3" s="13"/>
    </row>
    <row r="4" spans="1:64" ht="19.8" customHeight="1" thickBot="1" x14ac:dyDescent="0.35">
      <c r="A4" s="89"/>
      <c r="B4" s="410"/>
      <c r="C4" s="63" t="s">
        <v>103</v>
      </c>
      <c r="D4" s="64" t="s">
        <v>104</v>
      </c>
      <c r="E4" s="65" t="s">
        <v>105</v>
      </c>
      <c r="F4" s="227"/>
      <c r="G4" s="184">
        <v>1</v>
      </c>
      <c r="H4" s="185">
        <v>2</v>
      </c>
      <c r="I4" s="185">
        <v>3</v>
      </c>
      <c r="J4" s="185">
        <v>4</v>
      </c>
      <c r="K4" s="185">
        <v>5</v>
      </c>
      <c r="L4" s="185">
        <v>6</v>
      </c>
      <c r="M4" s="185">
        <v>7</v>
      </c>
      <c r="N4" s="186">
        <v>8</v>
      </c>
      <c r="O4" s="390" t="s">
        <v>106</v>
      </c>
      <c r="P4" s="391"/>
      <c r="Q4" s="391"/>
      <c r="R4" s="392"/>
      <c r="S4" s="63">
        <v>1</v>
      </c>
      <c r="T4" s="64">
        <v>2</v>
      </c>
      <c r="U4" s="64">
        <v>3</v>
      </c>
      <c r="V4" s="64">
        <v>4</v>
      </c>
      <c r="W4" s="64">
        <v>5</v>
      </c>
      <c r="X4" s="64">
        <v>6</v>
      </c>
      <c r="Y4" s="64">
        <v>7</v>
      </c>
      <c r="Z4" s="66">
        <v>8</v>
      </c>
      <c r="AA4" s="390" t="s">
        <v>121</v>
      </c>
      <c r="AB4" s="391"/>
      <c r="AC4" s="391"/>
      <c r="AD4" s="391"/>
      <c r="AE4" s="145"/>
      <c r="AF4" s="107"/>
      <c r="AG4" s="107"/>
      <c r="AH4" s="159"/>
      <c r="AI4" s="139"/>
      <c r="AJ4" s="540"/>
      <c r="AK4" s="540"/>
      <c r="AL4" s="540"/>
      <c r="AM4" s="541"/>
      <c r="AN4" s="541"/>
      <c r="AO4" s="541"/>
      <c r="AP4" s="541"/>
      <c r="AQ4" s="542"/>
      <c r="AR4" s="542"/>
      <c r="AS4" s="542"/>
      <c r="AT4" s="542"/>
      <c r="AU4" s="542"/>
      <c r="AV4" s="542"/>
      <c r="AW4" s="542"/>
      <c r="AX4" s="542"/>
      <c r="AY4" s="542"/>
      <c r="AZ4" s="542"/>
      <c r="BA4" s="542"/>
      <c r="BB4" s="542"/>
      <c r="BC4" s="542"/>
      <c r="BD4" s="542"/>
      <c r="BE4" s="542"/>
      <c r="BF4" s="542"/>
      <c r="BG4" s="542"/>
      <c r="BH4" s="542"/>
      <c r="BI4" s="542"/>
      <c r="BJ4" s="542"/>
      <c r="BK4" s="542"/>
      <c r="BL4" s="542"/>
    </row>
    <row r="5" spans="1:64" ht="28.05" customHeight="1" thickBot="1" x14ac:dyDescent="0.4">
      <c r="A5" s="89"/>
      <c r="B5" s="115"/>
      <c r="C5" s="308"/>
      <c r="D5" s="309"/>
      <c r="E5" s="310"/>
      <c r="F5" s="183"/>
      <c r="G5" s="314" t="s">
        <v>122</v>
      </c>
      <c r="H5" s="315"/>
      <c r="I5" s="315"/>
      <c r="J5" s="315"/>
      <c r="K5" s="315"/>
      <c r="L5" s="315"/>
      <c r="M5" s="315"/>
      <c r="N5" s="316"/>
      <c r="O5" s="393" t="s">
        <v>86</v>
      </c>
      <c r="P5" s="394"/>
      <c r="Q5" s="393" t="s">
        <v>87</v>
      </c>
      <c r="R5" s="394"/>
      <c r="S5" s="308"/>
      <c r="T5" s="309"/>
      <c r="U5" s="309"/>
      <c r="V5" s="309"/>
      <c r="W5" s="309"/>
      <c r="X5" s="309"/>
      <c r="Y5" s="309"/>
      <c r="Z5" s="310"/>
      <c r="AA5" s="393" t="s">
        <v>86</v>
      </c>
      <c r="AB5" s="394"/>
      <c r="AC5" s="393" t="s">
        <v>87</v>
      </c>
      <c r="AD5" s="420"/>
      <c r="AE5" s="187"/>
      <c r="AF5" s="442" t="s">
        <v>117</v>
      </c>
      <c r="AG5" s="443"/>
      <c r="AH5" s="188"/>
      <c r="AI5" s="74"/>
      <c r="AJ5" s="543"/>
      <c r="AK5" s="544"/>
      <c r="AL5" s="544"/>
      <c r="AM5" s="544"/>
      <c r="AN5" s="544"/>
      <c r="AO5" s="544"/>
      <c r="AP5" s="544"/>
      <c r="AQ5" s="544"/>
      <c r="AR5" s="544"/>
      <c r="AS5" s="542"/>
      <c r="AT5" s="552"/>
      <c r="AU5" s="552"/>
      <c r="AV5" s="552"/>
      <c r="AW5" s="552"/>
      <c r="AX5" s="552"/>
      <c r="AY5" s="552"/>
      <c r="AZ5" s="552"/>
      <c r="BA5" s="552"/>
      <c r="BB5" s="545"/>
      <c r="BC5" s="545"/>
      <c r="BD5" s="555"/>
      <c r="BE5" s="555"/>
      <c r="BF5" s="542"/>
      <c r="BG5" s="542"/>
      <c r="BH5" s="542"/>
      <c r="BI5" s="542"/>
      <c r="BJ5" s="542"/>
      <c r="BK5" s="542"/>
      <c r="BL5" s="542"/>
    </row>
    <row r="6" spans="1:64" ht="31.95" hidden="1" customHeight="1" thickBot="1" x14ac:dyDescent="0.4">
      <c r="A6" s="89"/>
      <c r="B6" s="355" t="s">
        <v>97</v>
      </c>
      <c r="C6" s="375" t="s">
        <v>92</v>
      </c>
      <c r="D6" s="376"/>
      <c r="E6" s="377"/>
      <c r="F6" s="170"/>
      <c r="G6" s="290" t="s">
        <v>76</v>
      </c>
      <c r="H6" s="291"/>
      <c r="I6" s="291"/>
      <c r="J6" s="291"/>
      <c r="K6" s="291"/>
      <c r="L6" s="291"/>
      <c r="M6" s="291"/>
      <c r="N6" s="292"/>
      <c r="O6" s="171">
        <f>MAX(O7:O10)</f>
        <v>144.21299999999999</v>
      </c>
      <c r="P6" s="172" cm="1">
        <f t="array" ref="P6">MIN(IF(O7:O10=O6,P7:P10))</f>
        <v>111.688</v>
      </c>
      <c r="Q6" s="330"/>
      <c r="R6" s="332"/>
      <c r="S6" s="290" t="s">
        <v>109</v>
      </c>
      <c r="T6" s="291"/>
      <c r="U6" s="291"/>
      <c r="V6" s="291"/>
      <c r="W6" s="291"/>
      <c r="X6" s="291"/>
      <c r="Y6" s="291"/>
      <c r="Z6" s="292"/>
      <c r="AA6" s="173">
        <f>MAX(AA7:AA8)</f>
        <v>1151.5070000000001</v>
      </c>
      <c r="AB6" s="174" cm="1">
        <f t="array" ref="AB6">MIN(IF(AA7:AA8=AA6,AB7:AB8))</f>
        <v>233.76499999999999</v>
      </c>
      <c r="AC6" s="330"/>
      <c r="AD6" s="331"/>
      <c r="AE6" s="188"/>
      <c r="AF6" s="444" t="s">
        <v>123</v>
      </c>
      <c r="AG6" s="445"/>
      <c r="AH6" s="188"/>
      <c r="AJ6" s="546"/>
      <c r="AK6" s="559"/>
      <c r="AL6" s="559"/>
      <c r="AM6" s="559"/>
      <c r="AN6" s="559"/>
      <c r="AO6" s="559"/>
      <c r="AP6" s="559"/>
      <c r="AQ6" s="559"/>
      <c r="AR6" s="559"/>
      <c r="AS6" s="542"/>
      <c r="AT6" s="546"/>
      <c r="AU6" s="546"/>
      <c r="AV6" s="546"/>
      <c r="AW6" s="546"/>
      <c r="AX6" s="546"/>
      <c r="AY6" s="546"/>
      <c r="AZ6" s="546"/>
      <c r="BA6" s="546"/>
      <c r="BB6" s="546"/>
      <c r="BC6" s="546"/>
      <c r="BD6" s="546"/>
      <c r="BE6" s="546"/>
      <c r="BF6" s="542"/>
      <c r="BG6" s="542"/>
      <c r="BH6" s="542"/>
      <c r="BI6" s="542"/>
      <c r="BJ6" s="542"/>
      <c r="BK6" s="542"/>
      <c r="BL6" s="542"/>
    </row>
    <row r="7" spans="1:64" ht="15" hidden="1" customHeight="1" thickBot="1" x14ac:dyDescent="0.35">
      <c r="A7" s="89"/>
      <c r="B7" s="356"/>
      <c r="C7" s="370" t="s">
        <v>44</v>
      </c>
      <c r="D7" s="303"/>
      <c r="E7" s="2" t="s">
        <v>46</v>
      </c>
      <c r="F7" s="67"/>
      <c r="G7" s="202">
        <v>904</v>
      </c>
      <c r="H7" s="175">
        <v>0</v>
      </c>
      <c r="I7" s="179">
        <v>34</v>
      </c>
      <c r="J7" s="179">
        <v>12</v>
      </c>
      <c r="K7" s="179">
        <v>2387</v>
      </c>
      <c r="L7" s="179">
        <v>3987</v>
      </c>
      <c r="M7" s="179">
        <v>4290</v>
      </c>
      <c r="N7" s="180">
        <v>1809</v>
      </c>
      <c r="O7" s="121">
        <v>144.21299999999999</v>
      </c>
      <c r="P7" s="122">
        <v>111.688</v>
      </c>
      <c r="Q7" s="121">
        <f>O7</f>
        <v>144.21299999999999</v>
      </c>
      <c r="R7" s="122">
        <f>P7</f>
        <v>111.688</v>
      </c>
      <c r="S7" s="160">
        <v>107</v>
      </c>
      <c r="T7" s="161">
        <v>58</v>
      </c>
      <c r="U7" s="161">
        <v>428</v>
      </c>
      <c r="V7" s="161">
        <v>563</v>
      </c>
      <c r="W7" s="161">
        <v>1684</v>
      </c>
      <c r="X7" s="161">
        <v>171</v>
      </c>
      <c r="Y7" s="161">
        <v>348</v>
      </c>
      <c r="Z7" s="162">
        <v>483</v>
      </c>
      <c r="AA7" s="42">
        <v>1150.5070000000001</v>
      </c>
      <c r="AB7" s="2">
        <v>197.20099999999999</v>
      </c>
      <c r="AC7" s="121">
        <f>AA7</f>
        <v>1150.5070000000001</v>
      </c>
      <c r="AD7" s="2">
        <f>AB7</f>
        <v>197.20099999999999</v>
      </c>
      <c r="AE7" s="146"/>
      <c r="AF7" s="213">
        <f>Q7/(R7*(1/(MIN(MIN($AD$7:$AD$100),MIN($R$7:$R$104)))))</f>
        <v>2.8406686483776224E-2</v>
      </c>
      <c r="AG7" s="215">
        <f>AC7/(AD7*(1/(MIN(MIN($AD$7:$AD$100),MIN($R$7:$R$104)))))</f>
        <v>0.12835205703825028</v>
      </c>
      <c r="AH7" s="92"/>
      <c r="AJ7" s="546"/>
      <c r="AK7" s="552"/>
      <c r="AL7" s="552"/>
      <c r="AM7" s="552"/>
      <c r="AN7" s="552"/>
      <c r="AO7" s="552"/>
      <c r="AP7" s="552"/>
      <c r="AQ7" s="552"/>
      <c r="AR7" s="552"/>
      <c r="AS7" s="542"/>
      <c r="AT7" s="546"/>
      <c r="AU7" s="546"/>
      <c r="AV7" s="546"/>
      <c r="AW7" s="546"/>
      <c r="AX7" s="546"/>
      <c r="AY7" s="546"/>
      <c r="AZ7" s="546"/>
      <c r="BA7" s="546"/>
      <c r="BB7" s="546"/>
      <c r="BC7" s="546"/>
      <c r="BD7" s="546"/>
      <c r="BE7" s="546"/>
      <c r="BF7" s="542"/>
      <c r="BG7" s="542"/>
      <c r="BH7" s="542"/>
      <c r="BI7" s="542"/>
      <c r="BJ7" s="542"/>
      <c r="BK7" s="542"/>
      <c r="BL7" s="542"/>
    </row>
    <row r="8" spans="1:64" ht="15" hidden="1" customHeight="1" thickBot="1" x14ac:dyDescent="0.35">
      <c r="A8" s="89"/>
      <c r="B8" s="356"/>
      <c r="C8" s="307"/>
      <c r="D8" s="304"/>
      <c r="E8" s="18" t="s">
        <v>47</v>
      </c>
      <c r="F8" s="15"/>
      <c r="G8" s="177">
        <v>695</v>
      </c>
      <c r="H8" s="176">
        <v>818</v>
      </c>
      <c r="I8" s="176">
        <v>1328</v>
      </c>
      <c r="J8" s="176">
        <v>1571</v>
      </c>
      <c r="K8" s="176">
        <v>1668</v>
      </c>
      <c r="L8" s="176">
        <v>2286</v>
      </c>
      <c r="M8" s="176">
        <v>2330</v>
      </c>
      <c r="N8" s="178">
        <v>2417</v>
      </c>
      <c r="O8" s="41">
        <v>142.38499999999999</v>
      </c>
      <c r="P8" s="35">
        <v>111.926</v>
      </c>
      <c r="Q8" s="41">
        <f t="shared" ref="Q8:Q10" si="0">O8</f>
        <v>142.38499999999999</v>
      </c>
      <c r="R8" s="35">
        <f t="shared" ref="R8:R10" si="1">P8</f>
        <v>111.926</v>
      </c>
      <c r="S8" s="9">
        <v>483</v>
      </c>
      <c r="T8" s="12">
        <v>107</v>
      </c>
      <c r="U8" s="12">
        <v>428</v>
      </c>
      <c r="V8" s="12">
        <v>171</v>
      </c>
      <c r="W8" s="12">
        <v>563</v>
      </c>
      <c r="X8" s="12">
        <v>1684</v>
      </c>
      <c r="Y8" s="12">
        <v>58</v>
      </c>
      <c r="Z8" s="57">
        <v>348</v>
      </c>
      <c r="AA8" s="45">
        <v>1151.5070000000001</v>
      </c>
      <c r="AB8" s="57">
        <v>233.76499999999999</v>
      </c>
      <c r="AC8" s="123">
        <f>AA8</f>
        <v>1151.5070000000001</v>
      </c>
      <c r="AD8" s="19">
        <f>AB8</f>
        <v>233.76499999999999</v>
      </c>
      <c r="AE8" s="146"/>
      <c r="AF8" s="213">
        <f>Q8/(R8*(1/(MIN(MIN($AD$7:$AD$100),MIN($R$7:$R$104)))))</f>
        <v>2.798697353608634E-2</v>
      </c>
      <c r="AG8" s="215">
        <f>AC8/(AD8*(1/(MIN(MIN($AD$7:$AD$100),MIN($R$7:$R$104)))))</f>
        <v>0.10837017517592455</v>
      </c>
      <c r="AH8" s="92"/>
      <c r="AJ8" s="546"/>
      <c r="AK8" s="546"/>
      <c r="AL8" s="546"/>
      <c r="AM8" s="546"/>
      <c r="AN8" s="546"/>
      <c r="AO8" s="546"/>
      <c r="AP8" s="546"/>
      <c r="AQ8" s="546"/>
      <c r="AR8" s="546"/>
      <c r="AS8" s="542"/>
      <c r="AT8" s="558"/>
      <c r="AU8" s="558"/>
      <c r="AV8" s="558"/>
      <c r="AW8" s="558"/>
      <c r="AX8" s="558"/>
      <c r="AY8" s="558"/>
      <c r="AZ8" s="558"/>
      <c r="BA8" s="558"/>
      <c r="BB8" s="558"/>
      <c r="BC8" s="558"/>
      <c r="BD8" s="558"/>
      <c r="BE8" s="558"/>
      <c r="BF8" s="542"/>
      <c r="BG8" s="542"/>
      <c r="BH8" s="542"/>
      <c r="BI8" s="542"/>
      <c r="BJ8" s="542"/>
      <c r="BK8" s="542"/>
      <c r="BL8" s="542"/>
    </row>
    <row r="9" spans="1:64" ht="15" hidden="1" customHeight="1" thickBot="1" x14ac:dyDescent="0.35">
      <c r="A9" s="89"/>
      <c r="B9" s="111"/>
      <c r="C9" s="307" t="s">
        <v>45</v>
      </c>
      <c r="D9" s="304"/>
      <c r="E9" s="18" t="s">
        <v>46</v>
      </c>
      <c r="F9" s="15"/>
      <c r="G9" s="10">
        <v>904</v>
      </c>
      <c r="H9" s="17">
        <v>0</v>
      </c>
      <c r="I9" s="17">
        <v>34</v>
      </c>
      <c r="J9" s="17">
        <v>12</v>
      </c>
      <c r="K9" s="17">
        <v>2387</v>
      </c>
      <c r="L9" s="17">
        <v>3987</v>
      </c>
      <c r="M9" s="17">
        <v>4290</v>
      </c>
      <c r="N9" s="18">
        <v>1809</v>
      </c>
      <c r="O9" s="41">
        <v>144.21299999999999</v>
      </c>
      <c r="P9" s="35">
        <v>161.32</v>
      </c>
      <c r="Q9" s="41">
        <f t="shared" si="0"/>
        <v>144.21299999999999</v>
      </c>
      <c r="R9" s="35">
        <f t="shared" si="1"/>
        <v>161.32</v>
      </c>
      <c r="S9" s="337" t="s">
        <v>114</v>
      </c>
      <c r="T9" s="338"/>
      <c r="U9" s="338"/>
      <c r="V9" s="338"/>
      <c r="W9" s="338"/>
      <c r="X9" s="338"/>
      <c r="Y9" s="338"/>
      <c r="Z9" s="338"/>
      <c r="AA9" s="338"/>
      <c r="AB9" s="338"/>
      <c r="AC9" s="338"/>
      <c r="AD9" s="339"/>
      <c r="AE9" s="146"/>
      <c r="AF9" s="213">
        <f>Q9/(R9*(1/(MIN(MIN($AD$7:$AD$100),MIN($R$7:$R$104)))))</f>
        <v>1.9667034465658317E-2</v>
      </c>
      <c r="AG9" s="217"/>
      <c r="AH9" s="92"/>
      <c r="AJ9" s="546"/>
      <c r="AK9" s="546"/>
      <c r="AL9" s="546"/>
      <c r="AM9" s="546"/>
      <c r="AN9" s="546"/>
      <c r="AO9" s="546"/>
      <c r="AP9" s="546"/>
      <c r="AQ9" s="546"/>
      <c r="AR9" s="546"/>
      <c r="AS9" s="542"/>
      <c r="AT9" s="558"/>
      <c r="AU9" s="558"/>
      <c r="AV9" s="558"/>
      <c r="AW9" s="558"/>
      <c r="AX9" s="558"/>
      <c r="AY9" s="558"/>
      <c r="AZ9" s="558"/>
      <c r="BA9" s="558"/>
      <c r="BB9" s="558"/>
      <c r="BC9" s="558"/>
      <c r="BD9" s="558"/>
      <c r="BE9" s="558"/>
      <c r="BF9" s="542"/>
      <c r="BG9" s="542"/>
      <c r="BH9" s="542"/>
      <c r="BI9" s="542"/>
      <c r="BJ9" s="542"/>
      <c r="BK9" s="542"/>
      <c r="BL9" s="542"/>
    </row>
    <row r="10" spans="1:64" ht="15" hidden="1" customHeight="1" thickBot="1" x14ac:dyDescent="0.35">
      <c r="A10" s="89"/>
      <c r="B10" s="114"/>
      <c r="C10" s="352"/>
      <c r="D10" s="353"/>
      <c r="E10" s="19" t="s">
        <v>47</v>
      </c>
      <c r="F10" s="62"/>
      <c r="G10" s="9">
        <v>695</v>
      </c>
      <c r="H10" s="12">
        <v>818</v>
      </c>
      <c r="I10" s="12">
        <v>1328</v>
      </c>
      <c r="J10" s="12">
        <v>1571</v>
      </c>
      <c r="K10" s="12">
        <v>1668</v>
      </c>
      <c r="L10" s="12">
        <v>2286</v>
      </c>
      <c r="M10" s="12">
        <v>2330</v>
      </c>
      <c r="N10" s="57">
        <v>2417</v>
      </c>
      <c r="O10" s="123">
        <v>142.38499999999999</v>
      </c>
      <c r="P10" s="124">
        <v>149.97800000000001</v>
      </c>
      <c r="Q10" s="123">
        <f t="shared" si="0"/>
        <v>142.38499999999999</v>
      </c>
      <c r="R10" s="124">
        <f t="shared" si="1"/>
        <v>149.97800000000001</v>
      </c>
      <c r="S10" s="340"/>
      <c r="T10" s="341"/>
      <c r="U10" s="341"/>
      <c r="V10" s="341"/>
      <c r="W10" s="341"/>
      <c r="X10" s="341"/>
      <c r="Y10" s="341"/>
      <c r="Z10" s="341"/>
      <c r="AA10" s="341"/>
      <c r="AB10" s="341"/>
      <c r="AC10" s="341"/>
      <c r="AD10" s="342"/>
      <c r="AE10" s="146"/>
      <c r="AF10" s="213">
        <f>Q10/(R10*(1/(MIN(MIN($AD$7:$AD$100),MIN($R$7:$R$104)))))</f>
        <v>2.0886196642174178E-2</v>
      </c>
      <c r="AG10" s="218"/>
      <c r="AH10" s="92"/>
      <c r="AJ10" s="546"/>
      <c r="AK10" s="546"/>
      <c r="AL10" s="546"/>
      <c r="AM10" s="546"/>
      <c r="AN10" s="546"/>
      <c r="AO10" s="546"/>
      <c r="AP10" s="546"/>
      <c r="AQ10" s="546"/>
      <c r="AR10" s="546"/>
      <c r="AS10" s="542"/>
      <c r="AT10" s="553"/>
      <c r="AU10" s="553"/>
      <c r="AV10" s="553"/>
      <c r="AW10" s="553"/>
      <c r="AX10" s="553"/>
      <c r="AY10" s="553"/>
      <c r="AZ10" s="553"/>
      <c r="BA10" s="553"/>
      <c r="BB10" s="553"/>
      <c r="BC10" s="553"/>
      <c r="BD10" s="553"/>
      <c r="BE10" s="553"/>
      <c r="BF10" s="542"/>
      <c r="BG10" s="542"/>
      <c r="BH10" s="542"/>
      <c r="BI10" s="542"/>
      <c r="BJ10" s="542"/>
      <c r="BK10" s="542"/>
      <c r="BL10" s="542"/>
    </row>
    <row r="11" spans="1:64" ht="15" hidden="1" customHeight="1" thickBot="1" x14ac:dyDescent="0.35">
      <c r="A11" s="89"/>
      <c r="B11" s="115"/>
      <c r="C11" s="293"/>
      <c r="D11" s="294"/>
      <c r="E11" s="295"/>
      <c r="F11" s="182"/>
      <c r="G11" s="293"/>
      <c r="H11" s="294"/>
      <c r="I11" s="294"/>
      <c r="J11" s="294"/>
      <c r="K11" s="294"/>
      <c r="L11" s="294"/>
      <c r="M11" s="294"/>
      <c r="N11" s="295"/>
      <c r="O11" s="299"/>
      <c r="P11" s="300"/>
      <c r="Q11" s="326"/>
      <c r="R11" s="327"/>
      <c r="S11" s="293"/>
      <c r="T11" s="294"/>
      <c r="U11" s="294"/>
      <c r="V11" s="294"/>
      <c r="W11" s="294"/>
      <c r="X11" s="294"/>
      <c r="Y11" s="294"/>
      <c r="Z11" s="295"/>
      <c r="AA11" s="293"/>
      <c r="AB11" s="295"/>
      <c r="AC11" s="326"/>
      <c r="AD11" s="327"/>
      <c r="AE11" s="146"/>
      <c r="AF11" s="220"/>
      <c r="AG11" s="218"/>
      <c r="AH11" s="92"/>
      <c r="AJ11" s="546"/>
      <c r="AK11" s="546"/>
      <c r="AL11" s="546"/>
      <c r="AM11" s="546"/>
      <c r="AN11" s="546"/>
      <c r="AO11" s="546"/>
      <c r="AP11" s="546"/>
      <c r="AQ11" s="546"/>
      <c r="AR11" s="546"/>
      <c r="AS11" s="542"/>
      <c r="AT11" s="552"/>
      <c r="AU11" s="552"/>
      <c r="AV11" s="552"/>
      <c r="AW11" s="552"/>
      <c r="AX11" s="552"/>
      <c r="AY11" s="552"/>
      <c r="AZ11" s="552"/>
      <c r="BA11" s="552"/>
      <c r="BB11" s="545"/>
      <c r="BC11" s="545"/>
      <c r="BD11" s="553"/>
      <c r="BE11" s="553"/>
      <c r="BF11" s="542"/>
      <c r="BG11" s="542"/>
      <c r="BH11" s="542"/>
      <c r="BI11" s="542"/>
      <c r="BJ11" s="542"/>
      <c r="BK11" s="542"/>
      <c r="BL11" s="542"/>
    </row>
    <row r="12" spans="1:64" ht="26.4" customHeight="1" thickBot="1" x14ac:dyDescent="0.35">
      <c r="A12" s="89"/>
      <c r="B12" s="355" t="s">
        <v>98</v>
      </c>
      <c r="C12" s="375" t="s">
        <v>92</v>
      </c>
      <c r="D12" s="376"/>
      <c r="E12" s="377"/>
      <c r="F12" s="170"/>
      <c r="G12" s="290" t="s">
        <v>118</v>
      </c>
      <c r="H12" s="291"/>
      <c r="I12" s="291"/>
      <c r="J12" s="291"/>
      <c r="K12" s="291"/>
      <c r="L12" s="291"/>
      <c r="M12" s="291"/>
      <c r="N12" s="292"/>
      <c r="O12" s="171">
        <f>MAX(O13:O20)</f>
        <v>582.77800000000002</v>
      </c>
      <c r="P12" s="172" cm="1">
        <f t="array" ref="P12">MIN(IF(O13:O20=O12,P13:P20))</f>
        <v>1.57</v>
      </c>
      <c r="Q12" s="328"/>
      <c r="R12" s="329"/>
      <c r="S12" s="290" t="s">
        <v>111</v>
      </c>
      <c r="T12" s="291"/>
      <c r="U12" s="291"/>
      <c r="V12" s="291"/>
      <c r="W12" s="291"/>
      <c r="X12" s="291"/>
      <c r="Y12" s="291"/>
      <c r="Z12" s="292"/>
      <c r="AA12" s="173">
        <f>MAX(AA13:AA20)</f>
        <v>1678.91</v>
      </c>
      <c r="AB12" s="174" cm="1">
        <f t="array" ref="AB12">MIN(IF(AA13:AA20=AA12,AB13:AB20))</f>
        <v>1.1619999999999999</v>
      </c>
      <c r="AC12" s="328"/>
      <c r="AD12" s="329"/>
      <c r="AE12" s="146"/>
      <c r="AF12" s="221"/>
      <c r="AG12" s="219"/>
      <c r="AH12" s="92"/>
      <c r="AJ12" s="546"/>
      <c r="AK12" s="553"/>
      <c r="AL12" s="553"/>
      <c r="AM12" s="553"/>
      <c r="AN12" s="553"/>
      <c r="AO12" s="553"/>
      <c r="AP12" s="553"/>
      <c r="AQ12" s="553"/>
      <c r="AR12" s="553"/>
      <c r="AS12" s="542"/>
      <c r="AT12" s="557"/>
      <c r="AU12" s="557"/>
      <c r="AV12" s="557"/>
      <c r="AW12" s="557"/>
      <c r="AX12" s="557"/>
      <c r="AY12" s="557"/>
      <c r="AZ12" s="557"/>
      <c r="BA12" s="557"/>
      <c r="BB12" s="547"/>
      <c r="BC12" s="547"/>
      <c r="BD12" s="547"/>
      <c r="BE12" s="547"/>
      <c r="BF12" s="542"/>
      <c r="BG12" s="542"/>
      <c r="BH12" s="542"/>
      <c r="BI12" s="542"/>
      <c r="BJ12" s="542"/>
      <c r="BK12" s="542"/>
      <c r="BL12" s="542"/>
    </row>
    <row r="13" spans="1:64" ht="15" customHeight="1" x14ac:dyDescent="0.3">
      <c r="A13" s="89"/>
      <c r="B13" s="356"/>
      <c r="C13" s="534" t="s">
        <v>48</v>
      </c>
      <c r="D13" s="535"/>
      <c r="E13" s="2" t="s">
        <v>79</v>
      </c>
      <c r="F13" s="226"/>
      <c r="G13" s="23">
        <v>0</v>
      </c>
      <c r="H13" s="11">
        <v>34</v>
      </c>
      <c r="I13" s="17">
        <v>6</v>
      </c>
      <c r="J13" s="17">
        <v>904</v>
      </c>
      <c r="K13" s="17">
        <v>2027</v>
      </c>
      <c r="L13" s="17">
        <v>4558</v>
      </c>
      <c r="M13" s="17">
        <v>2641</v>
      </c>
      <c r="N13" s="18">
        <v>1809</v>
      </c>
      <c r="O13" s="42">
        <v>573.98500000000001</v>
      </c>
      <c r="P13" s="2">
        <v>0.79</v>
      </c>
      <c r="Q13" s="42">
        <f>O13</f>
        <v>573.98500000000001</v>
      </c>
      <c r="R13" s="2">
        <f>P13</f>
        <v>0.79</v>
      </c>
      <c r="S13" s="196">
        <v>0</v>
      </c>
      <c r="T13" s="197">
        <v>107</v>
      </c>
      <c r="U13" s="197">
        <v>3437</v>
      </c>
      <c r="V13" s="197">
        <v>1684</v>
      </c>
      <c r="W13" s="197">
        <v>567</v>
      </c>
      <c r="X13" s="197">
        <v>1912</v>
      </c>
      <c r="Y13" s="197">
        <v>698</v>
      </c>
      <c r="Z13" s="192">
        <v>1085</v>
      </c>
      <c r="AA13" s="126">
        <v>1678.91</v>
      </c>
      <c r="AB13" s="127">
        <v>1.3740000000000001</v>
      </c>
      <c r="AC13" s="126">
        <f>AA13</f>
        <v>1678.91</v>
      </c>
      <c r="AD13" s="127">
        <f>AB13</f>
        <v>1.3740000000000001</v>
      </c>
      <c r="AE13" s="147"/>
      <c r="AF13" s="213">
        <f>Q13/(R13*(1/(MIN(MIN($AD$7:$AD$100),MIN($R$7:$R$104)))))</f>
        <v>15.984392405063289</v>
      </c>
      <c r="AG13" s="215">
        <f>AC13/(AD13*(1/(MIN(MIN($AD$7:$AD$100),MIN($R$7:$R$104)))))</f>
        <v>26.88211062590975</v>
      </c>
      <c r="AH13" s="92"/>
      <c r="AJ13" s="548"/>
      <c r="AK13" s="552"/>
      <c r="AL13" s="552"/>
      <c r="AM13" s="552"/>
      <c r="AN13" s="552"/>
      <c r="AO13" s="552"/>
      <c r="AP13" s="552"/>
      <c r="AQ13" s="552"/>
      <c r="AR13" s="552"/>
      <c r="AS13" s="542"/>
      <c r="AT13" s="557"/>
      <c r="AU13" s="557"/>
      <c r="AV13" s="557"/>
      <c r="AW13" s="557"/>
      <c r="AX13" s="557"/>
      <c r="AY13" s="557"/>
      <c r="AZ13" s="557"/>
      <c r="BA13" s="557"/>
      <c r="BB13" s="547"/>
      <c r="BC13" s="547"/>
      <c r="BD13" s="547"/>
      <c r="BE13" s="547"/>
      <c r="BF13" s="542"/>
      <c r="BG13" s="542"/>
      <c r="BH13" s="542"/>
      <c r="BI13" s="542"/>
      <c r="BJ13" s="542"/>
      <c r="BK13" s="542"/>
      <c r="BL13" s="542"/>
    </row>
    <row r="14" spans="1:64" ht="15" customHeight="1" x14ac:dyDescent="0.3">
      <c r="A14" s="89"/>
      <c r="B14" s="356"/>
      <c r="C14" s="536"/>
      <c r="D14" s="537"/>
      <c r="E14" s="18" t="s">
        <v>80</v>
      </c>
      <c r="F14" s="228"/>
      <c r="G14" s="181">
        <v>0</v>
      </c>
      <c r="H14" s="176">
        <v>34</v>
      </c>
      <c r="I14" s="176">
        <v>6</v>
      </c>
      <c r="J14" s="176">
        <v>904</v>
      </c>
      <c r="K14" s="176">
        <v>4171</v>
      </c>
      <c r="L14" s="176">
        <v>2027</v>
      </c>
      <c r="M14" s="176">
        <v>2641</v>
      </c>
      <c r="N14" s="178">
        <v>1809</v>
      </c>
      <c r="O14" s="41">
        <v>582.77800000000002</v>
      </c>
      <c r="P14" s="18">
        <v>1.57</v>
      </c>
      <c r="Q14" s="36">
        <f t="shared" ref="Q14:Q20" si="2">O14</f>
        <v>582.77800000000002</v>
      </c>
      <c r="R14" s="18">
        <f t="shared" ref="R14:R20" si="3">P14</f>
        <v>1.57</v>
      </c>
      <c r="S14" s="194">
        <v>0</v>
      </c>
      <c r="T14" s="195">
        <v>107</v>
      </c>
      <c r="U14" s="195">
        <v>3437</v>
      </c>
      <c r="V14" s="195">
        <v>1684</v>
      </c>
      <c r="W14" s="195">
        <v>567</v>
      </c>
      <c r="X14" s="195">
        <v>1912</v>
      </c>
      <c r="Y14" s="195">
        <v>698</v>
      </c>
      <c r="Z14" s="193">
        <v>1085</v>
      </c>
      <c r="AA14" s="128">
        <v>1678.91</v>
      </c>
      <c r="AB14" s="129">
        <v>2.302</v>
      </c>
      <c r="AC14" s="128">
        <f t="shared" ref="AC14:AC20" si="4">AA14</f>
        <v>1678.91</v>
      </c>
      <c r="AD14" s="129">
        <f t="shared" ref="AD14:AD20" si="5">AB14</f>
        <v>2.302</v>
      </c>
      <c r="AE14" s="147"/>
      <c r="AF14" s="213">
        <f>Q14/(R14*(1/(MIN(MIN($AD$7:$AD$100),MIN($R$7:$R$104)))))</f>
        <v>8.166315923566879</v>
      </c>
      <c r="AG14" s="215">
        <f>AC14/(AD14*(1/(MIN(MIN($AD$7:$AD$100),MIN($R$7:$R$104)))))</f>
        <v>16.045186794092093</v>
      </c>
      <c r="AH14" s="92"/>
      <c r="AJ14" s="548"/>
      <c r="AK14" s="546"/>
      <c r="AL14" s="546"/>
      <c r="AM14" s="546"/>
      <c r="AN14" s="546"/>
      <c r="AO14" s="546"/>
      <c r="AP14" s="546"/>
      <c r="AQ14" s="546"/>
      <c r="AR14" s="546"/>
      <c r="AS14" s="542"/>
      <c r="AT14" s="557"/>
      <c r="AU14" s="557"/>
      <c r="AV14" s="557"/>
      <c r="AW14" s="557"/>
      <c r="AX14" s="557"/>
      <c r="AY14" s="557"/>
      <c r="AZ14" s="557"/>
      <c r="BA14" s="557"/>
      <c r="BB14" s="547"/>
      <c r="BC14" s="547"/>
      <c r="BD14" s="547"/>
      <c r="BE14" s="547"/>
      <c r="BF14" s="542"/>
      <c r="BG14" s="542"/>
      <c r="BH14" s="542"/>
      <c r="BI14" s="542"/>
      <c r="BJ14" s="542"/>
      <c r="BK14" s="542"/>
      <c r="BL14" s="542"/>
    </row>
    <row r="15" spans="1:64" ht="15" customHeight="1" x14ac:dyDescent="0.3">
      <c r="A15" s="89"/>
      <c r="B15" s="77"/>
      <c r="C15" s="536"/>
      <c r="D15" s="537"/>
      <c r="E15" s="18" t="s">
        <v>81</v>
      </c>
      <c r="F15" s="15"/>
      <c r="G15" s="181">
        <v>0</v>
      </c>
      <c r="H15" s="176">
        <v>34</v>
      </c>
      <c r="I15" s="176">
        <v>6</v>
      </c>
      <c r="J15" s="176">
        <v>904</v>
      </c>
      <c r="K15" s="176">
        <v>4171</v>
      </c>
      <c r="L15" s="176">
        <v>2027</v>
      </c>
      <c r="M15" s="176">
        <v>2641</v>
      </c>
      <c r="N15" s="178">
        <v>1809</v>
      </c>
      <c r="O15" s="36">
        <v>578.04300000000001</v>
      </c>
      <c r="P15" s="18">
        <v>2.9889999999999999</v>
      </c>
      <c r="Q15" s="36">
        <f t="shared" si="2"/>
        <v>578.04300000000001</v>
      </c>
      <c r="R15" s="18">
        <f t="shared" si="3"/>
        <v>2.9889999999999999</v>
      </c>
      <c r="S15" s="207">
        <v>0</v>
      </c>
      <c r="T15" s="208">
        <v>107</v>
      </c>
      <c r="U15" s="208">
        <v>3437</v>
      </c>
      <c r="V15" s="208">
        <v>1684</v>
      </c>
      <c r="W15" s="208">
        <v>567</v>
      </c>
      <c r="X15" s="208">
        <v>1912</v>
      </c>
      <c r="Y15" s="208">
        <v>698</v>
      </c>
      <c r="Z15" s="209">
        <v>1085</v>
      </c>
      <c r="AA15" s="128">
        <v>1678.91</v>
      </c>
      <c r="AB15" s="129">
        <v>4.5220000000000002</v>
      </c>
      <c r="AC15" s="128">
        <f t="shared" si="4"/>
        <v>1678.91</v>
      </c>
      <c r="AD15" s="129">
        <f t="shared" si="5"/>
        <v>4.5220000000000002</v>
      </c>
      <c r="AE15" s="147"/>
      <c r="AF15" s="213">
        <f>Q15/(R15*(1/(MIN(MIN($AD$7:$AD$100),MIN($R$7:$R$104)))))</f>
        <v>4.2545821344931412</v>
      </c>
      <c r="AG15" s="215">
        <f>AC15/(AD15*(1/(MIN(MIN($AD$7:$AD$100),MIN($R$7:$R$104)))))</f>
        <v>8.1680716497125161</v>
      </c>
      <c r="AH15" s="92"/>
      <c r="AJ15" s="548"/>
      <c r="AK15" s="546"/>
      <c r="AL15" s="546"/>
      <c r="AM15" s="546"/>
      <c r="AN15" s="546"/>
      <c r="AO15" s="546"/>
      <c r="AP15" s="546"/>
      <c r="AQ15" s="546"/>
      <c r="AR15" s="546"/>
      <c r="AS15" s="542"/>
      <c r="AT15" s="557"/>
      <c r="AU15" s="557"/>
      <c r="AV15" s="557"/>
      <c r="AW15" s="557"/>
      <c r="AX15" s="557"/>
      <c r="AY15" s="557"/>
      <c r="AZ15" s="557"/>
      <c r="BA15" s="557"/>
      <c r="BB15" s="547"/>
      <c r="BC15" s="547"/>
      <c r="BD15" s="547"/>
      <c r="BE15" s="547"/>
      <c r="BF15" s="542"/>
      <c r="BG15" s="542"/>
      <c r="BH15" s="542"/>
      <c r="BI15" s="542"/>
      <c r="BJ15" s="542"/>
      <c r="BK15" s="542"/>
      <c r="BL15" s="542"/>
    </row>
    <row r="16" spans="1:64" ht="15" customHeight="1" thickBot="1" x14ac:dyDescent="0.35">
      <c r="A16" s="89"/>
      <c r="B16" s="77"/>
      <c r="C16" s="538"/>
      <c r="D16" s="539"/>
      <c r="E16" s="18" t="s">
        <v>82</v>
      </c>
      <c r="F16" s="15"/>
      <c r="G16" s="16">
        <v>0</v>
      </c>
      <c r="H16" s="17">
        <v>34</v>
      </c>
      <c r="I16" s="17">
        <v>6</v>
      </c>
      <c r="J16" s="17">
        <v>904</v>
      </c>
      <c r="K16" s="17">
        <v>4171</v>
      </c>
      <c r="L16" s="17">
        <v>2027</v>
      </c>
      <c r="M16" s="17">
        <v>2641</v>
      </c>
      <c r="N16" s="18">
        <v>1809</v>
      </c>
      <c r="O16" s="36">
        <v>578.04300000000001</v>
      </c>
      <c r="P16" s="18">
        <v>5.8680000000000003</v>
      </c>
      <c r="Q16" s="36">
        <f t="shared" si="2"/>
        <v>578.04300000000001</v>
      </c>
      <c r="R16" s="18">
        <f t="shared" si="3"/>
        <v>5.8680000000000003</v>
      </c>
      <c r="S16" s="207">
        <v>0</v>
      </c>
      <c r="T16" s="208">
        <v>107</v>
      </c>
      <c r="U16" s="208">
        <v>3437</v>
      </c>
      <c r="V16" s="208">
        <v>1684</v>
      </c>
      <c r="W16" s="208">
        <v>567</v>
      </c>
      <c r="X16" s="208">
        <v>1912</v>
      </c>
      <c r="Y16" s="208">
        <v>698</v>
      </c>
      <c r="Z16" s="209">
        <v>1085</v>
      </c>
      <c r="AA16" s="128">
        <v>1678.91</v>
      </c>
      <c r="AB16" s="129">
        <v>12.006</v>
      </c>
      <c r="AC16" s="128">
        <f t="shared" si="4"/>
        <v>1678.91</v>
      </c>
      <c r="AD16" s="129">
        <f t="shared" si="5"/>
        <v>12.006</v>
      </c>
      <c r="AE16" s="147"/>
      <c r="AF16" s="213">
        <f>Q16/(R16*(1/(MIN(MIN($AD$7:$AD$100),MIN($R$7:$R$104)))))</f>
        <v>2.1671687116564415</v>
      </c>
      <c r="AG16" s="215">
        <f>AC16/(AD16*(1/(MIN(MIN($AD$7:$AD$100),MIN($R$7:$R$104)))))</f>
        <v>3.0764634349491913</v>
      </c>
      <c r="AH16" s="92"/>
      <c r="AJ16" s="548"/>
      <c r="AK16" s="546"/>
      <c r="AL16" s="546"/>
      <c r="AM16" s="546"/>
      <c r="AN16" s="546"/>
      <c r="AO16" s="546"/>
      <c r="AP16" s="546"/>
      <c r="AQ16" s="546"/>
      <c r="AR16" s="546"/>
      <c r="AS16" s="542"/>
      <c r="AT16" s="557"/>
      <c r="AU16" s="557"/>
      <c r="AV16" s="557"/>
      <c r="AW16" s="557"/>
      <c r="AX16" s="557"/>
      <c r="AY16" s="557"/>
      <c r="AZ16" s="557"/>
      <c r="BA16" s="557"/>
      <c r="BB16" s="547"/>
      <c r="BC16" s="547"/>
      <c r="BD16" s="547"/>
      <c r="BE16" s="547"/>
      <c r="BF16" s="542"/>
      <c r="BG16" s="542"/>
      <c r="BH16" s="542"/>
      <c r="BI16" s="542"/>
      <c r="BJ16" s="542"/>
      <c r="BK16" s="542"/>
      <c r="BL16" s="542"/>
    </row>
    <row r="17" spans="1:64" ht="15" customHeight="1" x14ac:dyDescent="0.3">
      <c r="A17" s="89"/>
      <c r="B17" s="76"/>
      <c r="C17" s="534" t="s">
        <v>49</v>
      </c>
      <c r="D17" s="535"/>
      <c r="E17" s="18" t="s">
        <v>79</v>
      </c>
      <c r="F17" s="15"/>
      <c r="G17" s="16">
        <v>0</v>
      </c>
      <c r="H17" s="17">
        <v>34</v>
      </c>
      <c r="I17" s="17">
        <v>1351</v>
      </c>
      <c r="J17" s="17">
        <v>4171</v>
      </c>
      <c r="K17" s="17">
        <v>12</v>
      </c>
      <c r="L17" s="17">
        <v>2641</v>
      </c>
      <c r="M17" s="17">
        <v>2066</v>
      </c>
      <c r="N17" s="18">
        <v>2044</v>
      </c>
      <c r="O17" s="10">
        <v>565.07100000000003</v>
      </c>
      <c r="P17" s="18">
        <v>0.77200000000000002</v>
      </c>
      <c r="Q17" s="36">
        <f t="shared" si="2"/>
        <v>565.07100000000003</v>
      </c>
      <c r="R17" s="18">
        <f t="shared" si="3"/>
        <v>0.77200000000000002</v>
      </c>
      <c r="S17" s="194">
        <v>0</v>
      </c>
      <c r="T17" s="195">
        <v>107</v>
      </c>
      <c r="U17" s="195">
        <v>3437</v>
      </c>
      <c r="V17" s="195">
        <v>1684</v>
      </c>
      <c r="W17" s="195">
        <v>567</v>
      </c>
      <c r="X17" s="195">
        <v>1912</v>
      </c>
      <c r="Y17" s="195">
        <v>58</v>
      </c>
      <c r="Z17" s="193">
        <v>1085</v>
      </c>
      <c r="AA17" s="128">
        <v>1678.91</v>
      </c>
      <c r="AB17" s="129">
        <v>1.1619999999999999</v>
      </c>
      <c r="AC17" s="128">
        <f t="shared" si="4"/>
        <v>1678.91</v>
      </c>
      <c r="AD17" s="129">
        <f t="shared" si="5"/>
        <v>1.1619999999999999</v>
      </c>
      <c r="AE17" s="147"/>
      <c r="AF17" s="213">
        <f>Q17/(R17*(1/(MIN(MIN($AD$7:$AD$100),MIN($R$7:$R$104)))))</f>
        <v>16.103059585492229</v>
      </c>
      <c r="AG17" s="215">
        <f>AC17/(AD17*(1/(MIN(MIN($AD$7:$AD$100),MIN($R$7:$R$104)))))</f>
        <v>31.786592082616178</v>
      </c>
      <c r="AH17" s="92"/>
      <c r="AJ17" s="548"/>
      <c r="AK17" s="546"/>
      <c r="AL17" s="546"/>
      <c r="AM17" s="546"/>
      <c r="AN17" s="546"/>
      <c r="AO17" s="546"/>
      <c r="AP17" s="546"/>
      <c r="AQ17" s="546"/>
      <c r="AR17" s="546"/>
      <c r="AS17" s="542"/>
      <c r="AT17" s="557"/>
      <c r="AU17" s="557"/>
      <c r="AV17" s="557"/>
      <c r="AW17" s="557"/>
      <c r="AX17" s="557"/>
      <c r="AY17" s="557"/>
      <c r="AZ17" s="557"/>
      <c r="BA17" s="557"/>
      <c r="BB17" s="547"/>
      <c r="BC17" s="547"/>
      <c r="BD17" s="547"/>
      <c r="BE17" s="547"/>
      <c r="BF17" s="542"/>
      <c r="BG17" s="542"/>
      <c r="BH17" s="542"/>
      <c r="BI17" s="542"/>
      <c r="BJ17" s="542"/>
      <c r="BK17" s="542"/>
      <c r="BL17" s="542"/>
    </row>
    <row r="18" spans="1:64" ht="15" customHeight="1" x14ac:dyDescent="0.3">
      <c r="A18" s="89"/>
      <c r="B18" s="76"/>
      <c r="C18" s="536"/>
      <c r="D18" s="537"/>
      <c r="E18" s="18" t="s">
        <v>80</v>
      </c>
      <c r="F18" s="15"/>
      <c r="G18" s="16">
        <v>0</v>
      </c>
      <c r="H18" s="17">
        <v>34</v>
      </c>
      <c r="I18" s="17">
        <v>4171</v>
      </c>
      <c r="J18" s="17">
        <v>2124</v>
      </c>
      <c r="K18" s="17">
        <v>2641</v>
      </c>
      <c r="L18" s="17">
        <v>2066</v>
      </c>
      <c r="M18" s="17">
        <v>1809</v>
      </c>
      <c r="N18" s="18">
        <v>1395</v>
      </c>
      <c r="O18" s="10">
        <v>568.36</v>
      </c>
      <c r="P18" s="18">
        <v>1.7250000000000001</v>
      </c>
      <c r="Q18" s="36">
        <f t="shared" si="2"/>
        <v>568.36</v>
      </c>
      <c r="R18" s="18">
        <f t="shared" si="3"/>
        <v>1.7250000000000001</v>
      </c>
      <c r="S18" s="194">
        <v>0</v>
      </c>
      <c r="T18" s="195">
        <v>107</v>
      </c>
      <c r="U18" s="195">
        <v>3437</v>
      </c>
      <c r="V18" s="195">
        <v>1684</v>
      </c>
      <c r="W18" s="195">
        <v>567</v>
      </c>
      <c r="X18" s="195">
        <v>1912</v>
      </c>
      <c r="Y18" s="195">
        <v>58</v>
      </c>
      <c r="Z18" s="193">
        <v>1085</v>
      </c>
      <c r="AA18" s="128">
        <v>1678.91</v>
      </c>
      <c r="AB18" s="129">
        <v>2.41</v>
      </c>
      <c r="AC18" s="128">
        <f t="shared" si="4"/>
        <v>1678.91</v>
      </c>
      <c r="AD18" s="129">
        <f t="shared" si="5"/>
        <v>2.41</v>
      </c>
      <c r="AE18" s="147"/>
      <c r="AF18" s="213">
        <f>Q18/(R18*(1/(MIN(MIN($AD$7:$AD$100),MIN($R$7:$R$104)))))</f>
        <v>7.2486492753623182</v>
      </c>
      <c r="AG18" s="215">
        <f>AC18/(AD18*(1/(MIN(MIN($AD$7:$AD$100),MIN($R$7:$R$104)))))</f>
        <v>15.32614937759336</v>
      </c>
      <c r="AH18" s="92"/>
      <c r="AJ18" s="548"/>
      <c r="AK18" s="546"/>
      <c r="AL18" s="546"/>
      <c r="AM18" s="546"/>
      <c r="AN18" s="546"/>
      <c r="AO18" s="546"/>
      <c r="AP18" s="546"/>
      <c r="AQ18" s="546"/>
      <c r="AR18" s="546"/>
      <c r="AS18" s="542"/>
      <c r="AT18" s="557"/>
      <c r="AU18" s="557"/>
      <c r="AV18" s="557"/>
      <c r="AW18" s="557"/>
      <c r="AX18" s="557"/>
      <c r="AY18" s="557"/>
      <c r="AZ18" s="557"/>
      <c r="BA18" s="557"/>
      <c r="BB18" s="547"/>
      <c r="BC18" s="547"/>
      <c r="BD18" s="547"/>
      <c r="BE18" s="547"/>
      <c r="BF18" s="542"/>
      <c r="BG18" s="542"/>
      <c r="BH18" s="542"/>
      <c r="BI18" s="542"/>
      <c r="BJ18" s="542"/>
      <c r="BK18" s="542"/>
      <c r="BL18" s="542"/>
    </row>
    <row r="19" spans="1:64" ht="15" customHeight="1" x14ac:dyDescent="0.3">
      <c r="A19" s="89"/>
      <c r="B19" s="76"/>
      <c r="C19" s="536"/>
      <c r="D19" s="537"/>
      <c r="E19" s="18" t="s">
        <v>81</v>
      </c>
      <c r="F19" s="15"/>
      <c r="G19" s="16">
        <v>0</v>
      </c>
      <c r="H19" s="17">
        <v>1952</v>
      </c>
      <c r="I19" s="17">
        <v>34</v>
      </c>
      <c r="J19" s="17">
        <v>6</v>
      </c>
      <c r="K19" s="17">
        <v>904</v>
      </c>
      <c r="L19" s="17">
        <v>2641</v>
      </c>
      <c r="M19" s="17">
        <v>1809</v>
      </c>
      <c r="N19" s="18">
        <v>1017</v>
      </c>
      <c r="O19" s="10">
        <v>580.13699999999994</v>
      </c>
      <c r="P19" s="18">
        <v>3.7189999999999999</v>
      </c>
      <c r="Q19" s="36">
        <f t="shared" si="2"/>
        <v>580.13699999999994</v>
      </c>
      <c r="R19" s="18">
        <f t="shared" si="3"/>
        <v>3.7189999999999999</v>
      </c>
      <c r="S19" s="207">
        <v>0</v>
      </c>
      <c r="T19" s="208">
        <v>107</v>
      </c>
      <c r="U19" s="208">
        <v>3437</v>
      </c>
      <c r="V19" s="208">
        <v>1684</v>
      </c>
      <c r="W19" s="208">
        <v>567</v>
      </c>
      <c r="X19" s="208">
        <v>1912</v>
      </c>
      <c r="Y19" s="208">
        <v>58</v>
      </c>
      <c r="Z19" s="209">
        <v>1085</v>
      </c>
      <c r="AA19" s="128">
        <v>1678.91</v>
      </c>
      <c r="AB19" s="129">
        <v>4.68</v>
      </c>
      <c r="AC19" s="128">
        <f t="shared" si="4"/>
        <v>1678.91</v>
      </c>
      <c r="AD19" s="129">
        <f t="shared" si="5"/>
        <v>4.68</v>
      </c>
      <c r="AE19" s="147"/>
      <c r="AF19" s="213">
        <f>Q19/(R19*(1/(MIN(MIN($AD$7:$AD$100),MIN($R$7:$R$104)))))</f>
        <v>3.4318402796450651</v>
      </c>
      <c r="AG19" s="215">
        <f>AC19/(AD19*(1/(MIN(MIN($AD$7:$AD$100),MIN($R$7:$R$104)))))</f>
        <v>7.8923119658119658</v>
      </c>
      <c r="AH19" s="92"/>
      <c r="AJ19" s="548"/>
      <c r="AK19" s="546"/>
      <c r="AL19" s="546"/>
      <c r="AM19" s="546"/>
      <c r="AN19" s="546"/>
      <c r="AO19" s="546"/>
      <c r="AP19" s="546"/>
      <c r="AQ19" s="546"/>
      <c r="AR19" s="546"/>
      <c r="AS19" s="542"/>
      <c r="AT19" s="557"/>
      <c r="AU19" s="557"/>
      <c r="AV19" s="557"/>
      <c r="AW19" s="557"/>
      <c r="AX19" s="557"/>
      <c r="AY19" s="557"/>
      <c r="AZ19" s="557"/>
      <c r="BA19" s="557"/>
      <c r="BB19" s="547"/>
      <c r="BC19" s="547"/>
      <c r="BD19" s="547"/>
      <c r="BE19" s="547"/>
      <c r="BF19" s="542"/>
      <c r="BG19" s="542"/>
      <c r="BH19" s="542"/>
      <c r="BI19" s="542"/>
      <c r="BJ19" s="542"/>
      <c r="BK19" s="542"/>
      <c r="BL19" s="542"/>
    </row>
    <row r="20" spans="1:64" ht="15" customHeight="1" thickBot="1" x14ac:dyDescent="0.35">
      <c r="A20" s="89"/>
      <c r="B20" s="76"/>
      <c r="C20" s="538"/>
      <c r="D20" s="539"/>
      <c r="E20" s="18" t="s">
        <v>82</v>
      </c>
      <c r="F20" s="15"/>
      <c r="G20" s="16">
        <v>0</v>
      </c>
      <c r="H20" s="17">
        <v>1952</v>
      </c>
      <c r="I20" s="17">
        <v>34</v>
      </c>
      <c r="J20" s="17">
        <v>904</v>
      </c>
      <c r="K20" s="17">
        <v>4171</v>
      </c>
      <c r="L20" s="17">
        <v>12</v>
      </c>
      <c r="M20" s="17">
        <v>2641</v>
      </c>
      <c r="N20" s="18">
        <v>1809</v>
      </c>
      <c r="O20" s="10">
        <v>577.32100000000003</v>
      </c>
      <c r="P20" s="18">
        <v>6.7969999999999997</v>
      </c>
      <c r="Q20" s="36">
        <f t="shared" si="2"/>
        <v>577.32100000000003</v>
      </c>
      <c r="R20" s="18">
        <f t="shared" si="3"/>
        <v>6.7969999999999997</v>
      </c>
      <c r="S20" s="210">
        <v>0</v>
      </c>
      <c r="T20" s="211">
        <v>107</v>
      </c>
      <c r="U20" s="211">
        <v>3437</v>
      </c>
      <c r="V20" s="211">
        <v>1684</v>
      </c>
      <c r="W20" s="211">
        <v>567</v>
      </c>
      <c r="X20" s="211">
        <v>1912</v>
      </c>
      <c r="Y20" s="211">
        <v>58</v>
      </c>
      <c r="Z20" s="212">
        <v>1085</v>
      </c>
      <c r="AA20" s="130">
        <v>1678.91</v>
      </c>
      <c r="AB20" s="131">
        <v>10.359</v>
      </c>
      <c r="AC20" s="130">
        <f t="shared" si="4"/>
        <v>1678.91</v>
      </c>
      <c r="AD20" s="131">
        <f t="shared" si="5"/>
        <v>10.359</v>
      </c>
      <c r="AE20" s="147"/>
      <c r="AF20" s="213">
        <f>Q20/(R20*(1/(MIN(MIN($AD$7:$AD$100),MIN($R$7:$R$104)))))</f>
        <v>1.8686276298366924</v>
      </c>
      <c r="AG20" s="215">
        <f>AC20/(AD20*(1/(MIN(MIN($AD$7:$AD$100),MIN($R$7:$R$104)))))</f>
        <v>3.5655970653537983</v>
      </c>
      <c r="AH20" s="92"/>
      <c r="AJ20" s="548"/>
      <c r="AK20" s="546"/>
      <c r="AL20" s="546"/>
      <c r="AM20" s="546"/>
      <c r="AN20" s="546"/>
      <c r="AO20" s="546"/>
      <c r="AP20" s="546"/>
      <c r="AQ20" s="546"/>
      <c r="AR20" s="546"/>
      <c r="AS20" s="542"/>
      <c r="AT20" s="554"/>
      <c r="AU20" s="554"/>
      <c r="AV20" s="554"/>
      <c r="AW20" s="554"/>
      <c r="AX20" s="554"/>
      <c r="AY20" s="554"/>
      <c r="AZ20" s="554"/>
      <c r="BA20" s="554"/>
      <c r="BB20" s="554"/>
      <c r="BC20" s="554"/>
      <c r="BD20" s="554"/>
      <c r="BE20" s="554"/>
      <c r="BF20" s="542"/>
      <c r="BG20" s="542"/>
      <c r="BH20" s="542"/>
      <c r="BI20" s="542"/>
      <c r="BJ20" s="542"/>
      <c r="BK20" s="542"/>
      <c r="BL20" s="542"/>
    </row>
    <row r="21" spans="1:64" ht="15" customHeight="1" thickBot="1" x14ac:dyDescent="0.35">
      <c r="A21" s="89"/>
      <c r="B21" s="116"/>
      <c r="C21" s="293"/>
      <c r="D21" s="294"/>
      <c r="E21" s="295"/>
      <c r="F21" s="182"/>
      <c r="G21" s="293"/>
      <c r="H21" s="294"/>
      <c r="I21" s="294"/>
      <c r="J21" s="294"/>
      <c r="K21" s="294"/>
      <c r="L21" s="294"/>
      <c r="M21" s="294"/>
      <c r="N21" s="295"/>
      <c r="O21" s="299"/>
      <c r="P21" s="300"/>
      <c r="Q21" s="326"/>
      <c r="R21" s="327"/>
      <c r="S21" s="311"/>
      <c r="T21" s="312"/>
      <c r="U21" s="312"/>
      <c r="V21" s="312"/>
      <c r="W21" s="312"/>
      <c r="X21" s="312"/>
      <c r="Y21" s="312"/>
      <c r="Z21" s="313"/>
      <c r="AA21" s="293"/>
      <c r="AB21" s="295"/>
      <c r="AC21" s="326"/>
      <c r="AD21" s="327"/>
      <c r="AE21" s="146"/>
      <c r="AF21" s="220"/>
      <c r="AG21" s="218"/>
      <c r="AH21" s="92"/>
      <c r="AJ21" s="546"/>
      <c r="AK21" s="549"/>
      <c r="AL21" s="549"/>
      <c r="AM21" s="549"/>
      <c r="AN21" s="549"/>
      <c r="AO21" s="549"/>
      <c r="AP21" s="549"/>
      <c r="AQ21" s="549"/>
      <c r="AR21" s="549"/>
      <c r="AS21" s="542"/>
      <c r="AT21" s="552"/>
      <c r="AU21" s="552"/>
      <c r="AV21" s="552"/>
      <c r="AW21" s="552"/>
      <c r="AX21" s="552"/>
      <c r="AY21" s="552"/>
      <c r="AZ21" s="552"/>
      <c r="BA21" s="552"/>
      <c r="BB21" s="545"/>
      <c r="BC21" s="545"/>
      <c r="BD21" s="553"/>
      <c r="BE21" s="553"/>
      <c r="BF21" s="542"/>
      <c r="BG21" s="542"/>
      <c r="BH21" s="542"/>
      <c r="BI21" s="542"/>
      <c r="BJ21" s="542"/>
      <c r="BK21" s="542"/>
      <c r="BL21" s="542"/>
    </row>
    <row r="22" spans="1:64" ht="26.4" customHeight="1" thickBot="1" x14ac:dyDescent="0.35">
      <c r="A22" s="89"/>
      <c r="B22" s="355" t="s">
        <v>102</v>
      </c>
      <c r="C22" s="375" t="s">
        <v>92</v>
      </c>
      <c r="D22" s="376"/>
      <c r="E22" s="377"/>
      <c r="F22" s="170"/>
      <c r="G22" s="290" t="s">
        <v>112</v>
      </c>
      <c r="H22" s="291"/>
      <c r="I22" s="291"/>
      <c r="J22" s="291"/>
      <c r="K22" s="291"/>
      <c r="L22" s="291"/>
      <c r="M22" s="291"/>
      <c r="N22" s="292"/>
      <c r="O22" s="171">
        <f>MAX(O23:O26)</f>
        <v>552.91999999999996</v>
      </c>
      <c r="P22" s="172" cm="1">
        <f t="array" ref="P22">MIN(IF(O23:O26=O22,P23:P26))</f>
        <v>13.07</v>
      </c>
      <c r="Q22" s="328"/>
      <c r="R22" s="329"/>
      <c r="S22" s="290" t="s">
        <v>112</v>
      </c>
      <c r="T22" s="291"/>
      <c r="U22" s="291"/>
      <c r="V22" s="291"/>
      <c r="W22" s="291"/>
      <c r="X22" s="291"/>
      <c r="Y22" s="291"/>
      <c r="Z22" s="292"/>
      <c r="AA22" s="173">
        <f>MAX(AA23:AA26)</f>
        <v>1638.933</v>
      </c>
      <c r="AB22" s="174" cm="1">
        <f t="array" ref="AB22">MIN(IF(AA23:AA26=AA22,AB23:AB26))</f>
        <v>27.495000000000001</v>
      </c>
      <c r="AC22" s="328"/>
      <c r="AD22" s="329"/>
      <c r="AE22" s="146"/>
      <c r="AF22" s="221"/>
      <c r="AG22" s="219"/>
      <c r="AH22" s="92"/>
      <c r="AJ22" s="546"/>
      <c r="AK22" s="553"/>
      <c r="AL22" s="553"/>
      <c r="AM22" s="553"/>
      <c r="AN22" s="553"/>
      <c r="AO22" s="553"/>
      <c r="AP22" s="553"/>
      <c r="AQ22" s="553"/>
      <c r="AR22" s="553"/>
      <c r="AS22" s="542"/>
      <c r="AT22" s="546"/>
      <c r="AU22" s="546"/>
      <c r="AV22" s="546"/>
      <c r="AW22" s="546"/>
      <c r="AX22" s="546"/>
      <c r="AY22" s="546"/>
      <c r="AZ22" s="546"/>
      <c r="BA22" s="546"/>
      <c r="BB22" s="546"/>
      <c r="BC22" s="546"/>
      <c r="BD22" s="546"/>
      <c r="BE22" s="546"/>
      <c r="BF22" s="542"/>
      <c r="BG22" s="542"/>
      <c r="BH22" s="542"/>
      <c r="BI22" s="542"/>
      <c r="BJ22" s="542"/>
      <c r="BK22" s="542"/>
      <c r="BL22" s="542"/>
    </row>
    <row r="23" spans="1:64" ht="15" customHeight="1" thickBot="1" x14ac:dyDescent="0.35">
      <c r="A23" s="89"/>
      <c r="B23" s="356"/>
      <c r="C23" s="405" t="s">
        <v>43</v>
      </c>
      <c r="D23" s="406"/>
      <c r="E23" s="407"/>
      <c r="F23" s="453"/>
      <c r="G23" s="320">
        <v>1952</v>
      </c>
      <c r="H23" s="323">
        <v>34</v>
      </c>
      <c r="I23" s="323">
        <v>904</v>
      </c>
      <c r="J23" s="323">
        <v>4171</v>
      </c>
      <c r="K23" s="323">
        <v>2124</v>
      </c>
      <c r="L23" s="323">
        <v>2027</v>
      </c>
      <c r="M23" s="323">
        <v>1809</v>
      </c>
      <c r="N23" s="449">
        <v>5851</v>
      </c>
      <c r="O23" s="42">
        <v>552.91999999999996</v>
      </c>
      <c r="P23" s="2">
        <v>14.715999999999999</v>
      </c>
      <c r="Q23" s="39">
        <f>O23</f>
        <v>552.91999999999996</v>
      </c>
      <c r="R23" s="2">
        <f>P23</f>
        <v>14.715999999999999</v>
      </c>
      <c r="S23" s="317">
        <v>107</v>
      </c>
      <c r="T23" s="317">
        <v>3437</v>
      </c>
      <c r="U23" s="317">
        <v>1085</v>
      </c>
      <c r="V23" s="317">
        <v>1718</v>
      </c>
      <c r="W23" s="317">
        <v>698</v>
      </c>
      <c r="X23" s="317">
        <v>0</v>
      </c>
      <c r="Y23" s="317">
        <v>136</v>
      </c>
      <c r="Z23" s="317">
        <v>1684</v>
      </c>
      <c r="AA23" s="42">
        <v>1638.933</v>
      </c>
      <c r="AB23" s="2">
        <v>29.73</v>
      </c>
      <c r="AC23" s="39">
        <f>AA23</f>
        <v>1638.933</v>
      </c>
      <c r="AD23" s="2">
        <f>AB23</f>
        <v>29.73</v>
      </c>
      <c r="AE23" s="146"/>
      <c r="AF23" s="213">
        <f>Q23/(R23*(1/(MIN(MIN($AD$7:$AD$100),MIN($R$7:$R$104)))))</f>
        <v>0.82659961946181015</v>
      </c>
      <c r="AG23" s="215">
        <f>AC23/(AD23*(1/(MIN(MIN($AD$7:$AD$100),MIN($R$7:$R$104)))))</f>
        <v>1.2127993945509585</v>
      </c>
      <c r="AH23" s="92"/>
      <c r="AJ23" s="546"/>
      <c r="AK23" s="552"/>
      <c r="AL23" s="552"/>
      <c r="AM23" s="552"/>
      <c r="AN23" s="552"/>
      <c r="AO23" s="552"/>
      <c r="AP23" s="552"/>
      <c r="AQ23" s="552"/>
      <c r="AR23" s="552"/>
      <c r="AS23" s="542"/>
      <c r="AT23" s="546"/>
      <c r="AU23" s="546"/>
      <c r="AV23" s="546"/>
      <c r="AW23" s="546"/>
      <c r="AX23" s="546"/>
      <c r="AY23" s="546"/>
      <c r="AZ23" s="546"/>
      <c r="BA23" s="546"/>
      <c r="BB23" s="546"/>
      <c r="BC23" s="546"/>
      <c r="BD23" s="546"/>
      <c r="BE23" s="546"/>
      <c r="BF23" s="542"/>
      <c r="BG23" s="542"/>
      <c r="BH23" s="542"/>
      <c r="BI23" s="542"/>
      <c r="BJ23" s="542"/>
      <c r="BK23" s="542"/>
      <c r="BL23" s="542"/>
    </row>
    <row r="24" spans="1:64" ht="15" customHeight="1" thickBot="1" x14ac:dyDescent="0.35">
      <c r="A24" s="89"/>
      <c r="B24" s="356"/>
      <c r="C24" s="378" t="s">
        <v>42</v>
      </c>
      <c r="D24" s="379"/>
      <c r="E24" s="380"/>
      <c r="F24" s="454"/>
      <c r="G24" s="321"/>
      <c r="H24" s="324">
        <v>34</v>
      </c>
      <c r="I24" s="324">
        <v>904</v>
      </c>
      <c r="J24" s="324">
        <v>4171</v>
      </c>
      <c r="K24" s="324">
        <v>2124</v>
      </c>
      <c r="L24" s="324">
        <v>2027</v>
      </c>
      <c r="M24" s="324">
        <v>1809</v>
      </c>
      <c r="N24" s="450">
        <v>5851</v>
      </c>
      <c r="O24" s="52">
        <v>552.91999999999996</v>
      </c>
      <c r="P24" s="18">
        <v>13.307</v>
      </c>
      <c r="Q24" s="10">
        <f t="shared" ref="Q24:Q26" si="6">O24</f>
        <v>552.91999999999996</v>
      </c>
      <c r="R24" s="18">
        <f t="shared" ref="R24:R26" si="7">P24</f>
        <v>13.307</v>
      </c>
      <c r="S24" s="318"/>
      <c r="T24" s="318">
        <v>3437</v>
      </c>
      <c r="U24" s="318">
        <v>1085</v>
      </c>
      <c r="V24" s="318">
        <v>1718</v>
      </c>
      <c r="W24" s="318">
        <v>698</v>
      </c>
      <c r="X24" s="318">
        <v>0</v>
      </c>
      <c r="Y24" s="318">
        <v>136</v>
      </c>
      <c r="Z24" s="318">
        <v>1684</v>
      </c>
      <c r="AA24" s="36">
        <v>1638.933</v>
      </c>
      <c r="AB24" s="18">
        <v>28.584</v>
      </c>
      <c r="AC24" s="10">
        <f t="shared" ref="AC24:AC26" si="8">AA24</f>
        <v>1638.933</v>
      </c>
      <c r="AD24" s="18">
        <f t="shared" ref="AD24:AD26" si="9">AB24</f>
        <v>28.584</v>
      </c>
      <c r="AE24" s="146"/>
      <c r="AF24" s="213">
        <f>Q24/(R24*(1/(MIN(MIN($AD$7:$AD$100),MIN($R$7:$R$104)))))</f>
        <v>0.91412339370256235</v>
      </c>
      <c r="AG24" s="215">
        <f>AC24/(AD24*(1/(MIN(MIN($AD$7:$AD$100),MIN($R$7:$R$104)))))</f>
        <v>1.2614233837111668</v>
      </c>
      <c r="AH24" s="92"/>
      <c r="AJ24" s="546"/>
      <c r="AK24" s="546"/>
      <c r="AL24" s="546"/>
      <c r="AM24" s="546"/>
      <c r="AN24" s="546"/>
      <c r="AO24" s="546"/>
      <c r="AP24" s="546"/>
      <c r="AQ24" s="546"/>
      <c r="AR24" s="546"/>
      <c r="AS24" s="542"/>
      <c r="AT24" s="546"/>
      <c r="AU24" s="546"/>
      <c r="AV24" s="546"/>
      <c r="AW24" s="546"/>
      <c r="AX24" s="546"/>
      <c r="AY24" s="546"/>
      <c r="AZ24" s="546"/>
      <c r="BA24" s="546"/>
      <c r="BB24" s="546"/>
      <c r="BC24" s="546"/>
      <c r="BD24" s="546"/>
      <c r="BE24" s="546"/>
      <c r="BF24" s="542"/>
      <c r="BG24" s="542"/>
      <c r="BH24" s="542"/>
      <c r="BI24" s="542"/>
      <c r="BJ24" s="542"/>
      <c r="BK24" s="542"/>
      <c r="BL24" s="542"/>
    </row>
    <row r="25" spans="1:64" ht="15" customHeight="1" x14ac:dyDescent="0.3">
      <c r="A25" s="89"/>
      <c r="B25" s="112"/>
      <c r="C25" s="378" t="s">
        <v>50</v>
      </c>
      <c r="D25" s="379"/>
      <c r="E25" s="380"/>
      <c r="F25" s="454"/>
      <c r="G25" s="321"/>
      <c r="H25" s="324">
        <v>34</v>
      </c>
      <c r="I25" s="324">
        <v>904</v>
      </c>
      <c r="J25" s="324">
        <v>4171</v>
      </c>
      <c r="K25" s="324">
        <v>2124</v>
      </c>
      <c r="L25" s="324">
        <v>2027</v>
      </c>
      <c r="M25" s="324">
        <v>1809</v>
      </c>
      <c r="N25" s="450">
        <v>5851</v>
      </c>
      <c r="O25" s="52">
        <v>552.91999999999996</v>
      </c>
      <c r="P25" s="18">
        <v>13.07</v>
      </c>
      <c r="Q25" s="10">
        <f t="shared" si="6"/>
        <v>552.91999999999996</v>
      </c>
      <c r="R25" s="18">
        <f t="shared" si="7"/>
        <v>13.07</v>
      </c>
      <c r="S25" s="318"/>
      <c r="T25" s="318">
        <v>3437</v>
      </c>
      <c r="U25" s="318">
        <v>1085</v>
      </c>
      <c r="V25" s="318">
        <v>1718</v>
      </c>
      <c r="W25" s="318">
        <v>698</v>
      </c>
      <c r="X25" s="318">
        <v>0</v>
      </c>
      <c r="Y25" s="318">
        <v>136</v>
      </c>
      <c r="Z25" s="318">
        <v>1684</v>
      </c>
      <c r="AA25" s="36">
        <v>1638.933</v>
      </c>
      <c r="AB25" s="18">
        <v>29.009</v>
      </c>
      <c r="AC25" s="10">
        <f t="shared" si="8"/>
        <v>1638.933</v>
      </c>
      <c r="AD25" s="18">
        <f t="shared" si="9"/>
        <v>29.009</v>
      </c>
      <c r="AE25" s="146"/>
      <c r="AF25" s="213">
        <f>Q25/(R25*(1/(MIN(MIN($AD$7:$AD$100),MIN($R$7:$R$104)))))</f>
        <v>0.93069931140015272</v>
      </c>
      <c r="AG25" s="215">
        <f>AC25/(AD25*(1/(MIN(MIN($AD$7:$AD$100),MIN($R$7:$R$104)))))</f>
        <v>1.2429427419076837</v>
      </c>
      <c r="AH25" s="92"/>
      <c r="AJ25" s="546"/>
      <c r="AK25" s="546"/>
      <c r="AL25" s="546"/>
      <c r="AM25" s="546"/>
      <c r="AN25" s="546"/>
      <c r="AO25" s="546"/>
      <c r="AP25" s="546"/>
      <c r="AQ25" s="546"/>
      <c r="AR25" s="546"/>
      <c r="AS25" s="542"/>
      <c r="AT25" s="546"/>
      <c r="AU25" s="546"/>
      <c r="AV25" s="546"/>
      <c r="AW25" s="546"/>
      <c r="AX25" s="546"/>
      <c r="AY25" s="546"/>
      <c r="AZ25" s="546"/>
      <c r="BA25" s="546"/>
      <c r="BB25" s="546"/>
      <c r="BC25" s="546"/>
      <c r="BD25" s="546"/>
      <c r="BE25" s="546"/>
      <c r="BF25" s="542"/>
      <c r="BG25" s="542"/>
      <c r="BH25" s="542"/>
      <c r="BI25" s="542"/>
      <c r="BJ25" s="542"/>
      <c r="BK25" s="542"/>
      <c r="BL25" s="542"/>
    </row>
    <row r="26" spans="1:64" ht="15" customHeight="1" thickBot="1" x14ac:dyDescent="0.35">
      <c r="A26" s="89"/>
      <c r="B26" s="118"/>
      <c r="C26" s="417" t="s">
        <v>51</v>
      </c>
      <c r="D26" s="418"/>
      <c r="E26" s="419"/>
      <c r="F26" s="455"/>
      <c r="G26" s="322"/>
      <c r="H26" s="325">
        <v>34</v>
      </c>
      <c r="I26" s="325">
        <v>904</v>
      </c>
      <c r="J26" s="325">
        <v>4171</v>
      </c>
      <c r="K26" s="325">
        <v>2124</v>
      </c>
      <c r="L26" s="325">
        <v>2027</v>
      </c>
      <c r="M26" s="325">
        <v>1809</v>
      </c>
      <c r="N26" s="451">
        <v>5851</v>
      </c>
      <c r="O26" s="59">
        <v>552.91999999999996</v>
      </c>
      <c r="P26" s="19">
        <v>13.188000000000001</v>
      </c>
      <c r="Q26" s="7">
        <f t="shared" si="6"/>
        <v>552.91999999999996</v>
      </c>
      <c r="R26" s="19">
        <f t="shared" si="7"/>
        <v>13.188000000000001</v>
      </c>
      <c r="S26" s="319"/>
      <c r="T26" s="319">
        <v>3437</v>
      </c>
      <c r="U26" s="319">
        <v>1085</v>
      </c>
      <c r="V26" s="319">
        <v>1718</v>
      </c>
      <c r="W26" s="319">
        <v>698</v>
      </c>
      <c r="X26" s="319">
        <v>0</v>
      </c>
      <c r="Y26" s="319">
        <v>136</v>
      </c>
      <c r="Z26" s="319">
        <v>1684</v>
      </c>
      <c r="AA26" s="59">
        <v>1638.933</v>
      </c>
      <c r="AB26" s="19">
        <v>27.495000000000001</v>
      </c>
      <c r="AC26" s="7">
        <f t="shared" si="8"/>
        <v>1638.933</v>
      </c>
      <c r="AD26" s="19">
        <f t="shared" si="9"/>
        <v>27.495000000000001</v>
      </c>
      <c r="AE26" s="146"/>
      <c r="AF26" s="213">
        <f>Q26/(R26*(1/(MIN(MIN($AD$7:$AD$100),MIN($R$7:$R$104)))))</f>
        <v>0.92237185319987836</v>
      </c>
      <c r="AG26" s="215">
        <f>AC26/(AD26*(1/(MIN(MIN($AD$7:$AD$100),MIN($R$7:$R$104)))))</f>
        <v>1.31138483360611</v>
      </c>
      <c r="AH26" s="92"/>
      <c r="AJ26" s="546"/>
      <c r="AK26" s="546"/>
      <c r="AL26" s="546"/>
      <c r="AM26" s="546"/>
      <c r="AN26" s="546"/>
      <c r="AO26" s="546"/>
      <c r="AP26" s="546"/>
      <c r="AQ26" s="546"/>
      <c r="AR26" s="546"/>
      <c r="AS26" s="542"/>
      <c r="AT26" s="553"/>
      <c r="AU26" s="553"/>
      <c r="AV26" s="553"/>
      <c r="AW26" s="553"/>
      <c r="AX26" s="553"/>
      <c r="AY26" s="553"/>
      <c r="AZ26" s="553"/>
      <c r="BA26" s="553"/>
      <c r="BB26" s="553"/>
      <c r="BC26" s="553"/>
      <c r="BD26" s="553"/>
      <c r="BE26" s="553"/>
      <c r="BF26" s="542"/>
      <c r="BG26" s="542"/>
      <c r="BH26" s="542"/>
      <c r="BI26" s="542"/>
      <c r="BJ26" s="542"/>
      <c r="BK26" s="542"/>
      <c r="BL26" s="542"/>
    </row>
    <row r="27" spans="1:64" ht="15" customHeight="1" thickBot="1" x14ac:dyDescent="0.35">
      <c r="A27" s="89"/>
      <c r="B27" s="115"/>
      <c r="C27" s="293"/>
      <c r="D27" s="294"/>
      <c r="E27" s="295"/>
      <c r="F27" s="182"/>
      <c r="G27" s="293"/>
      <c r="H27" s="294"/>
      <c r="I27" s="294"/>
      <c r="J27" s="294"/>
      <c r="K27" s="294"/>
      <c r="L27" s="294"/>
      <c r="M27" s="294"/>
      <c r="N27" s="295"/>
      <c r="O27" s="299"/>
      <c r="P27" s="300"/>
      <c r="Q27" s="326"/>
      <c r="R27" s="327"/>
      <c r="S27" s="293"/>
      <c r="T27" s="294"/>
      <c r="U27" s="294"/>
      <c r="V27" s="294"/>
      <c r="W27" s="294"/>
      <c r="X27" s="294"/>
      <c r="Y27" s="294"/>
      <c r="Z27" s="295"/>
      <c r="AA27" s="293"/>
      <c r="AB27" s="295"/>
      <c r="AC27" s="326"/>
      <c r="AD27" s="327"/>
      <c r="AE27" s="146"/>
      <c r="AF27" s="220"/>
      <c r="AG27" s="217"/>
      <c r="AH27" s="92"/>
      <c r="AJ27" s="546"/>
      <c r="AK27" s="546"/>
      <c r="AL27" s="546"/>
      <c r="AM27" s="546"/>
      <c r="AN27" s="546"/>
      <c r="AO27" s="546"/>
      <c r="AP27" s="546"/>
      <c r="AQ27" s="546"/>
      <c r="AR27" s="546"/>
      <c r="AS27" s="542"/>
      <c r="AT27" s="552"/>
      <c r="AU27" s="552"/>
      <c r="AV27" s="552"/>
      <c r="AW27" s="552"/>
      <c r="AX27" s="552"/>
      <c r="AY27" s="552"/>
      <c r="AZ27" s="552"/>
      <c r="BA27" s="552"/>
      <c r="BB27" s="545"/>
      <c r="BC27" s="545"/>
      <c r="BD27" s="553"/>
      <c r="BE27" s="553"/>
      <c r="BF27" s="542"/>
      <c r="BG27" s="542"/>
      <c r="BH27" s="542"/>
      <c r="BI27" s="542"/>
      <c r="BJ27" s="542"/>
      <c r="BK27" s="542"/>
      <c r="BL27" s="542"/>
    </row>
    <row r="28" spans="1:64" ht="26.4" customHeight="1" thickBot="1" x14ac:dyDescent="0.35">
      <c r="A28" s="89"/>
      <c r="B28" s="355" t="s">
        <v>99</v>
      </c>
      <c r="C28" s="375" t="s">
        <v>92</v>
      </c>
      <c r="D28" s="376"/>
      <c r="E28" s="377"/>
      <c r="F28" s="170"/>
      <c r="G28" s="290" t="s">
        <v>89</v>
      </c>
      <c r="H28" s="291"/>
      <c r="I28" s="291"/>
      <c r="J28" s="291"/>
      <c r="K28" s="291"/>
      <c r="L28" s="291"/>
      <c r="M28" s="291"/>
      <c r="N28" s="292"/>
      <c r="O28" s="171">
        <f>MAX(O29:O36)</f>
        <v>575.84699999999998</v>
      </c>
      <c r="P28" s="172" cm="1">
        <f t="array" ref="P28">MIN(IF(O29:O36=O28,P29:P36))</f>
        <v>42.277000000000001</v>
      </c>
      <c r="Q28" s="328"/>
      <c r="R28" s="329"/>
      <c r="S28" s="290" t="s">
        <v>52</v>
      </c>
      <c r="T28" s="291"/>
      <c r="U28" s="291"/>
      <c r="V28" s="291"/>
      <c r="W28" s="291"/>
      <c r="X28" s="291"/>
      <c r="Y28" s="291"/>
      <c r="Z28" s="292"/>
      <c r="AA28" s="173">
        <f>MAX(AA29:AA36)</f>
        <v>1645.2470000000001</v>
      </c>
      <c r="AB28" s="174" cm="1">
        <f t="array" ref="AB28">MIN(IF(AA29:AA36=AA28,AB29:AB36))</f>
        <v>9.673</v>
      </c>
      <c r="AC28" s="328"/>
      <c r="AD28" s="329"/>
      <c r="AE28" s="146"/>
      <c r="AF28" s="221"/>
      <c r="AG28" s="219"/>
      <c r="AH28" s="92"/>
      <c r="AJ28" s="546"/>
      <c r="AK28" s="553"/>
      <c r="AL28" s="553"/>
      <c r="AM28" s="553"/>
      <c r="AN28" s="553"/>
      <c r="AO28" s="553"/>
      <c r="AP28" s="553"/>
      <c r="AQ28" s="553"/>
      <c r="AR28" s="553"/>
      <c r="AS28" s="542"/>
      <c r="AT28" s="553"/>
      <c r="AU28" s="553"/>
      <c r="AV28" s="553"/>
      <c r="AW28" s="553"/>
      <c r="AX28" s="553"/>
      <c r="AY28" s="553"/>
      <c r="AZ28" s="553"/>
      <c r="BA28" s="553"/>
      <c r="BB28" s="553"/>
      <c r="BC28" s="553"/>
      <c r="BD28" s="546"/>
      <c r="BE28" s="546"/>
      <c r="BF28" s="542"/>
      <c r="BG28" s="542"/>
      <c r="BH28" s="542"/>
      <c r="BI28" s="542"/>
      <c r="BJ28" s="542"/>
      <c r="BK28" s="542"/>
      <c r="BL28" s="542"/>
    </row>
    <row r="29" spans="1:64" ht="15" customHeight="1" x14ac:dyDescent="0.3">
      <c r="A29" s="89"/>
      <c r="B29" s="356"/>
      <c r="C29" s="370" t="s">
        <v>120</v>
      </c>
      <c r="D29" s="303"/>
      <c r="E29" s="43" t="s">
        <v>85</v>
      </c>
      <c r="F29" s="70"/>
      <c r="G29" s="198">
        <v>0</v>
      </c>
      <c r="H29" s="199">
        <v>1</v>
      </c>
      <c r="I29" s="199">
        <v>2</v>
      </c>
      <c r="J29" s="199">
        <v>3</v>
      </c>
      <c r="K29" s="199">
        <v>4</v>
      </c>
      <c r="L29" s="199">
        <v>5</v>
      </c>
      <c r="M29" s="199">
        <v>14</v>
      </c>
      <c r="N29" s="200">
        <v>15</v>
      </c>
      <c r="O29" s="42">
        <v>482.49</v>
      </c>
      <c r="P29" s="2">
        <v>0.114</v>
      </c>
      <c r="Q29" s="42">
        <f>O29</f>
        <v>482.49</v>
      </c>
      <c r="R29" s="2">
        <f>P29</f>
        <v>0.114</v>
      </c>
      <c r="S29" s="39">
        <v>0</v>
      </c>
      <c r="T29" s="40">
        <v>1</v>
      </c>
      <c r="U29" s="40">
        <v>2</v>
      </c>
      <c r="V29" s="40">
        <v>3</v>
      </c>
      <c r="W29" s="40">
        <v>4</v>
      </c>
      <c r="X29" s="40">
        <v>5</v>
      </c>
      <c r="Y29" s="40">
        <v>6</v>
      </c>
      <c r="Z29" s="2">
        <v>7</v>
      </c>
      <c r="AA29" s="121">
        <v>830.90899999999999</v>
      </c>
      <c r="AB29" s="122">
        <v>0.23</v>
      </c>
      <c r="AC29" s="42">
        <f>AA29</f>
        <v>830.90899999999999</v>
      </c>
      <c r="AD29" s="2">
        <f>AB29</f>
        <v>0.23</v>
      </c>
      <c r="AE29" s="146"/>
      <c r="AF29" s="213">
        <f>Q29/(R29*(1/(MIN(MIN($AD$7:$AD$100),MIN($R$7:$R$104)))))</f>
        <v>93.112105263157886</v>
      </c>
      <c r="AG29" s="215">
        <f>AC29/(AD29*(1/(MIN(MIN($AD$7:$AD$100),MIN($R$7:$R$104)))))</f>
        <v>79.47825217391302</v>
      </c>
      <c r="AH29" s="92"/>
      <c r="AJ29" s="546"/>
      <c r="AK29" s="552"/>
      <c r="AL29" s="552"/>
      <c r="AM29" s="552"/>
      <c r="AN29" s="552"/>
      <c r="AO29" s="552"/>
      <c r="AP29" s="552"/>
      <c r="AQ29" s="552"/>
      <c r="AR29" s="552"/>
      <c r="AS29" s="542"/>
      <c r="AT29" s="546"/>
      <c r="AU29" s="546"/>
      <c r="AV29" s="546"/>
      <c r="AW29" s="546"/>
      <c r="AX29" s="546"/>
      <c r="AY29" s="546"/>
      <c r="AZ29" s="546"/>
      <c r="BA29" s="546"/>
      <c r="BB29" s="546"/>
      <c r="BC29" s="546"/>
      <c r="BD29" s="546"/>
      <c r="BE29" s="546"/>
      <c r="BF29" s="542"/>
      <c r="BG29" s="542"/>
      <c r="BH29" s="542"/>
      <c r="BI29" s="542"/>
      <c r="BJ29" s="542"/>
      <c r="BK29" s="542"/>
      <c r="BL29" s="542"/>
    </row>
    <row r="30" spans="1:64" ht="15" customHeight="1" x14ac:dyDescent="0.3">
      <c r="A30" s="89"/>
      <c r="B30" s="356"/>
      <c r="C30" s="307"/>
      <c r="D30" s="304"/>
      <c r="E30" s="44" t="s">
        <v>52</v>
      </c>
      <c r="F30" s="229"/>
      <c r="G30" s="165">
        <v>34</v>
      </c>
      <c r="H30" s="163">
        <v>6</v>
      </c>
      <c r="I30" s="163">
        <v>904</v>
      </c>
      <c r="J30" s="163">
        <v>2027</v>
      </c>
      <c r="K30" s="163">
        <v>2124</v>
      </c>
      <c r="L30" s="163">
        <v>4171</v>
      </c>
      <c r="M30" s="163">
        <v>2641</v>
      </c>
      <c r="N30" s="164">
        <v>1809</v>
      </c>
      <c r="O30" s="36">
        <v>573.97400000000005</v>
      </c>
      <c r="P30" s="18">
        <v>3.68</v>
      </c>
      <c r="Q30" s="36">
        <f t="shared" ref="Q30:Q36" si="10">O30</f>
        <v>573.97400000000005</v>
      </c>
      <c r="R30" s="18">
        <f t="shared" ref="R30:R36" si="11">P30</f>
        <v>3.68</v>
      </c>
      <c r="S30" s="165">
        <v>0</v>
      </c>
      <c r="T30" s="163">
        <v>483</v>
      </c>
      <c r="U30" s="163">
        <v>107</v>
      </c>
      <c r="V30" s="163">
        <v>3437</v>
      </c>
      <c r="W30" s="163">
        <v>1684</v>
      </c>
      <c r="X30" s="163">
        <v>1912</v>
      </c>
      <c r="Y30" s="163">
        <v>348</v>
      </c>
      <c r="Z30" s="164">
        <v>414</v>
      </c>
      <c r="AA30" s="41">
        <v>1645.2470000000001</v>
      </c>
      <c r="AB30" s="35">
        <v>9.673</v>
      </c>
      <c r="AC30" s="36">
        <f t="shared" ref="AC30:AC32" si="12">AA30</f>
        <v>1645.2470000000001</v>
      </c>
      <c r="AD30" s="18">
        <f t="shared" ref="AD30:AD32" si="13">AB30</f>
        <v>9.673</v>
      </c>
      <c r="AE30" s="146"/>
      <c r="AF30" s="213">
        <f>Q30/(R30*(1/(MIN(MIN($AD$7:$AD$100),MIN($R$7:$R$104)))))</f>
        <v>3.4313663043478257</v>
      </c>
      <c r="AG30" s="215">
        <f>AC30/(AD30*(1/(MIN(MIN($AD$7:$AD$100),MIN($R$7:$R$104)))))</f>
        <v>3.741903649333195</v>
      </c>
      <c r="AH30" s="92"/>
      <c r="AJ30" s="546"/>
      <c r="AK30" s="549"/>
      <c r="AL30" s="549"/>
      <c r="AM30" s="549"/>
      <c r="AN30" s="549"/>
      <c r="AO30" s="549"/>
      <c r="AP30" s="549"/>
      <c r="AQ30" s="549"/>
      <c r="AR30" s="549"/>
      <c r="AS30" s="542"/>
      <c r="AT30" s="546"/>
      <c r="AU30" s="546"/>
      <c r="AV30" s="546"/>
      <c r="AW30" s="546"/>
      <c r="AX30" s="546"/>
      <c r="AY30" s="546"/>
      <c r="AZ30" s="546"/>
      <c r="BA30" s="546"/>
      <c r="BB30" s="546"/>
      <c r="BC30" s="546"/>
      <c r="BD30" s="546"/>
      <c r="BE30" s="546"/>
      <c r="BF30" s="542"/>
      <c r="BG30" s="542"/>
      <c r="BH30" s="542"/>
      <c r="BI30" s="542"/>
      <c r="BJ30" s="542"/>
      <c r="BK30" s="542"/>
      <c r="BL30" s="542"/>
    </row>
    <row r="31" spans="1:64" ht="15" customHeight="1" x14ac:dyDescent="0.3">
      <c r="A31" s="89"/>
      <c r="B31" s="76"/>
      <c r="C31" s="307"/>
      <c r="D31" s="304"/>
      <c r="E31" s="44" t="s">
        <v>53</v>
      </c>
      <c r="F31" s="78"/>
      <c r="G31" s="50">
        <v>0</v>
      </c>
      <c r="H31" s="51">
        <v>34</v>
      </c>
      <c r="I31" s="51">
        <v>6</v>
      </c>
      <c r="J31" s="51">
        <v>904</v>
      </c>
      <c r="K31" s="51">
        <v>2027</v>
      </c>
      <c r="L31" s="51">
        <v>2124</v>
      </c>
      <c r="M31" s="51">
        <v>2641</v>
      </c>
      <c r="N31" s="56">
        <v>1809</v>
      </c>
      <c r="O31" s="36">
        <v>575.84699999999998</v>
      </c>
      <c r="P31" s="18">
        <v>42.277000000000001</v>
      </c>
      <c r="Q31" s="36">
        <f t="shared" si="10"/>
        <v>575.84699999999998</v>
      </c>
      <c r="R31" s="18">
        <f t="shared" si="11"/>
        <v>42.277000000000001</v>
      </c>
      <c r="S31" s="10">
        <v>0</v>
      </c>
      <c r="T31" s="17">
        <v>1577</v>
      </c>
      <c r="U31" s="17">
        <v>107</v>
      </c>
      <c r="V31" s="17">
        <v>3437</v>
      </c>
      <c r="W31" s="17">
        <v>1684</v>
      </c>
      <c r="X31" s="17">
        <v>1912</v>
      </c>
      <c r="Y31" s="17">
        <v>348</v>
      </c>
      <c r="Z31" s="18">
        <v>414</v>
      </c>
      <c r="AA31" s="41">
        <v>1639.8019999999999</v>
      </c>
      <c r="AB31" s="35">
        <v>39.472000000000001</v>
      </c>
      <c r="AC31" s="36">
        <f t="shared" si="12"/>
        <v>1639.8019999999999</v>
      </c>
      <c r="AD31" s="18">
        <f t="shared" si="13"/>
        <v>39.472000000000001</v>
      </c>
      <c r="AE31" s="146"/>
      <c r="AF31" s="213">
        <f>Q31/(R31*(1/(MIN(MIN($AD$7:$AD$100),MIN($R$7:$R$104)))))</f>
        <v>0.29965782813350045</v>
      </c>
      <c r="AG31" s="215">
        <f>AC31/(AD31*(1/(MIN(MIN($AD$7:$AD$100),MIN($R$7:$R$104)))))</f>
        <v>0.9139553100932305</v>
      </c>
      <c r="AH31" s="92"/>
      <c r="AJ31" s="546"/>
      <c r="AK31" s="546"/>
      <c r="AL31" s="546"/>
      <c r="AM31" s="546"/>
      <c r="AN31" s="546"/>
      <c r="AO31" s="546"/>
      <c r="AP31" s="546"/>
      <c r="AQ31" s="546"/>
      <c r="AR31" s="546"/>
      <c r="AS31" s="542"/>
      <c r="AT31" s="546"/>
      <c r="AU31" s="546"/>
      <c r="AV31" s="546"/>
      <c r="AW31" s="546"/>
      <c r="AX31" s="546"/>
      <c r="AY31" s="546"/>
      <c r="AZ31" s="546"/>
      <c r="BA31" s="546"/>
      <c r="BB31" s="546"/>
      <c r="BC31" s="546"/>
      <c r="BD31" s="546"/>
      <c r="BE31" s="546"/>
      <c r="BF31" s="542"/>
      <c r="BG31" s="542"/>
      <c r="BH31" s="542"/>
      <c r="BI31" s="542"/>
      <c r="BJ31" s="542"/>
      <c r="BK31" s="542"/>
      <c r="BL31" s="542"/>
    </row>
    <row r="32" spans="1:64" ht="15" customHeight="1" thickBot="1" x14ac:dyDescent="0.35">
      <c r="A32" s="89"/>
      <c r="B32" s="76"/>
      <c r="C32" s="307"/>
      <c r="D32" s="304"/>
      <c r="E32" s="44" t="s">
        <v>54</v>
      </c>
      <c r="F32" s="78"/>
      <c r="G32" s="49">
        <v>34</v>
      </c>
      <c r="H32" s="48">
        <v>2641</v>
      </c>
      <c r="I32" s="48">
        <v>1809</v>
      </c>
      <c r="J32" s="48">
        <v>904</v>
      </c>
      <c r="K32" s="48">
        <v>2124</v>
      </c>
      <c r="L32" s="48">
        <v>0</v>
      </c>
      <c r="M32" s="48">
        <v>2027</v>
      </c>
      <c r="N32" s="44">
        <v>4171</v>
      </c>
      <c r="O32" s="36">
        <v>573.06200000000001</v>
      </c>
      <c r="P32" s="44">
        <v>120.10899999999999</v>
      </c>
      <c r="Q32" s="36">
        <f t="shared" si="10"/>
        <v>573.06200000000001</v>
      </c>
      <c r="R32" s="18">
        <f t="shared" si="11"/>
        <v>120.10899999999999</v>
      </c>
      <c r="S32" s="9">
        <v>0</v>
      </c>
      <c r="T32" s="12">
        <v>107</v>
      </c>
      <c r="U32" s="12">
        <v>3437</v>
      </c>
      <c r="V32" s="12">
        <v>1684</v>
      </c>
      <c r="W32" s="12">
        <v>1912</v>
      </c>
      <c r="X32" s="12">
        <v>58</v>
      </c>
      <c r="Y32" s="12">
        <v>1085</v>
      </c>
      <c r="Z32" s="57">
        <v>414</v>
      </c>
      <c r="AA32" s="117">
        <v>1634.242</v>
      </c>
      <c r="AB32" s="135">
        <v>98.632000000000005</v>
      </c>
      <c r="AC32" s="45">
        <f t="shared" si="12"/>
        <v>1634.242</v>
      </c>
      <c r="AD32" s="57">
        <f t="shared" si="13"/>
        <v>98.632000000000005</v>
      </c>
      <c r="AE32" s="146"/>
      <c r="AF32" s="213">
        <f>Q32/(R32*(1/(MIN(MIN($AD$7:$AD$100),MIN($R$7:$R$104)))))</f>
        <v>0.10496602252953566</v>
      </c>
      <c r="AG32" s="215">
        <f>AC32/(AD32*(1/(MIN(MIN($AD$7:$AD$100),MIN($R$7:$R$104)))))</f>
        <v>0.36451987184686507</v>
      </c>
      <c r="AH32" s="92"/>
      <c r="AJ32" s="546"/>
      <c r="AK32" s="546"/>
      <c r="AL32" s="546"/>
      <c r="AM32" s="546"/>
      <c r="AN32" s="546"/>
      <c r="AO32" s="546"/>
      <c r="AP32" s="546"/>
      <c r="AQ32" s="546"/>
      <c r="AR32" s="546"/>
      <c r="AS32" s="542"/>
      <c r="AT32" s="556"/>
      <c r="AU32" s="556"/>
      <c r="AV32" s="556"/>
      <c r="AW32" s="556"/>
      <c r="AX32" s="556"/>
      <c r="AY32" s="556"/>
      <c r="AZ32" s="556"/>
      <c r="BA32" s="556"/>
      <c r="BB32" s="556"/>
      <c r="BC32" s="556"/>
      <c r="BD32" s="556"/>
      <c r="BE32" s="556"/>
      <c r="BF32" s="542"/>
      <c r="BG32" s="542"/>
      <c r="BH32" s="542"/>
      <c r="BI32" s="542"/>
      <c r="BJ32" s="542"/>
      <c r="BK32" s="542"/>
      <c r="BL32" s="542"/>
    </row>
    <row r="33" spans="1:64" ht="15" customHeight="1" x14ac:dyDescent="0.3">
      <c r="A33" s="89"/>
      <c r="B33" s="76"/>
      <c r="C33" s="307" t="s">
        <v>119</v>
      </c>
      <c r="D33" s="304"/>
      <c r="E33" s="44" t="s">
        <v>85</v>
      </c>
      <c r="F33" s="78"/>
      <c r="G33" s="201">
        <v>1542</v>
      </c>
      <c r="H33" s="167">
        <v>904</v>
      </c>
      <c r="I33" s="167">
        <v>2027</v>
      </c>
      <c r="J33" s="167">
        <v>3743</v>
      </c>
      <c r="K33" s="167">
        <v>1809</v>
      </c>
      <c r="L33" s="167">
        <v>2641</v>
      </c>
      <c r="M33" s="167">
        <v>3313</v>
      </c>
      <c r="N33" s="168">
        <v>831</v>
      </c>
      <c r="O33" s="36">
        <v>524.19500000000005</v>
      </c>
      <c r="P33" s="18">
        <v>49.377000000000002</v>
      </c>
      <c r="Q33" s="36">
        <f t="shared" si="10"/>
        <v>524.19500000000005</v>
      </c>
      <c r="R33" s="18">
        <f t="shared" si="11"/>
        <v>49.377000000000002</v>
      </c>
      <c r="S33" s="424" t="s">
        <v>114</v>
      </c>
      <c r="T33" s="425"/>
      <c r="U33" s="425"/>
      <c r="V33" s="425"/>
      <c r="W33" s="425"/>
      <c r="X33" s="425"/>
      <c r="Y33" s="425"/>
      <c r="Z33" s="425"/>
      <c r="AA33" s="425"/>
      <c r="AB33" s="425"/>
      <c r="AC33" s="425"/>
      <c r="AD33" s="426"/>
      <c r="AE33" s="146"/>
      <c r="AF33" s="213">
        <f>Q33/(R33*(1/(MIN(MIN($AD$7:$AD$100),MIN($R$7:$R$104)))))</f>
        <v>0.23355590659618847</v>
      </c>
      <c r="AG33" s="217"/>
      <c r="AH33" s="92"/>
      <c r="AJ33" s="546"/>
      <c r="AK33" s="546"/>
      <c r="AL33" s="546"/>
      <c r="AM33" s="546"/>
      <c r="AN33" s="546"/>
      <c r="AO33" s="546"/>
      <c r="AP33" s="546"/>
      <c r="AQ33" s="546"/>
      <c r="AR33" s="546"/>
      <c r="AS33" s="542"/>
      <c r="AT33" s="556"/>
      <c r="AU33" s="556"/>
      <c r="AV33" s="556"/>
      <c r="AW33" s="556"/>
      <c r="AX33" s="556"/>
      <c r="AY33" s="556"/>
      <c r="AZ33" s="556"/>
      <c r="BA33" s="556"/>
      <c r="BB33" s="556"/>
      <c r="BC33" s="556"/>
      <c r="BD33" s="556"/>
      <c r="BE33" s="556"/>
      <c r="BF33" s="542"/>
      <c r="BG33" s="542"/>
      <c r="BH33" s="542"/>
      <c r="BI33" s="542"/>
      <c r="BJ33" s="542"/>
      <c r="BK33" s="542"/>
      <c r="BL33" s="542"/>
    </row>
    <row r="34" spans="1:64" ht="15" customHeight="1" x14ac:dyDescent="0.3">
      <c r="A34" s="89"/>
      <c r="B34" s="76"/>
      <c r="C34" s="307"/>
      <c r="D34" s="304"/>
      <c r="E34" s="44" t="s">
        <v>52</v>
      </c>
      <c r="F34" s="78"/>
      <c r="G34" s="372">
        <v>34</v>
      </c>
      <c r="H34" s="374">
        <v>1351</v>
      </c>
      <c r="I34" s="374">
        <v>904</v>
      </c>
      <c r="J34" s="374">
        <v>2027</v>
      </c>
      <c r="K34" s="374">
        <v>3743</v>
      </c>
      <c r="L34" s="374">
        <v>2641</v>
      </c>
      <c r="M34" s="374">
        <v>1809</v>
      </c>
      <c r="N34" s="440">
        <v>831</v>
      </c>
      <c r="O34" s="36">
        <v>557.20699999999999</v>
      </c>
      <c r="P34" s="44">
        <v>237.79300000000001</v>
      </c>
      <c r="Q34" s="36">
        <f t="shared" si="10"/>
        <v>557.20699999999999</v>
      </c>
      <c r="R34" s="18">
        <f t="shared" si="11"/>
        <v>237.79300000000001</v>
      </c>
      <c r="S34" s="427"/>
      <c r="T34" s="428"/>
      <c r="U34" s="428"/>
      <c r="V34" s="428"/>
      <c r="W34" s="428"/>
      <c r="X34" s="428"/>
      <c r="Y34" s="428"/>
      <c r="Z34" s="428"/>
      <c r="AA34" s="428"/>
      <c r="AB34" s="428"/>
      <c r="AC34" s="428"/>
      <c r="AD34" s="429"/>
      <c r="AE34" s="146"/>
      <c r="AF34" s="213">
        <f>Q34/(R34*(1/(MIN(MIN($AD$7:$AD$100),MIN($R$7:$R$104)))))</f>
        <v>5.1551366104132572E-2</v>
      </c>
      <c r="AG34" s="218"/>
      <c r="AH34" s="92"/>
      <c r="AJ34" s="546"/>
      <c r="AK34" s="549"/>
      <c r="AL34" s="549"/>
      <c r="AM34" s="549"/>
      <c r="AN34" s="549"/>
      <c r="AO34" s="549"/>
      <c r="AP34" s="549"/>
      <c r="AQ34" s="549"/>
      <c r="AR34" s="549"/>
      <c r="AS34" s="542"/>
      <c r="AT34" s="556"/>
      <c r="AU34" s="556"/>
      <c r="AV34" s="556"/>
      <c r="AW34" s="556"/>
      <c r="AX34" s="556"/>
      <c r="AY34" s="556"/>
      <c r="AZ34" s="556"/>
      <c r="BA34" s="556"/>
      <c r="BB34" s="556"/>
      <c r="BC34" s="556"/>
      <c r="BD34" s="556"/>
      <c r="BE34" s="556"/>
      <c r="BF34" s="542"/>
      <c r="BG34" s="542"/>
      <c r="BH34" s="542"/>
      <c r="BI34" s="542"/>
      <c r="BJ34" s="542"/>
      <c r="BK34" s="542"/>
      <c r="BL34" s="542"/>
    </row>
    <row r="35" spans="1:64" ht="15" customHeight="1" x14ac:dyDescent="0.3">
      <c r="A35" s="89"/>
      <c r="B35" s="76"/>
      <c r="C35" s="307"/>
      <c r="D35" s="304"/>
      <c r="E35" s="44" t="s">
        <v>53</v>
      </c>
      <c r="F35" s="78"/>
      <c r="G35" s="372"/>
      <c r="H35" s="374">
        <v>1351</v>
      </c>
      <c r="I35" s="374">
        <v>904</v>
      </c>
      <c r="J35" s="374">
        <v>2027</v>
      </c>
      <c r="K35" s="374">
        <v>3743</v>
      </c>
      <c r="L35" s="374">
        <v>2641</v>
      </c>
      <c r="M35" s="374">
        <v>1809</v>
      </c>
      <c r="N35" s="440">
        <v>831</v>
      </c>
      <c r="O35" s="36">
        <v>557.20699999999999</v>
      </c>
      <c r="P35" s="18">
        <v>312.61799999999999</v>
      </c>
      <c r="Q35" s="36">
        <f t="shared" si="10"/>
        <v>557.20699999999999</v>
      </c>
      <c r="R35" s="18">
        <f t="shared" si="11"/>
        <v>312.61799999999999</v>
      </c>
      <c r="S35" s="427"/>
      <c r="T35" s="428"/>
      <c r="U35" s="428"/>
      <c r="V35" s="428"/>
      <c r="W35" s="428"/>
      <c r="X35" s="428"/>
      <c r="Y35" s="428"/>
      <c r="Z35" s="428"/>
      <c r="AA35" s="428"/>
      <c r="AB35" s="428"/>
      <c r="AC35" s="428"/>
      <c r="AD35" s="429"/>
      <c r="AE35" s="146"/>
      <c r="AF35" s="213">
        <f>Q35/(R35*(1/(MIN(MIN($AD$7:$AD$100),MIN($R$7:$R$104)))))</f>
        <v>3.921256613502741E-2</v>
      </c>
      <c r="AG35" s="218"/>
      <c r="AH35" s="92"/>
      <c r="AJ35" s="546"/>
      <c r="AK35" s="553"/>
      <c r="AL35" s="553"/>
      <c r="AM35" s="553"/>
      <c r="AN35" s="553"/>
      <c r="AO35" s="553"/>
      <c r="AP35" s="553"/>
      <c r="AQ35" s="553"/>
      <c r="AR35" s="553"/>
      <c r="AS35" s="542"/>
      <c r="AT35" s="556"/>
      <c r="AU35" s="556"/>
      <c r="AV35" s="556"/>
      <c r="AW35" s="556"/>
      <c r="AX35" s="556"/>
      <c r="AY35" s="556"/>
      <c r="AZ35" s="556"/>
      <c r="BA35" s="556"/>
      <c r="BB35" s="556"/>
      <c r="BC35" s="556"/>
      <c r="BD35" s="556"/>
      <c r="BE35" s="556"/>
      <c r="BF35" s="542"/>
      <c r="BG35" s="542"/>
      <c r="BH35" s="542"/>
      <c r="BI35" s="542"/>
      <c r="BJ35" s="542"/>
      <c r="BK35" s="542"/>
      <c r="BL35" s="542"/>
    </row>
    <row r="36" spans="1:64" ht="15" customHeight="1" thickBot="1" x14ac:dyDescent="0.35">
      <c r="A36" s="89"/>
      <c r="B36" s="75"/>
      <c r="C36" s="352"/>
      <c r="D36" s="353"/>
      <c r="E36" s="58" t="s">
        <v>54</v>
      </c>
      <c r="F36" s="71"/>
      <c r="G36" s="408"/>
      <c r="H36" s="389">
        <v>1351</v>
      </c>
      <c r="I36" s="389">
        <v>904</v>
      </c>
      <c r="J36" s="389">
        <v>2027</v>
      </c>
      <c r="K36" s="389">
        <v>3743</v>
      </c>
      <c r="L36" s="389">
        <v>2641</v>
      </c>
      <c r="M36" s="389">
        <v>1809</v>
      </c>
      <c r="N36" s="441">
        <v>831</v>
      </c>
      <c r="O36" s="59">
        <v>557.20699999999999</v>
      </c>
      <c r="P36" s="58">
        <v>313.358</v>
      </c>
      <c r="Q36" s="59">
        <f t="shared" si="10"/>
        <v>557.20699999999999</v>
      </c>
      <c r="R36" s="19">
        <f t="shared" si="11"/>
        <v>313.358</v>
      </c>
      <c r="S36" s="430"/>
      <c r="T36" s="431"/>
      <c r="U36" s="431"/>
      <c r="V36" s="431"/>
      <c r="W36" s="431"/>
      <c r="X36" s="431"/>
      <c r="Y36" s="431"/>
      <c r="Z36" s="431"/>
      <c r="AA36" s="431"/>
      <c r="AB36" s="431"/>
      <c r="AC36" s="431"/>
      <c r="AD36" s="432"/>
      <c r="AE36" s="146"/>
      <c r="AF36" s="213">
        <f>Q36/(R36*(1/(MIN(MIN($AD$7:$AD$100),MIN($R$7:$R$104)))))</f>
        <v>3.9119965024030021E-2</v>
      </c>
      <c r="AG36" s="218"/>
      <c r="AH36" s="92"/>
      <c r="AJ36" s="546"/>
      <c r="AK36" s="553"/>
      <c r="AL36" s="553"/>
      <c r="AM36" s="553"/>
      <c r="AN36" s="553"/>
      <c r="AO36" s="553"/>
      <c r="AP36" s="553"/>
      <c r="AQ36" s="553"/>
      <c r="AR36" s="553"/>
      <c r="AS36" s="542"/>
      <c r="AT36" s="553"/>
      <c r="AU36" s="553"/>
      <c r="AV36" s="553"/>
      <c r="AW36" s="553"/>
      <c r="AX36" s="553"/>
      <c r="AY36" s="553"/>
      <c r="AZ36" s="553"/>
      <c r="BA36" s="553"/>
      <c r="BB36" s="553"/>
      <c r="BC36" s="553"/>
      <c r="BD36" s="553"/>
      <c r="BE36" s="553"/>
      <c r="BF36" s="542"/>
      <c r="BG36" s="542"/>
      <c r="BH36" s="542"/>
      <c r="BI36" s="542"/>
      <c r="BJ36" s="542"/>
      <c r="BK36" s="542"/>
      <c r="BL36" s="542"/>
    </row>
    <row r="37" spans="1:64" ht="15" customHeight="1" thickBot="1" x14ac:dyDescent="0.35">
      <c r="A37" s="89"/>
      <c r="B37" s="115"/>
      <c r="C37" s="293"/>
      <c r="D37" s="294"/>
      <c r="E37" s="295"/>
      <c r="F37" s="182"/>
      <c r="G37" s="293"/>
      <c r="H37" s="294"/>
      <c r="I37" s="294"/>
      <c r="J37" s="294"/>
      <c r="K37" s="294"/>
      <c r="L37" s="294"/>
      <c r="M37" s="294"/>
      <c r="N37" s="295"/>
      <c r="O37" s="299"/>
      <c r="P37" s="300"/>
      <c r="Q37" s="326"/>
      <c r="R37" s="327"/>
      <c r="S37" s="293"/>
      <c r="T37" s="294"/>
      <c r="U37" s="294"/>
      <c r="V37" s="294"/>
      <c r="W37" s="294"/>
      <c r="X37" s="294"/>
      <c r="Y37" s="294"/>
      <c r="Z37" s="295"/>
      <c r="AA37" s="293"/>
      <c r="AB37" s="295"/>
      <c r="AC37" s="326"/>
      <c r="AD37" s="327"/>
      <c r="AE37" s="146"/>
      <c r="AF37" s="220"/>
      <c r="AG37" s="218"/>
      <c r="AH37" s="92"/>
      <c r="AJ37" s="546"/>
      <c r="AK37" s="553"/>
      <c r="AL37" s="553"/>
      <c r="AM37" s="553"/>
      <c r="AN37" s="553"/>
      <c r="AO37" s="553"/>
      <c r="AP37" s="553"/>
      <c r="AQ37" s="553"/>
      <c r="AR37" s="553"/>
      <c r="AS37" s="542"/>
      <c r="AT37" s="552"/>
      <c r="AU37" s="552"/>
      <c r="AV37" s="552"/>
      <c r="AW37" s="552"/>
      <c r="AX37" s="552"/>
      <c r="AY37" s="552"/>
      <c r="AZ37" s="552"/>
      <c r="BA37" s="552"/>
      <c r="BB37" s="545"/>
      <c r="BC37" s="545"/>
      <c r="BD37" s="553"/>
      <c r="BE37" s="553"/>
      <c r="BF37" s="542"/>
      <c r="BG37" s="542"/>
      <c r="BH37" s="542"/>
      <c r="BI37" s="542"/>
      <c r="BJ37" s="542"/>
      <c r="BK37" s="542"/>
      <c r="BL37" s="542"/>
    </row>
    <row r="38" spans="1:64" ht="26.4" customHeight="1" thickBot="1" x14ac:dyDescent="0.35">
      <c r="A38" s="89"/>
      <c r="B38" s="355" t="s">
        <v>100</v>
      </c>
      <c r="C38" s="375" t="s">
        <v>92</v>
      </c>
      <c r="D38" s="376"/>
      <c r="E38" s="377"/>
      <c r="F38" s="170"/>
      <c r="G38" s="290" t="s">
        <v>90</v>
      </c>
      <c r="H38" s="291"/>
      <c r="I38" s="291"/>
      <c r="J38" s="291"/>
      <c r="K38" s="291"/>
      <c r="L38" s="291"/>
      <c r="M38" s="291"/>
      <c r="N38" s="292"/>
      <c r="O38" s="171">
        <f>MAX(O39:O56)</f>
        <v>573.173</v>
      </c>
      <c r="P38" s="172" cm="1">
        <f t="array" ref="P38">MIN(IF(O39:O56=O38,P39:P56))</f>
        <v>2.1999999999999999E-2</v>
      </c>
      <c r="Q38" s="328"/>
      <c r="R38" s="329"/>
      <c r="S38" s="290" t="s">
        <v>58</v>
      </c>
      <c r="T38" s="291"/>
      <c r="U38" s="291"/>
      <c r="V38" s="291"/>
      <c r="W38" s="291"/>
      <c r="X38" s="291"/>
      <c r="Y38" s="291"/>
      <c r="Z38" s="292"/>
      <c r="AA38" s="173">
        <f>MAX(AA39:AA47)</f>
        <v>1323.6389999999999</v>
      </c>
      <c r="AB38" s="174" cm="1">
        <f t="array" ref="AB38">MIN(IF(AA39:AA47=AA38,AB39:AB47))</f>
        <v>9.1999999999999998E-2</v>
      </c>
      <c r="AC38" s="328"/>
      <c r="AD38" s="329"/>
      <c r="AE38" s="146"/>
      <c r="AF38" s="221"/>
      <c r="AG38" s="219"/>
      <c r="AH38" s="92"/>
      <c r="AJ38" s="546"/>
      <c r="AK38" s="553"/>
      <c r="AL38" s="553"/>
      <c r="AM38" s="553"/>
      <c r="AN38" s="553"/>
      <c r="AO38" s="553"/>
      <c r="AP38" s="553"/>
      <c r="AQ38" s="553"/>
      <c r="AR38" s="553"/>
      <c r="AS38" s="542"/>
      <c r="AT38" s="553"/>
      <c r="AU38" s="553"/>
      <c r="AV38" s="553"/>
      <c r="AW38" s="553"/>
      <c r="AX38" s="553"/>
      <c r="AY38" s="553"/>
      <c r="AZ38" s="553"/>
      <c r="BA38" s="553"/>
      <c r="BB38" s="546"/>
      <c r="BC38" s="546"/>
      <c r="BD38" s="546"/>
      <c r="BE38" s="546"/>
      <c r="BF38" s="542"/>
      <c r="BG38" s="542"/>
      <c r="BH38" s="542"/>
      <c r="BI38" s="542"/>
      <c r="BJ38" s="542"/>
      <c r="BK38" s="542"/>
      <c r="BL38" s="542"/>
    </row>
    <row r="39" spans="1:64" ht="15" customHeight="1" x14ac:dyDescent="0.3">
      <c r="A39" s="89"/>
      <c r="B39" s="356"/>
      <c r="C39" s="371" t="s">
        <v>120</v>
      </c>
      <c r="D39" s="373" t="s">
        <v>60</v>
      </c>
      <c r="E39" s="43" t="s">
        <v>55</v>
      </c>
      <c r="F39" s="70"/>
      <c r="G39" s="446">
        <v>0</v>
      </c>
      <c r="H39" s="447">
        <v>34</v>
      </c>
      <c r="I39" s="447">
        <v>4290</v>
      </c>
      <c r="J39" s="447">
        <v>904</v>
      </c>
      <c r="K39" s="447">
        <v>2027</v>
      </c>
      <c r="L39" s="447">
        <v>4171</v>
      </c>
      <c r="M39" s="447">
        <v>2641</v>
      </c>
      <c r="N39" s="448">
        <v>1809</v>
      </c>
      <c r="O39" s="42">
        <v>573.173</v>
      </c>
      <c r="P39" s="2">
        <v>8.8999999999999996E-2</v>
      </c>
      <c r="Q39" s="42">
        <f>O39</f>
        <v>573.173</v>
      </c>
      <c r="R39" s="2">
        <f>P39</f>
        <v>8.8999999999999996E-2</v>
      </c>
      <c r="S39" s="335">
        <v>2142</v>
      </c>
      <c r="T39" s="395">
        <v>1985</v>
      </c>
      <c r="U39" s="395">
        <v>2464</v>
      </c>
      <c r="V39" s="395">
        <v>2347</v>
      </c>
      <c r="W39" s="395">
        <v>1912</v>
      </c>
      <c r="X39" s="395">
        <v>2233</v>
      </c>
      <c r="Y39" s="395">
        <v>2266</v>
      </c>
      <c r="Z39" s="396">
        <v>2206</v>
      </c>
      <c r="AA39" s="42">
        <v>979.32100000000003</v>
      </c>
      <c r="AB39" s="2">
        <v>0.24299999999999999</v>
      </c>
      <c r="AC39" s="42">
        <f>AA39</f>
        <v>979.32100000000003</v>
      </c>
      <c r="AD39" s="2">
        <f>AB39</f>
        <v>0.24299999999999999</v>
      </c>
      <c r="AE39" s="146"/>
      <c r="AF39" s="213">
        <f>Q39/(R39*(1/(MIN(MIN($AD$7:$AD$100),MIN($R$7:$R$104)))))</f>
        <v>141.68321348314606</v>
      </c>
      <c r="AG39" s="215">
        <f>AC39/(AD39*(1/(MIN(MIN($AD$7:$AD$100),MIN($R$7:$R$104)))))</f>
        <v>88.66280658436213</v>
      </c>
      <c r="AH39" s="92"/>
      <c r="AJ39" s="546"/>
      <c r="AK39" s="552"/>
      <c r="AL39" s="552"/>
      <c r="AM39" s="552"/>
      <c r="AN39" s="552"/>
      <c r="AO39" s="552"/>
      <c r="AP39" s="552"/>
      <c r="AQ39" s="552"/>
      <c r="AR39" s="552"/>
      <c r="AS39" s="542"/>
      <c r="AT39" s="553"/>
      <c r="AU39" s="553"/>
      <c r="AV39" s="553"/>
      <c r="AW39" s="553"/>
      <c r="AX39" s="553"/>
      <c r="AY39" s="553"/>
      <c r="AZ39" s="553"/>
      <c r="BA39" s="553"/>
      <c r="BB39" s="546"/>
      <c r="BC39" s="546"/>
      <c r="BD39" s="546"/>
      <c r="BE39" s="546"/>
      <c r="BF39" s="542"/>
      <c r="BG39" s="542"/>
      <c r="BH39" s="542"/>
      <c r="BI39" s="542"/>
      <c r="BJ39" s="542"/>
      <c r="BK39" s="542"/>
      <c r="BL39" s="542"/>
    </row>
    <row r="40" spans="1:64" ht="15" customHeight="1" x14ac:dyDescent="0.3">
      <c r="A40" s="89"/>
      <c r="B40" s="356"/>
      <c r="C40" s="372"/>
      <c r="D40" s="374"/>
      <c r="E40" s="44" t="s">
        <v>56</v>
      </c>
      <c r="F40" s="78"/>
      <c r="G40" s="301"/>
      <c r="H40" s="381">
        <v>34</v>
      </c>
      <c r="I40" s="381">
        <v>4290</v>
      </c>
      <c r="J40" s="381">
        <v>904</v>
      </c>
      <c r="K40" s="381">
        <v>2027</v>
      </c>
      <c r="L40" s="381">
        <v>4171</v>
      </c>
      <c r="M40" s="381">
        <v>2641</v>
      </c>
      <c r="N40" s="385">
        <v>1809</v>
      </c>
      <c r="O40" s="36">
        <v>573.173</v>
      </c>
      <c r="P40" s="18">
        <v>9.6000000000000002E-2</v>
      </c>
      <c r="Q40" s="36">
        <f t="shared" ref="Q40:Q56" si="14">O40</f>
        <v>573.173</v>
      </c>
      <c r="R40" s="18">
        <f t="shared" ref="R40:R56" si="15">P40</f>
        <v>9.6000000000000002E-2</v>
      </c>
      <c r="S40" s="336">
        <v>2142</v>
      </c>
      <c r="T40" s="333">
        <v>1985</v>
      </c>
      <c r="U40" s="333">
        <v>2464</v>
      </c>
      <c r="V40" s="333">
        <v>2347</v>
      </c>
      <c r="W40" s="333">
        <v>1912</v>
      </c>
      <c r="X40" s="333">
        <v>2233</v>
      </c>
      <c r="Y40" s="333">
        <v>2266</v>
      </c>
      <c r="Z40" s="334">
        <v>2206</v>
      </c>
      <c r="AA40" s="36">
        <v>979.32100000000003</v>
      </c>
      <c r="AB40" s="18">
        <v>0.3</v>
      </c>
      <c r="AC40" s="36">
        <f t="shared" ref="AC40:AC47" si="16">AA40</f>
        <v>979.32100000000003</v>
      </c>
      <c r="AD40" s="18">
        <f t="shared" ref="AD40:AD47" si="17">AB40</f>
        <v>0.3</v>
      </c>
      <c r="AE40" s="146"/>
      <c r="AF40" s="213">
        <f>Q40/(R40*(1/(MIN(MIN($AD$7:$AD$100),MIN($R$7:$R$104)))))</f>
        <v>131.35214583333331</v>
      </c>
      <c r="AG40" s="215">
        <f>AC40/(AD40*(1/(MIN(MIN($AD$7:$AD$100),MIN($R$7:$R$104)))))</f>
        <v>71.816873333333319</v>
      </c>
      <c r="AH40" s="92"/>
      <c r="AJ40" s="546"/>
      <c r="AK40" s="546"/>
      <c r="AL40" s="546"/>
      <c r="AM40" s="546"/>
      <c r="AN40" s="546"/>
      <c r="AO40" s="546"/>
      <c r="AP40" s="546"/>
      <c r="AQ40" s="546"/>
      <c r="AR40" s="546"/>
      <c r="AS40" s="542"/>
      <c r="AT40" s="553"/>
      <c r="AU40" s="553"/>
      <c r="AV40" s="553"/>
      <c r="AW40" s="553"/>
      <c r="AX40" s="553"/>
      <c r="AY40" s="553"/>
      <c r="AZ40" s="553"/>
      <c r="BA40" s="553"/>
      <c r="BB40" s="546"/>
      <c r="BC40" s="546"/>
      <c r="BD40" s="546"/>
      <c r="BE40" s="546"/>
      <c r="BF40" s="542"/>
      <c r="BG40" s="542"/>
      <c r="BH40" s="542"/>
      <c r="BI40" s="542"/>
      <c r="BJ40" s="542"/>
      <c r="BK40" s="542"/>
      <c r="BL40" s="542"/>
    </row>
    <row r="41" spans="1:64" ht="15" customHeight="1" x14ac:dyDescent="0.3">
      <c r="A41" s="89"/>
      <c r="B41" s="77"/>
      <c r="C41" s="372"/>
      <c r="D41" s="374"/>
      <c r="E41" s="44" t="s">
        <v>57</v>
      </c>
      <c r="F41" s="78"/>
      <c r="G41" s="301"/>
      <c r="H41" s="381">
        <v>34</v>
      </c>
      <c r="I41" s="381">
        <v>4290</v>
      </c>
      <c r="J41" s="381">
        <v>904</v>
      </c>
      <c r="K41" s="381">
        <v>2027</v>
      </c>
      <c r="L41" s="381">
        <v>4171</v>
      </c>
      <c r="M41" s="381">
        <v>2641</v>
      </c>
      <c r="N41" s="385">
        <v>1809</v>
      </c>
      <c r="O41" s="36">
        <v>573.173</v>
      </c>
      <c r="P41" s="18">
        <v>7.4999999999999997E-2</v>
      </c>
      <c r="Q41" s="36">
        <f t="shared" si="14"/>
        <v>573.173</v>
      </c>
      <c r="R41" s="18">
        <f t="shared" si="15"/>
        <v>7.4999999999999997E-2</v>
      </c>
      <c r="S41" s="336">
        <v>2142</v>
      </c>
      <c r="T41" s="333">
        <v>1985</v>
      </c>
      <c r="U41" s="333">
        <v>2464</v>
      </c>
      <c r="V41" s="333">
        <v>2347</v>
      </c>
      <c r="W41" s="333">
        <v>1912</v>
      </c>
      <c r="X41" s="333">
        <v>2233</v>
      </c>
      <c r="Y41" s="333">
        <v>2266</v>
      </c>
      <c r="Z41" s="334">
        <v>2206</v>
      </c>
      <c r="AA41" s="36">
        <v>979.32100000000003</v>
      </c>
      <c r="AB41" s="18">
        <v>0.23200000000000001</v>
      </c>
      <c r="AC41" s="36">
        <f t="shared" si="16"/>
        <v>979.32100000000003</v>
      </c>
      <c r="AD41" s="18">
        <f t="shared" si="17"/>
        <v>0.23200000000000001</v>
      </c>
      <c r="AE41" s="146"/>
      <c r="AF41" s="213">
        <f>Q41/(R41*(1/(MIN(MIN($AD$7:$AD$100),MIN($R$7:$R$104)))))</f>
        <v>168.13074666666665</v>
      </c>
      <c r="AG41" s="215">
        <f>AC41/(AD41*(1/(MIN(MIN($AD$7:$AD$100),MIN($R$7:$R$104)))))</f>
        <v>92.866646551724131</v>
      </c>
      <c r="AH41" s="92"/>
      <c r="AJ41" s="546"/>
      <c r="AK41" s="546"/>
      <c r="AL41" s="546"/>
      <c r="AM41" s="546"/>
      <c r="AN41" s="546"/>
      <c r="AO41" s="546"/>
      <c r="AP41" s="546"/>
      <c r="AQ41" s="546"/>
      <c r="AR41" s="546"/>
      <c r="AS41" s="542"/>
      <c r="AT41" s="553"/>
      <c r="AU41" s="553"/>
      <c r="AV41" s="553"/>
      <c r="AW41" s="553"/>
      <c r="AX41" s="553"/>
      <c r="AY41" s="553"/>
      <c r="AZ41" s="553"/>
      <c r="BA41" s="553"/>
      <c r="BB41" s="546"/>
      <c r="BC41" s="546"/>
      <c r="BD41" s="546"/>
      <c r="BE41" s="546"/>
      <c r="BF41" s="542"/>
      <c r="BG41" s="542"/>
      <c r="BH41" s="542"/>
      <c r="BI41" s="542"/>
      <c r="BJ41" s="542"/>
      <c r="BK41" s="542"/>
      <c r="BL41" s="542"/>
    </row>
    <row r="42" spans="1:64" ht="15" customHeight="1" x14ac:dyDescent="0.3">
      <c r="A42" s="89"/>
      <c r="B42" s="77"/>
      <c r="C42" s="372"/>
      <c r="D42" s="374" t="s">
        <v>59</v>
      </c>
      <c r="E42" s="44" t="s">
        <v>55</v>
      </c>
      <c r="F42" s="78"/>
      <c r="G42" s="301">
        <v>0</v>
      </c>
      <c r="H42" s="381">
        <v>34</v>
      </c>
      <c r="I42" s="381">
        <v>4290</v>
      </c>
      <c r="J42" s="381">
        <v>904</v>
      </c>
      <c r="K42" s="381">
        <v>2027</v>
      </c>
      <c r="L42" s="381">
        <v>4171</v>
      </c>
      <c r="M42" s="381">
        <v>2641</v>
      </c>
      <c r="N42" s="385">
        <v>1809</v>
      </c>
      <c r="O42" s="36">
        <v>573.173</v>
      </c>
      <c r="P42" s="18">
        <v>7.4999999999999997E-2</v>
      </c>
      <c r="Q42" s="36">
        <f t="shared" si="14"/>
        <v>573.173</v>
      </c>
      <c r="R42" s="18">
        <f t="shared" si="15"/>
        <v>7.4999999999999997E-2</v>
      </c>
      <c r="S42" s="336">
        <v>1985</v>
      </c>
      <c r="T42" s="333">
        <v>2347</v>
      </c>
      <c r="U42" s="333">
        <v>107</v>
      </c>
      <c r="V42" s="333">
        <v>2543</v>
      </c>
      <c r="W42" s="333">
        <v>1912</v>
      </c>
      <c r="X42" s="333">
        <v>2233</v>
      </c>
      <c r="Y42" s="333">
        <v>2266</v>
      </c>
      <c r="Z42" s="334">
        <v>2206</v>
      </c>
      <c r="AA42" s="36">
        <v>1320.374</v>
      </c>
      <c r="AB42" s="18">
        <v>0.13400000000000001</v>
      </c>
      <c r="AC42" s="36">
        <f t="shared" si="16"/>
        <v>1320.374</v>
      </c>
      <c r="AD42" s="18">
        <f t="shared" si="17"/>
        <v>0.13400000000000001</v>
      </c>
      <c r="AE42" s="146"/>
      <c r="AF42" s="213">
        <f>Q42/(R42*(1/(MIN(MIN($AD$7:$AD$100),MIN($R$7:$R$104)))))</f>
        <v>168.13074666666665</v>
      </c>
      <c r="AG42" s="215">
        <f>AC42/(AD42*(1/(MIN(MIN($AD$7:$AD$100),MIN($R$7:$R$104)))))</f>
        <v>216.77782089552235</v>
      </c>
      <c r="AH42" s="92"/>
      <c r="AJ42" s="546"/>
      <c r="AK42" s="546"/>
      <c r="AL42" s="546"/>
      <c r="AM42" s="546"/>
      <c r="AN42" s="546"/>
      <c r="AO42" s="546"/>
      <c r="AP42" s="546"/>
      <c r="AQ42" s="546"/>
      <c r="AR42" s="546"/>
      <c r="AS42" s="542"/>
      <c r="AT42" s="553"/>
      <c r="AU42" s="553"/>
      <c r="AV42" s="553"/>
      <c r="AW42" s="553"/>
      <c r="AX42" s="553"/>
      <c r="AY42" s="553"/>
      <c r="AZ42" s="553"/>
      <c r="BA42" s="553"/>
      <c r="BB42" s="546"/>
      <c r="BC42" s="546"/>
      <c r="BD42" s="546"/>
      <c r="BE42" s="546"/>
      <c r="BF42" s="542"/>
      <c r="BG42" s="542"/>
      <c r="BH42" s="542"/>
      <c r="BI42" s="542"/>
      <c r="BJ42" s="542"/>
      <c r="BK42" s="542"/>
      <c r="BL42" s="542"/>
    </row>
    <row r="43" spans="1:64" ht="15" customHeight="1" x14ac:dyDescent="0.3">
      <c r="A43" s="89"/>
      <c r="B43" s="77"/>
      <c r="C43" s="372"/>
      <c r="D43" s="374"/>
      <c r="E43" s="44" t="s">
        <v>56</v>
      </c>
      <c r="F43" s="78"/>
      <c r="G43" s="301">
        <v>0</v>
      </c>
      <c r="H43" s="381">
        <v>34</v>
      </c>
      <c r="I43" s="381">
        <v>4290</v>
      </c>
      <c r="J43" s="381">
        <v>904</v>
      </c>
      <c r="K43" s="381">
        <v>2027</v>
      </c>
      <c r="L43" s="381">
        <v>4171</v>
      </c>
      <c r="M43" s="381">
        <v>2641</v>
      </c>
      <c r="N43" s="385">
        <v>1809</v>
      </c>
      <c r="O43" s="36">
        <v>573.173</v>
      </c>
      <c r="P43" s="18">
        <v>7.4999999999999997E-2</v>
      </c>
      <c r="Q43" s="36">
        <f t="shared" si="14"/>
        <v>573.173</v>
      </c>
      <c r="R43" s="18">
        <f t="shared" si="15"/>
        <v>7.4999999999999997E-2</v>
      </c>
      <c r="S43" s="336">
        <v>1985</v>
      </c>
      <c r="T43" s="333">
        <v>2347</v>
      </c>
      <c r="U43" s="333">
        <v>107</v>
      </c>
      <c r="V43" s="333">
        <v>2543</v>
      </c>
      <c r="W43" s="333">
        <v>1912</v>
      </c>
      <c r="X43" s="333">
        <v>2233</v>
      </c>
      <c r="Y43" s="333">
        <v>2266</v>
      </c>
      <c r="Z43" s="334">
        <v>2206</v>
      </c>
      <c r="AA43" s="36">
        <v>1320.374</v>
      </c>
      <c r="AB43" s="18">
        <v>0.18</v>
      </c>
      <c r="AC43" s="36">
        <f t="shared" si="16"/>
        <v>1320.374</v>
      </c>
      <c r="AD43" s="18">
        <f t="shared" si="17"/>
        <v>0.18</v>
      </c>
      <c r="AE43" s="146"/>
      <c r="AF43" s="213">
        <f>Q43/(R43*(1/(MIN(MIN($AD$7:$AD$100),MIN($R$7:$R$104)))))</f>
        <v>168.13074666666665</v>
      </c>
      <c r="AG43" s="215">
        <f>AC43/(AD43*(1/(MIN(MIN($AD$7:$AD$100),MIN($R$7:$R$104)))))</f>
        <v>161.37904444444442</v>
      </c>
      <c r="AH43" s="92"/>
      <c r="AJ43" s="546"/>
      <c r="AK43" s="546"/>
      <c r="AL43" s="546"/>
      <c r="AM43" s="546"/>
      <c r="AN43" s="546"/>
      <c r="AO43" s="546"/>
      <c r="AP43" s="546"/>
      <c r="AQ43" s="546"/>
      <c r="AR43" s="546"/>
      <c r="AS43" s="542"/>
      <c r="AT43" s="553"/>
      <c r="AU43" s="553"/>
      <c r="AV43" s="553"/>
      <c r="AW43" s="553"/>
      <c r="AX43" s="553"/>
      <c r="AY43" s="553"/>
      <c r="AZ43" s="553"/>
      <c r="BA43" s="553"/>
      <c r="BB43" s="546"/>
      <c r="BC43" s="546"/>
      <c r="BD43" s="546"/>
      <c r="BE43" s="546"/>
      <c r="BF43" s="542"/>
      <c r="BG43" s="542"/>
      <c r="BH43" s="542"/>
      <c r="BI43" s="542"/>
      <c r="BJ43" s="542"/>
      <c r="BK43" s="542"/>
      <c r="BL43" s="542"/>
    </row>
    <row r="44" spans="1:64" ht="15" customHeight="1" x14ac:dyDescent="0.3">
      <c r="A44" s="89"/>
      <c r="B44" s="77"/>
      <c r="C44" s="372"/>
      <c r="D44" s="374"/>
      <c r="E44" s="44" t="s">
        <v>57</v>
      </c>
      <c r="F44" s="78"/>
      <c r="G44" s="301">
        <v>0</v>
      </c>
      <c r="H44" s="381">
        <v>34</v>
      </c>
      <c r="I44" s="381">
        <v>4290</v>
      </c>
      <c r="J44" s="381">
        <v>904</v>
      </c>
      <c r="K44" s="381">
        <v>2027</v>
      </c>
      <c r="L44" s="381">
        <v>4171</v>
      </c>
      <c r="M44" s="381">
        <v>2641</v>
      </c>
      <c r="N44" s="385">
        <v>1809</v>
      </c>
      <c r="O44" s="36">
        <v>573.173</v>
      </c>
      <c r="P44" s="18">
        <v>7.0000000000000007E-2</v>
      </c>
      <c r="Q44" s="36">
        <f t="shared" si="14"/>
        <v>573.173</v>
      </c>
      <c r="R44" s="18">
        <f t="shared" si="15"/>
        <v>7.0000000000000007E-2</v>
      </c>
      <c r="S44" s="336">
        <v>1985</v>
      </c>
      <c r="T44" s="333">
        <v>2347</v>
      </c>
      <c r="U44" s="333">
        <v>107</v>
      </c>
      <c r="V44" s="333">
        <v>2543</v>
      </c>
      <c r="W44" s="333">
        <v>1912</v>
      </c>
      <c r="X44" s="333">
        <v>2233</v>
      </c>
      <c r="Y44" s="333">
        <v>2266</v>
      </c>
      <c r="Z44" s="334">
        <v>2206</v>
      </c>
      <c r="AA44" s="36">
        <v>1320.374</v>
      </c>
      <c r="AB44" s="18">
        <v>0.13500000000000001</v>
      </c>
      <c r="AC44" s="36">
        <f t="shared" si="16"/>
        <v>1320.374</v>
      </c>
      <c r="AD44" s="18">
        <f t="shared" si="17"/>
        <v>0.13500000000000001</v>
      </c>
      <c r="AE44" s="146"/>
      <c r="AF44" s="213">
        <f>Q44/(R44*(1/(MIN(MIN($AD$7:$AD$100),MIN($R$7:$R$104)))))</f>
        <v>180.14008571428568</v>
      </c>
      <c r="AG44" s="215">
        <f>AC44/(AD44*(1/(MIN(MIN($AD$7:$AD$100),MIN($R$7:$R$104)))))</f>
        <v>215.17205925925921</v>
      </c>
      <c r="AH44" s="92"/>
      <c r="AJ44" s="546"/>
      <c r="AK44" s="546"/>
      <c r="AL44" s="546"/>
      <c r="AM44" s="546"/>
      <c r="AN44" s="546"/>
      <c r="AO44" s="546"/>
      <c r="AP44" s="546"/>
      <c r="AQ44" s="546"/>
      <c r="AR44" s="546"/>
      <c r="AS44" s="542"/>
      <c r="AT44" s="553"/>
      <c r="AU44" s="553"/>
      <c r="AV44" s="553"/>
      <c r="AW44" s="553"/>
      <c r="AX44" s="553"/>
      <c r="AY44" s="553"/>
      <c r="AZ44" s="553"/>
      <c r="BA44" s="553"/>
      <c r="BB44" s="546"/>
      <c r="BC44" s="546"/>
      <c r="BD44" s="546"/>
      <c r="BE44" s="546"/>
      <c r="BF44" s="542"/>
      <c r="BG44" s="542"/>
      <c r="BH44" s="542"/>
      <c r="BI44" s="542"/>
      <c r="BJ44" s="542"/>
      <c r="BK44" s="542"/>
      <c r="BL44" s="542"/>
    </row>
    <row r="45" spans="1:64" ht="15" customHeight="1" x14ac:dyDescent="0.3">
      <c r="A45" s="89"/>
      <c r="B45" s="77"/>
      <c r="C45" s="372"/>
      <c r="D45" s="374" t="s">
        <v>58</v>
      </c>
      <c r="E45" s="44" t="s">
        <v>55</v>
      </c>
      <c r="F45" s="456"/>
      <c r="G45" s="301">
        <v>0</v>
      </c>
      <c r="H45" s="381">
        <v>34</v>
      </c>
      <c r="I45" s="381">
        <v>4290</v>
      </c>
      <c r="J45" s="381">
        <v>904</v>
      </c>
      <c r="K45" s="381">
        <v>2027</v>
      </c>
      <c r="L45" s="381">
        <v>4171</v>
      </c>
      <c r="M45" s="381">
        <v>2641</v>
      </c>
      <c r="N45" s="385">
        <v>1809</v>
      </c>
      <c r="O45" s="36">
        <v>573.173</v>
      </c>
      <c r="P45" s="18">
        <v>2.1999999999999999E-2</v>
      </c>
      <c r="Q45" s="36">
        <f t="shared" si="14"/>
        <v>573.173</v>
      </c>
      <c r="R45" s="18">
        <f t="shared" si="15"/>
        <v>2.1999999999999999E-2</v>
      </c>
      <c r="S45" s="301">
        <v>1985</v>
      </c>
      <c r="T45" s="381">
        <v>2347</v>
      </c>
      <c r="U45" s="381">
        <v>107</v>
      </c>
      <c r="V45" s="381">
        <v>2543</v>
      </c>
      <c r="W45" s="381">
        <v>1912</v>
      </c>
      <c r="X45" s="381">
        <v>2233</v>
      </c>
      <c r="Y45" s="381">
        <v>2266</v>
      </c>
      <c r="Z45" s="385">
        <v>2142</v>
      </c>
      <c r="AA45" s="36">
        <v>1323.6389999999999</v>
      </c>
      <c r="AB45" s="18">
        <v>9.4E-2</v>
      </c>
      <c r="AC45" s="36">
        <f t="shared" si="16"/>
        <v>1323.6389999999999</v>
      </c>
      <c r="AD45" s="18">
        <f t="shared" si="17"/>
        <v>9.4E-2</v>
      </c>
      <c r="AE45" s="146"/>
      <c r="AF45" s="213">
        <f>Q45/(R45*(1/(MIN(MIN($AD$7:$AD$100),MIN($R$7:$R$104)))))</f>
        <v>573.173</v>
      </c>
      <c r="AG45" s="215">
        <f>AC45/(AD45*(1/(MIN(MIN($AD$7:$AD$100),MIN($R$7:$R$104)))))</f>
        <v>309.78785106382969</v>
      </c>
      <c r="AH45" s="92"/>
      <c r="AJ45" s="546"/>
      <c r="AK45" s="546"/>
      <c r="AL45" s="546"/>
      <c r="AM45" s="546"/>
      <c r="AN45" s="546"/>
      <c r="AO45" s="546"/>
      <c r="AP45" s="546"/>
      <c r="AQ45" s="546"/>
      <c r="AR45" s="546"/>
      <c r="AS45" s="542"/>
      <c r="AT45" s="553"/>
      <c r="AU45" s="553"/>
      <c r="AV45" s="553"/>
      <c r="AW45" s="553"/>
      <c r="AX45" s="553"/>
      <c r="AY45" s="553"/>
      <c r="AZ45" s="553"/>
      <c r="BA45" s="553"/>
      <c r="BB45" s="546"/>
      <c r="BC45" s="546"/>
      <c r="BD45" s="546"/>
      <c r="BE45" s="546"/>
      <c r="BF45" s="542"/>
      <c r="BG45" s="542"/>
      <c r="BH45" s="542"/>
      <c r="BI45" s="542"/>
      <c r="BJ45" s="542"/>
      <c r="BK45" s="542"/>
      <c r="BL45" s="542"/>
    </row>
    <row r="46" spans="1:64" ht="15" customHeight="1" x14ac:dyDescent="0.3">
      <c r="A46" s="89"/>
      <c r="B46" s="77"/>
      <c r="C46" s="372"/>
      <c r="D46" s="374"/>
      <c r="E46" s="44" t="s">
        <v>56</v>
      </c>
      <c r="F46" s="454"/>
      <c r="G46" s="301">
        <v>0</v>
      </c>
      <c r="H46" s="381">
        <v>34</v>
      </c>
      <c r="I46" s="381">
        <v>4290</v>
      </c>
      <c r="J46" s="381">
        <v>904</v>
      </c>
      <c r="K46" s="381">
        <v>2027</v>
      </c>
      <c r="L46" s="381">
        <v>4171</v>
      </c>
      <c r="M46" s="381">
        <v>2641</v>
      </c>
      <c r="N46" s="385">
        <v>1809</v>
      </c>
      <c r="O46" s="36">
        <v>573.173</v>
      </c>
      <c r="P46" s="18">
        <v>2.5000000000000001E-2</v>
      </c>
      <c r="Q46" s="36">
        <f t="shared" si="14"/>
        <v>573.173</v>
      </c>
      <c r="R46" s="18">
        <f t="shared" si="15"/>
        <v>2.5000000000000001E-2</v>
      </c>
      <c r="S46" s="301">
        <v>1985</v>
      </c>
      <c r="T46" s="381"/>
      <c r="U46" s="381">
        <v>107</v>
      </c>
      <c r="V46" s="381">
        <v>2543</v>
      </c>
      <c r="W46" s="381">
        <v>1912</v>
      </c>
      <c r="X46" s="381">
        <v>2233</v>
      </c>
      <c r="Y46" s="381">
        <v>2266</v>
      </c>
      <c r="Z46" s="385">
        <v>2142</v>
      </c>
      <c r="AA46" s="36">
        <v>1323.6389999999999</v>
      </c>
      <c r="AB46" s="18">
        <v>9.4E-2</v>
      </c>
      <c r="AC46" s="36">
        <f t="shared" si="16"/>
        <v>1323.6389999999999</v>
      </c>
      <c r="AD46" s="18">
        <f t="shared" si="17"/>
        <v>9.4E-2</v>
      </c>
      <c r="AE46" s="146"/>
      <c r="AF46" s="213">
        <f>Q46/(R46*(1/(MIN(MIN($AD$7:$AD$100),MIN($R$7:$R$104)))))</f>
        <v>504.39223999999996</v>
      </c>
      <c r="AG46" s="215">
        <f>AC46/(AD46*(1/(MIN(MIN($AD$7:$AD$100),MIN($R$7:$R$104)))))</f>
        <v>309.78785106382969</v>
      </c>
      <c r="AH46" s="92"/>
      <c r="AJ46" s="546"/>
      <c r="AK46" s="546"/>
      <c r="AL46" s="546"/>
      <c r="AM46" s="546"/>
      <c r="AN46" s="546"/>
      <c r="AO46" s="546"/>
      <c r="AP46" s="546"/>
      <c r="AQ46" s="546"/>
      <c r="AR46" s="546"/>
      <c r="AS46" s="542"/>
      <c r="AT46" s="553"/>
      <c r="AU46" s="553"/>
      <c r="AV46" s="553"/>
      <c r="AW46" s="553"/>
      <c r="AX46" s="553"/>
      <c r="AY46" s="553"/>
      <c r="AZ46" s="553"/>
      <c r="BA46" s="553"/>
      <c r="BB46" s="546"/>
      <c r="BC46" s="546"/>
      <c r="BD46" s="546"/>
      <c r="BE46" s="546"/>
      <c r="BF46" s="542"/>
      <c r="BG46" s="542"/>
      <c r="BH46" s="542"/>
      <c r="BI46" s="542"/>
      <c r="BJ46" s="542"/>
      <c r="BK46" s="542"/>
      <c r="BL46" s="542"/>
    </row>
    <row r="47" spans="1:64" ht="15" customHeight="1" thickBot="1" x14ac:dyDescent="0.35">
      <c r="A47" s="89"/>
      <c r="B47" s="77"/>
      <c r="C47" s="372"/>
      <c r="D47" s="374"/>
      <c r="E47" s="44" t="s">
        <v>57</v>
      </c>
      <c r="F47" s="457"/>
      <c r="G47" s="301">
        <v>0</v>
      </c>
      <c r="H47" s="381">
        <v>34</v>
      </c>
      <c r="I47" s="381">
        <v>4290</v>
      </c>
      <c r="J47" s="381">
        <v>904</v>
      </c>
      <c r="K47" s="381">
        <v>2027</v>
      </c>
      <c r="L47" s="381">
        <v>4171</v>
      </c>
      <c r="M47" s="381">
        <v>2641</v>
      </c>
      <c r="N47" s="385">
        <v>1809</v>
      </c>
      <c r="O47" s="36">
        <v>573.173</v>
      </c>
      <c r="P47" s="18">
        <v>2.4E-2</v>
      </c>
      <c r="Q47" s="36">
        <f t="shared" si="14"/>
        <v>573.173</v>
      </c>
      <c r="R47" s="18">
        <f t="shared" si="15"/>
        <v>2.4E-2</v>
      </c>
      <c r="S47" s="302">
        <v>1985</v>
      </c>
      <c r="T47" s="382"/>
      <c r="U47" s="382">
        <v>107</v>
      </c>
      <c r="V47" s="382">
        <v>2543</v>
      </c>
      <c r="W47" s="382">
        <v>1912</v>
      </c>
      <c r="X47" s="382">
        <v>2233</v>
      </c>
      <c r="Y47" s="382">
        <v>2266</v>
      </c>
      <c r="Z47" s="386">
        <v>2142</v>
      </c>
      <c r="AA47" s="59">
        <v>1323.6389999999999</v>
      </c>
      <c r="AB47" s="19">
        <v>9.1999999999999998E-2</v>
      </c>
      <c r="AC47" s="59">
        <f t="shared" si="16"/>
        <v>1323.6389999999999</v>
      </c>
      <c r="AD47" s="19">
        <f t="shared" si="17"/>
        <v>9.1999999999999998E-2</v>
      </c>
      <c r="AE47" s="146"/>
      <c r="AF47" s="213">
        <f>Q47/(R47*(1/(MIN(MIN($AD$7:$AD$100),MIN($R$7:$R$104)))))</f>
        <v>525.40858333333324</v>
      </c>
      <c r="AG47" s="215">
        <f>AC47/(AD47*(1/(MIN(MIN($AD$7:$AD$100),MIN($R$7:$R$104)))))</f>
        <v>316.52236956521733</v>
      </c>
      <c r="AH47" s="92"/>
      <c r="AJ47" s="546"/>
      <c r="AK47" s="546"/>
      <c r="AL47" s="546"/>
      <c r="AM47" s="546"/>
      <c r="AN47" s="546"/>
      <c r="AO47" s="546"/>
      <c r="AP47" s="546"/>
      <c r="AQ47" s="546"/>
      <c r="AR47" s="546"/>
      <c r="AS47" s="542"/>
      <c r="AT47" s="554"/>
      <c r="AU47" s="554"/>
      <c r="AV47" s="554"/>
      <c r="AW47" s="554"/>
      <c r="AX47" s="554"/>
      <c r="AY47" s="554"/>
      <c r="AZ47" s="554"/>
      <c r="BA47" s="554"/>
      <c r="BB47" s="554"/>
      <c r="BC47" s="554"/>
      <c r="BD47" s="554"/>
      <c r="BE47" s="554"/>
      <c r="BF47" s="542"/>
      <c r="BG47" s="542"/>
      <c r="BH47" s="542"/>
      <c r="BI47" s="542"/>
      <c r="BJ47" s="542"/>
      <c r="BK47" s="542"/>
      <c r="BL47" s="542"/>
    </row>
    <row r="48" spans="1:64" ht="15" customHeight="1" x14ac:dyDescent="0.3">
      <c r="A48" s="89"/>
      <c r="B48" s="77"/>
      <c r="C48" s="372" t="s">
        <v>119</v>
      </c>
      <c r="D48" s="374" t="s">
        <v>60</v>
      </c>
      <c r="E48" s="44" t="s">
        <v>55</v>
      </c>
      <c r="F48" s="78"/>
      <c r="G48" s="452">
        <v>0</v>
      </c>
      <c r="H48" s="388">
        <v>34</v>
      </c>
      <c r="I48" s="388">
        <v>4290</v>
      </c>
      <c r="J48" s="388">
        <v>904</v>
      </c>
      <c r="K48" s="388">
        <v>2027</v>
      </c>
      <c r="L48" s="388">
        <v>4171</v>
      </c>
      <c r="M48" s="388">
        <v>2641</v>
      </c>
      <c r="N48" s="387">
        <v>1809</v>
      </c>
      <c r="O48" s="46">
        <v>573.173</v>
      </c>
      <c r="P48" s="18">
        <v>0.27300000000000002</v>
      </c>
      <c r="Q48" s="36">
        <f t="shared" si="14"/>
        <v>573.173</v>
      </c>
      <c r="R48" s="18">
        <f t="shared" si="15"/>
        <v>0.27300000000000002</v>
      </c>
      <c r="S48" s="343" t="s">
        <v>114</v>
      </c>
      <c r="T48" s="344"/>
      <c r="U48" s="344"/>
      <c r="V48" s="344"/>
      <c r="W48" s="344"/>
      <c r="X48" s="344"/>
      <c r="Y48" s="344"/>
      <c r="Z48" s="344"/>
      <c r="AA48" s="344"/>
      <c r="AB48" s="344"/>
      <c r="AC48" s="344"/>
      <c r="AD48" s="345"/>
      <c r="AE48" s="146"/>
      <c r="AF48" s="213">
        <f>Q48/(R48*(1/(MIN(MIN($AD$7:$AD$100),MIN($R$7:$R$104)))))</f>
        <v>46.189765567765555</v>
      </c>
      <c r="AG48" s="217"/>
      <c r="AH48" s="92"/>
      <c r="AJ48" s="546"/>
      <c r="AK48" s="546"/>
      <c r="AL48" s="546"/>
      <c r="AM48" s="546"/>
      <c r="AN48" s="546"/>
      <c r="AO48" s="546"/>
      <c r="AP48" s="546"/>
      <c r="AQ48" s="546"/>
      <c r="AR48" s="546"/>
      <c r="AS48" s="542"/>
      <c r="AT48" s="554"/>
      <c r="AU48" s="554"/>
      <c r="AV48" s="554"/>
      <c r="AW48" s="554"/>
      <c r="AX48" s="554"/>
      <c r="AY48" s="554"/>
      <c r="AZ48" s="554"/>
      <c r="BA48" s="554"/>
      <c r="BB48" s="554"/>
      <c r="BC48" s="554"/>
      <c r="BD48" s="554"/>
      <c r="BE48" s="554"/>
      <c r="BF48" s="542"/>
      <c r="BG48" s="542"/>
      <c r="BH48" s="542"/>
      <c r="BI48" s="542"/>
      <c r="BJ48" s="542"/>
      <c r="BK48" s="542"/>
      <c r="BL48" s="542"/>
    </row>
    <row r="49" spans="1:64" ht="15" customHeight="1" x14ac:dyDescent="0.3">
      <c r="A49" s="89"/>
      <c r="B49" s="77"/>
      <c r="C49" s="372"/>
      <c r="D49" s="374"/>
      <c r="E49" s="44" t="s">
        <v>56</v>
      </c>
      <c r="F49" s="78"/>
      <c r="G49" s="452"/>
      <c r="H49" s="388">
        <v>34</v>
      </c>
      <c r="I49" s="388">
        <v>4290</v>
      </c>
      <c r="J49" s="388">
        <v>904</v>
      </c>
      <c r="K49" s="388">
        <v>2027</v>
      </c>
      <c r="L49" s="388">
        <v>4171</v>
      </c>
      <c r="M49" s="388">
        <v>2641</v>
      </c>
      <c r="N49" s="387">
        <v>1809</v>
      </c>
      <c r="O49" s="36">
        <v>573.173</v>
      </c>
      <c r="P49" s="18">
        <v>0.27900000000000003</v>
      </c>
      <c r="Q49" s="36">
        <f t="shared" si="14"/>
        <v>573.173</v>
      </c>
      <c r="R49" s="18">
        <f t="shared" si="15"/>
        <v>0.27900000000000003</v>
      </c>
      <c r="S49" s="346"/>
      <c r="T49" s="347"/>
      <c r="U49" s="347"/>
      <c r="V49" s="347"/>
      <c r="W49" s="347"/>
      <c r="X49" s="347"/>
      <c r="Y49" s="347"/>
      <c r="Z49" s="347"/>
      <c r="AA49" s="347"/>
      <c r="AB49" s="347"/>
      <c r="AC49" s="347"/>
      <c r="AD49" s="348"/>
      <c r="AE49" s="146"/>
      <c r="AF49" s="213">
        <f>Q49/(R49*(1/(MIN(MIN($AD$7:$AD$100),MIN($R$7:$R$104)))))</f>
        <v>45.196437275985652</v>
      </c>
      <c r="AG49" s="218"/>
      <c r="AH49" s="92"/>
      <c r="AJ49" s="546"/>
      <c r="AK49" s="549"/>
      <c r="AL49" s="549"/>
      <c r="AM49" s="549"/>
      <c r="AN49" s="549"/>
      <c r="AO49" s="549"/>
      <c r="AP49" s="549"/>
      <c r="AQ49" s="549"/>
      <c r="AR49" s="549"/>
      <c r="AS49" s="542"/>
      <c r="AT49" s="554"/>
      <c r="AU49" s="554"/>
      <c r="AV49" s="554"/>
      <c r="AW49" s="554"/>
      <c r="AX49" s="554"/>
      <c r="AY49" s="554"/>
      <c r="AZ49" s="554"/>
      <c r="BA49" s="554"/>
      <c r="BB49" s="554"/>
      <c r="BC49" s="554"/>
      <c r="BD49" s="554"/>
      <c r="BE49" s="554"/>
      <c r="BF49" s="542"/>
      <c r="BG49" s="542"/>
      <c r="BH49" s="542"/>
      <c r="BI49" s="542"/>
      <c r="BJ49" s="542"/>
      <c r="BK49" s="542"/>
      <c r="BL49" s="542"/>
    </row>
    <row r="50" spans="1:64" ht="15" customHeight="1" x14ac:dyDescent="0.3">
      <c r="A50" s="89"/>
      <c r="B50" s="77"/>
      <c r="C50" s="372"/>
      <c r="D50" s="374"/>
      <c r="E50" s="44" t="s">
        <v>57</v>
      </c>
      <c r="F50" s="78"/>
      <c r="G50" s="452"/>
      <c r="H50" s="388">
        <v>34</v>
      </c>
      <c r="I50" s="388">
        <v>4290</v>
      </c>
      <c r="J50" s="388">
        <v>904</v>
      </c>
      <c r="K50" s="388">
        <v>2027</v>
      </c>
      <c r="L50" s="388">
        <v>4171</v>
      </c>
      <c r="M50" s="388">
        <v>2641</v>
      </c>
      <c r="N50" s="387">
        <v>1809</v>
      </c>
      <c r="O50" s="36">
        <v>573.173</v>
      </c>
      <c r="P50" s="18">
        <v>0.25800000000000001</v>
      </c>
      <c r="Q50" s="36">
        <f t="shared" si="14"/>
        <v>573.173</v>
      </c>
      <c r="R50" s="18">
        <f t="shared" si="15"/>
        <v>0.25800000000000001</v>
      </c>
      <c r="S50" s="346"/>
      <c r="T50" s="347"/>
      <c r="U50" s="347"/>
      <c r="V50" s="347"/>
      <c r="W50" s="347"/>
      <c r="X50" s="347"/>
      <c r="Y50" s="347"/>
      <c r="Z50" s="347"/>
      <c r="AA50" s="347"/>
      <c r="AB50" s="347"/>
      <c r="AC50" s="347"/>
      <c r="AD50" s="348"/>
      <c r="AE50" s="146"/>
      <c r="AF50" s="213">
        <f>Q50/(R50*(1/(MIN(MIN($AD$7:$AD$100),MIN($R$7:$R$104)))))</f>
        <v>48.875217054263558</v>
      </c>
      <c r="AG50" s="218"/>
      <c r="AH50" s="92"/>
      <c r="AJ50" s="546"/>
      <c r="AK50" s="549"/>
      <c r="AL50" s="549"/>
      <c r="AM50" s="549"/>
      <c r="AN50" s="549"/>
      <c r="AO50" s="549"/>
      <c r="AP50" s="549"/>
      <c r="AQ50" s="549"/>
      <c r="AR50" s="549"/>
      <c r="AS50" s="542"/>
      <c r="AT50" s="554"/>
      <c r="AU50" s="554"/>
      <c r="AV50" s="554"/>
      <c r="AW50" s="554"/>
      <c r="AX50" s="554"/>
      <c r="AY50" s="554"/>
      <c r="AZ50" s="554"/>
      <c r="BA50" s="554"/>
      <c r="BB50" s="554"/>
      <c r="BC50" s="554"/>
      <c r="BD50" s="554"/>
      <c r="BE50" s="554"/>
      <c r="BF50" s="542"/>
      <c r="BG50" s="542"/>
      <c r="BH50" s="542"/>
      <c r="BI50" s="542"/>
      <c r="BJ50" s="542"/>
      <c r="BK50" s="542"/>
      <c r="BL50" s="542"/>
    </row>
    <row r="51" spans="1:64" ht="15" customHeight="1" x14ac:dyDescent="0.3">
      <c r="A51" s="89"/>
      <c r="B51" s="77"/>
      <c r="C51" s="372"/>
      <c r="D51" s="374" t="s">
        <v>59</v>
      </c>
      <c r="E51" s="44" t="s">
        <v>55</v>
      </c>
      <c r="F51" s="78"/>
      <c r="G51" s="452">
        <v>0</v>
      </c>
      <c r="H51" s="388">
        <v>34</v>
      </c>
      <c r="I51" s="388">
        <v>4290</v>
      </c>
      <c r="J51" s="388">
        <v>904</v>
      </c>
      <c r="K51" s="388">
        <v>2027</v>
      </c>
      <c r="L51" s="388">
        <v>4171</v>
      </c>
      <c r="M51" s="388">
        <v>2641</v>
      </c>
      <c r="N51" s="387">
        <v>1809</v>
      </c>
      <c r="O51" s="10">
        <v>573.173</v>
      </c>
      <c r="P51" s="18">
        <v>0.18</v>
      </c>
      <c r="Q51" s="36">
        <f t="shared" si="14"/>
        <v>573.173</v>
      </c>
      <c r="R51" s="18">
        <f t="shared" si="15"/>
        <v>0.18</v>
      </c>
      <c r="S51" s="346"/>
      <c r="T51" s="347"/>
      <c r="U51" s="347"/>
      <c r="V51" s="347"/>
      <c r="W51" s="347"/>
      <c r="X51" s="347"/>
      <c r="Y51" s="347"/>
      <c r="Z51" s="347"/>
      <c r="AA51" s="347"/>
      <c r="AB51" s="347"/>
      <c r="AC51" s="347"/>
      <c r="AD51" s="348"/>
      <c r="AE51" s="146"/>
      <c r="AF51" s="213">
        <f>Q51/(R51*(1/(MIN(MIN($AD$7:$AD$100),MIN($R$7:$R$104)))))</f>
        <v>70.054477777777763</v>
      </c>
      <c r="AG51" s="218"/>
      <c r="AH51" s="92"/>
      <c r="AJ51" s="546"/>
      <c r="AK51" s="549"/>
      <c r="AL51" s="549"/>
      <c r="AM51" s="549"/>
      <c r="AN51" s="549"/>
      <c r="AO51" s="549"/>
      <c r="AP51" s="549"/>
      <c r="AQ51" s="549"/>
      <c r="AR51" s="549"/>
      <c r="AS51" s="542"/>
      <c r="AT51" s="554"/>
      <c r="AU51" s="554"/>
      <c r="AV51" s="554"/>
      <c r="AW51" s="554"/>
      <c r="AX51" s="554"/>
      <c r="AY51" s="554"/>
      <c r="AZ51" s="554"/>
      <c r="BA51" s="554"/>
      <c r="BB51" s="554"/>
      <c r="BC51" s="554"/>
      <c r="BD51" s="554"/>
      <c r="BE51" s="554"/>
      <c r="BF51" s="542"/>
      <c r="BG51" s="542"/>
      <c r="BH51" s="542"/>
      <c r="BI51" s="542"/>
      <c r="BJ51" s="542"/>
      <c r="BK51" s="542"/>
      <c r="BL51" s="542"/>
    </row>
    <row r="52" spans="1:64" ht="15" customHeight="1" x14ac:dyDescent="0.3">
      <c r="A52" s="89"/>
      <c r="B52" s="77"/>
      <c r="C52" s="372"/>
      <c r="D52" s="374"/>
      <c r="E52" s="44" t="s">
        <v>56</v>
      </c>
      <c r="F52" s="78"/>
      <c r="G52" s="452">
        <v>0</v>
      </c>
      <c r="H52" s="388">
        <v>34</v>
      </c>
      <c r="I52" s="388">
        <v>4290</v>
      </c>
      <c r="J52" s="388">
        <v>904</v>
      </c>
      <c r="K52" s="388">
        <v>2027</v>
      </c>
      <c r="L52" s="388">
        <v>4171</v>
      </c>
      <c r="M52" s="388">
        <v>2641</v>
      </c>
      <c r="N52" s="387">
        <v>1809</v>
      </c>
      <c r="O52" s="10">
        <v>573.173</v>
      </c>
      <c r="P52" s="18">
        <v>0.2</v>
      </c>
      <c r="Q52" s="36">
        <f t="shared" si="14"/>
        <v>573.173</v>
      </c>
      <c r="R52" s="18">
        <f t="shared" si="15"/>
        <v>0.2</v>
      </c>
      <c r="S52" s="346"/>
      <c r="T52" s="347"/>
      <c r="U52" s="347"/>
      <c r="V52" s="347"/>
      <c r="W52" s="347"/>
      <c r="X52" s="347"/>
      <c r="Y52" s="347"/>
      <c r="Z52" s="347"/>
      <c r="AA52" s="347"/>
      <c r="AB52" s="347"/>
      <c r="AC52" s="347"/>
      <c r="AD52" s="348"/>
      <c r="AE52" s="146"/>
      <c r="AF52" s="213">
        <f>Q52/(R52*(1/(MIN(MIN($AD$7:$AD$100),MIN($R$7:$R$104)))))</f>
        <v>63.049029999999995</v>
      </c>
      <c r="AG52" s="218"/>
      <c r="AH52" s="92"/>
      <c r="AJ52" s="546"/>
      <c r="AK52" s="546"/>
      <c r="AL52" s="546"/>
      <c r="AM52" s="546"/>
      <c r="AN52" s="546"/>
      <c r="AO52" s="546"/>
      <c r="AP52" s="546"/>
      <c r="AQ52" s="546"/>
      <c r="AR52" s="546"/>
      <c r="AS52" s="542"/>
      <c r="AT52" s="554"/>
      <c r="AU52" s="554"/>
      <c r="AV52" s="554"/>
      <c r="AW52" s="554"/>
      <c r="AX52" s="554"/>
      <c r="AY52" s="554"/>
      <c r="AZ52" s="554"/>
      <c r="BA52" s="554"/>
      <c r="BB52" s="554"/>
      <c r="BC52" s="554"/>
      <c r="BD52" s="554"/>
      <c r="BE52" s="554"/>
      <c r="BF52" s="542"/>
      <c r="BG52" s="542"/>
      <c r="BH52" s="542"/>
      <c r="BI52" s="542"/>
      <c r="BJ52" s="542"/>
      <c r="BK52" s="542"/>
      <c r="BL52" s="542"/>
    </row>
    <row r="53" spans="1:64" ht="15" customHeight="1" x14ac:dyDescent="0.3">
      <c r="A53" s="89"/>
      <c r="B53" s="77"/>
      <c r="C53" s="372"/>
      <c r="D53" s="374"/>
      <c r="E53" s="44" t="s">
        <v>57</v>
      </c>
      <c r="F53" s="78"/>
      <c r="G53" s="452">
        <v>0</v>
      </c>
      <c r="H53" s="388">
        <v>34</v>
      </c>
      <c r="I53" s="388">
        <v>4290</v>
      </c>
      <c r="J53" s="388">
        <v>904</v>
      </c>
      <c r="K53" s="388">
        <v>2027</v>
      </c>
      <c r="L53" s="388">
        <v>4171</v>
      </c>
      <c r="M53" s="388">
        <v>2641</v>
      </c>
      <c r="N53" s="387">
        <v>1809</v>
      </c>
      <c r="O53" s="10">
        <v>573.173</v>
      </c>
      <c r="P53" s="18">
        <v>0.182</v>
      </c>
      <c r="Q53" s="36">
        <f t="shared" si="14"/>
        <v>573.173</v>
      </c>
      <c r="R53" s="18">
        <f t="shared" si="15"/>
        <v>0.182</v>
      </c>
      <c r="S53" s="346"/>
      <c r="T53" s="347"/>
      <c r="U53" s="347"/>
      <c r="V53" s="347"/>
      <c r="W53" s="347"/>
      <c r="X53" s="347"/>
      <c r="Y53" s="347"/>
      <c r="Z53" s="347"/>
      <c r="AA53" s="347"/>
      <c r="AB53" s="347"/>
      <c r="AC53" s="347"/>
      <c r="AD53" s="348"/>
      <c r="AE53" s="146"/>
      <c r="AF53" s="213">
        <f>Q53/(R53*(1/(MIN(MIN($AD$7:$AD$100),MIN($R$7:$R$104)))))</f>
        <v>69.284648351648343</v>
      </c>
      <c r="AG53" s="218"/>
      <c r="AH53" s="92"/>
      <c r="AJ53" s="546"/>
      <c r="AK53" s="546"/>
      <c r="AL53" s="546"/>
      <c r="AM53" s="546"/>
      <c r="AN53" s="546"/>
      <c r="AO53" s="546"/>
      <c r="AP53" s="546"/>
      <c r="AQ53" s="546"/>
      <c r="AR53" s="546"/>
      <c r="AS53" s="542"/>
      <c r="AT53" s="554"/>
      <c r="AU53" s="554"/>
      <c r="AV53" s="554"/>
      <c r="AW53" s="554"/>
      <c r="AX53" s="554"/>
      <c r="AY53" s="554"/>
      <c r="AZ53" s="554"/>
      <c r="BA53" s="554"/>
      <c r="BB53" s="554"/>
      <c r="BC53" s="554"/>
      <c r="BD53" s="554"/>
      <c r="BE53" s="554"/>
      <c r="BF53" s="542"/>
      <c r="BG53" s="542"/>
      <c r="BH53" s="542"/>
      <c r="BI53" s="542"/>
      <c r="BJ53" s="542"/>
      <c r="BK53" s="542"/>
      <c r="BL53" s="542"/>
    </row>
    <row r="54" spans="1:64" ht="15" customHeight="1" x14ac:dyDescent="0.3">
      <c r="A54" s="89"/>
      <c r="B54" s="77"/>
      <c r="C54" s="372"/>
      <c r="D54" s="374" t="s">
        <v>58</v>
      </c>
      <c r="E54" s="44" t="s">
        <v>55</v>
      </c>
      <c r="F54" s="78"/>
      <c r="G54" s="301">
        <v>0</v>
      </c>
      <c r="H54" s="381">
        <v>34</v>
      </c>
      <c r="I54" s="381">
        <v>4290</v>
      </c>
      <c r="J54" s="381">
        <v>904</v>
      </c>
      <c r="K54" s="381">
        <v>2027</v>
      </c>
      <c r="L54" s="381">
        <v>4171</v>
      </c>
      <c r="M54" s="381">
        <v>2641</v>
      </c>
      <c r="N54" s="385">
        <v>1809</v>
      </c>
      <c r="O54" s="36">
        <v>573.173</v>
      </c>
      <c r="P54" s="18">
        <v>6.4000000000000001E-2</v>
      </c>
      <c r="Q54" s="36">
        <f t="shared" si="14"/>
        <v>573.173</v>
      </c>
      <c r="R54" s="18">
        <f t="shared" si="15"/>
        <v>6.4000000000000001E-2</v>
      </c>
      <c r="S54" s="346"/>
      <c r="T54" s="347"/>
      <c r="U54" s="347"/>
      <c r="V54" s="347"/>
      <c r="W54" s="347"/>
      <c r="X54" s="347"/>
      <c r="Y54" s="347"/>
      <c r="Z54" s="347"/>
      <c r="AA54" s="347"/>
      <c r="AB54" s="347"/>
      <c r="AC54" s="347"/>
      <c r="AD54" s="348"/>
      <c r="AE54" s="146"/>
      <c r="AF54" s="213">
        <f>Q54/(R54*(1/(MIN(MIN($AD$7:$AD$100),MIN($R$7:$R$104)))))</f>
        <v>197.02821874999995</v>
      </c>
      <c r="AG54" s="218"/>
      <c r="AH54" s="92"/>
      <c r="AJ54" s="546"/>
      <c r="AK54" s="546"/>
      <c r="AL54" s="546"/>
      <c r="AM54" s="546"/>
      <c r="AN54" s="546"/>
      <c r="AO54" s="546"/>
      <c r="AP54" s="546"/>
      <c r="AQ54" s="546"/>
      <c r="AR54" s="546"/>
      <c r="AS54" s="542"/>
      <c r="AT54" s="554"/>
      <c r="AU54" s="554"/>
      <c r="AV54" s="554"/>
      <c r="AW54" s="554"/>
      <c r="AX54" s="554"/>
      <c r="AY54" s="554"/>
      <c r="AZ54" s="554"/>
      <c r="BA54" s="554"/>
      <c r="BB54" s="554"/>
      <c r="BC54" s="554"/>
      <c r="BD54" s="554"/>
      <c r="BE54" s="554"/>
      <c r="BF54" s="542"/>
      <c r="BG54" s="542"/>
      <c r="BH54" s="542"/>
      <c r="BI54" s="542"/>
      <c r="BJ54" s="542"/>
      <c r="BK54" s="542"/>
      <c r="BL54" s="542"/>
    </row>
    <row r="55" spans="1:64" ht="15" customHeight="1" x14ac:dyDescent="0.3">
      <c r="A55" s="89"/>
      <c r="B55" s="77"/>
      <c r="C55" s="372"/>
      <c r="D55" s="374"/>
      <c r="E55" s="44" t="s">
        <v>56</v>
      </c>
      <c r="F55" s="78"/>
      <c r="G55" s="301">
        <v>0</v>
      </c>
      <c r="H55" s="381">
        <v>34</v>
      </c>
      <c r="I55" s="381">
        <v>4290</v>
      </c>
      <c r="J55" s="381">
        <v>904</v>
      </c>
      <c r="K55" s="381">
        <v>2027</v>
      </c>
      <c r="L55" s="381">
        <v>4171</v>
      </c>
      <c r="M55" s="381">
        <v>2641</v>
      </c>
      <c r="N55" s="385">
        <v>1809</v>
      </c>
      <c r="O55" s="36">
        <v>573.173</v>
      </c>
      <c r="P55" s="18">
        <v>6.4000000000000001E-2</v>
      </c>
      <c r="Q55" s="36">
        <f t="shared" si="14"/>
        <v>573.173</v>
      </c>
      <c r="R55" s="18">
        <f t="shared" si="15"/>
        <v>6.4000000000000001E-2</v>
      </c>
      <c r="S55" s="346"/>
      <c r="T55" s="347"/>
      <c r="U55" s="347"/>
      <c r="V55" s="347"/>
      <c r="W55" s="347"/>
      <c r="X55" s="347"/>
      <c r="Y55" s="347"/>
      <c r="Z55" s="347"/>
      <c r="AA55" s="347"/>
      <c r="AB55" s="347"/>
      <c r="AC55" s="347"/>
      <c r="AD55" s="348"/>
      <c r="AE55" s="146"/>
      <c r="AF55" s="213">
        <f>Q55/(R55*(1/(MIN(MIN($AD$7:$AD$100),MIN($R$7:$R$104)))))</f>
        <v>197.02821874999995</v>
      </c>
      <c r="AG55" s="218"/>
      <c r="AH55" s="92"/>
      <c r="AJ55" s="546"/>
      <c r="AK55" s="546"/>
      <c r="AL55" s="546"/>
      <c r="AM55" s="546"/>
      <c r="AN55" s="546"/>
      <c r="AO55" s="546"/>
      <c r="AP55" s="546"/>
      <c r="AQ55" s="546"/>
      <c r="AR55" s="546"/>
      <c r="AS55" s="542"/>
      <c r="AT55" s="554"/>
      <c r="AU55" s="554"/>
      <c r="AV55" s="554"/>
      <c r="AW55" s="554"/>
      <c r="AX55" s="554"/>
      <c r="AY55" s="554"/>
      <c r="AZ55" s="554"/>
      <c r="BA55" s="554"/>
      <c r="BB55" s="554"/>
      <c r="BC55" s="554"/>
      <c r="BD55" s="554"/>
      <c r="BE55" s="554"/>
      <c r="BF55" s="542"/>
      <c r="BG55" s="542"/>
      <c r="BH55" s="542"/>
      <c r="BI55" s="542"/>
      <c r="BJ55" s="542"/>
      <c r="BK55" s="542"/>
      <c r="BL55" s="542"/>
    </row>
    <row r="56" spans="1:64" ht="15" customHeight="1" thickBot="1" x14ac:dyDescent="0.35">
      <c r="A56" s="89"/>
      <c r="B56" s="113"/>
      <c r="C56" s="408"/>
      <c r="D56" s="389"/>
      <c r="E56" s="58" t="s">
        <v>57</v>
      </c>
      <c r="F56" s="71"/>
      <c r="G56" s="302">
        <v>0</v>
      </c>
      <c r="H56" s="382">
        <v>34</v>
      </c>
      <c r="I56" s="382">
        <v>4290</v>
      </c>
      <c r="J56" s="382">
        <v>904</v>
      </c>
      <c r="K56" s="382">
        <v>2027</v>
      </c>
      <c r="L56" s="382">
        <v>4171</v>
      </c>
      <c r="M56" s="382">
        <v>2641</v>
      </c>
      <c r="N56" s="386">
        <v>1809</v>
      </c>
      <c r="O56" s="36">
        <v>573.173</v>
      </c>
      <c r="P56" s="19">
        <v>7.2999999999999995E-2</v>
      </c>
      <c r="Q56" s="59">
        <f t="shared" si="14"/>
        <v>573.173</v>
      </c>
      <c r="R56" s="19">
        <f t="shared" si="15"/>
        <v>7.2999999999999995E-2</v>
      </c>
      <c r="S56" s="349"/>
      <c r="T56" s="350"/>
      <c r="U56" s="350"/>
      <c r="V56" s="350"/>
      <c r="W56" s="350"/>
      <c r="X56" s="350"/>
      <c r="Y56" s="350"/>
      <c r="Z56" s="350"/>
      <c r="AA56" s="350"/>
      <c r="AB56" s="350"/>
      <c r="AC56" s="350"/>
      <c r="AD56" s="351"/>
      <c r="AE56" s="146"/>
      <c r="AF56" s="213">
        <f>Q56/(R56*(1/(MIN(MIN($AD$7:$AD$100),MIN($R$7:$R$104)))))</f>
        <v>172.73706849315067</v>
      </c>
      <c r="AG56" s="218"/>
      <c r="AH56" s="92"/>
      <c r="AJ56" s="546"/>
      <c r="AK56" s="546"/>
      <c r="AL56" s="546"/>
      <c r="AM56" s="546"/>
      <c r="AN56" s="546"/>
      <c r="AO56" s="546"/>
      <c r="AP56" s="546"/>
      <c r="AQ56" s="546"/>
      <c r="AR56" s="546"/>
      <c r="AS56" s="542"/>
      <c r="AT56" s="553"/>
      <c r="AU56" s="553"/>
      <c r="AV56" s="553"/>
      <c r="AW56" s="553"/>
      <c r="AX56" s="553"/>
      <c r="AY56" s="553"/>
      <c r="AZ56" s="553"/>
      <c r="BA56" s="553"/>
      <c r="BB56" s="553"/>
      <c r="BC56" s="553"/>
      <c r="BD56" s="553"/>
      <c r="BE56" s="553"/>
      <c r="BF56" s="542"/>
      <c r="BG56" s="542"/>
      <c r="BH56" s="542"/>
      <c r="BI56" s="542"/>
      <c r="BJ56" s="542"/>
      <c r="BK56" s="542"/>
      <c r="BL56" s="542"/>
    </row>
    <row r="57" spans="1:64" ht="15" customHeight="1" thickBot="1" x14ac:dyDescent="0.35">
      <c r="A57" s="89"/>
      <c r="B57" s="115"/>
      <c r="C57" s="293"/>
      <c r="D57" s="294"/>
      <c r="E57" s="295"/>
      <c r="F57" s="182"/>
      <c r="G57" s="293"/>
      <c r="H57" s="294"/>
      <c r="I57" s="294"/>
      <c r="J57" s="294"/>
      <c r="K57" s="294"/>
      <c r="L57" s="294"/>
      <c r="M57" s="294"/>
      <c r="N57" s="295"/>
      <c r="O57" s="383"/>
      <c r="P57" s="384"/>
      <c r="Q57" s="326"/>
      <c r="R57" s="327"/>
      <c r="S57" s="293"/>
      <c r="T57" s="294"/>
      <c r="U57" s="294"/>
      <c r="V57" s="294"/>
      <c r="W57" s="294"/>
      <c r="X57" s="294"/>
      <c r="Y57" s="294"/>
      <c r="Z57" s="295"/>
      <c r="AA57" s="293"/>
      <c r="AB57" s="295"/>
      <c r="AC57" s="326"/>
      <c r="AD57" s="327"/>
      <c r="AE57" s="146"/>
      <c r="AF57" s="220"/>
      <c r="AG57" s="218"/>
      <c r="AH57" s="92"/>
      <c r="AJ57" s="546"/>
      <c r="AK57" s="546"/>
      <c r="AL57" s="546"/>
      <c r="AM57" s="546"/>
      <c r="AN57" s="546"/>
      <c r="AO57" s="546"/>
      <c r="AP57" s="546"/>
      <c r="AQ57" s="546"/>
      <c r="AR57" s="546"/>
      <c r="AS57" s="542"/>
      <c r="AT57" s="552"/>
      <c r="AU57" s="552"/>
      <c r="AV57" s="552"/>
      <c r="AW57" s="552"/>
      <c r="AX57" s="552"/>
      <c r="AY57" s="552"/>
      <c r="AZ57" s="552"/>
      <c r="BA57" s="552"/>
      <c r="BB57" s="545"/>
      <c r="BC57" s="545"/>
      <c r="BD57" s="553"/>
      <c r="BE57" s="553"/>
      <c r="BF57" s="542"/>
      <c r="BG57" s="542"/>
      <c r="BH57" s="542"/>
      <c r="BI57" s="542"/>
      <c r="BJ57" s="542"/>
      <c r="BK57" s="542"/>
      <c r="BL57" s="542"/>
    </row>
    <row r="58" spans="1:64" ht="26.4" customHeight="1" thickBot="1" x14ac:dyDescent="0.35">
      <c r="A58" s="89"/>
      <c r="B58" s="400" t="s">
        <v>101</v>
      </c>
      <c r="C58" s="375" t="s">
        <v>92</v>
      </c>
      <c r="D58" s="376"/>
      <c r="E58" s="377"/>
      <c r="F58" s="170"/>
      <c r="G58" s="291" t="s">
        <v>113</v>
      </c>
      <c r="H58" s="291"/>
      <c r="I58" s="291"/>
      <c r="J58" s="291"/>
      <c r="K58" s="291"/>
      <c r="L58" s="291"/>
      <c r="M58" s="291"/>
      <c r="N58" s="292"/>
      <c r="O58" s="171">
        <f>MAX(O59:O90)</f>
        <v>537.43100000000004</v>
      </c>
      <c r="P58" s="172" cm="1">
        <f t="array" ref="P58">MIN(IF(O59:O90=O58,P59:P90))</f>
        <v>2.3570000000000002</v>
      </c>
      <c r="Q58" s="328"/>
      <c r="R58" s="329"/>
      <c r="S58" s="290" t="s">
        <v>115</v>
      </c>
      <c r="T58" s="291"/>
      <c r="U58" s="291"/>
      <c r="V58" s="291"/>
      <c r="W58" s="291"/>
      <c r="X58" s="291"/>
      <c r="Y58" s="291"/>
      <c r="Z58" s="292"/>
      <c r="AA58" s="173">
        <f>MAX(AA59:AA74)</f>
        <v>1211.4659999999999</v>
      </c>
      <c r="AB58" s="174" cm="1">
        <f t="array" ref="AB58">MIN(IF(AA59:AA74=AA58,AB59:AB74))</f>
        <v>1.548</v>
      </c>
      <c r="AC58" s="328"/>
      <c r="AD58" s="329"/>
      <c r="AE58" s="146"/>
      <c r="AF58" s="221"/>
      <c r="AG58" s="219"/>
      <c r="AH58" s="92"/>
      <c r="AJ58" s="546"/>
      <c r="AK58" s="553"/>
      <c r="AL58" s="553"/>
      <c r="AM58" s="553"/>
      <c r="AN58" s="553"/>
      <c r="AO58" s="553"/>
      <c r="AP58" s="553"/>
      <c r="AQ58" s="553"/>
      <c r="AR58" s="553"/>
      <c r="AS58" s="542"/>
      <c r="AT58" s="553"/>
      <c r="AU58" s="553"/>
      <c r="AV58" s="553"/>
      <c r="AW58" s="553"/>
      <c r="AX58" s="553"/>
      <c r="AY58" s="553"/>
      <c r="AZ58" s="553"/>
      <c r="BA58" s="553"/>
      <c r="BB58" s="549"/>
      <c r="BC58" s="546"/>
      <c r="BD58" s="549"/>
      <c r="BE58" s="546"/>
      <c r="BF58" s="542"/>
      <c r="BG58" s="542"/>
      <c r="BH58" s="542"/>
      <c r="BI58" s="542"/>
      <c r="BJ58" s="542"/>
      <c r="BK58" s="542"/>
      <c r="BL58" s="542"/>
    </row>
    <row r="59" spans="1:64" ht="15" customHeight="1" x14ac:dyDescent="0.3">
      <c r="A59" s="89"/>
      <c r="B59" s="401"/>
      <c r="C59" s="370" t="s">
        <v>120</v>
      </c>
      <c r="D59" s="303" t="s">
        <v>61</v>
      </c>
      <c r="E59" s="43" t="s">
        <v>65</v>
      </c>
      <c r="F59" s="70"/>
      <c r="G59" s="446">
        <v>1952</v>
      </c>
      <c r="H59" s="447">
        <v>2027</v>
      </c>
      <c r="I59" s="447">
        <v>2124</v>
      </c>
      <c r="J59" s="447">
        <v>2896</v>
      </c>
      <c r="K59" s="447">
        <v>2641</v>
      </c>
      <c r="L59" s="447">
        <v>1809</v>
      </c>
      <c r="M59" s="447">
        <v>2295</v>
      </c>
      <c r="N59" s="448">
        <v>1017</v>
      </c>
      <c r="O59" s="60">
        <v>537.43100000000004</v>
      </c>
      <c r="P59" s="2">
        <v>2.3570000000000002</v>
      </c>
      <c r="Q59" s="60">
        <f>O59</f>
        <v>537.43100000000004</v>
      </c>
      <c r="R59" s="2">
        <f>P59</f>
        <v>2.3570000000000002</v>
      </c>
      <c r="S59" s="370">
        <v>0</v>
      </c>
      <c r="T59" s="303">
        <v>242</v>
      </c>
      <c r="U59" s="303">
        <v>180</v>
      </c>
      <c r="V59" s="303">
        <v>53</v>
      </c>
      <c r="W59" s="303">
        <v>249</v>
      </c>
      <c r="X59" s="303">
        <v>346</v>
      </c>
      <c r="Y59" s="303">
        <v>92</v>
      </c>
      <c r="Z59" s="305">
        <v>94</v>
      </c>
      <c r="AA59" s="60">
        <v>825.077</v>
      </c>
      <c r="AB59" s="2">
        <v>1.7290000000000001</v>
      </c>
      <c r="AC59" s="60">
        <f>AA59</f>
        <v>825.077</v>
      </c>
      <c r="AD59" s="2">
        <f>AB59</f>
        <v>1.7290000000000001</v>
      </c>
      <c r="AE59" s="146"/>
      <c r="AF59" s="213">
        <f>Q59/(R59*(1/(MIN(MIN($AD$7:$AD$100),MIN($R$7:$R$104)))))</f>
        <v>5.0163266864658462</v>
      </c>
      <c r="AG59" s="215">
        <f>AC59/(AD59*(1/(MIN(MIN($AD$7:$AD$100),MIN($R$7:$R$104)))))</f>
        <v>10.498377096587621</v>
      </c>
      <c r="AH59" s="92"/>
      <c r="AJ59" s="546"/>
      <c r="AK59" s="552"/>
      <c r="AL59" s="552"/>
      <c r="AM59" s="552"/>
      <c r="AN59" s="552"/>
      <c r="AO59" s="552"/>
      <c r="AP59" s="552"/>
      <c r="AQ59" s="552"/>
      <c r="AR59" s="552"/>
      <c r="AS59" s="542"/>
      <c r="AT59" s="553"/>
      <c r="AU59" s="553"/>
      <c r="AV59" s="553"/>
      <c r="AW59" s="553"/>
      <c r="AX59" s="553"/>
      <c r="AY59" s="553"/>
      <c r="AZ59" s="553"/>
      <c r="BA59" s="553"/>
      <c r="BB59" s="549"/>
      <c r="BC59" s="546"/>
      <c r="BD59" s="549"/>
      <c r="BE59" s="546"/>
      <c r="BF59" s="542"/>
      <c r="BG59" s="542"/>
      <c r="BH59" s="542"/>
      <c r="BI59" s="542"/>
      <c r="BJ59" s="542"/>
      <c r="BK59" s="542"/>
      <c r="BL59" s="542"/>
    </row>
    <row r="60" spans="1:64" ht="15" customHeight="1" x14ac:dyDescent="0.3">
      <c r="A60" s="89"/>
      <c r="B60" s="401"/>
      <c r="C60" s="307"/>
      <c r="D60" s="304"/>
      <c r="E60" s="44" t="s">
        <v>62</v>
      </c>
      <c r="F60" s="78"/>
      <c r="G60" s="301"/>
      <c r="H60" s="381">
        <v>2027</v>
      </c>
      <c r="I60" s="381">
        <v>2124</v>
      </c>
      <c r="J60" s="381">
        <v>2896</v>
      </c>
      <c r="K60" s="381">
        <v>2641</v>
      </c>
      <c r="L60" s="381">
        <v>1809</v>
      </c>
      <c r="M60" s="381">
        <v>2295</v>
      </c>
      <c r="N60" s="385">
        <v>1017</v>
      </c>
      <c r="O60" s="37">
        <v>537.43100000000004</v>
      </c>
      <c r="P60" s="18">
        <v>2.6539999999999999</v>
      </c>
      <c r="Q60" s="37">
        <f t="shared" ref="Q60:Q90" si="18">O60</f>
        <v>537.43100000000004</v>
      </c>
      <c r="R60" s="18">
        <f t="shared" ref="R60:R90" si="19">P60</f>
        <v>2.6539999999999999</v>
      </c>
      <c r="S60" s="307">
        <v>0</v>
      </c>
      <c r="T60" s="304">
        <v>242</v>
      </c>
      <c r="U60" s="304">
        <v>180</v>
      </c>
      <c r="V60" s="304">
        <v>53</v>
      </c>
      <c r="W60" s="304">
        <v>249</v>
      </c>
      <c r="X60" s="304">
        <v>346</v>
      </c>
      <c r="Y60" s="304">
        <v>92</v>
      </c>
      <c r="Z60" s="306">
        <v>94</v>
      </c>
      <c r="AA60" s="37">
        <v>825.077</v>
      </c>
      <c r="AB60" s="18">
        <v>1.87</v>
      </c>
      <c r="AC60" s="37">
        <f t="shared" ref="AC60:AC74" si="20">AA60</f>
        <v>825.077</v>
      </c>
      <c r="AD60" s="18">
        <f t="shared" ref="AD60:AD74" si="21">AB60</f>
        <v>1.87</v>
      </c>
      <c r="AE60" s="146"/>
      <c r="AF60" s="213">
        <f>Q60/(R60*(1/(MIN(MIN($AD$7:$AD$100),MIN($R$7:$R$104)))))</f>
        <v>4.454966842501884</v>
      </c>
      <c r="AG60" s="215">
        <f>AC60/(AD60*(1/(MIN(MIN($AD$7:$AD$100),MIN($R$7:$R$104)))))</f>
        <v>9.7067882352941162</v>
      </c>
      <c r="AH60" s="92"/>
      <c r="AJ60" s="546"/>
      <c r="AK60" s="546"/>
      <c r="AL60" s="546"/>
      <c r="AM60" s="546"/>
      <c r="AN60" s="546"/>
      <c r="AO60" s="546"/>
      <c r="AP60" s="546"/>
      <c r="AQ60" s="546"/>
      <c r="AR60" s="546"/>
      <c r="AS60" s="542"/>
      <c r="AT60" s="553"/>
      <c r="AU60" s="553"/>
      <c r="AV60" s="553"/>
      <c r="AW60" s="553"/>
      <c r="AX60" s="553"/>
      <c r="AY60" s="553"/>
      <c r="AZ60" s="553"/>
      <c r="BA60" s="553"/>
      <c r="BB60" s="549"/>
      <c r="BC60" s="546"/>
      <c r="BD60" s="549"/>
      <c r="BE60" s="546"/>
      <c r="BF60" s="542"/>
      <c r="BG60" s="542"/>
      <c r="BH60" s="542"/>
      <c r="BI60" s="542"/>
      <c r="BJ60" s="542"/>
      <c r="BK60" s="542"/>
      <c r="BL60" s="542"/>
    </row>
    <row r="61" spans="1:64" ht="15" customHeight="1" x14ac:dyDescent="0.3">
      <c r="A61" s="89"/>
      <c r="B61" s="134"/>
      <c r="C61" s="307"/>
      <c r="D61" s="304"/>
      <c r="E61" s="44" t="s">
        <v>63</v>
      </c>
      <c r="F61" s="78"/>
      <c r="G61" s="301"/>
      <c r="H61" s="381">
        <v>2027</v>
      </c>
      <c r="I61" s="381">
        <v>2124</v>
      </c>
      <c r="J61" s="381">
        <v>2896</v>
      </c>
      <c r="K61" s="381">
        <v>2641</v>
      </c>
      <c r="L61" s="381">
        <v>1809</v>
      </c>
      <c r="M61" s="381">
        <v>2295</v>
      </c>
      <c r="N61" s="385">
        <v>1017</v>
      </c>
      <c r="O61" s="37">
        <v>537.43100000000004</v>
      </c>
      <c r="P61" s="18">
        <v>3.3959999999999999</v>
      </c>
      <c r="Q61" s="37">
        <f t="shared" si="18"/>
        <v>537.43100000000004</v>
      </c>
      <c r="R61" s="18">
        <f t="shared" si="19"/>
        <v>3.3959999999999999</v>
      </c>
      <c r="S61" s="307">
        <v>0</v>
      </c>
      <c r="T61" s="304">
        <v>242</v>
      </c>
      <c r="U61" s="304">
        <v>180</v>
      </c>
      <c r="V61" s="304">
        <v>53</v>
      </c>
      <c r="W61" s="304">
        <v>249</v>
      </c>
      <c r="X61" s="304">
        <v>346</v>
      </c>
      <c r="Y61" s="304">
        <v>92</v>
      </c>
      <c r="Z61" s="306">
        <v>94</v>
      </c>
      <c r="AA61" s="37">
        <v>825.077</v>
      </c>
      <c r="AB61" s="18">
        <v>1.556</v>
      </c>
      <c r="AC61" s="37">
        <f t="shared" si="20"/>
        <v>825.077</v>
      </c>
      <c r="AD61" s="18">
        <f t="shared" si="21"/>
        <v>1.556</v>
      </c>
      <c r="AE61" s="146"/>
      <c r="AF61" s="213">
        <f>Q61/(R61*(1/(MIN(MIN($AD$7:$AD$100),MIN($R$7:$R$104)))))</f>
        <v>3.481590694935218</v>
      </c>
      <c r="AG61" s="215">
        <f>AC61/(AD61*(1/(MIN(MIN($AD$7:$AD$100),MIN($R$7:$R$104)))))</f>
        <v>11.665613110539844</v>
      </c>
      <c r="AH61" s="92"/>
      <c r="AJ61" s="546"/>
      <c r="AK61" s="546"/>
      <c r="AL61" s="546"/>
      <c r="AM61" s="546"/>
      <c r="AN61" s="546"/>
      <c r="AO61" s="546"/>
      <c r="AP61" s="546"/>
      <c r="AQ61" s="546"/>
      <c r="AR61" s="546"/>
      <c r="AS61" s="542"/>
      <c r="AT61" s="553"/>
      <c r="AU61" s="553"/>
      <c r="AV61" s="553"/>
      <c r="AW61" s="553"/>
      <c r="AX61" s="553"/>
      <c r="AY61" s="553"/>
      <c r="AZ61" s="553"/>
      <c r="BA61" s="553"/>
      <c r="BB61" s="549"/>
      <c r="BC61" s="546"/>
      <c r="BD61" s="549"/>
      <c r="BE61" s="546"/>
      <c r="BF61" s="542"/>
      <c r="BG61" s="542"/>
      <c r="BH61" s="542"/>
      <c r="BI61" s="542"/>
      <c r="BJ61" s="542"/>
      <c r="BK61" s="542"/>
      <c r="BL61" s="542"/>
    </row>
    <row r="62" spans="1:64" ht="15" customHeight="1" x14ac:dyDescent="0.3">
      <c r="A62" s="89"/>
      <c r="B62" s="134"/>
      <c r="C62" s="307"/>
      <c r="D62" s="304"/>
      <c r="E62" s="44" t="s">
        <v>64</v>
      </c>
      <c r="F62" s="78"/>
      <c r="G62" s="301"/>
      <c r="H62" s="381">
        <v>2027</v>
      </c>
      <c r="I62" s="381">
        <v>2124</v>
      </c>
      <c r="J62" s="381">
        <v>2896</v>
      </c>
      <c r="K62" s="381">
        <v>2641</v>
      </c>
      <c r="L62" s="381">
        <v>1809</v>
      </c>
      <c r="M62" s="381">
        <v>2295</v>
      </c>
      <c r="N62" s="385">
        <v>1017</v>
      </c>
      <c r="O62" s="37">
        <v>537.43100000000004</v>
      </c>
      <c r="P62" s="18">
        <v>2.9609999999999999</v>
      </c>
      <c r="Q62" s="37">
        <f t="shared" si="18"/>
        <v>537.43100000000004</v>
      </c>
      <c r="R62" s="18">
        <f t="shared" si="19"/>
        <v>2.9609999999999999</v>
      </c>
      <c r="S62" s="307">
        <v>0</v>
      </c>
      <c r="T62" s="304">
        <v>242</v>
      </c>
      <c r="U62" s="304">
        <v>180</v>
      </c>
      <c r="V62" s="304">
        <v>53</v>
      </c>
      <c r="W62" s="304">
        <v>249</v>
      </c>
      <c r="X62" s="304">
        <v>346</v>
      </c>
      <c r="Y62" s="304">
        <v>92</v>
      </c>
      <c r="Z62" s="306">
        <v>94</v>
      </c>
      <c r="AA62" s="37">
        <v>825.077</v>
      </c>
      <c r="AB62" s="18">
        <v>1.82</v>
      </c>
      <c r="AC62" s="37">
        <f t="shared" si="20"/>
        <v>825.077</v>
      </c>
      <c r="AD62" s="18">
        <f t="shared" si="21"/>
        <v>1.82</v>
      </c>
      <c r="AE62" s="146"/>
      <c r="AF62" s="213">
        <f>Q62/(R62*(1/(MIN(MIN($AD$7:$AD$100),MIN($R$7:$R$104)))))</f>
        <v>3.9930705842620737</v>
      </c>
      <c r="AG62" s="215">
        <f>AC62/(AD62*(1/(MIN(MIN($AD$7:$AD$100),MIN($R$7:$R$104)))))</f>
        <v>9.9734582417582409</v>
      </c>
      <c r="AH62" s="92"/>
      <c r="AJ62" s="546"/>
      <c r="AK62" s="546"/>
      <c r="AL62" s="546"/>
      <c r="AM62" s="546"/>
      <c r="AN62" s="546"/>
      <c r="AO62" s="546"/>
      <c r="AP62" s="546"/>
      <c r="AQ62" s="546"/>
      <c r="AR62" s="546"/>
      <c r="AS62" s="542"/>
      <c r="AT62" s="553"/>
      <c r="AU62" s="553"/>
      <c r="AV62" s="553"/>
      <c r="AW62" s="553"/>
      <c r="AX62" s="553"/>
      <c r="AY62" s="553"/>
      <c r="AZ62" s="553"/>
      <c r="BA62" s="553"/>
      <c r="BB62" s="549"/>
      <c r="BC62" s="546"/>
      <c r="BD62" s="549"/>
      <c r="BE62" s="546"/>
      <c r="BF62" s="542"/>
      <c r="BG62" s="542"/>
      <c r="BH62" s="542"/>
      <c r="BI62" s="542"/>
      <c r="BJ62" s="542"/>
      <c r="BK62" s="542"/>
      <c r="BL62" s="542"/>
    </row>
    <row r="63" spans="1:64" ht="15" customHeight="1" x14ac:dyDescent="0.3">
      <c r="A63" s="89"/>
      <c r="B63" s="134"/>
      <c r="C63" s="307"/>
      <c r="D63" s="304" t="s">
        <v>66</v>
      </c>
      <c r="E63" s="44" t="s">
        <v>65</v>
      </c>
      <c r="F63" s="78"/>
      <c r="G63" s="336">
        <v>0</v>
      </c>
      <c r="H63" s="333">
        <v>3648</v>
      </c>
      <c r="I63" s="333">
        <v>545</v>
      </c>
      <c r="J63" s="333">
        <v>1898</v>
      </c>
      <c r="K63" s="333">
        <v>3915</v>
      </c>
      <c r="L63" s="333">
        <v>1395</v>
      </c>
      <c r="M63" s="333">
        <v>3734</v>
      </c>
      <c r="N63" s="334">
        <v>2109</v>
      </c>
      <c r="O63" s="37">
        <v>518.16499999999996</v>
      </c>
      <c r="P63" s="18">
        <v>3.09</v>
      </c>
      <c r="Q63" s="37">
        <f t="shared" si="18"/>
        <v>518.16499999999996</v>
      </c>
      <c r="R63" s="18">
        <f t="shared" si="19"/>
        <v>3.09</v>
      </c>
      <c r="S63" s="307">
        <v>2787</v>
      </c>
      <c r="T63" s="304">
        <v>1639</v>
      </c>
      <c r="U63" s="304">
        <v>2793</v>
      </c>
      <c r="V63" s="304">
        <v>2734</v>
      </c>
      <c r="W63" s="304">
        <v>3027</v>
      </c>
      <c r="X63" s="304">
        <v>2936</v>
      </c>
      <c r="Y63" s="304">
        <v>2715</v>
      </c>
      <c r="Z63" s="306">
        <v>3005</v>
      </c>
      <c r="AA63" s="37">
        <v>1088.444</v>
      </c>
      <c r="AB63" s="18">
        <v>1.587</v>
      </c>
      <c r="AC63" s="37">
        <f t="shared" si="20"/>
        <v>1088.444</v>
      </c>
      <c r="AD63" s="18">
        <f t="shared" si="21"/>
        <v>1.587</v>
      </c>
      <c r="AE63" s="146"/>
      <c r="AF63" s="213">
        <f>Q63/(R63*(1/(MIN(MIN($AD$7:$AD$100),MIN($R$7:$R$104)))))</f>
        <v>3.6892006472491903</v>
      </c>
      <c r="AG63" s="215">
        <f>AC63/(AD63*(1/(MIN(MIN($AD$7:$AD$100),MIN($R$7:$R$104)))))</f>
        <v>15.088700693131694</v>
      </c>
      <c r="AH63" s="92"/>
      <c r="AJ63" s="546"/>
      <c r="AK63" s="546"/>
      <c r="AL63" s="546"/>
      <c r="AM63" s="546"/>
      <c r="AN63" s="546"/>
      <c r="AO63" s="546"/>
      <c r="AP63" s="546"/>
      <c r="AQ63" s="546"/>
      <c r="AR63" s="546"/>
      <c r="AS63" s="542"/>
      <c r="AT63" s="553"/>
      <c r="AU63" s="553"/>
      <c r="AV63" s="553"/>
      <c r="AW63" s="553"/>
      <c r="AX63" s="553"/>
      <c r="AY63" s="553"/>
      <c r="AZ63" s="553"/>
      <c r="BA63" s="553"/>
      <c r="BB63" s="549"/>
      <c r="BC63" s="546"/>
      <c r="BD63" s="549"/>
      <c r="BE63" s="546"/>
      <c r="BF63" s="542"/>
      <c r="BG63" s="542"/>
      <c r="BH63" s="542"/>
      <c r="BI63" s="542"/>
      <c r="BJ63" s="542"/>
      <c r="BK63" s="542"/>
      <c r="BL63" s="542"/>
    </row>
    <row r="64" spans="1:64" ht="15" customHeight="1" x14ac:dyDescent="0.3">
      <c r="A64" s="89"/>
      <c r="B64" s="134"/>
      <c r="C64" s="307"/>
      <c r="D64" s="304"/>
      <c r="E64" s="44" t="s">
        <v>62</v>
      </c>
      <c r="F64" s="78"/>
      <c r="G64" s="336">
        <v>0</v>
      </c>
      <c r="H64" s="333">
        <v>3648</v>
      </c>
      <c r="I64" s="333">
        <v>545</v>
      </c>
      <c r="J64" s="333">
        <v>1898</v>
      </c>
      <c r="K64" s="333">
        <v>3915</v>
      </c>
      <c r="L64" s="333">
        <v>1395</v>
      </c>
      <c r="M64" s="333">
        <v>3734</v>
      </c>
      <c r="N64" s="334">
        <v>2109</v>
      </c>
      <c r="O64" s="37">
        <v>518.16499999999996</v>
      </c>
      <c r="P64" s="18">
        <v>2.9129999999999998</v>
      </c>
      <c r="Q64" s="37">
        <f t="shared" si="18"/>
        <v>518.16499999999996</v>
      </c>
      <c r="R64" s="18">
        <f t="shared" si="19"/>
        <v>2.9129999999999998</v>
      </c>
      <c r="S64" s="307">
        <v>2787</v>
      </c>
      <c r="T64" s="304">
        <v>1639</v>
      </c>
      <c r="U64" s="304">
        <v>2793</v>
      </c>
      <c r="V64" s="304">
        <v>2734</v>
      </c>
      <c r="W64" s="304">
        <v>3027</v>
      </c>
      <c r="X64" s="304">
        <v>2936</v>
      </c>
      <c r="Y64" s="304">
        <v>2715</v>
      </c>
      <c r="Z64" s="306">
        <v>3005</v>
      </c>
      <c r="AA64" s="37">
        <v>1088.444</v>
      </c>
      <c r="AB64" s="18">
        <v>1.579</v>
      </c>
      <c r="AC64" s="37">
        <f t="shared" si="20"/>
        <v>1088.444</v>
      </c>
      <c r="AD64" s="18">
        <f t="shared" si="21"/>
        <v>1.579</v>
      </c>
      <c r="AE64" s="146"/>
      <c r="AF64" s="213">
        <f>Q64/(R64*(1/(MIN(MIN($AD$7:$AD$100),MIN($R$7:$R$104)))))</f>
        <v>3.9133642293168553</v>
      </c>
      <c r="AG64" s="215">
        <f>AC64/(AD64*(1/(MIN(MIN($AD$7:$AD$100),MIN($R$7:$R$104)))))</f>
        <v>15.16514756174794</v>
      </c>
      <c r="AH64" s="92"/>
      <c r="AJ64" s="546"/>
      <c r="AK64" s="546"/>
      <c r="AL64" s="546"/>
      <c r="AM64" s="546"/>
      <c r="AN64" s="546"/>
      <c r="AO64" s="546"/>
      <c r="AP64" s="546"/>
      <c r="AQ64" s="546"/>
      <c r="AR64" s="546"/>
      <c r="AS64" s="542"/>
      <c r="AT64" s="553"/>
      <c r="AU64" s="553"/>
      <c r="AV64" s="553"/>
      <c r="AW64" s="553"/>
      <c r="AX64" s="553"/>
      <c r="AY64" s="553"/>
      <c r="AZ64" s="553"/>
      <c r="BA64" s="553"/>
      <c r="BB64" s="549"/>
      <c r="BC64" s="546"/>
      <c r="BD64" s="549"/>
      <c r="BE64" s="546"/>
      <c r="BF64" s="542"/>
      <c r="BG64" s="542"/>
      <c r="BH64" s="542"/>
      <c r="BI64" s="542"/>
      <c r="BJ64" s="542"/>
      <c r="BK64" s="542"/>
      <c r="BL64" s="542"/>
    </row>
    <row r="65" spans="1:64" ht="15" customHeight="1" x14ac:dyDescent="0.3">
      <c r="A65" s="89"/>
      <c r="B65" s="134"/>
      <c r="C65" s="307"/>
      <c r="D65" s="304"/>
      <c r="E65" s="44" t="s">
        <v>63</v>
      </c>
      <c r="F65" s="78"/>
      <c r="G65" s="336">
        <v>0</v>
      </c>
      <c r="H65" s="333">
        <v>3648</v>
      </c>
      <c r="I65" s="333">
        <v>545</v>
      </c>
      <c r="J65" s="333">
        <v>1898</v>
      </c>
      <c r="K65" s="333">
        <v>3915</v>
      </c>
      <c r="L65" s="333">
        <v>1395</v>
      </c>
      <c r="M65" s="333">
        <v>3734</v>
      </c>
      <c r="N65" s="334">
        <v>2109</v>
      </c>
      <c r="O65" s="37">
        <v>518.16499999999996</v>
      </c>
      <c r="P65" s="18">
        <v>3.4529999999999998</v>
      </c>
      <c r="Q65" s="37">
        <f t="shared" si="18"/>
        <v>518.16499999999996</v>
      </c>
      <c r="R65" s="18">
        <f t="shared" si="19"/>
        <v>3.4529999999999998</v>
      </c>
      <c r="S65" s="307">
        <v>2787</v>
      </c>
      <c r="T65" s="304">
        <v>1639</v>
      </c>
      <c r="U65" s="304">
        <v>2793</v>
      </c>
      <c r="V65" s="304">
        <v>2734</v>
      </c>
      <c r="W65" s="304">
        <v>3027</v>
      </c>
      <c r="X65" s="304">
        <v>2936</v>
      </c>
      <c r="Y65" s="304">
        <v>2715</v>
      </c>
      <c r="Z65" s="306">
        <v>3005</v>
      </c>
      <c r="AA65" s="37">
        <v>1088.444</v>
      </c>
      <c r="AB65" s="18">
        <v>1.607</v>
      </c>
      <c r="AC65" s="37">
        <f t="shared" si="20"/>
        <v>1088.444</v>
      </c>
      <c r="AD65" s="18">
        <f t="shared" si="21"/>
        <v>1.607</v>
      </c>
      <c r="AE65" s="146"/>
      <c r="AF65" s="213">
        <f>Q65/(R65*(1/(MIN(MIN($AD$7:$AD$100),MIN($R$7:$R$104)))))</f>
        <v>3.301369823342021</v>
      </c>
      <c r="AG65" s="215">
        <f>AC65/(AD65*(1/(MIN(MIN($AD$7:$AD$100),MIN($R$7:$R$104)))))</f>
        <v>14.900913503422522</v>
      </c>
      <c r="AH65" s="92"/>
      <c r="AJ65" s="546"/>
      <c r="AK65" s="546"/>
      <c r="AL65" s="546"/>
      <c r="AM65" s="546"/>
      <c r="AN65" s="546"/>
      <c r="AO65" s="546"/>
      <c r="AP65" s="546"/>
      <c r="AQ65" s="546"/>
      <c r="AR65" s="546"/>
      <c r="AS65" s="542"/>
      <c r="AT65" s="553"/>
      <c r="AU65" s="553"/>
      <c r="AV65" s="553"/>
      <c r="AW65" s="553"/>
      <c r="AX65" s="553"/>
      <c r="AY65" s="553"/>
      <c r="AZ65" s="553"/>
      <c r="BA65" s="553"/>
      <c r="BB65" s="549"/>
      <c r="BC65" s="546"/>
      <c r="BD65" s="549"/>
      <c r="BE65" s="546"/>
      <c r="BF65" s="542"/>
      <c r="BG65" s="542"/>
      <c r="BH65" s="542"/>
      <c r="BI65" s="542"/>
      <c r="BJ65" s="542"/>
      <c r="BK65" s="542"/>
      <c r="BL65" s="542"/>
    </row>
    <row r="66" spans="1:64" ht="15" customHeight="1" x14ac:dyDescent="0.3">
      <c r="A66" s="89"/>
      <c r="B66" s="134"/>
      <c r="C66" s="307"/>
      <c r="D66" s="304"/>
      <c r="E66" s="44" t="s">
        <v>64</v>
      </c>
      <c r="F66" s="78"/>
      <c r="G66" s="336">
        <v>0</v>
      </c>
      <c r="H66" s="333">
        <v>3648</v>
      </c>
      <c r="I66" s="333">
        <v>545</v>
      </c>
      <c r="J66" s="333">
        <v>1898</v>
      </c>
      <c r="K66" s="333">
        <v>3915</v>
      </c>
      <c r="L66" s="333">
        <v>1395</v>
      </c>
      <c r="M66" s="333">
        <v>3734</v>
      </c>
      <c r="N66" s="334">
        <v>2109</v>
      </c>
      <c r="O66" s="37">
        <v>518.16499999999996</v>
      </c>
      <c r="P66" s="18">
        <v>3.1019999999999999</v>
      </c>
      <c r="Q66" s="37">
        <f t="shared" si="18"/>
        <v>518.16499999999996</v>
      </c>
      <c r="R66" s="18">
        <f t="shared" si="19"/>
        <v>3.1019999999999999</v>
      </c>
      <c r="S66" s="307">
        <v>2787</v>
      </c>
      <c r="T66" s="304">
        <v>1639</v>
      </c>
      <c r="U66" s="304">
        <v>2793</v>
      </c>
      <c r="V66" s="304">
        <v>2734</v>
      </c>
      <c r="W66" s="304">
        <v>3027</v>
      </c>
      <c r="X66" s="304">
        <v>2936</v>
      </c>
      <c r="Y66" s="304">
        <v>2715</v>
      </c>
      <c r="Z66" s="306">
        <v>3005</v>
      </c>
      <c r="AA66" s="37">
        <v>1088.444</v>
      </c>
      <c r="AB66" s="18">
        <v>1.5369999999999999</v>
      </c>
      <c r="AC66" s="37">
        <f t="shared" si="20"/>
        <v>1088.444</v>
      </c>
      <c r="AD66" s="18">
        <f t="shared" si="21"/>
        <v>1.5369999999999999</v>
      </c>
      <c r="AE66" s="146"/>
      <c r="AF66" s="213">
        <f>Q66/(R66*(1/(MIN(MIN($AD$7:$AD$100),MIN($R$7:$R$104)))))</f>
        <v>3.6749290780141841</v>
      </c>
      <c r="AG66" s="215">
        <f>AC66/(AD66*(1/(MIN(MIN($AD$7:$AD$100),MIN($R$7:$R$104)))))</f>
        <v>15.579549772283666</v>
      </c>
      <c r="AH66" s="92"/>
      <c r="AJ66" s="546"/>
      <c r="AK66" s="546"/>
      <c r="AL66" s="546"/>
      <c r="AM66" s="546"/>
      <c r="AN66" s="546"/>
      <c r="AO66" s="546"/>
      <c r="AP66" s="546"/>
      <c r="AQ66" s="546"/>
      <c r="AR66" s="546"/>
      <c r="AS66" s="542"/>
      <c r="AT66" s="553"/>
      <c r="AU66" s="553"/>
      <c r="AV66" s="553"/>
      <c r="AW66" s="553"/>
      <c r="AX66" s="553"/>
      <c r="AY66" s="553"/>
      <c r="AZ66" s="553"/>
      <c r="BA66" s="553"/>
      <c r="BB66" s="549"/>
      <c r="BC66" s="546"/>
      <c r="BD66" s="549"/>
      <c r="BE66" s="546"/>
      <c r="BF66" s="542"/>
      <c r="BG66" s="542"/>
      <c r="BH66" s="542"/>
      <c r="BI66" s="542"/>
      <c r="BJ66" s="542"/>
      <c r="BK66" s="542"/>
      <c r="BL66" s="542"/>
    </row>
    <row r="67" spans="1:64" ht="15" customHeight="1" x14ac:dyDescent="0.3">
      <c r="A67" s="89"/>
      <c r="B67" s="134"/>
      <c r="C67" s="307"/>
      <c r="D67" s="304" t="s">
        <v>68</v>
      </c>
      <c r="E67" s="44" t="s">
        <v>65</v>
      </c>
      <c r="F67" s="78"/>
      <c r="G67" s="336">
        <v>256</v>
      </c>
      <c r="H67" s="333">
        <v>1091</v>
      </c>
      <c r="I67" s="333">
        <v>3428</v>
      </c>
      <c r="J67" s="333">
        <v>907</v>
      </c>
      <c r="K67" s="333">
        <v>591</v>
      </c>
      <c r="L67" s="333">
        <v>148</v>
      </c>
      <c r="M67" s="333">
        <v>633</v>
      </c>
      <c r="N67" s="334">
        <v>59</v>
      </c>
      <c r="O67" s="37">
        <v>468.89</v>
      </c>
      <c r="P67" s="18">
        <v>2.9460000000000002</v>
      </c>
      <c r="Q67" s="37">
        <f t="shared" si="18"/>
        <v>468.89</v>
      </c>
      <c r="R67" s="18">
        <f t="shared" si="19"/>
        <v>2.9460000000000002</v>
      </c>
      <c r="S67" s="307">
        <v>2213</v>
      </c>
      <c r="T67" s="304">
        <v>1958</v>
      </c>
      <c r="U67" s="304">
        <v>2058</v>
      </c>
      <c r="V67" s="304">
        <v>2258</v>
      </c>
      <c r="W67" s="304">
        <v>2642</v>
      </c>
      <c r="X67" s="304">
        <v>2579</v>
      </c>
      <c r="Y67" s="304">
        <v>2518</v>
      </c>
      <c r="Z67" s="306">
        <v>2326</v>
      </c>
      <c r="AA67" s="37">
        <v>941.32600000000002</v>
      </c>
      <c r="AB67" s="18">
        <v>1.746</v>
      </c>
      <c r="AC67" s="37">
        <f t="shared" si="20"/>
        <v>941.32600000000002</v>
      </c>
      <c r="AD67" s="18">
        <f t="shared" si="21"/>
        <v>1.746</v>
      </c>
      <c r="AE67" s="146"/>
      <c r="AF67" s="213">
        <f>Q67/(R67*(1/(MIN(MIN($AD$7:$AD$100),MIN($R$7:$R$104)))))</f>
        <v>3.5015546503733868</v>
      </c>
      <c r="AG67" s="215">
        <f>AC67/(AD67*(1/(MIN(MIN($AD$7:$AD$100),MIN($R$7:$R$104)))))</f>
        <v>11.860923253150055</v>
      </c>
      <c r="AH67" s="92"/>
      <c r="AJ67" s="546"/>
      <c r="AK67" s="546"/>
      <c r="AL67" s="546"/>
      <c r="AM67" s="546"/>
      <c r="AN67" s="546"/>
      <c r="AO67" s="546"/>
      <c r="AP67" s="546"/>
      <c r="AQ67" s="546"/>
      <c r="AR67" s="546"/>
      <c r="AS67" s="542"/>
      <c r="AT67" s="553"/>
      <c r="AU67" s="553"/>
      <c r="AV67" s="553"/>
      <c r="AW67" s="553"/>
      <c r="AX67" s="553"/>
      <c r="AY67" s="553"/>
      <c r="AZ67" s="553"/>
      <c r="BA67" s="553"/>
      <c r="BB67" s="549"/>
      <c r="BC67" s="546"/>
      <c r="BD67" s="549"/>
      <c r="BE67" s="546"/>
      <c r="BF67" s="542"/>
      <c r="BG67" s="542"/>
      <c r="BH67" s="542"/>
      <c r="BI67" s="542"/>
      <c r="BJ67" s="542"/>
      <c r="BK67" s="542"/>
      <c r="BL67" s="542"/>
    </row>
    <row r="68" spans="1:64" ht="15" customHeight="1" x14ac:dyDescent="0.3">
      <c r="A68" s="89"/>
      <c r="B68" s="134"/>
      <c r="C68" s="307"/>
      <c r="D68" s="304"/>
      <c r="E68" s="44" t="s">
        <v>62</v>
      </c>
      <c r="F68" s="78"/>
      <c r="G68" s="336">
        <v>256</v>
      </c>
      <c r="H68" s="333">
        <v>1091</v>
      </c>
      <c r="I68" s="333">
        <v>3428</v>
      </c>
      <c r="J68" s="333">
        <v>907</v>
      </c>
      <c r="K68" s="333">
        <v>591</v>
      </c>
      <c r="L68" s="333">
        <v>148</v>
      </c>
      <c r="M68" s="333">
        <v>633</v>
      </c>
      <c r="N68" s="334">
        <v>59</v>
      </c>
      <c r="O68" s="37">
        <v>468.89</v>
      </c>
      <c r="P68" s="18">
        <v>2.92</v>
      </c>
      <c r="Q68" s="37">
        <f t="shared" si="18"/>
        <v>468.89</v>
      </c>
      <c r="R68" s="18">
        <f t="shared" si="19"/>
        <v>2.92</v>
      </c>
      <c r="S68" s="307"/>
      <c r="T68" s="304">
        <v>1958</v>
      </c>
      <c r="U68" s="304">
        <v>2058</v>
      </c>
      <c r="V68" s="304">
        <v>2258</v>
      </c>
      <c r="W68" s="304">
        <v>2642</v>
      </c>
      <c r="X68" s="304">
        <v>2579</v>
      </c>
      <c r="Y68" s="304">
        <v>2518</v>
      </c>
      <c r="Z68" s="306">
        <v>2326</v>
      </c>
      <c r="AA68" s="37">
        <v>941.32600000000002</v>
      </c>
      <c r="AB68" s="18">
        <v>1.5389999999999999</v>
      </c>
      <c r="AC68" s="37">
        <f t="shared" si="20"/>
        <v>941.32600000000002</v>
      </c>
      <c r="AD68" s="18">
        <f t="shared" si="21"/>
        <v>1.5389999999999999</v>
      </c>
      <c r="AE68" s="146"/>
      <c r="AF68" s="213">
        <f>Q68/(R68*(1/(MIN(MIN($AD$7:$AD$100),MIN($R$7:$R$104)))))</f>
        <v>3.5327328767123283</v>
      </c>
      <c r="AG68" s="215">
        <f>AC68/(AD68*(1/(MIN(MIN($AD$7:$AD$100),MIN($R$7:$R$104)))))</f>
        <v>13.456252111760884</v>
      </c>
      <c r="AH68" s="92"/>
      <c r="AJ68" s="546"/>
      <c r="AK68" s="546"/>
      <c r="AL68" s="546"/>
      <c r="AM68" s="546"/>
      <c r="AN68" s="546"/>
      <c r="AO68" s="546"/>
      <c r="AP68" s="546"/>
      <c r="AQ68" s="546"/>
      <c r="AR68" s="546"/>
      <c r="AS68" s="542"/>
      <c r="AT68" s="553"/>
      <c r="AU68" s="553"/>
      <c r="AV68" s="553"/>
      <c r="AW68" s="553"/>
      <c r="AX68" s="553"/>
      <c r="AY68" s="553"/>
      <c r="AZ68" s="553"/>
      <c r="BA68" s="553"/>
      <c r="BB68" s="549"/>
      <c r="BC68" s="546"/>
      <c r="BD68" s="549"/>
      <c r="BE68" s="546"/>
      <c r="BF68" s="542"/>
      <c r="BG68" s="542"/>
      <c r="BH68" s="542"/>
      <c r="BI68" s="542"/>
      <c r="BJ68" s="542"/>
      <c r="BK68" s="542"/>
      <c r="BL68" s="542"/>
    </row>
    <row r="69" spans="1:64" ht="15" customHeight="1" x14ac:dyDescent="0.3">
      <c r="A69" s="89"/>
      <c r="B69" s="134"/>
      <c r="C69" s="307"/>
      <c r="D69" s="304"/>
      <c r="E69" s="44" t="s">
        <v>63</v>
      </c>
      <c r="F69" s="78"/>
      <c r="G69" s="336">
        <v>256</v>
      </c>
      <c r="H69" s="333">
        <v>1091</v>
      </c>
      <c r="I69" s="333">
        <v>3428</v>
      </c>
      <c r="J69" s="333">
        <v>907</v>
      </c>
      <c r="K69" s="333">
        <v>591</v>
      </c>
      <c r="L69" s="333">
        <v>148</v>
      </c>
      <c r="M69" s="333">
        <v>633</v>
      </c>
      <c r="N69" s="334">
        <v>59</v>
      </c>
      <c r="O69" s="37">
        <v>468.89</v>
      </c>
      <c r="P69" s="18">
        <v>2.9889999999999999</v>
      </c>
      <c r="Q69" s="37">
        <f t="shared" si="18"/>
        <v>468.89</v>
      </c>
      <c r="R69" s="18">
        <f t="shared" si="19"/>
        <v>2.9889999999999999</v>
      </c>
      <c r="S69" s="307"/>
      <c r="T69" s="304">
        <v>1958</v>
      </c>
      <c r="U69" s="304">
        <v>2058</v>
      </c>
      <c r="V69" s="304">
        <v>2258</v>
      </c>
      <c r="W69" s="304">
        <v>2642</v>
      </c>
      <c r="X69" s="304">
        <v>2579</v>
      </c>
      <c r="Y69" s="304">
        <v>2518</v>
      </c>
      <c r="Z69" s="306">
        <v>2326</v>
      </c>
      <c r="AA69" s="37">
        <v>941.32600000000002</v>
      </c>
      <c r="AB69" s="18">
        <v>1.5569999999999999</v>
      </c>
      <c r="AC69" s="37">
        <f t="shared" si="20"/>
        <v>941.32600000000002</v>
      </c>
      <c r="AD69" s="18">
        <f t="shared" si="21"/>
        <v>1.5569999999999999</v>
      </c>
      <c r="AE69" s="146"/>
      <c r="AF69" s="213">
        <f>Q69/(R69*(1/(MIN(MIN($AD$7:$AD$100),MIN($R$7:$R$104)))))</f>
        <v>3.4511809969889593</v>
      </c>
      <c r="AG69" s="215">
        <f>AC69/(AD69*(1/(MIN(MIN($AD$7:$AD$100),MIN($R$7:$R$104)))))</f>
        <v>13.300688503532433</v>
      </c>
      <c r="AH69" s="92"/>
      <c r="AJ69" s="546"/>
      <c r="AK69" s="546"/>
      <c r="AL69" s="546"/>
      <c r="AM69" s="546"/>
      <c r="AN69" s="546"/>
      <c r="AO69" s="546"/>
      <c r="AP69" s="546"/>
      <c r="AQ69" s="546"/>
      <c r="AR69" s="546"/>
      <c r="AS69" s="542"/>
      <c r="AT69" s="553"/>
      <c r="AU69" s="553"/>
      <c r="AV69" s="553"/>
      <c r="AW69" s="553"/>
      <c r="AX69" s="553"/>
      <c r="AY69" s="553"/>
      <c r="AZ69" s="553"/>
      <c r="BA69" s="553"/>
      <c r="BB69" s="549"/>
      <c r="BC69" s="546"/>
      <c r="BD69" s="549"/>
      <c r="BE69" s="546"/>
      <c r="BF69" s="542"/>
      <c r="BG69" s="542"/>
      <c r="BH69" s="542"/>
      <c r="BI69" s="542"/>
      <c r="BJ69" s="542"/>
      <c r="BK69" s="542"/>
      <c r="BL69" s="542"/>
    </row>
    <row r="70" spans="1:64" ht="15" customHeight="1" x14ac:dyDescent="0.3">
      <c r="A70" s="89"/>
      <c r="B70" s="134"/>
      <c r="C70" s="307"/>
      <c r="D70" s="304"/>
      <c r="E70" s="44" t="s">
        <v>64</v>
      </c>
      <c r="F70" s="78"/>
      <c r="G70" s="336">
        <v>256</v>
      </c>
      <c r="H70" s="333">
        <v>1091</v>
      </c>
      <c r="I70" s="333">
        <v>3428</v>
      </c>
      <c r="J70" s="333">
        <v>907</v>
      </c>
      <c r="K70" s="333">
        <v>591</v>
      </c>
      <c r="L70" s="333">
        <v>148</v>
      </c>
      <c r="M70" s="333">
        <v>633</v>
      </c>
      <c r="N70" s="334">
        <v>59</v>
      </c>
      <c r="O70" s="37">
        <v>468.89</v>
      </c>
      <c r="P70" s="18">
        <v>3.1589999999999998</v>
      </c>
      <c r="Q70" s="37">
        <f t="shared" si="18"/>
        <v>468.89</v>
      </c>
      <c r="R70" s="18">
        <f t="shared" si="19"/>
        <v>3.1589999999999998</v>
      </c>
      <c r="S70" s="307"/>
      <c r="T70" s="304">
        <v>1958</v>
      </c>
      <c r="U70" s="304">
        <v>2058</v>
      </c>
      <c r="V70" s="304">
        <v>2258</v>
      </c>
      <c r="W70" s="304">
        <v>2642</v>
      </c>
      <c r="X70" s="304">
        <v>2579</v>
      </c>
      <c r="Y70" s="304">
        <v>2518</v>
      </c>
      <c r="Z70" s="306">
        <v>2326</v>
      </c>
      <c r="AA70" s="37">
        <v>941.32600000000002</v>
      </c>
      <c r="AB70" s="18">
        <v>1.6950000000000001</v>
      </c>
      <c r="AC70" s="37">
        <f t="shared" si="20"/>
        <v>941.32600000000002</v>
      </c>
      <c r="AD70" s="18">
        <f t="shared" si="21"/>
        <v>1.6950000000000001</v>
      </c>
      <c r="AE70" s="146"/>
      <c r="AF70" s="213">
        <f>Q70/(R70*(1/(MIN(MIN($AD$7:$AD$100),MIN($R$7:$R$104)))))</f>
        <v>3.2654574232352007</v>
      </c>
      <c r="AG70" s="215">
        <f>AC70/(AD70*(1/(MIN(MIN($AD$7:$AD$100),MIN($R$7:$R$104)))))</f>
        <v>12.2178005899705</v>
      </c>
      <c r="AH70" s="92"/>
      <c r="AJ70" s="546"/>
      <c r="AK70" s="546"/>
      <c r="AL70" s="546"/>
      <c r="AM70" s="546"/>
      <c r="AN70" s="546"/>
      <c r="AO70" s="546"/>
      <c r="AP70" s="546"/>
      <c r="AQ70" s="546"/>
      <c r="AR70" s="546"/>
      <c r="AS70" s="542"/>
      <c r="AT70" s="553"/>
      <c r="AU70" s="553"/>
      <c r="AV70" s="553"/>
      <c r="AW70" s="553"/>
      <c r="AX70" s="553"/>
      <c r="AY70" s="553"/>
      <c r="AZ70" s="553"/>
      <c r="BA70" s="553"/>
      <c r="BB70" s="549"/>
      <c r="BC70" s="546"/>
      <c r="BD70" s="549"/>
      <c r="BE70" s="546"/>
      <c r="BF70" s="542"/>
      <c r="BG70" s="542"/>
      <c r="BH70" s="542"/>
      <c r="BI70" s="542"/>
      <c r="BJ70" s="542"/>
      <c r="BK70" s="542"/>
      <c r="BL70" s="542"/>
    </row>
    <row r="71" spans="1:64" ht="15" customHeight="1" x14ac:dyDescent="0.3">
      <c r="A71" s="89"/>
      <c r="B71" s="134"/>
      <c r="C71" s="307"/>
      <c r="D71" s="304" t="s">
        <v>67</v>
      </c>
      <c r="E71" s="44" t="s">
        <v>65</v>
      </c>
      <c r="F71" s="78"/>
      <c r="G71" s="336">
        <v>640</v>
      </c>
      <c r="H71" s="333">
        <v>2117</v>
      </c>
      <c r="I71" s="333">
        <v>2343</v>
      </c>
      <c r="J71" s="333">
        <v>2193</v>
      </c>
      <c r="K71" s="333">
        <v>597</v>
      </c>
      <c r="L71" s="333">
        <v>569</v>
      </c>
      <c r="M71" s="333">
        <v>570</v>
      </c>
      <c r="N71" s="334">
        <v>572</v>
      </c>
      <c r="O71" s="37">
        <v>413.65800000000002</v>
      </c>
      <c r="P71" s="18">
        <v>2.9039999999999999</v>
      </c>
      <c r="Q71" s="37">
        <f t="shared" si="18"/>
        <v>413.65800000000002</v>
      </c>
      <c r="R71" s="18">
        <f t="shared" si="19"/>
        <v>2.9039999999999999</v>
      </c>
      <c r="S71" s="301">
        <v>3680</v>
      </c>
      <c r="T71" s="381">
        <v>261</v>
      </c>
      <c r="U71" s="381">
        <v>334</v>
      </c>
      <c r="V71" s="381">
        <v>16</v>
      </c>
      <c r="W71" s="381">
        <v>82</v>
      </c>
      <c r="X71" s="381">
        <v>1117</v>
      </c>
      <c r="Y71" s="381">
        <v>29</v>
      </c>
      <c r="Z71" s="385">
        <v>318</v>
      </c>
      <c r="AA71" s="37">
        <v>1211.4659999999999</v>
      </c>
      <c r="AB71" s="18">
        <v>1.615</v>
      </c>
      <c r="AC71" s="37">
        <f t="shared" si="20"/>
        <v>1211.4659999999999</v>
      </c>
      <c r="AD71" s="18">
        <f t="shared" si="21"/>
        <v>1.615</v>
      </c>
      <c r="AE71" s="146"/>
      <c r="AF71" s="213">
        <f>Q71/(R71*(1/(MIN(MIN($AD$7:$AD$100),MIN($R$7:$R$104)))))</f>
        <v>3.1337727272727274</v>
      </c>
      <c r="AG71" s="215">
        <f>AC71/(AD71*(1/(MIN(MIN($AD$7:$AD$100),MIN($R$7:$R$104)))))</f>
        <v>16.502942414860676</v>
      </c>
      <c r="AH71" s="92"/>
      <c r="AJ71" s="546"/>
      <c r="AK71" s="546"/>
      <c r="AL71" s="546"/>
      <c r="AM71" s="546"/>
      <c r="AN71" s="546"/>
      <c r="AO71" s="546"/>
      <c r="AP71" s="546"/>
      <c r="AQ71" s="546"/>
      <c r="AR71" s="546"/>
      <c r="AS71" s="542"/>
      <c r="AT71" s="553"/>
      <c r="AU71" s="553"/>
      <c r="AV71" s="553"/>
      <c r="AW71" s="553"/>
      <c r="AX71" s="553"/>
      <c r="AY71" s="553"/>
      <c r="AZ71" s="553"/>
      <c r="BA71" s="553"/>
      <c r="BB71" s="549"/>
      <c r="BC71" s="546"/>
      <c r="BD71" s="549"/>
      <c r="BE71" s="546"/>
      <c r="BF71" s="542"/>
      <c r="BG71" s="542"/>
      <c r="BH71" s="542"/>
      <c r="BI71" s="542"/>
      <c r="BJ71" s="542"/>
      <c r="BK71" s="542"/>
      <c r="BL71" s="542"/>
    </row>
    <row r="72" spans="1:64" ht="15" customHeight="1" x14ac:dyDescent="0.3">
      <c r="A72" s="89"/>
      <c r="B72" s="134"/>
      <c r="C72" s="307"/>
      <c r="D72" s="304"/>
      <c r="E72" s="44" t="s">
        <v>62</v>
      </c>
      <c r="F72" s="78"/>
      <c r="G72" s="336">
        <v>640</v>
      </c>
      <c r="H72" s="333">
        <v>2117</v>
      </c>
      <c r="I72" s="333">
        <v>2343</v>
      </c>
      <c r="J72" s="333">
        <v>2193</v>
      </c>
      <c r="K72" s="333">
        <v>597</v>
      </c>
      <c r="L72" s="333">
        <v>569</v>
      </c>
      <c r="M72" s="333">
        <v>570</v>
      </c>
      <c r="N72" s="334">
        <v>572</v>
      </c>
      <c r="O72" s="37">
        <v>413.65800000000002</v>
      </c>
      <c r="P72" s="18">
        <v>3.355</v>
      </c>
      <c r="Q72" s="37">
        <f t="shared" si="18"/>
        <v>413.65800000000002</v>
      </c>
      <c r="R72" s="18">
        <f t="shared" si="19"/>
        <v>3.355</v>
      </c>
      <c r="S72" s="301"/>
      <c r="T72" s="381">
        <v>261</v>
      </c>
      <c r="U72" s="381">
        <v>334</v>
      </c>
      <c r="V72" s="381">
        <v>16</v>
      </c>
      <c r="W72" s="381">
        <v>82</v>
      </c>
      <c r="X72" s="381">
        <v>1117</v>
      </c>
      <c r="Y72" s="381">
        <v>29</v>
      </c>
      <c r="Z72" s="385">
        <v>318</v>
      </c>
      <c r="AA72" s="37">
        <v>1211.4659999999999</v>
      </c>
      <c r="AB72" s="18">
        <v>1.548</v>
      </c>
      <c r="AC72" s="37">
        <f t="shared" si="20"/>
        <v>1211.4659999999999</v>
      </c>
      <c r="AD72" s="18">
        <f t="shared" si="21"/>
        <v>1.548</v>
      </c>
      <c r="AE72" s="146"/>
      <c r="AF72" s="213">
        <f>Q72/(R72*(1/(MIN(MIN($AD$7:$AD$100),MIN($R$7:$R$104)))))</f>
        <v>2.7125114754098356</v>
      </c>
      <c r="AG72" s="215">
        <f>AC72/(AD72*(1/(MIN(MIN($AD$7:$AD$100),MIN($R$7:$R$104)))))</f>
        <v>17.217217054263561</v>
      </c>
      <c r="AH72" s="92"/>
      <c r="AJ72" s="546"/>
      <c r="AK72" s="546"/>
      <c r="AL72" s="546"/>
      <c r="AM72" s="546"/>
      <c r="AN72" s="546"/>
      <c r="AO72" s="546"/>
      <c r="AP72" s="546"/>
      <c r="AQ72" s="546"/>
      <c r="AR72" s="546"/>
      <c r="AS72" s="542"/>
      <c r="AT72" s="553"/>
      <c r="AU72" s="553"/>
      <c r="AV72" s="553"/>
      <c r="AW72" s="553"/>
      <c r="AX72" s="553"/>
      <c r="AY72" s="553"/>
      <c r="AZ72" s="553"/>
      <c r="BA72" s="553"/>
      <c r="BB72" s="549"/>
      <c r="BC72" s="546"/>
      <c r="BD72" s="549"/>
      <c r="BE72" s="546"/>
      <c r="BF72" s="542"/>
      <c r="BG72" s="542"/>
      <c r="BH72" s="542"/>
      <c r="BI72" s="542"/>
      <c r="BJ72" s="542"/>
      <c r="BK72" s="542"/>
      <c r="BL72" s="542"/>
    </row>
    <row r="73" spans="1:64" ht="15" customHeight="1" x14ac:dyDescent="0.3">
      <c r="A73" s="89"/>
      <c r="B73" s="134"/>
      <c r="C73" s="307"/>
      <c r="D73" s="304"/>
      <c r="E73" s="44" t="s">
        <v>63</v>
      </c>
      <c r="F73" s="78"/>
      <c r="G73" s="336">
        <v>640</v>
      </c>
      <c r="H73" s="333">
        <v>2117</v>
      </c>
      <c r="I73" s="333">
        <v>2343</v>
      </c>
      <c r="J73" s="333">
        <v>2193</v>
      </c>
      <c r="K73" s="333">
        <v>597</v>
      </c>
      <c r="L73" s="333">
        <v>569</v>
      </c>
      <c r="M73" s="333">
        <v>570</v>
      </c>
      <c r="N73" s="334">
        <v>572</v>
      </c>
      <c r="O73" s="37">
        <v>413.65800000000002</v>
      </c>
      <c r="P73" s="18">
        <v>2.9729999999999999</v>
      </c>
      <c r="Q73" s="37">
        <f t="shared" si="18"/>
        <v>413.65800000000002</v>
      </c>
      <c r="R73" s="18">
        <f t="shared" si="19"/>
        <v>2.9729999999999999</v>
      </c>
      <c r="S73" s="301"/>
      <c r="T73" s="381">
        <v>261</v>
      </c>
      <c r="U73" s="381">
        <v>334</v>
      </c>
      <c r="V73" s="381">
        <v>16</v>
      </c>
      <c r="W73" s="381">
        <v>82</v>
      </c>
      <c r="X73" s="381">
        <v>1117</v>
      </c>
      <c r="Y73" s="381">
        <v>29</v>
      </c>
      <c r="Z73" s="385">
        <v>318</v>
      </c>
      <c r="AA73" s="37">
        <v>1211.4659999999999</v>
      </c>
      <c r="AB73" s="18">
        <v>1.657</v>
      </c>
      <c r="AC73" s="37">
        <f t="shared" si="20"/>
        <v>1211.4659999999999</v>
      </c>
      <c r="AD73" s="18">
        <f t="shared" si="21"/>
        <v>1.657</v>
      </c>
      <c r="AE73" s="146"/>
      <c r="AF73" s="213">
        <f>Q73/(R73*(1/(MIN(MIN($AD$7:$AD$100),MIN($R$7:$R$104)))))</f>
        <v>3.06104137235116</v>
      </c>
      <c r="AG73" s="215">
        <f>AC73/(AD73*(1/(MIN(MIN($AD$7:$AD$100),MIN($R$7:$R$104)))))</f>
        <v>16.084642124321057</v>
      </c>
      <c r="AH73" s="92"/>
      <c r="AJ73" s="546"/>
      <c r="AK73" s="546"/>
      <c r="AL73" s="546"/>
      <c r="AM73" s="546"/>
      <c r="AN73" s="546"/>
      <c r="AO73" s="546"/>
      <c r="AP73" s="546"/>
      <c r="AQ73" s="546"/>
      <c r="AR73" s="546"/>
      <c r="AS73" s="542"/>
      <c r="AT73" s="553"/>
      <c r="AU73" s="553"/>
      <c r="AV73" s="553"/>
      <c r="AW73" s="553"/>
      <c r="AX73" s="553"/>
      <c r="AY73" s="553"/>
      <c r="AZ73" s="553"/>
      <c r="BA73" s="553"/>
      <c r="BB73" s="549"/>
      <c r="BC73" s="546"/>
      <c r="BD73" s="549"/>
      <c r="BE73" s="546"/>
      <c r="BF73" s="542"/>
      <c r="BG73" s="542"/>
      <c r="BH73" s="542"/>
      <c r="BI73" s="542"/>
      <c r="BJ73" s="542"/>
      <c r="BK73" s="542"/>
      <c r="BL73" s="542"/>
    </row>
    <row r="74" spans="1:64" ht="15" customHeight="1" thickBot="1" x14ac:dyDescent="0.35">
      <c r="A74" s="89"/>
      <c r="B74" s="76"/>
      <c r="C74" s="307"/>
      <c r="D74" s="304"/>
      <c r="E74" s="44" t="s">
        <v>64</v>
      </c>
      <c r="F74" s="78"/>
      <c r="G74" s="336">
        <v>640</v>
      </c>
      <c r="H74" s="333">
        <v>2117</v>
      </c>
      <c r="I74" s="333">
        <v>2343</v>
      </c>
      <c r="J74" s="333">
        <v>2193</v>
      </c>
      <c r="K74" s="333">
        <v>597</v>
      </c>
      <c r="L74" s="333">
        <v>569</v>
      </c>
      <c r="M74" s="333">
        <v>570</v>
      </c>
      <c r="N74" s="334">
        <v>572</v>
      </c>
      <c r="O74" s="37">
        <v>413.65800000000002</v>
      </c>
      <c r="P74" s="18">
        <v>2.5880000000000001</v>
      </c>
      <c r="Q74" s="37">
        <f t="shared" si="18"/>
        <v>413.65800000000002</v>
      </c>
      <c r="R74" s="18">
        <f t="shared" si="19"/>
        <v>2.5880000000000001</v>
      </c>
      <c r="S74" s="302"/>
      <c r="T74" s="382">
        <v>261</v>
      </c>
      <c r="U74" s="382">
        <v>334</v>
      </c>
      <c r="V74" s="382">
        <v>16</v>
      </c>
      <c r="W74" s="382">
        <v>82</v>
      </c>
      <c r="X74" s="382">
        <v>1117</v>
      </c>
      <c r="Y74" s="382">
        <v>29</v>
      </c>
      <c r="Z74" s="386">
        <v>318</v>
      </c>
      <c r="AA74" s="38">
        <v>1211.4659999999999</v>
      </c>
      <c r="AB74" s="19">
        <v>1.6180000000000001</v>
      </c>
      <c r="AC74" s="38">
        <f t="shared" si="20"/>
        <v>1211.4659999999999</v>
      </c>
      <c r="AD74" s="19">
        <f t="shared" si="21"/>
        <v>1.6180000000000001</v>
      </c>
      <c r="AE74" s="146"/>
      <c r="AF74" s="213">
        <f>Q74/(R74*(1/(MIN(MIN($AD$7:$AD$100),MIN($R$7:$R$104)))))</f>
        <v>3.5164126738794432</v>
      </c>
      <c r="AG74" s="215">
        <f>AC74/(AD74*(1/(MIN(MIN($AD$7:$AD$100),MIN($R$7:$R$104)))))</f>
        <v>16.472343634116189</v>
      </c>
      <c r="AH74" s="92"/>
      <c r="AJ74" s="546"/>
      <c r="AK74" s="546"/>
      <c r="AL74" s="546"/>
      <c r="AM74" s="546"/>
      <c r="AN74" s="546"/>
      <c r="AO74" s="546"/>
      <c r="AP74" s="546"/>
      <c r="AQ74" s="546"/>
      <c r="AR74" s="546"/>
      <c r="AS74" s="542"/>
      <c r="AT74" s="554"/>
      <c r="AU74" s="554"/>
      <c r="AV74" s="554"/>
      <c r="AW74" s="554"/>
      <c r="AX74" s="554"/>
      <c r="AY74" s="554"/>
      <c r="AZ74" s="554"/>
      <c r="BA74" s="554"/>
      <c r="BB74" s="554"/>
      <c r="BC74" s="554"/>
      <c r="BD74" s="554"/>
      <c r="BE74" s="554"/>
      <c r="BF74" s="542"/>
      <c r="BG74" s="542"/>
      <c r="BH74" s="542"/>
      <c r="BI74" s="542"/>
      <c r="BJ74" s="542"/>
      <c r="BK74" s="542"/>
      <c r="BL74" s="542"/>
    </row>
    <row r="75" spans="1:64" ht="15" customHeight="1" x14ac:dyDescent="0.3">
      <c r="A75" s="89"/>
      <c r="B75" s="76"/>
      <c r="C75" s="307" t="s">
        <v>119</v>
      </c>
      <c r="D75" s="304" t="s">
        <v>61</v>
      </c>
      <c r="E75" s="44" t="s">
        <v>65</v>
      </c>
      <c r="F75" s="78"/>
      <c r="G75" s="307">
        <v>34</v>
      </c>
      <c r="H75" s="304">
        <v>3128</v>
      </c>
      <c r="I75" s="304">
        <v>256</v>
      </c>
      <c r="J75" s="304">
        <v>831</v>
      </c>
      <c r="K75" s="304">
        <v>2634</v>
      </c>
      <c r="L75" s="304">
        <v>774</v>
      </c>
      <c r="M75" s="304">
        <v>907</v>
      </c>
      <c r="N75" s="306">
        <v>59</v>
      </c>
      <c r="O75" s="37">
        <v>494.56</v>
      </c>
      <c r="P75" s="18">
        <v>2.8620000000000001</v>
      </c>
      <c r="Q75" s="37">
        <f t="shared" si="18"/>
        <v>494.56</v>
      </c>
      <c r="R75" s="18">
        <f t="shared" si="19"/>
        <v>2.8620000000000001</v>
      </c>
      <c r="S75" s="343" t="s">
        <v>114</v>
      </c>
      <c r="T75" s="344"/>
      <c r="U75" s="344"/>
      <c r="V75" s="344"/>
      <c r="W75" s="344"/>
      <c r="X75" s="344"/>
      <c r="Y75" s="344"/>
      <c r="Z75" s="344"/>
      <c r="AA75" s="344"/>
      <c r="AB75" s="344"/>
      <c r="AC75" s="344"/>
      <c r="AD75" s="345"/>
      <c r="AE75" s="146"/>
      <c r="AF75" s="213">
        <f>Q75/(R75*(1/(MIN(MIN($AD$7:$AD$100),MIN($R$7:$R$104)))))</f>
        <v>3.8016491963661765</v>
      </c>
      <c r="AG75" s="217"/>
      <c r="AH75" s="92"/>
      <c r="AJ75" s="546"/>
      <c r="AK75" s="546"/>
      <c r="AL75" s="546"/>
      <c r="AM75" s="546"/>
      <c r="AN75" s="546"/>
      <c r="AO75" s="546"/>
      <c r="AP75" s="546"/>
      <c r="AQ75" s="546"/>
      <c r="AR75" s="546"/>
      <c r="AS75" s="542"/>
      <c r="AT75" s="554"/>
      <c r="AU75" s="554"/>
      <c r="AV75" s="554"/>
      <c r="AW75" s="554"/>
      <c r="AX75" s="554"/>
      <c r="AY75" s="554"/>
      <c r="AZ75" s="554"/>
      <c r="BA75" s="554"/>
      <c r="BB75" s="554"/>
      <c r="BC75" s="554"/>
      <c r="BD75" s="554"/>
      <c r="BE75" s="554"/>
      <c r="BF75" s="542"/>
      <c r="BG75" s="542"/>
      <c r="BH75" s="542"/>
      <c r="BI75" s="542"/>
      <c r="BJ75" s="542"/>
      <c r="BK75" s="542"/>
      <c r="BL75" s="542"/>
    </row>
    <row r="76" spans="1:64" ht="15" customHeight="1" x14ac:dyDescent="0.3">
      <c r="A76" s="89"/>
      <c r="B76" s="76"/>
      <c r="C76" s="307"/>
      <c r="D76" s="304"/>
      <c r="E76" s="44" t="s">
        <v>62</v>
      </c>
      <c r="F76" s="78"/>
      <c r="G76" s="307"/>
      <c r="H76" s="304">
        <v>3128</v>
      </c>
      <c r="I76" s="304">
        <v>256</v>
      </c>
      <c r="J76" s="304">
        <v>831</v>
      </c>
      <c r="K76" s="304">
        <v>2634</v>
      </c>
      <c r="L76" s="304">
        <v>774</v>
      </c>
      <c r="M76" s="304">
        <v>907</v>
      </c>
      <c r="N76" s="306">
        <v>59</v>
      </c>
      <c r="O76" s="37">
        <v>494.56</v>
      </c>
      <c r="P76" s="18">
        <v>2.8140000000000001</v>
      </c>
      <c r="Q76" s="37">
        <f t="shared" si="18"/>
        <v>494.56</v>
      </c>
      <c r="R76" s="18">
        <f t="shared" si="19"/>
        <v>2.8140000000000001</v>
      </c>
      <c r="S76" s="346"/>
      <c r="T76" s="347"/>
      <c r="U76" s="347"/>
      <c r="V76" s="347"/>
      <c r="W76" s="347"/>
      <c r="X76" s="347"/>
      <c r="Y76" s="347"/>
      <c r="Z76" s="347"/>
      <c r="AA76" s="347"/>
      <c r="AB76" s="347"/>
      <c r="AC76" s="347"/>
      <c r="AD76" s="348"/>
      <c r="AE76" s="146"/>
      <c r="AF76" s="213">
        <f>Q76/(R76*(1/(MIN(MIN($AD$7:$AD$100),MIN($R$7:$R$104)))))</f>
        <v>3.8664960909737021</v>
      </c>
      <c r="AG76" s="218"/>
      <c r="AH76" s="92"/>
      <c r="AJ76" s="546"/>
      <c r="AK76" s="546"/>
      <c r="AL76" s="546"/>
      <c r="AM76" s="546"/>
      <c r="AN76" s="546"/>
      <c r="AO76" s="546"/>
      <c r="AP76" s="546"/>
      <c r="AQ76" s="546"/>
      <c r="AR76" s="546"/>
      <c r="AS76" s="542"/>
      <c r="AT76" s="554"/>
      <c r="AU76" s="554"/>
      <c r="AV76" s="554"/>
      <c r="AW76" s="554"/>
      <c r="AX76" s="554"/>
      <c r="AY76" s="554"/>
      <c r="AZ76" s="554"/>
      <c r="BA76" s="554"/>
      <c r="BB76" s="554"/>
      <c r="BC76" s="554"/>
      <c r="BD76" s="554"/>
      <c r="BE76" s="554"/>
      <c r="BF76" s="542"/>
      <c r="BG76" s="542"/>
      <c r="BH76" s="542"/>
      <c r="BI76" s="542"/>
      <c r="BJ76" s="542"/>
      <c r="BK76" s="542"/>
      <c r="BL76" s="542"/>
    </row>
    <row r="77" spans="1:64" ht="15" customHeight="1" x14ac:dyDescent="0.3">
      <c r="A77" s="89"/>
      <c r="B77" s="76"/>
      <c r="C77" s="307"/>
      <c r="D77" s="304"/>
      <c r="E77" s="44" t="s">
        <v>63</v>
      </c>
      <c r="F77" s="78"/>
      <c r="G77" s="307"/>
      <c r="H77" s="304">
        <v>3128</v>
      </c>
      <c r="I77" s="304">
        <v>256</v>
      </c>
      <c r="J77" s="304">
        <v>831</v>
      </c>
      <c r="K77" s="304">
        <v>2634</v>
      </c>
      <c r="L77" s="304">
        <v>774</v>
      </c>
      <c r="M77" s="304">
        <v>907</v>
      </c>
      <c r="N77" s="306">
        <v>59</v>
      </c>
      <c r="O77" s="37">
        <v>494.56</v>
      </c>
      <c r="P77" s="18">
        <v>2.504</v>
      </c>
      <c r="Q77" s="37">
        <f t="shared" si="18"/>
        <v>494.56</v>
      </c>
      <c r="R77" s="18">
        <f t="shared" si="19"/>
        <v>2.504</v>
      </c>
      <c r="S77" s="346"/>
      <c r="T77" s="347"/>
      <c r="U77" s="347"/>
      <c r="V77" s="347"/>
      <c r="W77" s="347"/>
      <c r="X77" s="347"/>
      <c r="Y77" s="347"/>
      <c r="Z77" s="347"/>
      <c r="AA77" s="347"/>
      <c r="AB77" s="347"/>
      <c r="AC77" s="347"/>
      <c r="AD77" s="348"/>
      <c r="AE77" s="146"/>
      <c r="AF77" s="213">
        <f>Q77/(R77*(1/(MIN(MIN($AD$7:$AD$100),MIN($R$7:$R$104)))))</f>
        <v>4.3451757188498403</v>
      </c>
      <c r="AG77" s="218"/>
      <c r="AH77" s="92"/>
      <c r="AJ77" s="546"/>
      <c r="AK77" s="546"/>
      <c r="AL77" s="546"/>
      <c r="AM77" s="546"/>
      <c r="AN77" s="546"/>
      <c r="AO77" s="546"/>
      <c r="AP77" s="546"/>
      <c r="AQ77" s="546"/>
      <c r="AR77" s="546"/>
      <c r="AS77" s="542"/>
      <c r="AT77" s="554"/>
      <c r="AU77" s="554"/>
      <c r="AV77" s="554"/>
      <c r="AW77" s="554"/>
      <c r="AX77" s="554"/>
      <c r="AY77" s="554"/>
      <c r="AZ77" s="554"/>
      <c r="BA77" s="554"/>
      <c r="BB77" s="554"/>
      <c r="BC77" s="554"/>
      <c r="BD77" s="554"/>
      <c r="BE77" s="554"/>
      <c r="BF77" s="542"/>
      <c r="BG77" s="542"/>
      <c r="BH77" s="542"/>
      <c r="BI77" s="542"/>
      <c r="BJ77" s="542"/>
      <c r="BK77" s="542"/>
      <c r="BL77" s="542"/>
    </row>
    <row r="78" spans="1:64" ht="15" customHeight="1" x14ac:dyDescent="0.3">
      <c r="A78" s="89"/>
      <c r="B78" s="76"/>
      <c r="C78" s="307"/>
      <c r="D78" s="304"/>
      <c r="E78" s="44" t="s">
        <v>64</v>
      </c>
      <c r="F78" s="78"/>
      <c r="G78" s="307"/>
      <c r="H78" s="304">
        <v>3128</v>
      </c>
      <c r="I78" s="304">
        <v>256</v>
      </c>
      <c r="J78" s="304">
        <v>831</v>
      </c>
      <c r="K78" s="304">
        <v>2634</v>
      </c>
      <c r="L78" s="304">
        <v>774</v>
      </c>
      <c r="M78" s="304">
        <v>907</v>
      </c>
      <c r="N78" s="306">
        <v>59</v>
      </c>
      <c r="O78" s="37">
        <v>494.56</v>
      </c>
      <c r="P78" s="18">
        <v>2.8359999999999999</v>
      </c>
      <c r="Q78" s="37">
        <f t="shared" si="18"/>
        <v>494.56</v>
      </c>
      <c r="R78" s="18">
        <f t="shared" si="19"/>
        <v>2.8359999999999999</v>
      </c>
      <c r="S78" s="346"/>
      <c r="T78" s="347"/>
      <c r="U78" s="347"/>
      <c r="V78" s="347"/>
      <c r="W78" s="347"/>
      <c r="X78" s="347"/>
      <c r="Y78" s="347"/>
      <c r="Z78" s="347"/>
      <c r="AA78" s="347"/>
      <c r="AB78" s="347"/>
      <c r="AC78" s="347"/>
      <c r="AD78" s="348"/>
      <c r="AE78" s="146"/>
      <c r="AF78" s="213">
        <f>Q78/(R78*(1/(MIN(MIN($AD$7:$AD$100),MIN($R$7:$R$104)))))</f>
        <v>3.8365021156558532</v>
      </c>
      <c r="AG78" s="218"/>
      <c r="AH78" s="92"/>
      <c r="AJ78" s="546"/>
      <c r="AK78" s="546"/>
      <c r="AL78" s="546"/>
      <c r="AM78" s="546"/>
      <c r="AN78" s="546"/>
      <c r="AO78" s="546"/>
      <c r="AP78" s="546"/>
      <c r="AQ78" s="546"/>
      <c r="AR78" s="546"/>
      <c r="AS78" s="542"/>
      <c r="AT78" s="554"/>
      <c r="AU78" s="554"/>
      <c r="AV78" s="554"/>
      <c r="AW78" s="554"/>
      <c r="AX78" s="554"/>
      <c r="AY78" s="554"/>
      <c r="AZ78" s="554"/>
      <c r="BA78" s="554"/>
      <c r="BB78" s="554"/>
      <c r="BC78" s="554"/>
      <c r="BD78" s="554"/>
      <c r="BE78" s="554"/>
      <c r="BF78" s="542"/>
      <c r="BG78" s="542"/>
      <c r="BH78" s="542"/>
      <c r="BI78" s="542"/>
      <c r="BJ78" s="542"/>
      <c r="BK78" s="542"/>
      <c r="BL78" s="542"/>
    </row>
    <row r="79" spans="1:64" ht="15" customHeight="1" x14ac:dyDescent="0.3">
      <c r="A79" s="89"/>
      <c r="B79" s="76"/>
      <c r="C79" s="307"/>
      <c r="D79" s="304" t="s">
        <v>66</v>
      </c>
      <c r="E79" s="44" t="s">
        <v>65</v>
      </c>
      <c r="F79" s="78"/>
      <c r="G79" s="307">
        <v>1952</v>
      </c>
      <c r="H79" s="304">
        <v>3017</v>
      </c>
      <c r="I79" s="304">
        <v>2634</v>
      </c>
      <c r="J79" s="304">
        <v>4106</v>
      </c>
      <c r="K79" s="304">
        <v>4171</v>
      </c>
      <c r="L79" s="304">
        <v>2646</v>
      </c>
      <c r="M79" s="304">
        <v>1351</v>
      </c>
      <c r="N79" s="306">
        <v>1809</v>
      </c>
      <c r="O79" s="37">
        <v>508.63099999999997</v>
      </c>
      <c r="P79" s="18">
        <v>2.581</v>
      </c>
      <c r="Q79" s="37">
        <f t="shared" si="18"/>
        <v>508.63099999999997</v>
      </c>
      <c r="R79" s="18">
        <f t="shared" si="19"/>
        <v>2.581</v>
      </c>
      <c r="S79" s="346"/>
      <c r="T79" s="347"/>
      <c r="U79" s="347"/>
      <c r="V79" s="347"/>
      <c r="W79" s="347"/>
      <c r="X79" s="347"/>
      <c r="Y79" s="347"/>
      <c r="Z79" s="347"/>
      <c r="AA79" s="347"/>
      <c r="AB79" s="347"/>
      <c r="AC79" s="347"/>
      <c r="AD79" s="348"/>
      <c r="AE79" s="146"/>
      <c r="AF79" s="213">
        <f>Q79/(R79*(1/(MIN(MIN($AD$7:$AD$100),MIN($R$7:$R$104)))))</f>
        <v>4.335483146067415</v>
      </c>
      <c r="AG79" s="218"/>
      <c r="AH79" s="92"/>
      <c r="AJ79" s="546"/>
      <c r="AK79" s="546"/>
      <c r="AL79" s="546"/>
      <c r="AM79" s="546"/>
      <c r="AN79" s="546"/>
      <c r="AO79" s="546"/>
      <c r="AP79" s="546"/>
      <c r="AQ79" s="546"/>
      <c r="AR79" s="546"/>
      <c r="AS79" s="542"/>
      <c r="AT79" s="554"/>
      <c r="AU79" s="554"/>
      <c r="AV79" s="554"/>
      <c r="AW79" s="554"/>
      <c r="AX79" s="554"/>
      <c r="AY79" s="554"/>
      <c r="AZ79" s="554"/>
      <c r="BA79" s="554"/>
      <c r="BB79" s="554"/>
      <c r="BC79" s="554"/>
      <c r="BD79" s="554"/>
      <c r="BE79" s="554"/>
      <c r="BF79" s="542"/>
      <c r="BG79" s="542"/>
      <c r="BH79" s="542"/>
      <c r="BI79" s="542"/>
      <c r="BJ79" s="542"/>
      <c r="BK79" s="542"/>
      <c r="BL79" s="542"/>
    </row>
    <row r="80" spans="1:64" ht="15" customHeight="1" x14ac:dyDescent="0.3">
      <c r="A80" s="89"/>
      <c r="B80" s="76"/>
      <c r="C80" s="307"/>
      <c r="D80" s="304"/>
      <c r="E80" s="44" t="s">
        <v>62</v>
      </c>
      <c r="F80" s="78"/>
      <c r="G80" s="307">
        <v>1952</v>
      </c>
      <c r="H80" s="304">
        <v>3017</v>
      </c>
      <c r="I80" s="304">
        <v>2634</v>
      </c>
      <c r="J80" s="304">
        <v>4106</v>
      </c>
      <c r="K80" s="304">
        <v>4171</v>
      </c>
      <c r="L80" s="304">
        <v>2646</v>
      </c>
      <c r="M80" s="304">
        <v>1351</v>
      </c>
      <c r="N80" s="306">
        <v>1809</v>
      </c>
      <c r="O80" s="37">
        <v>508.63099999999997</v>
      </c>
      <c r="P80" s="18">
        <v>3.044</v>
      </c>
      <c r="Q80" s="37">
        <f t="shared" si="18"/>
        <v>508.63099999999997</v>
      </c>
      <c r="R80" s="18">
        <f t="shared" si="19"/>
        <v>3.044</v>
      </c>
      <c r="S80" s="346"/>
      <c r="T80" s="347"/>
      <c r="U80" s="347"/>
      <c r="V80" s="347"/>
      <c r="W80" s="347"/>
      <c r="X80" s="347"/>
      <c r="Y80" s="347"/>
      <c r="Z80" s="347"/>
      <c r="AA80" s="347"/>
      <c r="AB80" s="347"/>
      <c r="AC80" s="347"/>
      <c r="AD80" s="348"/>
      <c r="AE80" s="146"/>
      <c r="AF80" s="213">
        <f>Q80/(R80*(1/(MIN(MIN($AD$7:$AD$100),MIN($R$7:$R$104)))))</f>
        <v>3.6760453350854134</v>
      </c>
      <c r="AG80" s="218"/>
      <c r="AH80" s="92"/>
      <c r="AJ80" s="546"/>
      <c r="AK80" s="546"/>
      <c r="AL80" s="546"/>
      <c r="AM80" s="546"/>
      <c r="AN80" s="546"/>
      <c r="AO80" s="546"/>
      <c r="AP80" s="546"/>
      <c r="AQ80" s="546"/>
      <c r="AR80" s="546"/>
      <c r="AS80" s="542"/>
      <c r="AT80" s="554"/>
      <c r="AU80" s="554"/>
      <c r="AV80" s="554"/>
      <c r="AW80" s="554"/>
      <c r="AX80" s="554"/>
      <c r="AY80" s="554"/>
      <c r="AZ80" s="554"/>
      <c r="BA80" s="554"/>
      <c r="BB80" s="554"/>
      <c r="BC80" s="554"/>
      <c r="BD80" s="554"/>
      <c r="BE80" s="554"/>
      <c r="BF80" s="542"/>
      <c r="BG80" s="542"/>
      <c r="BH80" s="542"/>
      <c r="BI80" s="542"/>
      <c r="BJ80" s="542"/>
      <c r="BK80" s="542"/>
      <c r="BL80" s="542"/>
    </row>
    <row r="81" spans="1:64" ht="15" customHeight="1" x14ac:dyDescent="0.3">
      <c r="A81" s="89"/>
      <c r="B81" s="76"/>
      <c r="C81" s="307"/>
      <c r="D81" s="304"/>
      <c r="E81" s="44" t="s">
        <v>63</v>
      </c>
      <c r="F81" s="78"/>
      <c r="G81" s="307">
        <v>1952</v>
      </c>
      <c r="H81" s="304">
        <v>3017</v>
      </c>
      <c r="I81" s="304">
        <v>2634</v>
      </c>
      <c r="J81" s="304">
        <v>4106</v>
      </c>
      <c r="K81" s="304">
        <v>4171</v>
      </c>
      <c r="L81" s="304">
        <v>2646</v>
      </c>
      <c r="M81" s="304">
        <v>1351</v>
      </c>
      <c r="N81" s="306">
        <v>1809</v>
      </c>
      <c r="O81" s="37">
        <v>508.63099999999997</v>
      </c>
      <c r="P81" s="18">
        <v>2.8540000000000001</v>
      </c>
      <c r="Q81" s="37">
        <f t="shared" si="18"/>
        <v>508.63099999999997</v>
      </c>
      <c r="R81" s="18">
        <f t="shared" si="19"/>
        <v>2.8540000000000001</v>
      </c>
      <c r="S81" s="346"/>
      <c r="T81" s="347"/>
      <c r="U81" s="347"/>
      <c r="V81" s="347"/>
      <c r="W81" s="347"/>
      <c r="X81" s="347"/>
      <c r="Y81" s="347"/>
      <c r="Z81" s="347"/>
      <c r="AA81" s="347"/>
      <c r="AB81" s="347"/>
      <c r="AC81" s="347"/>
      <c r="AD81" s="348"/>
      <c r="AE81" s="146"/>
      <c r="AF81" s="213">
        <f>Q81/(R81*(1/(MIN(MIN($AD$7:$AD$100),MIN($R$7:$R$104)))))</f>
        <v>3.920771548703573</v>
      </c>
      <c r="AG81" s="218"/>
      <c r="AH81" s="92"/>
      <c r="AJ81" s="546"/>
      <c r="AK81" s="546"/>
      <c r="AL81" s="546"/>
      <c r="AM81" s="546"/>
      <c r="AN81" s="546"/>
      <c r="AO81" s="546"/>
      <c r="AP81" s="546"/>
      <c r="AQ81" s="546"/>
      <c r="AR81" s="546"/>
      <c r="AS81" s="542"/>
      <c r="AT81" s="554"/>
      <c r="AU81" s="554"/>
      <c r="AV81" s="554"/>
      <c r="AW81" s="554"/>
      <c r="AX81" s="554"/>
      <c r="AY81" s="554"/>
      <c r="AZ81" s="554"/>
      <c r="BA81" s="554"/>
      <c r="BB81" s="554"/>
      <c r="BC81" s="554"/>
      <c r="BD81" s="554"/>
      <c r="BE81" s="554"/>
      <c r="BF81" s="542"/>
      <c r="BG81" s="542"/>
      <c r="BH81" s="542"/>
      <c r="BI81" s="542"/>
      <c r="BJ81" s="542"/>
      <c r="BK81" s="542"/>
      <c r="BL81" s="542"/>
    </row>
    <row r="82" spans="1:64" ht="15" customHeight="1" x14ac:dyDescent="0.3">
      <c r="A82" s="89"/>
      <c r="B82" s="76"/>
      <c r="C82" s="307"/>
      <c r="D82" s="304"/>
      <c r="E82" s="44" t="s">
        <v>64</v>
      </c>
      <c r="F82" s="78"/>
      <c r="G82" s="307">
        <v>1952</v>
      </c>
      <c r="H82" s="304">
        <v>3017</v>
      </c>
      <c r="I82" s="304">
        <v>2634</v>
      </c>
      <c r="J82" s="304">
        <v>4106</v>
      </c>
      <c r="K82" s="304">
        <v>4171</v>
      </c>
      <c r="L82" s="304">
        <v>2646</v>
      </c>
      <c r="M82" s="304">
        <v>1351</v>
      </c>
      <c r="N82" s="306">
        <v>1809</v>
      </c>
      <c r="O82" s="37">
        <v>508.63099999999997</v>
      </c>
      <c r="P82" s="18">
        <v>2.9079999999999999</v>
      </c>
      <c r="Q82" s="37">
        <f t="shared" si="18"/>
        <v>508.63099999999997</v>
      </c>
      <c r="R82" s="18">
        <f t="shared" si="19"/>
        <v>2.9079999999999999</v>
      </c>
      <c r="S82" s="346"/>
      <c r="T82" s="347"/>
      <c r="U82" s="347"/>
      <c r="V82" s="347"/>
      <c r="W82" s="347"/>
      <c r="X82" s="347"/>
      <c r="Y82" s="347"/>
      <c r="Z82" s="347"/>
      <c r="AA82" s="347"/>
      <c r="AB82" s="347"/>
      <c r="AC82" s="347"/>
      <c r="AD82" s="348"/>
      <c r="AE82" s="146"/>
      <c r="AF82" s="213">
        <f>Q82/(R82*(1/(MIN(MIN($AD$7:$AD$100),MIN($R$7:$R$104)))))</f>
        <v>3.8479649243466296</v>
      </c>
      <c r="AG82" s="218"/>
      <c r="AH82" s="92"/>
      <c r="AJ82" s="546"/>
      <c r="AK82" s="546"/>
      <c r="AL82" s="546"/>
      <c r="AM82" s="546"/>
      <c r="AN82" s="546"/>
      <c r="AO82" s="546"/>
      <c r="AP82" s="546"/>
      <c r="AQ82" s="546"/>
      <c r="AR82" s="546"/>
      <c r="AS82" s="542"/>
      <c r="AT82" s="554"/>
      <c r="AU82" s="554"/>
      <c r="AV82" s="554"/>
      <c r="AW82" s="554"/>
      <c r="AX82" s="554"/>
      <c r="AY82" s="554"/>
      <c r="AZ82" s="554"/>
      <c r="BA82" s="554"/>
      <c r="BB82" s="554"/>
      <c r="BC82" s="554"/>
      <c r="BD82" s="554"/>
      <c r="BE82" s="554"/>
      <c r="BF82" s="542"/>
      <c r="BG82" s="542"/>
      <c r="BH82" s="542"/>
      <c r="BI82" s="542"/>
      <c r="BJ82" s="542"/>
      <c r="BK82" s="542"/>
      <c r="BL82" s="542"/>
    </row>
    <row r="83" spans="1:64" ht="15" customHeight="1" x14ac:dyDescent="0.3">
      <c r="A83" s="89"/>
      <c r="B83" s="76"/>
      <c r="C83" s="307"/>
      <c r="D83" s="304" t="s">
        <v>68</v>
      </c>
      <c r="E83" s="44" t="s">
        <v>65</v>
      </c>
      <c r="F83" s="78"/>
      <c r="G83" s="307">
        <v>2124</v>
      </c>
      <c r="H83" s="304">
        <v>1730</v>
      </c>
      <c r="I83" s="304">
        <v>4171</v>
      </c>
      <c r="J83" s="304">
        <v>1859</v>
      </c>
      <c r="K83" s="304">
        <v>2066</v>
      </c>
      <c r="L83" s="304">
        <v>0</v>
      </c>
      <c r="M83" s="304">
        <v>214</v>
      </c>
      <c r="N83" s="306">
        <v>4610</v>
      </c>
      <c r="O83" s="37">
        <v>524.35400000000004</v>
      </c>
      <c r="P83" s="18">
        <v>3.1360000000000001</v>
      </c>
      <c r="Q83" s="37">
        <f t="shared" si="18"/>
        <v>524.35400000000004</v>
      </c>
      <c r="R83" s="18">
        <f t="shared" si="19"/>
        <v>3.1360000000000001</v>
      </c>
      <c r="S83" s="346"/>
      <c r="T83" s="347"/>
      <c r="U83" s="347"/>
      <c r="V83" s="347"/>
      <c r="W83" s="347"/>
      <c r="X83" s="347"/>
      <c r="Y83" s="347"/>
      <c r="Z83" s="347"/>
      <c r="AA83" s="347"/>
      <c r="AB83" s="347"/>
      <c r="AC83" s="347"/>
      <c r="AD83" s="348"/>
      <c r="AE83" s="146"/>
      <c r="AF83" s="213">
        <f>Q83/(R83*(1/(MIN(MIN($AD$7:$AD$100),MIN($R$7:$R$104)))))</f>
        <v>3.678503826530612</v>
      </c>
      <c r="AG83" s="218"/>
      <c r="AH83" s="92"/>
      <c r="AJ83" s="546"/>
      <c r="AK83" s="546"/>
      <c r="AL83" s="546"/>
      <c r="AM83" s="546"/>
      <c r="AN83" s="546"/>
      <c r="AO83" s="546"/>
      <c r="AP83" s="546"/>
      <c r="AQ83" s="546"/>
      <c r="AR83" s="546"/>
      <c r="AS83" s="542"/>
      <c r="AT83" s="554"/>
      <c r="AU83" s="554"/>
      <c r="AV83" s="554"/>
      <c r="AW83" s="554"/>
      <c r="AX83" s="554"/>
      <c r="AY83" s="554"/>
      <c r="AZ83" s="554"/>
      <c r="BA83" s="554"/>
      <c r="BB83" s="554"/>
      <c r="BC83" s="554"/>
      <c r="BD83" s="554"/>
      <c r="BE83" s="554"/>
      <c r="BF83" s="542"/>
      <c r="BG83" s="542"/>
      <c r="BH83" s="542"/>
      <c r="BI83" s="542"/>
      <c r="BJ83" s="542"/>
      <c r="BK83" s="542"/>
      <c r="BL83" s="542"/>
    </row>
    <row r="84" spans="1:64" ht="15" customHeight="1" x14ac:dyDescent="0.3">
      <c r="A84" s="89"/>
      <c r="B84" s="76"/>
      <c r="C84" s="307"/>
      <c r="D84" s="304"/>
      <c r="E84" s="44" t="s">
        <v>62</v>
      </c>
      <c r="F84" s="78"/>
      <c r="G84" s="307">
        <v>2124</v>
      </c>
      <c r="H84" s="304">
        <v>1730</v>
      </c>
      <c r="I84" s="304">
        <v>4171</v>
      </c>
      <c r="J84" s="304">
        <v>1859</v>
      </c>
      <c r="K84" s="304">
        <v>2066</v>
      </c>
      <c r="L84" s="304">
        <v>0</v>
      </c>
      <c r="M84" s="304">
        <v>214</v>
      </c>
      <c r="N84" s="306">
        <v>4610</v>
      </c>
      <c r="O84" s="37">
        <v>524.35400000000004</v>
      </c>
      <c r="P84" s="18">
        <v>3.569</v>
      </c>
      <c r="Q84" s="37">
        <f t="shared" si="18"/>
        <v>524.35400000000004</v>
      </c>
      <c r="R84" s="18">
        <f t="shared" si="19"/>
        <v>3.569</v>
      </c>
      <c r="S84" s="346"/>
      <c r="T84" s="347"/>
      <c r="U84" s="347"/>
      <c r="V84" s="347"/>
      <c r="W84" s="347"/>
      <c r="X84" s="347"/>
      <c r="Y84" s="347"/>
      <c r="Z84" s="347"/>
      <c r="AA84" s="347"/>
      <c r="AB84" s="347"/>
      <c r="AC84" s="347"/>
      <c r="AD84" s="348"/>
      <c r="AE84" s="146"/>
      <c r="AF84" s="213">
        <f>Q84/(R84*(1/(MIN(MIN($AD$7:$AD$100),MIN($R$7:$R$104)))))</f>
        <v>3.2322185486130568</v>
      </c>
      <c r="AG84" s="218"/>
      <c r="AH84" s="92"/>
      <c r="AJ84" s="546"/>
      <c r="AK84" s="546"/>
      <c r="AL84" s="546"/>
      <c r="AM84" s="546"/>
      <c r="AN84" s="546"/>
      <c r="AO84" s="546"/>
      <c r="AP84" s="546"/>
      <c r="AQ84" s="546"/>
      <c r="AR84" s="546"/>
      <c r="AS84" s="542"/>
      <c r="AT84" s="554"/>
      <c r="AU84" s="554"/>
      <c r="AV84" s="554"/>
      <c r="AW84" s="554"/>
      <c r="AX84" s="554"/>
      <c r="AY84" s="554"/>
      <c r="AZ84" s="554"/>
      <c r="BA84" s="554"/>
      <c r="BB84" s="554"/>
      <c r="BC84" s="554"/>
      <c r="BD84" s="554"/>
      <c r="BE84" s="554"/>
      <c r="BF84" s="542"/>
      <c r="BG84" s="542"/>
      <c r="BH84" s="542"/>
      <c r="BI84" s="542"/>
      <c r="BJ84" s="542"/>
      <c r="BK84" s="542"/>
      <c r="BL84" s="542"/>
    </row>
    <row r="85" spans="1:64" ht="15" customHeight="1" x14ac:dyDescent="0.3">
      <c r="A85" s="89"/>
      <c r="B85" s="76"/>
      <c r="C85" s="307"/>
      <c r="D85" s="304"/>
      <c r="E85" s="44" t="s">
        <v>63</v>
      </c>
      <c r="F85" s="78"/>
      <c r="G85" s="307">
        <v>2124</v>
      </c>
      <c r="H85" s="304">
        <v>1730</v>
      </c>
      <c r="I85" s="304">
        <v>4171</v>
      </c>
      <c r="J85" s="304">
        <v>1859</v>
      </c>
      <c r="K85" s="304">
        <v>2066</v>
      </c>
      <c r="L85" s="304">
        <v>0</v>
      </c>
      <c r="M85" s="304">
        <v>214</v>
      </c>
      <c r="N85" s="306">
        <v>4610</v>
      </c>
      <c r="O85" s="37">
        <v>524.35400000000004</v>
      </c>
      <c r="P85" s="18">
        <v>3.14</v>
      </c>
      <c r="Q85" s="37">
        <f t="shared" si="18"/>
        <v>524.35400000000004</v>
      </c>
      <c r="R85" s="18">
        <f t="shared" si="19"/>
        <v>3.14</v>
      </c>
      <c r="S85" s="346"/>
      <c r="T85" s="347"/>
      <c r="U85" s="347"/>
      <c r="V85" s="347"/>
      <c r="W85" s="347"/>
      <c r="X85" s="347"/>
      <c r="Y85" s="347"/>
      <c r="Z85" s="347"/>
      <c r="AA85" s="347"/>
      <c r="AB85" s="347"/>
      <c r="AC85" s="347"/>
      <c r="AD85" s="348"/>
      <c r="AE85" s="146"/>
      <c r="AF85" s="213">
        <f>Q85/(R85*(1/(MIN(MIN($AD$7:$AD$100),MIN($R$7:$R$104)))))</f>
        <v>3.6738178343949044</v>
      </c>
      <c r="AG85" s="218"/>
      <c r="AH85" s="92"/>
      <c r="AJ85" s="546"/>
      <c r="AK85" s="546"/>
      <c r="AL85" s="546"/>
      <c r="AM85" s="546"/>
      <c r="AN85" s="546"/>
      <c r="AO85" s="546"/>
      <c r="AP85" s="546"/>
      <c r="AQ85" s="546"/>
      <c r="AR85" s="546"/>
      <c r="AS85" s="542"/>
      <c r="AT85" s="554"/>
      <c r="AU85" s="554"/>
      <c r="AV85" s="554"/>
      <c r="AW85" s="554"/>
      <c r="AX85" s="554"/>
      <c r="AY85" s="554"/>
      <c r="AZ85" s="554"/>
      <c r="BA85" s="554"/>
      <c r="BB85" s="554"/>
      <c r="BC85" s="554"/>
      <c r="BD85" s="554"/>
      <c r="BE85" s="554"/>
      <c r="BF85" s="542"/>
      <c r="BG85" s="542"/>
      <c r="BH85" s="542"/>
      <c r="BI85" s="542"/>
      <c r="BJ85" s="542"/>
      <c r="BK85" s="542"/>
      <c r="BL85" s="542"/>
    </row>
    <row r="86" spans="1:64" ht="15" customHeight="1" x14ac:dyDescent="0.3">
      <c r="A86" s="89"/>
      <c r="B86" s="76"/>
      <c r="C86" s="307"/>
      <c r="D86" s="304"/>
      <c r="E86" s="44" t="s">
        <v>64</v>
      </c>
      <c r="F86" s="78"/>
      <c r="G86" s="307">
        <v>2124</v>
      </c>
      <c r="H86" s="304">
        <v>1730</v>
      </c>
      <c r="I86" s="304">
        <v>4171</v>
      </c>
      <c r="J86" s="304">
        <v>1859</v>
      </c>
      <c r="K86" s="304">
        <v>2066</v>
      </c>
      <c r="L86" s="304">
        <v>0</v>
      </c>
      <c r="M86" s="304">
        <v>214</v>
      </c>
      <c r="N86" s="306">
        <v>4610</v>
      </c>
      <c r="O86" s="37">
        <v>524.35400000000004</v>
      </c>
      <c r="P86" s="18">
        <v>2.5990000000000002</v>
      </c>
      <c r="Q86" s="37">
        <f t="shared" si="18"/>
        <v>524.35400000000004</v>
      </c>
      <c r="R86" s="18">
        <f t="shared" si="19"/>
        <v>2.5990000000000002</v>
      </c>
      <c r="S86" s="346"/>
      <c r="T86" s="347"/>
      <c r="U86" s="347"/>
      <c r="V86" s="347"/>
      <c r="W86" s="347"/>
      <c r="X86" s="347"/>
      <c r="Y86" s="347"/>
      <c r="Z86" s="347"/>
      <c r="AA86" s="347"/>
      <c r="AB86" s="347"/>
      <c r="AC86" s="347"/>
      <c r="AD86" s="348"/>
      <c r="AE86" s="146"/>
      <c r="AF86" s="213">
        <f>Q86/(R86*(1/(MIN(MIN($AD$7:$AD$100),MIN($R$7:$R$104)))))</f>
        <v>4.4385486725663714</v>
      </c>
      <c r="AG86" s="218"/>
      <c r="AH86" s="92"/>
      <c r="AJ86" s="546"/>
      <c r="AK86" s="546"/>
      <c r="AL86" s="546"/>
      <c r="AM86" s="546"/>
      <c r="AN86" s="546"/>
      <c r="AO86" s="546"/>
      <c r="AP86" s="546"/>
      <c r="AQ86" s="546"/>
      <c r="AR86" s="546"/>
      <c r="AS86" s="542"/>
      <c r="AT86" s="554"/>
      <c r="AU86" s="554"/>
      <c r="AV86" s="554"/>
      <c r="AW86" s="554"/>
      <c r="AX86" s="554"/>
      <c r="AY86" s="554"/>
      <c r="AZ86" s="554"/>
      <c r="BA86" s="554"/>
      <c r="BB86" s="554"/>
      <c r="BC86" s="554"/>
      <c r="BD86" s="554"/>
      <c r="BE86" s="554"/>
      <c r="BF86" s="542"/>
      <c r="BG86" s="542"/>
      <c r="BH86" s="542"/>
      <c r="BI86" s="542"/>
      <c r="BJ86" s="542"/>
      <c r="BK86" s="542"/>
      <c r="BL86" s="542"/>
    </row>
    <row r="87" spans="1:64" ht="15" customHeight="1" x14ac:dyDescent="0.3">
      <c r="A87" s="89"/>
      <c r="B87" s="76"/>
      <c r="C87" s="307"/>
      <c r="D87" s="304" t="s">
        <v>67</v>
      </c>
      <c r="E87" s="44" t="s">
        <v>65</v>
      </c>
      <c r="F87" s="78"/>
      <c r="G87" s="307">
        <v>491</v>
      </c>
      <c r="H87" s="304">
        <v>467</v>
      </c>
      <c r="I87" s="304">
        <v>2599</v>
      </c>
      <c r="J87" s="304">
        <v>3648</v>
      </c>
      <c r="K87" s="304">
        <v>1565</v>
      </c>
      <c r="L87" s="304">
        <v>1052</v>
      </c>
      <c r="M87" s="304">
        <v>3</v>
      </c>
      <c r="N87" s="306">
        <v>1091</v>
      </c>
      <c r="O87" s="37">
        <v>486.82299999999998</v>
      </c>
      <c r="P87" s="18">
        <v>2.7749999999999999</v>
      </c>
      <c r="Q87" s="37">
        <f t="shared" si="18"/>
        <v>486.82299999999998</v>
      </c>
      <c r="R87" s="18">
        <f t="shared" si="19"/>
        <v>2.7749999999999999</v>
      </c>
      <c r="S87" s="346"/>
      <c r="T87" s="347"/>
      <c r="U87" s="347"/>
      <c r="V87" s="347"/>
      <c r="W87" s="347"/>
      <c r="X87" s="347"/>
      <c r="Y87" s="347"/>
      <c r="Z87" s="347"/>
      <c r="AA87" s="347"/>
      <c r="AB87" s="347"/>
      <c r="AC87" s="347"/>
      <c r="AD87" s="348"/>
      <c r="AE87" s="146"/>
      <c r="AF87" s="213">
        <f>Q87/(R87*(1/(MIN(MIN($AD$7:$AD$100),MIN($R$7:$R$104)))))</f>
        <v>3.859497657657657</v>
      </c>
      <c r="AG87" s="218"/>
      <c r="AH87" s="92"/>
      <c r="AJ87" s="546"/>
      <c r="AK87" s="546"/>
      <c r="AL87" s="546"/>
      <c r="AM87" s="546"/>
      <c r="AN87" s="546"/>
      <c r="AO87" s="546"/>
      <c r="AP87" s="546"/>
      <c r="AQ87" s="546"/>
      <c r="AR87" s="546"/>
      <c r="AS87" s="542"/>
      <c r="AT87" s="554"/>
      <c r="AU87" s="554"/>
      <c r="AV87" s="554"/>
      <c r="AW87" s="554"/>
      <c r="AX87" s="554"/>
      <c r="AY87" s="554"/>
      <c r="AZ87" s="554"/>
      <c r="BA87" s="554"/>
      <c r="BB87" s="554"/>
      <c r="BC87" s="554"/>
      <c r="BD87" s="554"/>
      <c r="BE87" s="554"/>
      <c r="BF87" s="542"/>
      <c r="BG87" s="542"/>
      <c r="BH87" s="542"/>
      <c r="BI87" s="542"/>
      <c r="BJ87" s="542"/>
      <c r="BK87" s="542"/>
      <c r="BL87" s="542"/>
    </row>
    <row r="88" spans="1:64" ht="15" customHeight="1" x14ac:dyDescent="0.3">
      <c r="A88" s="89"/>
      <c r="B88" s="76"/>
      <c r="C88" s="307"/>
      <c r="D88" s="304"/>
      <c r="E88" s="44" t="s">
        <v>62</v>
      </c>
      <c r="F88" s="78"/>
      <c r="G88" s="307">
        <v>491</v>
      </c>
      <c r="H88" s="304">
        <v>467</v>
      </c>
      <c r="I88" s="304">
        <v>2599</v>
      </c>
      <c r="J88" s="304">
        <v>3648</v>
      </c>
      <c r="K88" s="304">
        <v>1565</v>
      </c>
      <c r="L88" s="304">
        <v>1052</v>
      </c>
      <c r="M88" s="304">
        <v>3</v>
      </c>
      <c r="N88" s="306">
        <v>1091</v>
      </c>
      <c r="O88" s="37">
        <v>486.82299999999998</v>
      </c>
      <c r="P88" s="18">
        <v>2.6309999999999998</v>
      </c>
      <c r="Q88" s="37">
        <f t="shared" si="18"/>
        <v>486.82299999999998</v>
      </c>
      <c r="R88" s="18">
        <f t="shared" si="19"/>
        <v>2.6309999999999998</v>
      </c>
      <c r="S88" s="346"/>
      <c r="T88" s="347"/>
      <c r="U88" s="347"/>
      <c r="V88" s="347"/>
      <c r="W88" s="347"/>
      <c r="X88" s="347"/>
      <c r="Y88" s="347"/>
      <c r="Z88" s="347"/>
      <c r="AA88" s="347"/>
      <c r="AB88" s="347"/>
      <c r="AC88" s="347"/>
      <c r="AD88" s="348"/>
      <c r="AE88" s="146"/>
      <c r="AF88" s="213">
        <f>Q88/(R88*(1/(MIN(MIN($AD$7:$AD$100),MIN($R$7:$R$104)))))</f>
        <v>4.0707358418852149</v>
      </c>
      <c r="AG88" s="218"/>
      <c r="AH88" s="92"/>
      <c r="AJ88" s="546"/>
      <c r="AK88" s="546"/>
      <c r="AL88" s="546"/>
      <c r="AM88" s="546"/>
      <c r="AN88" s="546"/>
      <c r="AO88" s="546"/>
      <c r="AP88" s="546"/>
      <c r="AQ88" s="546"/>
      <c r="AR88" s="546"/>
      <c r="AS88" s="542"/>
      <c r="AT88" s="554"/>
      <c r="AU88" s="554"/>
      <c r="AV88" s="554"/>
      <c r="AW88" s="554"/>
      <c r="AX88" s="554"/>
      <c r="AY88" s="554"/>
      <c r="AZ88" s="554"/>
      <c r="BA88" s="554"/>
      <c r="BB88" s="554"/>
      <c r="BC88" s="554"/>
      <c r="BD88" s="554"/>
      <c r="BE88" s="554"/>
      <c r="BF88" s="542"/>
      <c r="BG88" s="542"/>
      <c r="BH88" s="542"/>
      <c r="BI88" s="542"/>
      <c r="BJ88" s="542"/>
      <c r="BK88" s="542"/>
      <c r="BL88" s="542"/>
    </row>
    <row r="89" spans="1:64" ht="15" customHeight="1" x14ac:dyDescent="0.3">
      <c r="A89" s="89"/>
      <c r="B89" s="76"/>
      <c r="C89" s="307"/>
      <c r="D89" s="304"/>
      <c r="E89" s="44" t="s">
        <v>63</v>
      </c>
      <c r="F89" s="78"/>
      <c r="G89" s="307">
        <v>491</v>
      </c>
      <c r="H89" s="304">
        <v>467</v>
      </c>
      <c r="I89" s="304">
        <v>2599</v>
      </c>
      <c r="J89" s="304">
        <v>3648</v>
      </c>
      <c r="K89" s="304">
        <v>1565</v>
      </c>
      <c r="L89" s="304">
        <v>1052</v>
      </c>
      <c r="M89" s="304">
        <v>3</v>
      </c>
      <c r="N89" s="306">
        <v>1091</v>
      </c>
      <c r="O89" s="37">
        <v>486.82299999999998</v>
      </c>
      <c r="P89" s="18">
        <v>2.8639999999999999</v>
      </c>
      <c r="Q89" s="37">
        <f t="shared" si="18"/>
        <v>486.82299999999998</v>
      </c>
      <c r="R89" s="18">
        <f t="shared" si="19"/>
        <v>2.8639999999999999</v>
      </c>
      <c r="S89" s="346"/>
      <c r="T89" s="347"/>
      <c r="U89" s="347"/>
      <c r="V89" s="347"/>
      <c r="W89" s="347"/>
      <c r="X89" s="347"/>
      <c r="Y89" s="347"/>
      <c r="Z89" s="347"/>
      <c r="AA89" s="347"/>
      <c r="AB89" s="347"/>
      <c r="AC89" s="347"/>
      <c r="AD89" s="348"/>
      <c r="AE89" s="146"/>
      <c r="AF89" s="213">
        <f>Q89/(R89*(1/(MIN(MIN($AD$7:$AD$100),MIN($R$7:$R$104)))))</f>
        <v>3.7395621508379886</v>
      </c>
      <c r="AG89" s="218"/>
      <c r="AH89" s="92"/>
      <c r="AJ89" s="546"/>
      <c r="AK89" s="546"/>
      <c r="AL89" s="546"/>
      <c r="AM89" s="546"/>
      <c r="AN89" s="546"/>
      <c r="AO89" s="546"/>
      <c r="AP89" s="546"/>
      <c r="AQ89" s="546"/>
      <c r="AR89" s="546"/>
      <c r="AS89" s="542"/>
      <c r="AT89" s="554"/>
      <c r="AU89" s="554"/>
      <c r="AV89" s="554"/>
      <c r="AW89" s="554"/>
      <c r="AX89" s="554"/>
      <c r="AY89" s="554"/>
      <c r="AZ89" s="554"/>
      <c r="BA89" s="554"/>
      <c r="BB89" s="554"/>
      <c r="BC89" s="554"/>
      <c r="BD89" s="554"/>
      <c r="BE89" s="554"/>
      <c r="BF89" s="542"/>
      <c r="BG89" s="542"/>
      <c r="BH89" s="542"/>
      <c r="BI89" s="542"/>
      <c r="BJ89" s="542"/>
      <c r="BK89" s="542"/>
      <c r="BL89" s="542"/>
    </row>
    <row r="90" spans="1:64" ht="15" customHeight="1" thickBot="1" x14ac:dyDescent="0.35">
      <c r="A90" s="89"/>
      <c r="B90" s="75"/>
      <c r="C90" s="352"/>
      <c r="D90" s="353"/>
      <c r="E90" s="58" t="s">
        <v>64</v>
      </c>
      <c r="F90" s="71"/>
      <c r="G90" s="352">
        <v>491</v>
      </c>
      <c r="H90" s="353">
        <v>467</v>
      </c>
      <c r="I90" s="353">
        <v>2599</v>
      </c>
      <c r="J90" s="353">
        <v>3648</v>
      </c>
      <c r="K90" s="353">
        <v>1565</v>
      </c>
      <c r="L90" s="353">
        <v>1052</v>
      </c>
      <c r="M90" s="353">
        <v>3</v>
      </c>
      <c r="N90" s="354">
        <v>1091</v>
      </c>
      <c r="O90" s="38">
        <v>486.82299999999998</v>
      </c>
      <c r="P90" s="19">
        <v>2.8919999999999999</v>
      </c>
      <c r="Q90" s="38">
        <f t="shared" si="18"/>
        <v>486.82299999999998</v>
      </c>
      <c r="R90" s="19">
        <f t="shared" si="19"/>
        <v>2.8919999999999999</v>
      </c>
      <c r="S90" s="349"/>
      <c r="T90" s="350"/>
      <c r="U90" s="350"/>
      <c r="V90" s="350"/>
      <c r="W90" s="350"/>
      <c r="X90" s="350"/>
      <c r="Y90" s="350"/>
      <c r="Z90" s="350"/>
      <c r="AA90" s="350"/>
      <c r="AB90" s="350"/>
      <c r="AC90" s="350"/>
      <c r="AD90" s="351"/>
      <c r="AE90" s="146"/>
      <c r="AF90" s="213">
        <f>Q90/(R90*(1/(MIN(MIN($AD$7:$AD$100),MIN($R$7:$R$104)))))</f>
        <v>3.7033561549100962</v>
      </c>
      <c r="AG90" s="218"/>
      <c r="AH90" s="92"/>
      <c r="AJ90" s="546"/>
      <c r="AK90" s="546"/>
      <c r="AL90" s="546"/>
      <c r="AM90" s="546"/>
      <c r="AN90" s="546"/>
      <c r="AO90" s="546"/>
      <c r="AP90" s="546"/>
      <c r="AQ90" s="546"/>
      <c r="AR90" s="546"/>
      <c r="AS90" s="542"/>
      <c r="AT90" s="553"/>
      <c r="AU90" s="553"/>
      <c r="AV90" s="553"/>
      <c r="AW90" s="553"/>
      <c r="AX90" s="553"/>
      <c r="AY90" s="553"/>
      <c r="AZ90" s="553"/>
      <c r="BA90" s="553"/>
      <c r="BB90" s="553"/>
      <c r="BC90" s="553"/>
      <c r="BD90" s="553"/>
      <c r="BE90" s="553"/>
      <c r="BF90" s="542"/>
      <c r="BG90" s="542"/>
      <c r="BH90" s="542"/>
      <c r="BI90" s="542"/>
      <c r="BJ90" s="542"/>
      <c r="BK90" s="542"/>
      <c r="BL90" s="542"/>
    </row>
    <row r="91" spans="1:64" ht="15" customHeight="1" thickBot="1" x14ac:dyDescent="0.35">
      <c r="A91" s="89"/>
      <c r="B91" s="115"/>
      <c r="C91" s="293"/>
      <c r="D91" s="294"/>
      <c r="E91" s="295"/>
      <c r="F91" s="182"/>
      <c r="G91" s="293"/>
      <c r="H91" s="294"/>
      <c r="I91" s="294"/>
      <c r="J91" s="294"/>
      <c r="K91" s="294"/>
      <c r="L91" s="294"/>
      <c r="M91" s="294"/>
      <c r="N91" s="295"/>
      <c r="O91" s="299"/>
      <c r="P91" s="300"/>
      <c r="Q91" s="326"/>
      <c r="R91" s="327"/>
      <c r="S91" s="293"/>
      <c r="T91" s="294"/>
      <c r="U91" s="294"/>
      <c r="V91" s="294"/>
      <c r="W91" s="294"/>
      <c r="X91" s="294"/>
      <c r="Y91" s="294"/>
      <c r="Z91" s="295"/>
      <c r="AA91" s="299"/>
      <c r="AB91" s="300"/>
      <c r="AC91" s="326"/>
      <c r="AD91" s="327"/>
      <c r="AE91" s="146"/>
      <c r="AF91" s="220"/>
      <c r="AG91" s="218"/>
      <c r="AH91" s="92"/>
      <c r="AJ91" s="546"/>
      <c r="AK91" s="546"/>
      <c r="AL91" s="546"/>
      <c r="AM91" s="546"/>
      <c r="AN91" s="546"/>
      <c r="AO91" s="546"/>
      <c r="AP91" s="546"/>
      <c r="AQ91" s="546"/>
      <c r="AR91" s="546"/>
      <c r="AS91" s="542"/>
      <c r="AT91" s="552"/>
      <c r="AU91" s="552"/>
      <c r="AV91" s="552"/>
      <c r="AW91" s="552"/>
      <c r="AX91" s="552"/>
      <c r="AY91" s="552"/>
      <c r="AZ91" s="552"/>
      <c r="BA91" s="552"/>
      <c r="BB91" s="550"/>
      <c r="BC91" s="545"/>
      <c r="BD91" s="553"/>
      <c r="BE91" s="553"/>
      <c r="BF91" s="542"/>
      <c r="BG91" s="542"/>
      <c r="BH91" s="542"/>
      <c r="BI91" s="542"/>
      <c r="BJ91" s="542"/>
      <c r="BK91" s="542"/>
      <c r="BL91" s="542"/>
    </row>
    <row r="92" spans="1:64" ht="26.4" customHeight="1" thickBot="1" x14ac:dyDescent="0.35">
      <c r="A92" s="89"/>
      <c r="B92" s="355" t="s">
        <v>24</v>
      </c>
      <c r="C92" s="362" t="s">
        <v>92</v>
      </c>
      <c r="D92" s="363"/>
      <c r="E92" s="364"/>
      <c r="F92" s="148"/>
      <c r="G92" s="296" t="s">
        <v>45</v>
      </c>
      <c r="H92" s="297"/>
      <c r="I92" s="297"/>
      <c r="J92" s="297"/>
      <c r="K92" s="297"/>
      <c r="L92" s="297"/>
      <c r="M92" s="297"/>
      <c r="N92" s="298"/>
      <c r="O92" s="61">
        <f>MAX(O93:O94)</f>
        <v>295.42200000000003</v>
      </c>
      <c r="P92" s="55" cm="1">
        <f t="array" ref="P92">MIN(IF(O93:O94=O92,P93:P94))</f>
        <v>195.88</v>
      </c>
      <c r="Q92" s="328"/>
      <c r="R92" s="329"/>
      <c r="S92" s="296" t="s">
        <v>76</v>
      </c>
      <c r="T92" s="297"/>
      <c r="U92" s="297"/>
      <c r="V92" s="297"/>
      <c r="W92" s="297"/>
      <c r="X92" s="297"/>
      <c r="Y92" s="297"/>
      <c r="Z92" s="298"/>
      <c r="AA92" s="61">
        <f>MAX(AA93)</f>
        <v>1493.962</v>
      </c>
      <c r="AB92" s="55">
        <f>MIN(IF(AA93=AA92,AB93))</f>
        <v>232.12299999999999</v>
      </c>
      <c r="AC92" s="328"/>
      <c r="AD92" s="329"/>
      <c r="AE92" s="146"/>
      <c r="AF92" s="221"/>
      <c r="AG92" s="219"/>
      <c r="AH92" s="92"/>
      <c r="AJ92" s="546"/>
      <c r="AK92" s="553"/>
      <c r="AL92" s="553"/>
      <c r="AM92" s="553"/>
      <c r="AN92" s="553"/>
      <c r="AO92" s="553"/>
      <c r="AP92" s="553"/>
      <c r="AQ92" s="553"/>
      <c r="AR92" s="553"/>
      <c r="AS92" s="542"/>
      <c r="AT92" s="546"/>
      <c r="AU92" s="546"/>
      <c r="AV92" s="546"/>
      <c r="AW92" s="546"/>
      <c r="AX92" s="546"/>
      <c r="AY92" s="546"/>
      <c r="AZ92" s="546"/>
      <c r="BA92" s="546"/>
      <c r="BB92" s="549"/>
      <c r="BC92" s="546"/>
      <c r="BD92" s="546"/>
      <c r="BE92" s="546"/>
      <c r="BF92" s="542"/>
      <c r="BG92" s="542"/>
      <c r="BH92" s="542"/>
      <c r="BI92" s="542"/>
      <c r="BJ92" s="542"/>
      <c r="BK92" s="542"/>
      <c r="BL92" s="542"/>
    </row>
    <row r="93" spans="1:64" ht="15" customHeight="1" thickBot="1" x14ac:dyDescent="0.35">
      <c r="A93" s="89"/>
      <c r="B93" s="356"/>
      <c r="C93" s="402" t="s">
        <v>44</v>
      </c>
      <c r="D93" s="403"/>
      <c r="E93" s="404"/>
      <c r="F93" s="67"/>
      <c r="G93" s="24">
        <v>34</v>
      </c>
      <c r="H93" s="40">
        <v>904</v>
      </c>
      <c r="I93" s="40">
        <v>0</v>
      </c>
      <c r="J93" s="40">
        <v>1809</v>
      </c>
      <c r="K93" s="40">
        <v>2641</v>
      </c>
      <c r="L93" s="40">
        <v>2387</v>
      </c>
      <c r="M93" s="40">
        <v>12</v>
      </c>
      <c r="N93" s="2">
        <v>2124</v>
      </c>
      <c r="O93" s="60">
        <v>133.31100000000001</v>
      </c>
      <c r="P93" s="2">
        <v>103.262</v>
      </c>
      <c r="Q93" s="39">
        <f>O93</f>
        <v>133.31100000000001</v>
      </c>
      <c r="R93" s="2">
        <f>P93</f>
        <v>103.262</v>
      </c>
      <c r="S93" s="14">
        <v>0</v>
      </c>
      <c r="T93" s="73">
        <v>483</v>
      </c>
      <c r="U93" s="73">
        <v>107</v>
      </c>
      <c r="V93" s="73">
        <v>428</v>
      </c>
      <c r="W93" s="73">
        <v>563</v>
      </c>
      <c r="X93" s="73">
        <v>1684</v>
      </c>
      <c r="Y93" s="73">
        <v>1912</v>
      </c>
      <c r="Z93" s="119">
        <v>58</v>
      </c>
      <c r="AA93" s="136">
        <v>1493.962</v>
      </c>
      <c r="AB93" s="119">
        <v>232.12299999999999</v>
      </c>
      <c r="AC93" s="8">
        <f>AA93</f>
        <v>1493.962</v>
      </c>
      <c r="AD93" s="119">
        <f>AB93</f>
        <v>232.12299999999999</v>
      </c>
      <c r="AE93" s="146"/>
      <c r="AF93" s="213">
        <f>Q93/(R93*(1/(MIN(MIN($AD$7:$AD$100),MIN($R$7:$R$104)))))</f>
        <v>2.8401948441827585E-2</v>
      </c>
      <c r="AG93" s="215">
        <f>AC93/(AD93*(1/(MIN(MIN($AD$7:$AD$100),MIN($R$7:$R$104)))))</f>
        <v>0.14159374124925145</v>
      </c>
      <c r="AH93" s="92"/>
      <c r="AJ93" s="546"/>
      <c r="AK93" s="552"/>
      <c r="AL93" s="552"/>
      <c r="AM93" s="552"/>
      <c r="AN93" s="552"/>
      <c r="AO93" s="552"/>
      <c r="AP93" s="552"/>
      <c r="AQ93" s="552"/>
      <c r="AR93" s="552"/>
      <c r="AS93" s="542"/>
      <c r="AT93" s="553"/>
      <c r="AU93" s="553"/>
      <c r="AV93" s="553"/>
      <c r="AW93" s="553"/>
      <c r="AX93" s="553"/>
      <c r="AY93" s="553"/>
      <c r="AZ93" s="553"/>
      <c r="BA93" s="553"/>
      <c r="BB93" s="555"/>
      <c r="BC93" s="555"/>
      <c r="BD93" s="553"/>
      <c r="BE93" s="553"/>
      <c r="BF93" s="542"/>
      <c r="BG93" s="542"/>
      <c r="BH93" s="542"/>
      <c r="BI93" s="542"/>
      <c r="BJ93" s="542"/>
      <c r="BK93" s="542"/>
      <c r="BL93" s="542"/>
    </row>
    <row r="94" spans="1:64" ht="15" customHeight="1" thickBot="1" x14ac:dyDescent="0.35">
      <c r="A94" s="89"/>
      <c r="B94" s="399"/>
      <c r="C94" s="437" t="s">
        <v>45</v>
      </c>
      <c r="D94" s="438"/>
      <c r="E94" s="439"/>
      <c r="F94" s="62"/>
      <c r="G94" s="34">
        <v>3503</v>
      </c>
      <c r="H94" s="12">
        <v>5162</v>
      </c>
      <c r="I94" s="12">
        <v>1203</v>
      </c>
      <c r="J94" s="12">
        <v>2673</v>
      </c>
      <c r="K94" s="12">
        <v>2671</v>
      </c>
      <c r="L94" s="12">
        <v>2698</v>
      </c>
      <c r="M94" s="12">
        <v>2631</v>
      </c>
      <c r="N94" s="57">
        <v>2627</v>
      </c>
      <c r="O94" s="38">
        <v>295.42200000000003</v>
      </c>
      <c r="P94" s="19">
        <v>195.88</v>
      </c>
      <c r="Q94" s="7">
        <f>O94</f>
        <v>295.42200000000003</v>
      </c>
      <c r="R94" s="19">
        <f>P94</f>
        <v>195.88</v>
      </c>
      <c r="S94" s="365"/>
      <c r="T94" s="369"/>
      <c r="U94" s="369"/>
      <c r="V94" s="369"/>
      <c r="W94" s="369"/>
      <c r="X94" s="369"/>
      <c r="Y94" s="369"/>
      <c r="Z94" s="366"/>
      <c r="AA94" s="367"/>
      <c r="AB94" s="368"/>
      <c r="AC94" s="365"/>
      <c r="AD94" s="366"/>
      <c r="AE94" s="146"/>
      <c r="AF94" s="213">
        <f>Q94/(R94*(1/(MIN(MIN($AD$7:$AD$100),MIN($R$7:$R$104)))))</f>
        <v>3.3179926485603431E-2</v>
      </c>
      <c r="AG94" s="217"/>
      <c r="AH94" s="92"/>
      <c r="AJ94" s="546"/>
      <c r="AK94" s="546"/>
      <c r="AL94" s="546"/>
      <c r="AM94" s="546"/>
      <c r="AN94" s="546"/>
      <c r="AO94" s="546"/>
      <c r="AP94" s="546"/>
      <c r="AQ94" s="546"/>
      <c r="AR94" s="546"/>
      <c r="AS94" s="542"/>
      <c r="AT94" s="546"/>
      <c r="AU94" s="546"/>
      <c r="AV94" s="546"/>
      <c r="AW94" s="546"/>
      <c r="AX94" s="546"/>
      <c r="AY94" s="546"/>
      <c r="AZ94" s="546"/>
      <c r="BA94" s="546"/>
      <c r="BB94" s="553"/>
      <c r="BC94" s="553"/>
      <c r="BD94" s="553"/>
      <c r="BE94" s="553"/>
      <c r="BF94" s="542"/>
      <c r="BG94" s="542"/>
      <c r="BH94" s="542"/>
      <c r="BI94" s="542"/>
      <c r="BJ94" s="542"/>
      <c r="BK94" s="542"/>
      <c r="BL94" s="542"/>
    </row>
    <row r="95" spans="1:64" ht="15" customHeight="1" thickBot="1" x14ac:dyDescent="0.35">
      <c r="A95" s="89"/>
      <c r="B95" s="115"/>
      <c r="C95" s="293"/>
      <c r="D95" s="294"/>
      <c r="E95" s="295"/>
      <c r="F95" s="182"/>
      <c r="G95" s="293"/>
      <c r="H95" s="294"/>
      <c r="I95" s="294"/>
      <c r="J95" s="294"/>
      <c r="K95" s="294"/>
      <c r="L95" s="294"/>
      <c r="M95" s="294"/>
      <c r="N95" s="295"/>
      <c r="O95" s="299"/>
      <c r="P95" s="300"/>
      <c r="Q95" s="326"/>
      <c r="R95" s="327"/>
      <c r="S95" s="96"/>
      <c r="T95" s="97"/>
      <c r="U95" s="97"/>
      <c r="V95" s="97"/>
      <c r="W95" s="97"/>
      <c r="X95" s="97"/>
      <c r="Y95" s="97"/>
      <c r="Z95" s="98"/>
      <c r="AA95" s="293"/>
      <c r="AB95" s="295"/>
      <c r="AC95" s="326"/>
      <c r="AD95" s="327"/>
      <c r="AE95" s="146"/>
      <c r="AF95" s="220"/>
      <c r="AG95" s="218"/>
      <c r="AH95" s="92"/>
      <c r="AJ95" s="546"/>
      <c r="AK95" s="546"/>
      <c r="AL95" s="546"/>
      <c r="AM95" s="546"/>
      <c r="AN95" s="546"/>
      <c r="AO95" s="546"/>
      <c r="AP95" s="546"/>
      <c r="AQ95" s="546"/>
      <c r="AR95" s="546"/>
      <c r="AS95" s="542"/>
      <c r="AT95" s="552"/>
      <c r="AU95" s="552"/>
      <c r="AV95" s="552"/>
      <c r="AW95" s="552"/>
      <c r="AX95" s="552"/>
      <c r="AY95" s="552"/>
      <c r="AZ95" s="552"/>
      <c r="BA95" s="552"/>
      <c r="BB95" s="550"/>
      <c r="BC95" s="545"/>
      <c r="BD95" s="553"/>
      <c r="BE95" s="553"/>
      <c r="BF95" s="542"/>
      <c r="BG95" s="542"/>
      <c r="BH95" s="542"/>
      <c r="BI95" s="542"/>
      <c r="BJ95" s="542"/>
      <c r="BK95" s="542"/>
      <c r="BL95" s="542"/>
    </row>
    <row r="96" spans="1:64" ht="26.4" customHeight="1" thickBot="1" x14ac:dyDescent="0.35">
      <c r="A96" s="89"/>
      <c r="B96" s="355" t="s">
        <v>13</v>
      </c>
      <c r="C96" s="362" t="s">
        <v>92</v>
      </c>
      <c r="D96" s="363"/>
      <c r="E96" s="364"/>
      <c r="F96" s="148"/>
      <c r="G96" s="296" t="s">
        <v>91</v>
      </c>
      <c r="H96" s="297"/>
      <c r="I96" s="297"/>
      <c r="J96" s="297"/>
      <c r="K96" s="297"/>
      <c r="L96" s="297"/>
      <c r="M96" s="297"/>
      <c r="N96" s="298"/>
      <c r="O96" s="61">
        <f>MAX(O97:O104)</f>
        <v>573.97400000000005</v>
      </c>
      <c r="P96" s="55" cm="1">
        <f t="array" ref="P96">MIN(IF(O97:O104=O96,P97:P104))</f>
        <v>0.98099999999999998</v>
      </c>
      <c r="Q96" s="328"/>
      <c r="R96" s="329"/>
      <c r="S96" s="296" t="s">
        <v>72</v>
      </c>
      <c r="T96" s="297"/>
      <c r="U96" s="297"/>
      <c r="V96" s="297"/>
      <c r="W96" s="297"/>
      <c r="X96" s="297"/>
      <c r="Y96" s="297"/>
      <c r="Z96" s="298"/>
      <c r="AA96" s="125">
        <f>MAX(AA97:AA100)</f>
        <v>1710.635</v>
      </c>
      <c r="AB96" s="120" cm="1">
        <f t="array" ref="AB96">MIN(IF(AA97:AA100=AA96,AB97:AB100))</f>
        <v>1.8320000000000001</v>
      </c>
      <c r="AC96" s="328"/>
      <c r="AD96" s="329"/>
      <c r="AE96" s="146"/>
      <c r="AF96" s="221"/>
      <c r="AG96" s="219"/>
      <c r="AH96" s="92"/>
      <c r="AJ96" s="546"/>
      <c r="AK96" s="553"/>
      <c r="AL96" s="553"/>
      <c r="AM96" s="553"/>
      <c r="AN96" s="553"/>
      <c r="AO96" s="553"/>
      <c r="AP96" s="553"/>
      <c r="AQ96" s="553"/>
      <c r="AR96" s="553"/>
      <c r="AS96" s="542"/>
      <c r="AT96" s="553"/>
      <c r="AU96" s="553"/>
      <c r="AV96" s="553"/>
      <c r="AW96" s="553"/>
      <c r="AX96" s="553"/>
      <c r="AY96" s="553"/>
      <c r="AZ96" s="553"/>
      <c r="BA96" s="553"/>
      <c r="BB96" s="549"/>
      <c r="BC96" s="546"/>
      <c r="BD96" s="549"/>
      <c r="BE96" s="546"/>
      <c r="BF96" s="542"/>
      <c r="BG96" s="542"/>
      <c r="BH96" s="542"/>
      <c r="BI96" s="542"/>
      <c r="BJ96" s="542"/>
      <c r="BK96" s="542"/>
      <c r="BL96" s="542"/>
    </row>
    <row r="97" spans="1:64" ht="15" customHeight="1" x14ac:dyDescent="0.3">
      <c r="A97" s="89"/>
      <c r="B97" s="356"/>
      <c r="C97" s="370" t="s">
        <v>120</v>
      </c>
      <c r="D97" s="303"/>
      <c r="E97" s="2" t="s">
        <v>72</v>
      </c>
      <c r="F97" s="67"/>
      <c r="G97" s="203">
        <v>34</v>
      </c>
      <c r="H97" s="199">
        <v>2124</v>
      </c>
      <c r="I97" s="199">
        <v>2641</v>
      </c>
      <c r="J97" s="199">
        <v>1809</v>
      </c>
      <c r="K97" s="199">
        <v>2027</v>
      </c>
      <c r="L97" s="199">
        <v>3128</v>
      </c>
      <c r="M97" s="199">
        <v>4171</v>
      </c>
      <c r="N97" s="200">
        <v>1952</v>
      </c>
      <c r="O97" s="60">
        <v>559.53599999999994</v>
      </c>
      <c r="P97" s="2">
        <v>0.55600000000000005</v>
      </c>
      <c r="Q97" s="60">
        <f>O97</f>
        <v>559.53599999999994</v>
      </c>
      <c r="R97" s="2">
        <f>P97</f>
        <v>0.55600000000000005</v>
      </c>
      <c r="S97" s="236">
        <v>0</v>
      </c>
      <c r="T97" s="237">
        <v>107</v>
      </c>
      <c r="U97" s="237">
        <v>3980</v>
      </c>
      <c r="V97" s="237">
        <v>3437</v>
      </c>
      <c r="W97" s="237">
        <v>686</v>
      </c>
      <c r="X97" s="237">
        <v>1684</v>
      </c>
      <c r="Y97" s="237">
        <v>1912</v>
      </c>
      <c r="Z97" s="238">
        <v>348</v>
      </c>
      <c r="AA97" s="60">
        <v>1710.635</v>
      </c>
      <c r="AB97" s="2">
        <v>1.8320000000000001</v>
      </c>
      <c r="AC97" s="60">
        <f>AA97</f>
        <v>1710.635</v>
      </c>
      <c r="AD97" s="2">
        <f>AB97</f>
        <v>1.8320000000000001</v>
      </c>
      <c r="AE97" s="146"/>
      <c r="AF97" s="213">
        <f>Q97/(R97*(1/(MIN(MIN($AD$7:$AD$100),MIN($R$7:$R$104)))))</f>
        <v>22.139913669064743</v>
      </c>
      <c r="AG97" s="215">
        <f>AC97/(AD97*(1/(MIN(MIN($AD$7:$AD$100),MIN($R$7:$R$104)))))</f>
        <v>20.542560043668121</v>
      </c>
      <c r="AH97" s="92"/>
      <c r="AJ97" s="546"/>
      <c r="AK97" s="552"/>
      <c r="AL97" s="552"/>
      <c r="AM97" s="552"/>
      <c r="AN97" s="552"/>
      <c r="AO97" s="552"/>
      <c r="AP97" s="552"/>
      <c r="AQ97" s="552"/>
      <c r="AR97" s="552"/>
      <c r="AS97" s="542"/>
      <c r="AT97" s="553"/>
      <c r="AU97" s="553"/>
      <c r="AV97" s="553"/>
      <c r="AW97" s="553"/>
      <c r="AX97" s="553"/>
      <c r="AY97" s="553"/>
      <c r="AZ97" s="553"/>
      <c r="BA97" s="553"/>
      <c r="BB97" s="549"/>
      <c r="BC97" s="546"/>
      <c r="BD97" s="549"/>
      <c r="BE97" s="546"/>
      <c r="BF97" s="542"/>
      <c r="BG97" s="542"/>
      <c r="BH97" s="542"/>
      <c r="BI97" s="542"/>
      <c r="BJ97" s="542"/>
      <c r="BK97" s="542"/>
      <c r="BL97" s="542"/>
    </row>
    <row r="98" spans="1:64" ht="15" customHeight="1" x14ac:dyDescent="0.3">
      <c r="A98" s="89"/>
      <c r="B98" s="356"/>
      <c r="C98" s="307"/>
      <c r="D98" s="304"/>
      <c r="E98" s="18" t="s">
        <v>69</v>
      </c>
      <c r="F98" s="15"/>
      <c r="G98" s="166">
        <v>34</v>
      </c>
      <c r="H98" s="167">
        <v>2641</v>
      </c>
      <c r="I98" s="167">
        <v>2124</v>
      </c>
      <c r="J98" s="167">
        <v>1809</v>
      </c>
      <c r="K98" s="167">
        <v>2027</v>
      </c>
      <c r="L98" s="167">
        <v>3128</v>
      </c>
      <c r="M98" s="167">
        <v>4171</v>
      </c>
      <c r="N98" s="168">
        <v>6</v>
      </c>
      <c r="O98" s="37">
        <v>563.45000000000005</v>
      </c>
      <c r="P98" s="18">
        <v>0.58799999999999997</v>
      </c>
      <c r="Q98" s="37">
        <f t="shared" ref="Q98:Q104" si="22">O98</f>
        <v>563.45000000000005</v>
      </c>
      <c r="R98" s="18">
        <f t="shared" ref="R98:R104" si="23">P98</f>
        <v>0.58799999999999997</v>
      </c>
      <c r="S98" s="230">
        <v>0</v>
      </c>
      <c r="T98" s="231">
        <v>107</v>
      </c>
      <c r="U98" s="231">
        <v>3980</v>
      </c>
      <c r="V98" s="231">
        <v>3437</v>
      </c>
      <c r="W98" s="231">
        <v>686</v>
      </c>
      <c r="X98" s="231">
        <v>1684</v>
      </c>
      <c r="Y98" s="231">
        <v>1912</v>
      </c>
      <c r="Z98" s="232">
        <v>348</v>
      </c>
      <c r="AA98" s="37">
        <v>1710.635</v>
      </c>
      <c r="AB98" s="18">
        <v>2.266</v>
      </c>
      <c r="AC98" s="37">
        <f t="shared" ref="AC98:AC100" si="24">AA98</f>
        <v>1710.635</v>
      </c>
      <c r="AD98" s="18">
        <f t="shared" ref="AD98:AD100" si="25">AB98</f>
        <v>2.266</v>
      </c>
      <c r="AE98" s="146"/>
      <c r="AF98" s="213">
        <f>Q98/(R98*(1/(MIN(MIN($AD$7:$AD$100),MIN($R$7:$R$104)))))</f>
        <v>21.081462585034014</v>
      </c>
      <c r="AG98" s="215">
        <f>AC98/(AD98*(1/(MIN(MIN($AD$7:$AD$100),MIN($R$7:$R$104)))))</f>
        <v>16.608106796116502</v>
      </c>
      <c r="AH98" s="92"/>
      <c r="AJ98" s="546"/>
      <c r="AK98" s="551"/>
      <c r="AL98" s="551"/>
      <c r="AM98" s="551"/>
      <c r="AN98" s="551"/>
      <c r="AO98" s="551"/>
      <c r="AP98" s="551"/>
      <c r="AQ98" s="551"/>
      <c r="AR98" s="551"/>
      <c r="AS98" s="542"/>
      <c r="AT98" s="553"/>
      <c r="AU98" s="553"/>
      <c r="AV98" s="553"/>
      <c r="AW98" s="553"/>
      <c r="AX98" s="553"/>
      <c r="AY98" s="553"/>
      <c r="AZ98" s="553"/>
      <c r="BA98" s="553"/>
      <c r="BB98" s="549"/>
      <c r="BC98" s="546"/>
      <c r="BD98" s="549"/>
      <c r="BE98" s="546"/>
      <c r="BF98" s="542"/>
      <c r="BG98" s="542"/>
      <c r="BH98" s="542"/>
      <c r="BI98" s="542"/>
      <c r="BJ98" s="542"/>
      <c r="BK98" s="542"/>
      <c r="BL98" s="542"/>
    </row>
    <row r="99" spans="1:64" ht="15" customHeight="1" x14ac:dyDescent="0.3">
      <c r="A99" s="89"/>
      <c r="B99" s="356"/>
      <c r="C99" s="307"/>
      <c r="D99" s="304"/>
      <c r="E99" s="18" t="s">
        <v>70</v>
      </c>
      <c r="F99" s="15"/>
      <c r="G99" s="166">
        <v>34</v>
      </c>
      <c r="H99" s="167">
        <v>2641</v>
      </c>
      <c r="I99" s="167">
        <v>1809</v>
      </c>
      <c r="J99" s="167">
        <v>2124</v>
      </c>
      <c r="K99" s="167">
        <v>2027</v>
      </c>
      <c r="L99" s="167">
        <v>4171</v>
      </c>
      <c r="M99" s="167">
        <v>3128</v>
      </c>
      <c r="N99" s="168">
        <v>904</v>
      </c>
      <c r="O99" s="37">
        <v>562.35199999999998</v>
      </c>
      <c r="P99" s="18">
        <v>0.67900000000000005</v>
      </c>
      <c r="Q99" s="37">
        <f t="shared" si="22"/>
        <v>562.35199999999998</v>
      </c>
      <c r="R99" s="18">
        <f t="shared" si="23"/>
        <v>0.67900000000000005</v>
      </c>
      <c r="S99" s="230">
        <v>0</v>
      </c>
      <c r="T99" s="231">
        <v>107</v>
      </c>
      <c r="U99" s="231">
        <v>3980</v>
      </c>
      <c r="V99" s="231">
        <v>3437</v>
      </c>
      <c r="W99" s="231">
        <v>686</v>
      </c>
      <c r="X99" s="231">
        <v>1684</v>
      </c>
      <c r="Y99" s="231">
        <v>1912</v>
      </c>
      <c r="Z99" s="232">
        <v>348</v>
      </c>
      <c r="AA99" s="37">
        <v>1710.635</v>
      </c>
      <c r="AB99" s="18">
        <v>2.6019999999999999</v>
      </c>
      <c r="AC99" s="37">
        <f t="shared" si="24"/>
        <v>1710.635</v>
      </c>
      <c r="AD99" s="18">
        <f t="shared" si="25"/>
        <v>2.6019999999999999</v>
      </c>
      <c r="AE99" s="146"/>
      <c r="AF99" s="213">
        <f>Q99/(R99*(1/(MIN(MIN($AD$7:$AD$100),MIN($R$7:$R$104)))))</f>
        <v>18.220536082474222</v>
      </c>
      <c r="AG99" s="215">
        <f>AC99/(AD99*(1/(MIN(MIN($AD$7:$AD$100),MIN($R$7:$R$104)))))</f>
        <v>14.463478093774018</v>
      </c>
      <c r="AH99" s="92"/>
      <c r="AJ99" s="546"/>
      <c r="AK99" s="551"/>
      <c r="AL99" s="551"/>
      <c r="AM99" s="551"/>
      <c r="AN99" s="551"/>
      <c r="AO99" s="551"/>
      <c r="AP99" s="551"/>
      <c r="AQ99" s="551"/>
      <c r="AR99" s="551"/>
      <c r="AS99" s="542"/>
      <c r="AT99" s="553"/>
      <c r="AU99" s="553"/>
      <c r="AV99" s="553"/>
      <c r="AW99" s="553"/>
      <c r="AX99" s="553"/>
      <c r="AY99" s="553"/>
      <c r="AZ99" s="553"/>
      <c r="BA99" s="553"/>
      <c r="BB99" s="549"/>
      <c r="BC99" s="546"/>
      <c r="BD99" s="549"/>
      <c r="BE99" s="546"/>
      <c r="BF99" s="542"/>
      <c r="BG99" s="542"/>
      <c r="BH99" s="542"/>
      <c r="BI99" s="542"/>
      <c r="BJ99" s="542"/>
      <c r="BK99" s="542"/>
      <c r="BL99" s="542"/>
    </row>
    <row r="100" spans="1:64" ht="15" customHeight="1" thickBot="1" x14ac:dyDescent="0.35">
      <c r="A100" s="89"/>
      <c r="B100" s="356"/>
      <c r="C100" s="307"/>
      <c r="D100" s="304"/>
      <c r="E100" s="18" t="s">
        <v>71</v>
      </c>
      <c r="F100" s="15"/>
      <c r="G100" s="239">
        <v>34</v>
      </c>
      <c r="H100" s="240">
        <v>2641</v>
      </c>
      <c r="I100" s="240">
        <v>1809</v>
      </c>
      <c r="J100" s="240">
        <v>2124</v>
      </c>
      <c r="K100" s="240">
        <v>2027</v>
      </c>
      <c r="L100" s="240">
        <v>4171</v>
      </c>
      <c r="M100" s="240">
        <v>904</v>
      </c>
      <c r="N100" s="241">
        <v>6</v>
      </c>
      <c r="O100" s="37">
        <v>573.97400000000005</v>
      </c>
      <c r="P100" s="18">
        <v>0.98099999999999998</v>
      </c>
      <c r="Q100" s="37">
        <f t="shared" si="22"/>
        <v>573.97400000000005</v>
      </c>
      <c r="R100" s="18">
        <f t="shared" si="23"/>
        <v>0.98099999999999998</v>
      </c>
      <c r="S100" s="233">
        <v>0</v>
      </c>
      <c r="T100" s="234">
        <v>107</v>
      </c>
      <c r="U100" s="234">
        <v>3980</v>
      </c>
      <c r="V100" s="234">
        <v>3437</v>
      </c>
      <c r="W100" s="234">
        <v>686</v>
      </c>
      <c r="X100" s="234">
        <v>1684</v>
      </c>
      <c r="Y100" s="234">
        <v>1912</v>
      </c>
      <c r="Z100" s="235">
        <v>348</v>
      </c>
      <c r="AA100" s="47">
        <v>1710.635</v>
      </c>
      <c r="AB100" s="57">
        <v>4.1390000000000002</v>
      </c>
      <c r="AC100" s="38">
        <f t="shared" si="24"/>
        <v>1710.635</v>
      </c>
      <c r="AD100" s="19">
        <f t="shared" si="25"/>
        <v>4.1390000000000002</v>
      </c>
      <c r="AE100" s="146"/>
      <c r="AF100" s="214">
        <f>Q100/(R100*(1/(MIN(MIN($AD$7:$AD$100),MIN($R$7:$R$104)))))</f>
        <v>12.871995922528033</v>
      </c>
      <c r="AG100" s="216">
        <f>AC100/(AD100*(1/(MIN(MIN($AD$7:$AD$100),MIN($R$7:$R$104)))))</f>
        <v>9.092527180478374</v>
      </c>
      <c r="AH100" s="92"/>
      <c r="AJ100" s="546"/>
      <c r="AK100" s="551"/>
      <c r="AL100" s="551"/>
      <c r="AM100" s="551"/>
      <c r="AN100" s="551"/>
      <c r="AO100" s="551"/>
      <c r="AP100" s="551"/>
      <c r="AQ100" s="551"/>
      <c r="AR100" s="551"/>
      <c r="AS100" s="542"/>
      <c r="AT100" s="542"/>
      <c r="AU100" s="542"/>
      <c r="AV100" s="542"/>
      <c r="AW100" s="542"/>
      <c r="AX100" s="542"/>
      <c r="AY100" s="542"/>
      <c r="AZ100" s="542"/>
      <c r="BA100" s="542"/>
      <c r="BB100" s="542"/>
      <c r="BC100" s="542"/>
      <c r="BD100" s="542"/>
      <c r="BE100" s="542"/>
      <c r="BF100" s="542"/>
      <c r="BG100" s="542"/>
      <c r="BH100" s="542"/>
      <c r="BI100" s="542"/>
      <c r="BJ100" s="542"/>
      <c r="BK100" s="542"/>
      <c r="BL100" s="542"/>
    </row>
    <row r="101" spans="1:64" ht="15" customHeight="1" x14ac:dyDescent="0.3">
      <c r="A101" s="89"/>
      <c r="B101" s="76"/>
      <c r="C101" s="307" t="s">
        <v>119</v>
      </c>
      <c r="D101" s="304"/>
      <c r="E101" s="18" t="s">
        <v>72</v>
      </c>
      <c r="F101" s="15"/>
      <c r="G101" s="166">
        <v>34</v>
      </c>
      <c r="H101" s="167">
        <v>2641</v>
      </c>
      <c r="I101" s="167">
        <v>2124</v>
      </c>
      <c r="J101" s="167">
        <v>2027</v>
      </c>
      <c r="K101" s="167">
        <v>3128</v>
      </c>
      <c r="L101" s="167">
        <v>1809</v>
      </c>
      <c r="M101" s="167">
        <v>1952</v>
      </c>
      <c r="N101" s="168">
        <v>6</v>
      </c>
      <c r="O101" s="37">
        <v>561.197</v>
      </c>
      <c r="P101" s="18">
        <v>0.6</v>
      </c>
      <c r="Q101" s="37">
        <f t="shared" si="22"/>
        <v>561.197</v>
      </c>
      <c r="R101" s="18">
        <f t="shared" si="23"/>
        <v>0.6</v>
      </c>
      <c r="S101" s="343" t="s">
        <v>108</v>
      </c>
      <c r="T101" s="344"/>
      <c r="U101" s="344"/>
      <c r="V101" s="344"/>
      <c r="W101" s="344"/>
      <c r="X101" s="344"/>
      <c r="Y101" s="344"/>
      <c r="Z101" s="344"/>
      <c r="AA101" s="344"/>
      <c r="AB101" s="344"/>
      <c r="AC101" s="344"/>
      <c r="AD101" s="345"/>
      <c r="AE101" s="96"/>
      <c r="AF101" s="100"/>
      <c r="AG101" s="100"/>
      <c r="AH101" s="98"/>
      <c r="AI101" s="72"/>
      <c r="AJ101" s="546"/>
      <c r="AK101" s="551"/>
      <c r="AL101" s="551"/>
      <c r="AM101" s="551"/>
      <c r="AN101" s="551"/>
      <c r="AO101" s="551"/>
      <c r="AP101" s="551"/>
      <c r="AQ101" s="551"/>
      <c r="AR101" s="551"/>
      <c r="AS101" s="542"/>
      <c r="AT101" s="542"/>
      <c r="AU101" s="542"/>
      <c r="AV101" s="542"/>
      <c r="AW101" s="542"/>
      <c r="AX101" s="542"/>
      <c r="AY101" s="542"/>
      <c r="AZ101" s="542"/>
      <c r="BA101" s="542"/>
      <c r="BB101" s="542"/>
      <c r="BC101" s="542"/>
      <c r="BD101" s="542"/>
      <c r="BE101" s="542"/>
      <c r="BF101" s="542"/>
      <c r="BG101" s="542"/>
      <c r="BH101" s="542"/>
      <c r="BI101" s="542"/>
      <c r="BJ101" s="542"/>
      <c r="BK101" s="542"/>
      <c r="BL101" s="542"/>
    </row>
    <row r="102" spans="1:64" ht="15" customHeight="1" x14ac:dyDescent="0.3">
      <c r="A102" s="89"/>
      <c r="B102" s="76"/>
      <c r="C102" s="307"/>
      <c r="D102" s="304"/>
      <c r="E102" s="18" t="s">
        <v>69</v>
      </c>
      <c r="F102" s="15"/>
      <c r="G102" s="166">
        <v>34</v>
      </c>
      <c r="H102" s="167">
        <v>2641</v>
      </c>
      <c r="I102" s="167">
        <v>2124</v>
      </c>
      <c r="J102" s="167">
        <v>2027</v>
      </c>
      <c r="K102" s="167">
        <v>3128</v>
      </c>
      <c r="L102" s="167">
        <v>1809</v>
      </c>
      <c r="M102" s="167">
        <v>1952</v>
      </c>
      <c r="N102" s="168">
        <v>6</v>
      </c>
      <c r="O102" s="37">
        <v>561.197</v>
      </c>
      <c r="P102" s="18">
        <v>0.68500000000000005</v>
      </c>
      <c r="Q102" s="37">
        <f t="shared" si="22"/>
        <v>561.197</v>
      </c>
      <c r="R102" s="18">
        <f t="shared" si="23"/>
        <v>0.68500000000000005</v>
      </c>
      <c r="S102" s="346"/>
      <c r="T102" s="347"/>
      <c r="U102" s="347"/>
      <c r="V102" s="347"/>
      <c r="W102" s="347"/>
      <c r="X102" s="347"/>
      <c r="Y102" s="347"/>
      <c r="Z102" s="347"/>
      <c r="AA102" s="347"/>
      <c r="AB102" s="347"/>
      <c r="AC102" s="347"/>
      <c r="AD102" s="348"/>
      <c r="AE102" s="96"/>
      <c r="AF102" s="97"/>
      <c r="AG102" s="97"/>
      <c r="AH102" s="98"/>
      <c r="AI102" s="72"/>
      <c r="AJ102" s="546"/>
      <c r="AK102" s="551"/>
      <c r="AL102" s="551"/>
      <c r="AM102" s="551"/>
      <c r="AN102" s="551"/>
      <c r="AO102" s="551"/>
      <c r="AP102" s="551"/>
      <c r="AQ102" s="551"/>
      <c r="AR102" s="551"/>
      <c r="AS102" s="542"/>
      <c r="AT102" s="542"/>
      <c r="AU102" s="542"/>
      <c r="AV102" s="542"/>
      <c r="AW102" s="542"/>
      <c r="AX102" s="542"/>
      <c r="AY102" s="542"/>
      <c r="AZ102" s="542"/>
      <c r="BA102" s="542"/>
      <c r="BB102" s="542"/>
      <c r="BC102" s="542"/>
      <c r="BD102" s="542"/>
      <c r="BE102" s="542"/>
      <c r="BF102" s="542"/>
      <c r="BG102" s="542"/>
      <c r="BH102" s="542"/>
      <c r="BI102" s="542"/>
      <c r="BJ102" s="542"/>
      <c r="BK102" s="542"/>
      <c r="BL102" s="542"/>
    </row>
    <row r="103" spans="1:64" ht="15" customHeight="1" x14ac:dyDescent="0.3">
      <c r="A103" s="89"/>
      <c r="B103" s="76"/>
      <c r="C103" s="307"/>
      <c r="D103" s="304"/>
      <c r="E103" s="18" t="s">
        <v>70</v>
      </c>
      <c r="F103" s="15"/>
      <c r="G103" s="166">
        <v>34</v>
      </c>
      <c r="H103" s="167">
        <v>2641</v>
      </c>
      <c r="I103" s="167">
        <v>2124</v>
      </c>
      <c r="J103" s="167">
        <v>1809</v>
      </c>
      <c r="K103" s="167">
        <v>2027</v>
      </c>
      <c r="L103" s="167">
        <v>3128</v>
      </c>
      <c r="M103" s="167">
        <v>4171</v>
      </c>
      <c r="N103" s="168">
        <v>6</v>
      </c>
      <c r="O103" s="37">
        <v>563.45000000000005</v>
      </c>
      <c r="P103" s="18">
        <v>0.77700000000000002</v>
      </c>
      <c r="Q103" s="37">
        <f t="shared" si="22"/>
        <v>563.45000000000005</v>
      </c>
      <c r="R103" s="18">
        <f t="shared" si="23"/>
        <v>0.77700000000000002</v>
      </c>
      <c r="S103" s="346"/>
      <c r="T103" s="347"/>
      <c r="U103" s="347"/>
      <c r="V103" s="347"/>
      <c r="W103" s="347"/>
      <c r="X103" s="347"/>
      <c r="Y103" s="347"/>
      <c r="Z103" s="347"/>
      <c r="AA103" s="347"/>
      <c r="AB103" s="347"/>
      <c r="AC103" s="347"/>
      <c r="AD103" s="348"/>
      <c r="AE103" s="96"/>
      <c r="AF103" s="97"/>
      <c r="AG103" s="97"/>
      <c r="AH103" s="98"/>
      <c r="AI103" s="72"/>
      <c r="AJ103" s="546"/>
      <c r="AK103" s="551"/>
      <c r="AL103" s="551"/>
      <c r="AM103" s="551"/>
      <c r="AN103" s="551"/>
      <c r="AO103" s="551"/>
      <c r="AP103" s="551"/>
      <c r="AQ103" s="551"/>
      <c r="AR103" s="551"/>
      <c r="AS103" s="542"/>
      <c r="AT103" s="542"/>
      <c r="AU103" s="542"/>
      <c r="AV103" s="542"/>
      <c r="AW103" s="542"/>
      <c r="AX103" s="542"/>
      <c r="AY103" s="542"/>
      <c r="AZ103" s="542"/>
      <c r="BA103" s="542"/>
      <c r="BB103" s="542"/>
      <c r="BC103" s="542"/>
      <c r="BD103" s="542"/>
      <c r="BE103" s="542"/>
      <c r="BF103" s="542"/>
      <c r="BG103" s="542"/>
      <c r="BH103" s="542"/>
      <c r="BI103" s="542"/>
      <c r="BJ103" s="542"/>
      <c r="BK103" s="542"/>
      <c r="BL103" s="542"/>
    </row>
    <row r="104" spans="1:64" ht="15" customHeight="1" thickBot="1" x14ac:dyDescent="0.35">
      <c r="A104" s="89"/>
      <c r="B104" s="75"/>
      <c r="C104" s="352"/>
      <c r="D104" s="353"/>
      <c r="E104" s="19" t="s">
        <v>71</v>
      </c>
      <c r="F104" s="69"/>
      <c r="G104" s="204">
        <v>34</v>
      </c>
      <c r="H104" s="205">
        <v>6</v>
      </c>
      <c r="I104" s="205">
        <v>904</v>
      </c>
      <c r="J104" s="205">
        <v>2027</v>
      </c>
      <c r="K104" s="205">
        <v>2124</v>
      </c>
      <c r="L104" s="205">
        <v>4171</v>
      </c>
      <c r="M104" s="205">
        <v>2641</v>
      </c>
      <c r="N104" s="206">
        <v>1809</v>
      </c>
      <c r="O104" s="38">
        <v>573.97400000000005</v>
      </c>
      <c r="P104" s="19">
        <v>1.0129999999999999</v>
      </c>
      <c r="Q104" s="38">
        <f t="shared" si="22"/>
        <v>573.97400000000005</v>
      </c>
      <c r="R104" s="19">
        <f t="shared" si="23"/>
        <v>1.0129999999999999</v>
      </c>
      <c r="S104" s="349"/>
      <c r="T104" s="350"/>
      <c r="U104" s="350"/>
      <c r="V104" s="350"/>
      <c r="W104" s="350"/>
      <c r="X104" s="350"/>
      <c r="Y104" s="350"/>
      <c r="Z104" s="350"/>
      <c r="AA104" s="350"/>
      <c r="AB104" s="350"/>
      <c r="AC104" s="350"/>
      <c r="AD104" s="351"/>
      <c r="AE104" s="96"/>
      <c r="AF104" s="97"/>
      <c r="AG104" s="97"/>
      <c r="AH104" s="98"/>
      <c r="AI104" s="72"/>
      <c r="AJ104" s="546"/>
      <c r="AK104" s="551"/>
      <c r="AL104" s="551"/>
      <c r="AM104" s="551"/>
      <c r="AN104" s="551"/>
      <c r="AO104" s="551"/>
      <c r="AP104" s="551"/>
      <c r="AQ104" s="551"/>
      <c r="AR104" s="551"/>
      <c r="AS104" s="542"/>
      <c r="AT104" s="542"/>
      <c r="AU104" s="542"/>
      <c r="AV104" s="542"/>
      <c r="AW104" s="542"/>
      <c r="AX104" s="542"/>
      <c r="AY104" s="542"/>
      <c r="AZ104" s="542"/>
      <c r="BA104" s="542"/>
      <c r="BB104" s="542"/>
      <c r="BC104" s="542"/>
      <c r="BD104" s="542"/>
      <c r="BE104" s="542"/>
      <c r="BF104" s="542"/>
      <c r="BG104" s="542"/>
      <c r="BH104" s="542"/>
      <c r="BI104" s="542"/>
      <c r="BJ104" s="542"/>
      <c r="BK104" s="542"/>
      <c r="BL104" s="542"/>
    </row>
    <row r="105" spans="1:64" ht="15" customHeight="1" x14ac:dyDescent="0.3">
      <c r="A105" s="99"/>
      <c r="B105" s="80"/>
      <c r="C105" s="97"/>
      <c r="D105" s="97"/>
      <c r="E105" s="97"/>
      <c r="F105" s="97"/>
      <c r="G105" s="97"/>
      <c r="H105" s="97"/>
      <c r="I105" s="97"/>
      <c r="J105" s="97"/>
      <c r="K105" s="97"/>
      <c r="L105" s="97"/>
      <c r="M105" s="97"/>
      <c r="N105" s="97"/>
      <c r="O105" s="359" t="s">
        <v>83</v>
      </c>
      <c r="P105" s="360"/>
      <c r="Q105" s="357" t="s">
        <v>116</v>
      </c>
      <c r="R105" s="358"/>
      <c r="S105" s="97"/>
      <c r="T105" s="97"/>
      <c r="U105" s="97"/>
      <c r="V105" s="97"/>
      <c r="W105" s="97"/>
      <c r="X105" s="97"/>
      <c r="Y105" s="97"/>
      <c r="Z105" s="97"/>
      <c r="AA105" s="359" t="s">
        <v>83</v>
      </c>
      <c r="AB105" s="361"/>
      <c r="AC105" s="357" t="s">
        <v>116</v>
      </c>
      <c r="AD105" s="358"/>
      <c r="AE105" s="96"/>
      <c r="AF105" s="97"/>
      <c r="AG105" s="97"/>
      <c r="AH105" s="98"/>
      <c r="AI105" s="72"/>
      <c r="AJ105" s="546"/>
      <c r="AK105" s="551"/>
      <c r="AL105" s="551"/>
      <c r="AM105" s="551"/>
      <c r="AN105" s="551"/>
      <c r="AO105" s="551"/>
      <c r="AP105" s="551"/>
      <c r="AQ105" s="551"/>
      <c r="AR105" s="551"/>
      <c r="AS105" s="542"/>
      <c r="AT105" s="542"/>
      <c r="AU105" s="542"/>
      <c r="AV105" s="542"/>
      <c r="AW105" s="542"/>
      <c r="AX105" s="542"/>
      <c r="AY105" s="542"/>
      <c r="AZ105" s="542"/>
      <c r="BA105" s="542"/>
      <c r="BB105" s="542"/>
      <c r="BC105" s="542"/>
      <c r="BD105" s="542"/>
      <c r="BE105" s="542"/>
      <c r="BF105" s="542"/>
      <c r="BG105" s="542"/>
      <c r="BH105" s="542"/>
      <c r="BI105" s="542"/>
      <c r="BJ105" s="542"/>
      <c r="BK105" s="542"/>
      <c r="BL105" s="542"/>
    </row>
    <row r="106" spans="1:64" ht="18.600000000000001" thickBot="1" x14ac:dyDescent="0.35">
      <c r="A106" s="99"/>
      <c r="B106" s="82"/>
      <c r="C106" s="97"/>
      <c r="D106" s="97"/>
      <c r="E106" s="97"/>
      <c r="F106" s="97"/>
      <c r="G106" s="97"/>
      <c r="H106" s="97"/>
      <c r="I106" s="97"/>
      <c r="J106" s="97"/>
      <c r="K106" s="97"/>
      <c r="L106" s="97"/>
      <c r="M106" s="97"/>
      <c r="N106" s="97"/>
      <c r="O106" s="132">
        <f>MAX(O7:O104)</f>
        <v>582.77800000000002</v>
      </c>
      <c r="P106" s="133" cm="1">
        <f t="array" ref="P106">MIN(IF(O7:O104=O106,P7:P104))</f>
        <v>1.57</v>
      </c>
      <c r="Q106" s="397">
        <f>MAX(AF7:AF104)</f>
        <v>573.173</v>
      </c>
      <c r="R106" s="398"/>
      <c r="S106" s="97"/>
      <c r="T106" s="97"/>
      <c r="U106" s="97"/>
      <c r="V106" s="97"/>
      <c r="W106" s="97"/>
      <c r="X106" s="97"/>
      <c r="Y106" s="97"/>
      <c r="Z106" s="97"/>
      <c r="AA106" s="132">
        <f>MAX(AC7:AC104)</f>
        <v>1710.635</v>
      </c>
      <c r="AB106" s="138" cm="1">
        <f t="array" ref="AB106">MIN(IF(AC7:AC100=AA106,AD7:AD100))</f>
        <v>1.8320000000000001</v>
      </c>
      <c r="AC106" s="397">
        <f>MAX(AG7:AG100)</f>
        <v>316.52236956521733</v>
      </c>
      <c r="AD106" s="398"/>
      <c r="AE106" s="96"/>
      <c r="AF106" s="82"/>
      <c r="AG106" s="82"/>
      <c r="AH106" s="92"/>
      <c r="AI106" s="13"/>
      <c r="AJ106" s="542"/>
      <c r="AK106" s="542"/>
      <c r="AL106" s="542"/>
      <c r="AM106" s="542"/>
      <c r="AN106" s="542"/>
      <c r="AO106" s="552"/>
      <c r="AP106" s="552"/>
      <c r="AQ106" s="546"/>
      <c r="AR106" s="542"/>
      <c r="AS106" s="542"/>
      <c r="AT106" s="542"/>
      <c r="AU106" s="542"/>
      <c r="AV106" s="542"/>
      <c r="AW106" s="542"/>
      <c r="AX106" s="542"/>
      <c r="AY106" s="542"/>
      <c r="AZ106" s="542"/>
      <c r="BA106" s="542"/>
      <c r="BB106" s="542"/>
      <c r="BC106" s="542"/>
      <c r="BD106" s="542"/>
      <c r="BE106" s="542"/>
      <c r="BF106" s="542"/>
      <c r="BG106" s="542"/>
      <c r="BH106" s="542"/>
      <c r="BI106" s="542"/>
      <c r="BJ106" s="542"/>
      <c r="BK106" s="542"/>
      <c r="BL106" s="542"/>
    </row>
    <row r="107" spans="1:64" ht="22.05" customHeight="1" thickBot="1" x14ac:dyDescent="0.35">
      <c r="A107" s="137"/>
      <c r="B107" s="107"/>
      <c r="C107" s="169"/>
      <c r="D107" s="169"/>
      <c r="E107" s="169"/>
      <c r="F107" s="169"/>
      <c r="G107" s="169"/>
      <c r="H107" s="169"/>
      <c r="I107" s="16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10"/>
      <c r="AF107" s="104"/>
      <c r="AG107" s="104"/>
      <c r="AH107" s="103"/>
      <c r="AI107" s="13"/>
      <c r="AJ107" s="542"/>
      <c r="AK107" s="542"/>
      <c r="AL107" s="542"/>
      <c r="AM107" s="542"/>
      <c r="AN107" s="542"/>
      <c r="AO107" s="542"/>
      <c r="AP107" s="542"/>
      <c r="AQ107" s="542"/>
      <c r="AR107" s="542"/>
      <c r="AS107" s="542"/>
      <c r="AT107" s="542"/>
      <c r="AU107" s="542"/>
      <c r="AV107" s="542"/>
      <c r="AW107" s="542"/>
      <c r="AX107" s="542"/>
      <c r="AY107" s="542"/>
      <c r="AZ107" s="542"/>
      <c r="BA107" s="542"/>
      <c r="BB107" s="542"/>
      <c r="BC107" s="542"/>
      <c r="BD107" s="542"/>
      <c r="BE107" s="542"/>
      <c r="BF107" s="542"/>
      <c r="BG107" s="542"/>
      <c r="BH107" s="542"/>
      <c r="BI107" s="542"/>
      <c r="BJ107" s="542"/>
      <c r="BK107" s="542"/>
      <c r="BL107" s="542"/>
    </row>
  </sheetData>
  <mergeCells count="340">
    <mergeCell ref="N39:N41"/>
    <mergeCell ref="H42:H44"/>
    <mergeCell ref="I42:I44"/>
    <mergeCell ref="J42:J44"/>
    <mergeCell ref="K42:K44"/>
    <mergeCell ref="L42:L44"/>
    <mergeCell ref="M42:M44"/>
    <mergeCell ref="N42:N44"/>
    <mergeCell ref="C13:D16"/>
    <mergeCell ref="C17:D20"/>
    <mergeCell ref="G48:G50"/>
    <mergeCell ref="H48:H50"/>
    <mergeCell ref="I48:I50"/>
    <mergeCell ref="J48:J50"/>
    <mergeCell ref="K48:K50"/>
    <mergeCell ref="L48:L50"/>
    <mergeCell ref="M48:M50"/>
    <mergeCell ref="G51:G53"/>
    <mergeCell ref="F23:F26"/>
    <mergeCell ref="F45:F47"/>
    <mergeCell ref="G39:G41"/>
    <mergeCell ref="H39:H41"/>
    <mergeCell ref="I39:I41"/>
    <mergeCell ref="J39:J41"/>
    <mergeCell ref="K39:K41"/>
    <mergeCell ref="L39:L41"/>
    <mergeCell ref="M39:M41"/>
    <mergeCell ref="G83:G86"/>
    <mergeCell ref="H83:H86"/>
    <mergeCell ref="I83:I86"/>
    <mergeCell ref="J83:J86"/>
    <mergeCell ref="K83:K86"/>
    <mergeCell ref="G54:G56"/>
    <mergeCell ref="H54:H56"/>
    <mergeCell ref="I54:I56"/>
    <mergeCell ref="J54:J56"/>
    <mergeCell ref="K54:K56"/>
    <mergeCell ref="H51:H53"/>
    <mergeCell ref="I51:I53"/>
    <mergeCell ref="J51:J53"/>
    <mergeCell ref="K51:K53"/>
    <mergeCell ref="S67:S70"/>
    <mergeCell ref="G59:G62"/>
    <mergeCell ref="H59:H62"/>
    <mergeCell ref="I59:I62"/>
    <mergeCell ref="J59:J62"/>
    <mergeCell ref="K59:K62"/>
    <mergeCell ref="L59:L62"/>
    <mergeCell ref="M59:M62"/>
    <mergeCell ref="N59:N62"/>
    <mergeCell ref="H63:H66"/>
    <mergeCell ref="I63:I66"/>
    <mergeCell ref="J63:J66"/>
    <mergeCell ref="K63:K66"/>
    <mergeCell ref="L63:L66"/>
    <mergeCell ref="M63:M66"/>
    <mergeCell ref="N63:N66"/>
    <mergeCell ref="H67:H70"/>
    <mergeCell ref="G2:R2"/>
    <mergeCell ref="S2:AD2"/>
    <mergeCell ref="B2:E2"/>
    <mergeCell ref="C95:E95"/>
    <mergeCell ref="C94:E94"/>
    <mergeCell ref="N34:N36"/>
    <mergeCell ref="AF5:AG5"/>
    <mergeCell ref="AF6:AG6"/>
    <mergeCell ref="I67:I70"/>
    <mergeCell ref="J67:J70"/>
    <mergeCell ref="K67:K70"/>
    <mergeCell ref="L67:L70"/>
    <mergeCell ref="M67:M70"/>
    <mergeCell ref="N67:N70"/>
    <mergeCell ref="H71:H74"/>
    <mergeCell ref="I71:I74"/>
    <mergeCell ref="B3:B4"/>
    <mergeCell ref="C3:E3"/>
    <mergeCell ref="Q106:R106"/>
    <mergeCell ref="G3:N3"/>
    <mergeCell ref="C27:E27"/>
    <mergeCell ref="C26:E26"/>
    <mergeCell ref="C24:E24"/>
    <mergeCell ref="AA5:AB5"/>
    <mergeCell ref="AC5:AD5"/>
    <mergeCell ref="S3:Z3"/>
    <mergeCell ref="J71:J74"/>
    <mergeCell ref="K71:K74"/>
    <mergeCell ref="L71:L74"/>
    <mergeCell ref="M71:M74"/>
    <mergeCell ref="N71:N74"/>
    <mergeCell ref="G63:G66"/>
    <mergeCell ref="G67:G70"/>
    <mergeCell ref="G71:G74"/>
    <mergeCell ref="S48:AD56"/>
    <mergeCell ref="S59:S62"/>
    <mergeCell ref="T59:T62"/>
    <mergeCell ref="Y71:Y74"/>
    <mergeCell ref="Z71:Z74"/>
    <mergeCell ref="S33:AD36"/>
    <mergeCell ref="AC106:AD106"/>
    <mergeCell ref="B92:B94"/>
    <mergeCell ref="B58:B60"/>
    <mergeCell ref="B38:B40"/>
    <mergeCell ref="B28:B30"/>
    <mergeCell ref="B22:B24"/>
    <mergeCell ref="B12:B14"/>
    <mergeCell ref="B6:B8"/>
    <mergeCell ref="C93:E93"/>
    <mergeCell ref="C23:E23"/>
    <mergeCell ref="D42:D44"/>
    <mergeCell ref="C48:C56"/>
    <mergeCell ref="D48:D50"/>
    <mergeCell ref="D51:D53"/>
    <mergeCell ref="D54:D56"/>
    <mergeCell ref="C97:D100"/>
    <mergeCell ref="G34:G36"/>
    <mergeCell ref="H34:H36"/>
    <mergeCell ref="I34:I36"/>
    <mergeCell ref="J34:J36"/>
    <mergeCell ref="T39:T41"/>
    <mergeCell ref="U39:U41"/>
    <mergeCell ref="V39:V41"/>
    <mergeCell ref="W39:W41"/>
    <mergeCell ref="AA4:AD4"/>
    <mergeCell ref="O4:R4"/>
    <mergeCell ref="O5:P5"/>
    <mergeCell ref="Q5:R5"/>
    <mergeCell ref="X39:X41"/>
    <mergeCell ref="Y39:Y41"/>
    <mergeCell ref="Z39:Z41"/>
    <mergeCell ref="T45:T47"/>
    <mergeCell ref="U45:U47"/>
    <mergeCell ref="V45:V47"/>
    <mergeCell ref="W45:W47"/>
    <mergeCell ref="X45:X47"/>
    <mergeCell ref="Y45:Y47"/>
    <mergeCell ref="Z45:Z47"/>
    <mergeCell ref="T42:T44"/>
    <mergeCell ref="U42:U44"/>
    <mergeCell ref="V42:V44"/>
    <mergeCell ref="W42:W44"/>
    <mergeCell ref="S23:S26"/>
    <mergeCell ref="T23:T26"/>
    <mergeCell ref="U23:U26"/>
    <mergeCell ref="V23:V26"/>
    <mergeCell ref="W23:W26"/>
    <mergeCell ref="X23:X26"/>
    <mergeCell ref="S38:Z38"/>
    <mergeCell ref="S28:Z28"/>
    <mergeCell ref="S22:Z22"/>
    <mergeCell ref="S12:Z12"/>
    <mergeCell ref="S6:Z6"/>
    <mergeCell ref="G12:N12"/>
    <mergeCell ref="K34:K36"/>
    <mergeCell ref="L34:L36"/>
    <mergeCell ref="M34:M36"/>
    <mergeCell ref="G6:N6"/>
    <mergeCell ref="G22:N22"/>
    <mergeCell ref="G28:N28"/>
    <mergeCell ref="O37:P37"/>
    <mergeCell ref="M23:M26"/>
    <mergeCell ref="N23:N26"/>
    <mergeCell ref="Y23:Y26"/>
    <mergeCell ref="K45:K47"/>
    <mergeCell ref="L45:L47"/>
    <mergeCell ref="M45:M47"/>
    <mergeCell ref="N45:N47"/>
    <mergeCell ref="N54:N56"/>
    <mergeCell ref="N48:N50"/>
    <mergeCell ref="L51:L53"/>
    <mergeCell ref="M51:M53"/>
    <mergeCell ref="N51:N53"/>
    <mergeCell ref="L54:L56"/>
    <mergeCell ref="M54:M56"/>
    <mergeCell ref="Y67:Y70"/>
    <mergeCell ref="Z67:Z70"/>
    <mergeCell ref="S71:S74"/>
    <mergeCell ref="T71:T74"/>
    <mergeCell ref="U71:U74"/>
    <mergeCell ref="V71:V74"/>
    <mergeCell ref="W71:W74"/>
    <mergeCell ref="X71:X74"/>
    <mergeCell ref="O57:P57"/>
    <mergeCell ref="T67:T70"/>
    <mergeCell ref="U67:U70"/>
    <mergeCell ref="V67:V70"/>
    <mergeCell ref="W67:W70"/>
    <mergeCell ref="X67:X70"/>
    <mergeCell ref="S58:Z58"/>
    <mergeCell ref="G38:N38"/>
    <mergeCell ref="G58:N58"/>
    <mergeCell ref="G92:N92"/>
    <mergeCell ref="L83:L86"/>
    <mergeCell ref="C6:E6"/>
    <mergeCell ref="C12:E12"/>
    <mergeCell ref="C22:E22"/>
    <mergeCell ref="C28:E28"/>
    <mergeCell ref="C38:E38"/>
    <mergeCell ref="C58:E58"/>
    <mergeCell ref="C59:C74"/>
    <mergeCell ref="D59:D62"/>
    <mergeCell ref="D63:D66"/>
    <mergeCell ref="D67:D70"/>
    <mergeCell ref="D71:D74"/>
    <mergeCell ref="C25:E25"/>
    <mergeCell ref="C11:E11"/>
    <mergeCell ref="C37:E37"/>
    <mergeCell ref="C57:E57"/>
    <mergeCell ref="G42:G44"/>
    <mergeCell ref="G45:G47"/>
    <mergeCell ref="H45:H47"/>
    <mergeCell ref="I45:I47"/>
    <mergeCell ref="J45:J47"/>
    <mergeCell ref="C33:D36"/>
    <mergeCell ref="C39:C47"/>
    <mergeCell ref="D39:D41"/>
    <mergeCell ref="D45:D47"/>
    <mergeCell ref="C92:E92"/>
    <mergeCell ref="C75:C90"/>
    <mergeCell ref="D75:D78"/>
    <mergeCell ref="D79:D82"/>
    <mergeCell ref="D83:D86"/>
    <mergeCell ref="D87:D90"/>
    <mergeCell ref="C9:D10"/>
    <mergeCell ref="C7:D8"/>
    <mergeCell ref="C29:D32"/>
    <mergeCell ref="S96:Z96"/>
    <mergeCell ref="G96:N96"/>
    <mergeCell ref="S101:AD104"/>
    <mergeCell ref="AC105:AD105"/>
    <mergeCell ref="O105:P105"/>
    <mergeCell ref="AC95:AD96"/>
    <mergeCell ref="C101:D104"/>
    <mergeCell ref="V63:V66"/>
    <mergeCell ref="W63:W66"/>
    <mergeCell ref="X63:X66"/>
    <mergeCell ref="Y63:Y66"/>
    <mergeCell ref="Z63:Z66"/>
    <mergeCell ref="AA105:AB105"/>
    <mergeCell ref="C96:E96"/>
    <mergeCell ref="AC94:AD94"/>
    <mergeCell ref="AA94:AB94"/>
    <mergeCell ref="S94:Z94"/>
    <mergeCell ref="G75:G78"/>
    <mergeCell ref="H75:H78"/>
    <mergeCell ref="I75:I78"/>
    <mergeCell ref="J75:J78"/>
    <mergeCell ref="K75:K78"/>
    <mergeCell ref="L75:L78"/>
    <mergeCell ref="Q105:R105"/>
    <mergeCell ref="G87:G90"/>
    <mergeCell ref="H87:H90"/>
    <mergeCell ref="I87:I90"/>
    <mergeCell ref="J87:J90"/>
    <mergeCell ref="K87:K90"/>
    <mergeCell ref="L87:L90"/>
    <mergeCell ref="M87:M90"/>
    <mergeCell ref="N87:N90"/>
    <mergeCell ref="B96:B100"/>
    <mergeCell ref="I79:I82"/>
    <mergeCell ref="J79:J82"/>
    <mergeCell ref="K79:K82"/>
    <mergeCell ref="L79:L82"/>
    <mergeCell ref="AC91:AD92"/>
    <mergeCell ref="S92:Z92"/>
    <mergeCell ref="S75:AD90"/>
    <mergeCell ref="M83:M86"/>
    <mergeCell ref="N83:N86"/>
    <mergeCell ref="M79:M82"/>
    <mergeCell ref="N79:N82"/>
    <mergeCell ref="AC57:AD58"/>
    <mergeCell ref="AC37:AD38"/>
    <mergeCell ref="AC27:AD28"/>
    <mergeCell ref="AC21:AD22"/>
    <mergeCell ref="AC11:AD12"/>
    <mergeCell ref="AC6:AD6"/>
    <mergeCell ref="Q95:R96"/>
    <mergeCell ref="Q91:R92"/>
    <mergeCell ref="Q57:R58"/>
    <mergeCell ref="Q37:R38"/>
    <mergeCell ref="Q27:R28"/>
    <mergeCell ref="Q21:R22"/>
    <mergeCell ref="Q11:R12"/>
    <mergeCell ref="Q6:R6"/>
    <mergeCell ref="AA57:AB57"/>
    <mergeCell ref="AA37:AB37"/>
    <mergeCell ref="S37:Z37"/>
    <mergeCell ref="S57:Z57"/>
    <mergeCell ref="X42:X44"/>
    <mergeCell ref="Y42:Y44"/>
    <mergeCell ref="Z42:Z44"/>
    <mergeCell ref="S39:S41"/>
    <mergeCell ref="S42:S44"/>
    <mergeCell ref="S9:AD10"/>
    <mergeCell ref="C5:E5"/>
    <mergeCell ref="O11:P11"/>
    <mergeCell ref="AA11:AB11"/>
    <mergeCell ref="S11:Z11"/>
    <mergeCell ref="S5:Z5"/>
    <mergeCell ref="AA27:AB27"/>
    <mergeCell ref="AA21:AB21"/>
    <mergeCell ref="S21:Z21"/>
    <mergeCell ref="S27:Z27"/>
    <mergeCell ref="C21:E21"/>
    <mergeCell ref="O27:P27"/>
    <mergeCell ref="O21:P21"/>
    <mergeCell ref="G5:N5"/>
    <mergeCell ref="G11:N11"/>
    <mergeCell ref="G27:N27"/>
    <mergeCell ref="G21:N21"/>
    <mergeCell ref="Z23:Z26"/>
    <mergeCell ref="G23:G26"/>
    <mergeCell ref="H23:H26"/>
    <mergeCell ref="I23:I26"/>
    <mergeCell ref="J23:J26"/>
    <mergeCell ref="K23:K26"/>
    <mergeCell ref="L23:L26"/>
    <mergeCell ref="C91:E91"/>
    <mergeCell ref="O91:P91"/>
    <mergeCell ref="O95:P95"/>
    <mergeCell ref="S91:Z91"/>
    <mergeCell ref="AA91:AB91"/>
    <mergeCell ref="AA95:AB95"/>
    <mergeCell ref="G37:N37"/>
    <mergeCell ref="G57:N57"/>
    <mergeCell ref="G91:N91"/>
    <mergeCell ref="G95:N95"/>
    <mergeCell ref="S45:S47"/>
    <mergeCell ref="U59:U62"/>
    <mergeCell ref="V59:V62"/>
    <mergeCell ref="W59:W62"/>
    <mergeCell ref="X59:X62"/>
    <mergeCell ref="Y59:Y62"/>
    <mergeCell ref="Z59:Z62"/>
    <mergeCell ref="S63:S66"/>
    <mergeCell ref="T63:T66"/>
    <mergeCell ref="U63:U66"/>
    <mergeCell ref="M75:M78"/>
    <mergeCell ref="N75:N78"/>
    <mergeCell ref="G79:G82"/>
    <mergeCell ref="H79:H82"/>
  </mergeCells>
  <phoneticPr fontId="12" type="noConversion"/>
  <conditionalFormatting sqref="O93:O94">
    <cfRule type="colorScale" priority="270">
      <colorScale>
        <cfvo type="min"/>
        <cfvo type="percentile" val="65"/>
        <cfvo type="max"/>
        <color rgb="FFF8696B"/>
        <color rgb="FFFFEB84"/>
        <color rgb="FF63BE7B"/>
      </colorScale>
    </cfRule>
  </conditionalFormatting>
  <conditionalFormatting sqref="O97:O104">
    <cfRule type="colorScale" priority="539">
      <colorScale>
        <cfvo type="min"/>
        <cfvo type="percentile" val="65"/>
        <cfvo type="max"/>
        <color rgb="FFF8696B"/>
        <color rgb="FFFFEB84"/>
        <color rgb="FF63BE7B"/>
      </colorScale>
    </cfRule>
  </conditionalFormatting>
  <conditionalFormatting sqref="O7:O10">
    <cfRule type="colorScale" priority="63">
      <colorScale>
        <cfvo type="min"/>
        <cfvo type="percentile" val="65"/>
        <cfvo type="max"/>
        <color rgb="FFF8696B"/>
        <color rgb="FFFFEB84"/>
        <color rgb="FF63BE7B"/>
      </colorScale>
    </cfRule>
  </conditionalFormatting>
  <conditionalFormatting sqref="P7:P10">
    <cfRule type="colorScale" priority="65">
      <colorScale>
        <cfvo type="min"/>
        <cfvo type="percentile" val="35"/>
        <cfvo type="max"/>
        <color rgb="FF66CC77"/>
        <color rgb="FFFFEB84"/>
        <color rgb="FFF66E6E"/>
      </colorScale>
    </cfRule>
  </conditionalFormatting>
  <conditionalFormatting sqref="P59:P90">
    <cfRule type="colorScale" priority="79">
      <colorScale>
        <cfvo type="min"/>
        <cfvo type="percentile" val="35"/>
        <cfvo type="max"/>
        <color rgb="FF66CC77"/>
        <color rgb="FFFFEB84"/>
        <color rgb="FFF66E6E"/>
      </colorScale>
    </cfRule>
  </conditionalFormatting>
  <conditionalFormatting sqref="P93:P94">
    <cfRule type="colorScale" priority="82">
      <colorScale>
        <cfvo type="min"/>
        <cfvo type="percentile" val="35"/>
        <cfvo type="max"/>
        <color rgb="FF66CC77"/>
        <color rgb="FFFFEB84"/>
        <color rgb="FFF66E6E"/>
      </colorScale>
    </cfRule>
  </conditionalFormatting>
  <conditionalFormatting sqref="P97:P104">
    <cfRule type="colorScale" priority="516">
      <colorScale>
        <cfvo type="min"/>
        <cfvo type="percentile" val="35"/>
        <cfvo type="max"/>
        <color rgb="FF66CC77"/>
        <color rgb="FFFFEB84"/>
        <color rgb="FFF66E6E"/>
      </colorScale>
    </cfRule>
  </conditionalFormatting>
  <conditionalFormatting sqref="P23:P26">
    <cfRule type="colorScale" priority="70">
      <colorScale>
        <cfvo type="min"/>
        <cfvo type="percentile" val="35"/>
        <cfvo type="max"/>
        <color rgb="FF66CC77"/>
        <color rgb="FFFFEB84"/>
        <color rgb="FFF66E6E"/>
      </colorScale>
    </cfRule>
  </conditionalFormatting>
  <conditionalFormatting sqref="R97:R104 R7:R10 R93:R94 R59:R90 R39:R56 R29:R36 R23:R26 R13:R20">
    <cfRule type="top10" dxfId="17" priority="235" stopIfTrue="1" bottom="1" rank="1"/>
    <cfRule type="colorScale" priority="236">
      <colorScale>
        <cfvo type="min"/>
        <cfvo type="percentile" val="35"/>
        <cfvo type="max"/>
        <color rgb="FF66CC77"/>
        <color rgb="FFFFEB84"/>
        <color rgb="FFF66E6E"/>
      </colorScale>
    </cfRule>
  </conditionalFormatting>
  <conditionalFormatting sqref="AA23:AA26">
    <cfRule type="colorScale" priority="148">
      <colorScale>
        <cfvo type="min"/>
        <cfvo type="percentile" val="65"/>
        <cfvo type="max"/>
        <color rgb="FFF8696B"/>
        <color rgb="FFFFEB84"/>
        <color rgb="FF63BE7B"/>
      </colorScale>
    </cfRule>
  </conditionalFormatting>
  <conditionalFormatting sqref="AA39:AA47">
    <cfRule type="colorScale" priority="150">
      <colorScale>
        <cfvo type="min"/>
        <cfvo type="percentile" val="65"/>
        <cfvo type="max"/>
        <color rgb="FFF8696B"/>
        <color rgb="FFFFEB84"/>
        <color rgb="FF63BE7B"/>
      </colorScale>
    </cfRule>
  </conditionalFormatting>
  <conditionalFormatting sqref="AA93">
    <cfRule type="colorScale" priority="151">
      <colorScale>
        <cfvo type="min"/>
        <cfvo type="percentile" val="65"/>
        <cfvo type="max"/>
        <color rgb="FFF8696B"/>
        <color rgb="FFFFEB84"/>
        <color rgb="FF63BE7B"/>
      </colorScale>
    </cfRule>
  </conditionalFormatting>
  <conditionalFormatting sqref="AA13:AA20">
    <cfRule type="colorScale" priority="46">
      <colorScale>
        <cfvo type="min"/>
        <cfvo type="percentile" val="65"/>
        <cfvo type="max"/>
        <color rgb="FFF8696B"/>
        <color rgb="FFFFEB84"/>
        <color rgb="FF63BE7B"/>
      </colorScale>
    </cfRule>
  </conditionalFormatting>
  <conditionalFormatting sqref="AA7:AA8">
    <cfRule type="colorScale" priority="39">
      <colorScale>
        <cfvo type="min"/>
        <cfvo type="percentile" val="65"/>
        <cfvo type="max"/>
        <color rgb="FFF8696B"/>
        <color rgb="FFFFEB84"/>
        <color rgb="FF63BE7B"/>
      </colorScale>
    </cfRule>
  </conditionalFormatting>
  <conditionalFormatting sqref="AB7:AB8">
    <cfRule type="colorScale" priority="62">
      <colorScale>
        <cfvo type="min"/>
        <cfvo type="percentile" val="35"/>
        <cfvo type="max"/>
        <color rgb="FF66CC77"/>
        <color rgb="FFFFEB84"/>
        <color rgb="FFF66E6E"/>
      </colorScale>
    </cfRule>
  </conditionalFormatting>
  <conditionalFormatting sqref="AB59:AB74">
    <cfRule type="colorScale" priority="157">
      <colorScale>
        <cfvo type="min"/>
        <cfvo type="percentile" val="35"/>
        <cfvo type="max"/>
        <color rgb="FF66CC77"/>
        <color rgb="FFFFEB84"/>
        <color rgb="FFF66E6E"/>
      </colorScale>
    </cfRule>
  </conditionalFormatting>
  <conditionalFormatting sqref="AB93">
    <cfRule type="colorScale" priority="158">
      <colorScale>
        <cfvo type="min"/>
        <cfvo type="percentile" val="35"/>
        <cfvo type="max"/>
        <color rgb="FF66CC77"/>
        <color rgb="FFFFEB84"/>
        <color rgb="FFF66E6E"/>
      </colorScale>
    </cfRule>
  </conditionalFormatting>
  <conditionalFormatting sqref="AB97:AB100">
    <cfRule type="colorScale" priority="159">
      <colorScale>
        <cfvo type="min"/>
        <cfvo type="percentile" val="35"/>
        <cfvo type="max"/>
        <color rgb="FF66CC77"/>
        <color rgb="FFFFEB84"/>
        <color rgb="FFF66E6E"/>
      </colorScale>
    </cfRule>
  </conditionalFormatting>
  <conditionalFormatting sqref="AB23:AB26">
    <cfRule type="colorScale" priority="54">
      <colorScale>
        <cfvo type="min"/>
        <cfvo type="percentile" val="35"/>
        <cfvo type="max"/>
        <color rgb="FF66CC77"/>
        <color rgb="FFFFEB84"/>
        <color rgb="FFF66E6E"/>
      </colorScale>
    </cfRule>
  </conditionalFormatting>
  <conditionalFormatting sqref="O23:O26">
    <cfRule type="colorScale" priority="66">
      <colorScale>
        <cfvo type="min"/>
        <cfvo type="percentile" val="65"/>
        <cfvo type="max"/>
        <color rgb="FFF8696B"/>
        <color rgb="FFFFEB84"/>
        <color rgb="FF63BE7B"/>
      </colorScale>
    </cfRule>
  </conditionalFormatting>
  <conditionalFormatting sqref="O29:O36">
    <cfRule type="colorScale" priority="67">
      <colorScale>
        <cfvo type="min"/>
        <cfvo type="percentile" val="65"/>
        <cfvo type="max"/>
        <color rgb="FFF8696B"/>
        <color rgb="FFFFEB84"/>
        <color rgb="FF63BE7B"/>
      </colorScale>
    </cfRule>
  </conditionalFormatting>
  <conditionalFormatting sqref="P29:P36">
    <cfRule type="colorScale" priority="73">
      <colorScale>
        <cfvo type="min"/>
        <cfvo type="percentile" val="35"/>
        <cfvo type="max"/>
        <color rgb="FF66CC77"/>
        <color rgb="FFFFEB84"/>
        <color rgb="FFF66E6E"/>
      </colorScale>
    </cfRule>
  </conditionalFormatting>
  <conditionalFormatting sqref="O39:O56">
    <cfRule type="colorScale" priority="69">
      <colorScale>
        <cfvo type="min"/>
        <cfvo type="percentile" val="65"/>
        <cfvo type="max"/>
        <color rgb="FFF8696B"/>
        <color rgb="FFFFEB84"/>
        <color rgb="FF63BE7B"/>
      </colorScale>
    </cfRule>
  </conditionalFormatting>
  <conditionalFormatting sqref="P39:P47">
    <cfRule type="colorScale" priority="76">
      <colorScale>
        <cfvo type="min"/>
        <cfvo type="percentile" val="35"/>
        <cfvo type="max"/>
        <color rgb="FF66CC77"/>
        <color rgb="FFFFEB84"/>
        <color rgb="FFF66E6E"/>
      </colorScale>
    </cfRule>
  </conditionalFormatting>
  <conditionalFormatting sqref="O59:O90">
    <cfRule type="colorScale" priority="86">
      <colorScale>
        <cfvo type="min"/>
        <cfvo type="percentile" val="65"/>
        <cfvo type="max"/>
        <color rgb="FFF8696B"/>
        <color rgb="FFFFEB84"/>
        <color rgb="FF63BE7B"/>
      </colorScale>
    </cfRule>
  </conditionalFormatting>
  <conditionalFormatting sqref="Q97:Q104 Q7:Q11 Q93:Q95 Q59:Q91 Q39:Q57 Q29:Q37 Q23:Q27 Q13:Q21">
    <cfRule type="top10" dxfId="16" priority="231" stopIfTrue="1" rank="3"/>
    <cfRule type="colorScale" priority="234">
      <colorScale>
        <cfvo type="min"/>
        <cfvo type="percentile" val="50"/>
        <cfvo type="max"/>
        <color rgb="FFF8696B"/>
        <color rgb="FFFFEB84"/>
        <color rgb="FF66CC77"/>
      </colorScale>
    </cfRule>
  </conditionalFormatting>
  <conditionalFormatting sqref="AB13:AB20">
    <cfRule type="colorScale" priority="152">
      <colorScale>
        <cfvo type="min"/>
        <cfvo type="percentile" val="35"/>
        <cfvo type="max"/>
        <color rgb="FF66CC77"/>
        <color rgb="FFFFEB84"/>
        <color rgb="FFF66E6E"/>
      </colorScale>
    </cfRule>
  </conditionalFormatting>
  <conditionalFormatting sqref="AD93 AD7:AD8 AD13:AD20 AD23:AD26 AD39:AD47 AD59:AD74 AD97:AD100 AD29:AD32">
    <cfRule type="top10" dxfId="15" priority="160" stopIfTrue="1" bottom="1" rank="1"/>
  </conditionalFormatting>
  <conditionalFormatting sqref="AC21 AC11 AC7:AC8 AC23:AC27 AC37 AC57 AC91 AC97:AC100 AC93:AC95 AC59:AC74 AC39:AC47 AC29:AC32">
    <cfRule type="top10" dxfId="14" priority="60" stopIfTrue="1" rank="1"/>
  </conditionalFormatting>
  <conditionalFormatting sqref="AA29:AA32">
    <cfRule type="colorScale" priority="145">
      <colorScale>
        <cfvo type="min"/>
        <cfvo type="percentile" val="65"/>
        <cfvo type="max"/>
        <color rgb="FFF8696B"/>
        <color rgb="FFFFEB84"/>
        <color rgb="FF63BE7B"/>
      </colorScale>
    </cfRule>
  </conditionalFormatting>
  <conditionalFormatting sqref="AB29:AB32">
    <cfRule type="colorScale" priority="47">
      <colorScale>
        <cfvo type="min"/>
        <cfvo type="percentile" val="35"/>
        <cfvo type="max"/>
        <color rgb="FF66CC77"/>
        <color rgb="FFFFEB84"/>
        <color rgb="FFF66E6E"/>
      </colorScale>
    </cfRule>
    <cfRule type="colorScale" priority="48">
      <colorScale>
        <cfvo type="min"/>
        <cfvo type="percentile" val="65"/>
        <cfvo type="max"/>
        <color rgb="FFF8696B"/>
        <color rgb="FFFFEB84"/>
        <color rgb="FF63BE7B"/>
      </colorScale>
    </cfRule>
  </conditionalFormatting>
  <conditionalFormatting sqref="AB39:AB47">
    <cfRule type="colorScale" priority="28">
      <colorScale>
        <cfvo type="min"/>
        <cfvo type="percentile" val="35"/>
        <cfvo type="max"/>
        <color rgb="FF66CC77"/>
        <color rgb="FFFFEB84"/>
        <color rgb="FFF66E6E"/>
      </colorScale>
    </cfRule>
  </conditionalFormatting>
  <conditionalFormatting sqref="AA59:AA74">
    <cfRule type="colorScale" priority="32">
      <colorScale>
        <cfvo type="min"/>
        <cfvo type="percentile" val="65"/>
        <cfvo type="max"/>
        <color rgb="FFF8696B"/>
        <color rgb="FFFFEB84"/>
        <color rgb="FF63BE7B"/>
      </colorScale>
    </cfRule>
  </conditionalFormatting>
  <conditionalFormatting sqref="AA99">
    <cfRule type="colorScale" priority="49">
      <colorScale>
        <cfvo type="min"/>
        <cfvo type="percentile" val="65"/>
        <cfvo type="max"/>
        <color rgb="FFF8696B"/>
        <color rgb="FFFFEB84"/>
        <color rgb="FF63BE7B"/>
      </colorScale>
    </cfRule>
  </conditionalFormatting>
  <conditionalFormatting sqref="P48:P56">
    <cfRule type="colorScale" priority="34">
      <colorScale>
        <cfvo type="min"/>
        <cfvo type="percentile" val="35"/>
        <cfvo type="max"/>
        <color rgb="FF66CC77"/>
        <color rgb="FFFFEB84"/>
        <color rgb="FFF66E6E"/>
      </colorScale>
    </cfRule>
  </conditionalFormatting>
  <conditionalFormatting sqref="AA97:AA100">
    <cfRule type="colorScale" priority="50">
      <colorScale>
        <cfvo type="min"/>
        <cfvo type="percentile" val="65"/>
        <cfvo type="max"/>
        <color rgb="FFF8696B"/>
        <color rgb="FFFFEB84"/>
        <color rgb="FF63BE7B"/>
      </colorScale>
    </cfRule>
  </conditionalFormatting>
  <conditionalFormatting sqref="AC29:AC32 AC93 AC7:AC8 AC23:AC26 AC39:AC47 AC59:AC74 AC97:AC100">
    <cfRule type="colorScale" priority="61">
      <colorScale>
        <cfvo type="min"/>
        <cfvo type="percentile" val="50"/>
        <cfvo type="max"/>
        <color rgb="FFF8696B"/>
        <color rgb="FFFFEB84"/>
        <color rgb="FF66CC77"/>
      </colorScale>
    </cfRule>
  </conditionalFormatting>
  <conditionalFormatting sqref="AD29:AD32 AD93 AD7:AD8 AD13:AD20 AD23:AD26 AD39:AD47 AD59:AD74 AD97:AD100">
    <cfRule type="colorScale" priority="161">
      <colorScale>
        <cfvo type="min"/>
        <cfvo type="percentile" val="35"/>
        <cfvo type="max"/>
        <color rgb="FF66CC77"/>
        <color rgb="FFFFEB84"/>
        <color rgb="FFF66E6E"/>
      </colorScale>
    </cfRule>
  </conditionalFormatting>
  <conditionalFormatting sqref="AC13:AC20">
    <cfRule type="colorScale" priority="31">
      <colorScale>
        <cfvo type="min"/>
        <cfvo type="percentile" val="65"/>
        <cfvo type="max"/>
        <color rgb="FFF8696B"/>
        <color rgb="FFFFEB84"/>
        <color rgb="FF63BE7B"/>
      </colorScale>
    </cfRule>
  </conditionalFormatting>
  <conditionalFormatting sqref="BB22:BB25">
    <cfRule type="colorScale" priority="17">
      <colorScale>
        <cfvo type="min"/>
        <cfvo type="percentile" val="65"/>
        <cfvo type="max"/>
        <color rgb="FFF8696B"/>
        <color rgb="FFFFEB84"/>
        <color rgb="FF63BE7B"/>
      </colorScale>
    </cfRule>
  </conditionalFormatting>
  <conditionalFormatting sqref="BB38:BB46">
    <cfRule type="colorScale" priority="18">
      <colorScale>
        <cfvo type="min"/>
        <cfvo type="percentile" val="65"/>
        <cfvo type="max"/>
        <color rgb="FFF8696B"/>
        <color rgb="FFFFEB84"/>
        <color rgb="FF63BE7B"/>
      </colorScale>
    </cfRule>
  </conditionalFormatting>
  <conditionalFormatting sqref="BB92">
    <cfRule type="colorScale" priority="19">
      <colorScale>
        <cfvo type="min"/>
        <cfvo type="percentile" val="65"/>
        <cfvo type="max"/>
        <color rgb="FFF8696B"/>
        <color rgb="FFFFEB84"/>
        <color rgb="FF63BE7B"/>
      </colorScale>
    </cfRule>
  </conditionalFormatting>
  <conditionalFormatting sqref="BB12:BB19">
    <cfRule type="colorScale" priority="7">
      <colorScale>
        <cfvo type="min"/>
        <cfvo type="percentile" val="65"/>
        <cfvo type="max"/>
        <color rgb="FFF8696B"/>
        <color rgb="FFFFEB84"/>
        <color rgb="FF63BE7B"/>
      </colorScale>
    </cfRule>
  </conditionalFormatting>
  <conditionalFormatting sqref="BB6:BB7">
    <cfRule type="colorScale" priority="6">
      <colorScale>
        <cfvo type="min"/>
        <cfvo type="percentile" val="65"/>
        <cfvo type="max"/>
        <color rgb="FFF8696B"/>
        <color rgb="FFFFEB84"/>
        <color rgb="FF63BE7B"/>
      </colorScale>
    </cfRule>
  </conditionalFormatting>
  <conditionalFormatting sqref="BC6:BC7">
    <cfRule type="colorScale" priority="15">
      <colorScale>
        <cfvo type="min"/>
        <cfvo type="percentile" val="35"/>
        <cfvo type="max"/>
        <color rgb="FF66CC77"/>
        <color rgb="FFFFEB84"/>
        <color rgb="FFF66E6E"/>
      </colorScale>
    </cfRule>
  </conditionalFormatting>
  <conditionalFormatting sqref="BC58:BC73">
    <cfRule type="colorScale" priority="21">
      <colorScale>
        <cfvo type="min"/>
        <cfvo type="percentile" val="35"/>
        <cfvo type="max"/>
        <color rgb="FF66CC77"/>
        <color rgb="FFFFEB84"/>
        <color rgb="FFF66E6E"/>
      </colorScale>
    </cfRule>
  </conditionalFormatting>
  <conditionalFormatting sqref="BC92">
    <cfRule type="colorScale" priority="22">
      <colorScale>
        <cfvo type="min"/>
        <cfvo type="percentile" val="35"/>
        <cfvo type="max"/>
        <color rgb="FF66CC77"/>
        <color rgb="FFFFEB84"/>
        <color rgb="FFF66E6E"/>
      </colorScale>
    </cfRule>
  </conditionalFormatting>
  <conditionalFormatting sqref="BC96:BC99">
    <cfRule type="colorScale" priority="23">
      <colorScale>
        <cfvo type="min"/>
        <cfvo type="percentile" val="35"/>
        <cfvo type="max"/>
        <color rgb="FF66CC77"/>
        <color rgb="FFFFEB84"/>
        <color rgb="FFF66E6E"/>
      </colorScale>
    </cfRule>
  </conditionalFormatting>
  <conditionalFormatting sqref="BC22:BC25">
    <cfRule type="colorScale" priority="12">
      <colorScale>
        <cfvo type="min"/>
        <cfvo type="percentile" val="35"/>
        <cfvo type="max"/>
        <color rgb="FF66CC77"/>
        <color rgb="FFFFEB84"/>
        <color rgb="FFF66E6E"/>
      </colorScale>
    </cfRule>
  </conditionalFormatting>
  <conditionalFormatting sqref="BC12:BC19">
    <cfRule type="colorScale" priority="20">
      <colorScale>
        <cfvo type="min"/>
        <cfvo type="percentile" val="35"/>
        <cfvo type="max"/>
        <color rgb="FF66CC77"/>
        <color rgb="FFFFEB84"/>
        <color rgb="FFF66E6E"/>
      </colorScale>
    </cfRule>
  </conditionalFormatting>
  <conditionalFormatting sqref="BE92 BE6:BE7 BE12:BE19 BE22:BE25 BE38:BE46 BE58:BE73 BE96:BE99 BE28:BE31">
    <cfRule type="top10" dxfId="13" priority="24" stopIfTrue="1" bottom="1" rank="1"/>
  </conditionalFormatting>
  <conditionalFormatting sqref="BD22:BD26 BD10 BD6:BD7 BD36 BD56 BD90 BD96:BD99 BD92:BD94 BD58:BD73 BD38:BD46 BD28:BD31">
    <cfRule type="top10" dxfId="12" priority="13" stopIfTrue="1" rank="1"/>
  </conditionalFormatting>
  <conditionalFormatting sqref="BB28:BB31">
    <cfRule type="colorScale" priority="16">
      <colorScale>
        <cfvo type="min"/>
        <cfvo type="percentile" val="65"/>
        <cfvo type="max"/>
        <color rgb="FFF8696B"/>
        <color rgb="FFFFEB84"/>
        <color rgb="FF63BE7B"/>
      </colorScale>
    </cfRule>
  </conditionalFormatting>
  <conditionalFormatting sqref="BC28:BC31">
    <cfRule type="colorScale" priority="8">
      <colorScale>
        <cfvo type="min"/>
        <cfvo type="percentile" val="35"/>
        <cfvo type="max"/>
        <color rgb="FF66CC77"/>
        <color rgb="FFFFEB84"/>
        <color rgb="FFF66E6E"/>
      </colorScale>
    </cfRule>
    <cfRule type="colorScale" priority="9">
      <colorScale>
        <cfvo type="min"/>
        <cfvo type="percentile" val="65"/>
        <cfvo type="max"/>
        <color rgb="FFF8696B"/>
        <color rgb="FFFFEB84"/>
        <color rgb="FF63BE7B"/>
      </colorScale>
    </cfRule>
  </conditionalFormatting>
  <conditionalFormatting sqref="BC38:BC46">
    <cfRule type="colorScale" priority="3">
      <colorScale>
        <cfvo type="min"/>
        <cfvo type="percentile" val="35"/>
        <cfvo type="max"/>
        <color rgb="FF66CC77"/>
        <color rgb="FFFFEB84"/>
        <color rgb="FFF66E6E"/>
      </colorScale>
    </cfRule>
  </conditionalFormatting>
  <conditionalFormatting sqref="BB58:BB73">
    <cfRule type="colorScale" priority="5">
      <colorScale>
        <cfvo type="min"/>
        <cfvo type="percentile" val="65"/>
        <cfvo type="max"/>
        <color rgb="FFF8696B"/>
        <color rgb="FFFFEB84"/>
        <color rgb="FF63BE7B"/>
      </colorScale>
    </cfRule>
  </conditionalFormatting>
  <conditionalFormatting sqref="BB98">
    <cfRule type="colorScale" priority="10">
      <colorScale>
        <cfvo type="min"/>
        <cfvo type="percentile" val="65"/>
        <cfvo type="max"/>
        <color rgb="FFF8696B"/>
        <color rgb="FFFFEB84"/>
        <color rgb="FF63BE7B"/>
      </colorScale>
    </cfRule>
  </conditionalFormatting>
  <conditionalFormatting sqref="BB96:BB99">
    <cfRule type="colorScale" priority="11">
      <colorScale>
        <cfvo type="min"/>
        <cfvo type="percentile" val="65"/>
        <cfvo type="max"/>
        <color rgb="FFF8696B"/>
        <color rgb="FFFFEB84"/>
        <color rgb="FF63BE7B"/>
      </colorScale>
    </cfRule>
  </conditionalFormatting>
  <conditionalFormatting sqref="BD28:BD31 BD92 BD6:BD7 BD22:BD25 BD38:BD46 BD58:BD73 BD96:BD99">
    <cfRule type="colorScale" priority="14">
      <colorScale>
        <cfvo type="min"/>
        <cfvo type="percentile" val="50"/>
        <cfvo type="max"/>
        <color rgb="FFF8696B"/>
        <color rgb="FFFFEB84"/>
        <color rgb="FF66CC77"/>
      </colorScale>
    </cfRule>
  </conditionalFormatting>
  <conditionalFormatting sqref="BE28:BE31 BE92 BE6:BE7 BE12:BE19 BE22:BE25 BE38:BE46 BE58:BE73 BE96:BE99">
    <cfRule type="colorScale" priority="25">
      <colorScale>
        <cfvo type="min"/>
        <cfvo type="percentile" val="35"/>
        <cfvo type="max"/>
        <color rgb="FF66CC77"/>
        <color rgb="FFFFEB84"/>
        <color rgb="FFF66E6E"/>
      </colorScale>
    </cfRule>
  </conditionalFormatting>
  <conditionalFormatting sqref="BD12:BD19">
    <cfRule type="colorScale" priority="4">
      <colorScale>
        <cfvo type="min"/>
        <cfvo type="percentile" val="65"/>
        <cfvo type="max"/>
        <color rgb="FFF8696B"/>
        <color rgb="FFFFEB84"/>
        <color rgb="FF63BE7B"/>
      </colorScale>
    </cfRule>
  </conditionalFormatting>
  <conditionalFormatting sqref="P13:P20">
    <cfRule type="colorScale" priority="540">
      <colorScale>
        <cfvo type="min"/>
        <cfvo type="percentile" val="35"/>
        <cfvo type="max"/>
        <color rgb="FF66CC77"/>
        <color rgb="FFFFEB84"/>
        <color rgb="FFF66E6E"/>
      </colorScale>
    </cfRule>
  </conditionalFormatting>
  <conditionalFormatting sqref="O13:O20">
    <cfRule type="colorScale" priority="541">
      <colorScale>
        <cfvo type="min"/>
        <cfvo type="percentile" val="65"/>
        <cfvo type="max"/>
        <color rgb="FFF8696B"/>
        <color rgb="FFFFEB84"/>
        <color rgb="FF66CC77"/>
      </colorScale>
    </cfRule>
  </conditionalFormatting>
  <conditionalFormatting sqref="AF7:AF100">
    <cfRule type="top10" dxfId="11" priority="603" rank="1"/>
    <cfRule type="top10" dxfId="10" priority="604" rank="6"/>
  </conditionalFormatting>
  <conditionalFormatting sqref="AG7:AG100">
    <cfRule type="top10" dxfId="9" priority="607" rank="1"/>
    <cfRule type="top10" dxfId="8" priority="608" rank="6"/>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FP84"/>
  <sheetViews>
    <sheetView showGridLines="0" topLeftCell="B7" zoomScale="80" zoomScaleNormal="80" zoomScalePageLayoutView="47" workbookViewId="0">
      <selection activeCell="L7" sqref="L7"/>
    </sheetView>
  </sheetViews>
  <sheetFormatPr defaultRowHeight="14.4" x14ac:dyDescent="0.3"/>
  <cols>
    <col min="1" max="1" width="2.77734375" style="83" customWidth="1"/>
    <col min="2" max="2" width="34.88671875" customWidth="1"/>
    <col min="3" max="10" width="5.77734375" customWidth="1"/>
    <col min="11" max="11" width="10.33203125" customWidth="1"/>
    <col min="12" max="14" width="11.33203125" customWidth="1"/>
    <col min="15" max="15" width="2.77734375" customWidth="1"/>
    <col min="16" max="17" width="8.77734375" customWidth="1"/>
    <col min="18" max="18" width="2.77734375" customWidth="1"/>
  </cols>
  <sheetData>
    <row r="1" spans="2:21" ht="12" customHeight="1" thickBot="1" x14ac:dyDescent="0.35">
      <c r="B1" s="83"/>
      <c r="C1" s="83"/>
      <c r="D1" s="83"/>
      <c r="E1" s="83"/>
      <c r="F1" s="83"/>
      <c r="G1" s="83"/>
      <c r="H1" s="83"/>
      <c r="I1" s="83"/>
      <c r="J1" s="83"/>
      <c r="K1" s="83"/>
      <c r="L1" s="83"/>
      <c r="M1" s="83"/>
      <c r="N1" s="83"/>
      <c r="O1" s="83"/>
      <c r="P1" s="83"/>
      <c r="Q1" s="83"/>
      <c r="R1" s="92"/>
    </row>
    <row r="2" spans="2:21" ht="42.6" customHeight="1" thickBot="1" x14ac:dyDescent="0.35">
      <c r="B2" s="463" t="s">
        <v>95</v>
      </c>
      <c r="C2" s="464"/>
      <c r="D2" s="464"/>
      <c r="E2" s="464"/>
      <c r="F2" s="464"/>
      <c r="G2" s="464"/>
      <c r="H2" s="464"/>
      <c r="I2" s="464"/>
      <c r="J2" s="464"/>
      <c r="K2" s="464"/>
      <c r="L2" s="464"/>
      <c r="M2" s="464"/>
      <c r="N2" s="464"/>
      <c r="O2" s="464"/>
      <c r="P2" s="464"/>
      <c r="Q2" s="464"/>
      <c r="R2" s="105"/>
    </row>
    <row r="3" spans="2:21" ht="21" customHeight="1" thickBot="1" x14ac:dyDescent="0.35">
      <c r="B3" s="95" t="s">
        <v>23</v>
      </c>
      <c r="C3" s="485" t="s">
        <v>134</v>
      </c>
      <c r="D3" s="486"/>
      <c r="E3" s="486"/>
      <c r="F3" s="486"/>
      <c r="G3" s="486"/>
      <c r="H3" s="486"/>
      <c r="I3" s="486"/>
      <c r="J3" s="486"/>
      <c r="K3" s="102" t="s">
        <v>25</v>
      </c>
      <c r="L3" s="460" t="s">
        <v>84</v>
      </c>
      <c r="M3" s="461"/>
      <c r="N3" s="462"/>
      <c r="O3" s="83"/>
      <c r="P3" s="106"/>
      <c r="Q3" s="106"/>
      <c r="R3" s="92"/>
    </row>
    <row r="4" spans="2:21" ht="16.2" customHeight="1" thickBot="1" x14ac:dyDescent="0.4">
      <c r="B4" s="470"/>
      <c r="C4" s="222">
        <v>1</v>
      </c>
      <c r="D4" s="223">
        <v>2</v>
      </c>
      <c r="E4" s="223">
        <v>3</v>
      </c>
      <c r="F4" s="223">
        <v>4</v>
      </c>
      <c r="G4" s="223">
        <v>5</v>
      </c>
      <c r="H4" s="223">
        <v>6</v>
      </c>
      <c r="I4" s="223">
        <v>7</v>
      </c>
      <c r="J4" s="224">
        <v>8</v>
      </c>
      <c r="K4" s="32" t="s">
        <v>93</v>
      </c>
      <c r="L4" s="473" t="s">
        <v>133</v>
      </c>
      <c r="M4" s="474"/>
      <c r="N4" s="475"/>
      <c r="O4" s="83"/>
      <c r="P4" s="465" t="s">
        <v>96</v>
      </c>
      <c r="Q4" s="466"/>
      <c r="R4" s="92"/>
    </row>
    <row r="5" spans="2:21" ht="21" customHeight="1" thickBot="1" x14ac:dyDescent="0.35">
      <c r="B5" s="471"/>
      <c r="C5" s="476"/>
      <c r="D5" s="477"/>
      <c r="E5" s="477"/>
      <c r="F5" s="477"/>
      <c r="G5" s="477"/>
      <c r="H5" s="477"/>
      <c r="I5" s="477"/>
      <c r="J5" s="478"/>
      <c r="K5" s="470"/>
      <c r="L5" s="25" t="s">
        <v>34</v>
      </c>
      <c r="M5" s="26" t="s">
        <v>35</v>
      </c>
      <c r="N5" s="25" t="s">
        <v>36</v>
      </c>
      <c r="O5" s="83"/>
      <c r="P5" s="21" t="s">
        <v>31</v>
      </c>
      <c r="Q5" s="22" t="s">
        <v>30</v>
      </c>
      <c r="R5" s="92"/>
    </row>
    <row r="6" spans="2:21" ht="16.2" thickBot="1" x14ac:dyDescent="0.35">
      <c r="B6" s="472"/>
      <c r="C6" s="479"/>
      <c r="D6" s="480"/>
      <c r="E6" s="480"/>
      <c r="F6" s="480"/>
      <c r="G6" s="480"/>
      <c r="H6" s="480"/>
      <c r="I6" s="480"/>
      <c r="J6" s="481"/>
      <c r="K6" s="471"/>
      <c r="L6" s="94" t="s">
        <v>144</v>
      </c>
      <c r="M6" s="101" t="s">
        <v>146</v>
      </c>
      <c r="N6" s="94" t="s">
        <v>145</v>
      </c>
      <c r="O6" s="87"/>
      <c r="P6" s="33">
        <v>34</v>
      </c>
      <c r="Q6" s="28">
        <f t="shared" ref="Q6:Q50" si="0">COUNTIF($C$11:$J$44,P6)</f>
        <v>18</v>
      </c>
      <c r="R6" s="92"/>
      <c r="T6" s="6">
        <v>0</v>
      </c>
      <c r="U6" s="257">
        <f t="shared" ref="U6:U37" si="1">COUNTIF($C$11:$J$44,T6)</f>
        <v>7</v>
      </c>
    </row>
    <row r="7" spans="2:21" ht="18.600000000000001" thickBot="1" x14ac:dyDescent="0.4">
      <c r="B7" s="109" t="s">
        <v>0</v>
      </c>
      <c r="C7" s="482"/>
      <c r="D7" s="483"/>
      <c r="E7" s="483"/>
      <c r="F7" s="483"/>
      <c r="G7" s="483"/>
      <c r="H7" s="483"/>
      <c r="I7" s="483"/>
      <c r="J7" s="484"/>
      <c r="K7" s="472"/>
      <c r="L7" s="89"/>
      <c r="M7" s="83"/>
      <c r="N7" s="89"/>
      <c r="O7" s="87"/>
      <c r="P7" s="27">
        <v>1809</v>
      </c>
      <c r="Q7" s="28">
        <f t="shared" si="0"/>
        <v>19</v>
      </c>
      <c r="R7" s="92"/>
      <c r="T7" s="6">
        <v>6</v>
      </c>
      <c r="U7" s="257">
        <f t="shared" si="1"/>
        <v>11</v>
      </c>
    </row>
    <row r="8" spans="2:21" ht="16.2" thickBot="1" x14ac:dyDescent="0.35">
      <c r="B8" s="90" t="s">
        <v>0</v>
      </c>
      <c r="C8" s="29">
        <v>5539</v>
      </c>
      <c r="D8" s="30">
        <v>4356</v>
      </c>
      <c r="E8" s="30">
        <v>815</v>
      </c>
      <c r="F8" s="30">
        <v>975</v>
      </c>
      <c r="G8" s="30">
        <v>5043</v>
      </c>
      <c r="H8" s="30">
        <v>468</v>
      </c>
      <c r="I8" s="30">
        <v>4793</v>
      </c>
      <c r="J8" s="31">
        <v>4542</v>
      </c>
      <c r="K8" s="93">
        <v>1E-3</v>
      </c>
      <c r="L8" s="32"/>
      <c r="M8" s="91"/>
      <c r="N8" s="32"/>
      <c r="O8" s="87"/>
      <c r="P8" s="27">
        <v>2027</v>
      </c>
      <c r="Q8" s="28">
        <f t="shared" si="0"/>
        <v>17</v>
      </c>
      <c r="R8" s="92"/>
      <c r="T8" s="6">
        <v>12</v>
      </c>
      <c r="U8" s="257">
        <f t="shared" si="1"/>
        <v>1</v>
      </c>
    </row>
    <row r="9" spans="2:21" ht="16.2" thickBot="1" x14ac:dyDescent="0.35">
      <c r="B9" s="84"/>
      <c r="C9" s="266"/>
      <c r="D9" s="262"/>
      <c r="E9" s="262"/>
      <c r="F9" s="262"/>
      <c r="G9" s="262"/>
      <c r="H9" s="262"/>
      <c r="I9" s="262"/>
      <c r="J9" s="267"/>
      <c r="K9" s="264"/>
      <c r="L9" s="264"/>
      <c r="M9" s="264"/>
      <c r="N9" s="264"/>
      <c r="O9" s="87"/>
      <c r="P9" s="27">
        <v>2641</v>
      </c>
      <c r="Q9" s="28">
        <f t="shared" si="0"/>
        <v>17</v>
      </c>
      <c r="R9" s="92"/>
      <c r="T9" s="6">
        <v>24</v>
      </c>
      <c r="U9" s="257">
        <f t="shared" si="1"/>
        <v>6</v>
      </c>
    </row>
    <row r="10" spans="2:21" ht="18.600000000000001" thickBot="1" x14ac:dyDescent="0.4">
      <c r="B10" s="109" t="s">
        <v>20</v>
      </c>
      <c r="C10" s="254"/>
      <c r="D10" s="255"/>
      <c r="E10" s="255"/>
      <c r="F10" s="255"/>
      <c r="G10" s="255"/>
      <c r="H10" s="255"/>
      <c r="I10" s="255"/>
      <c r="J10" s="263"/>
      <c r="K10" s="265"/>
      <c r="L10" s="265"/>
      <c r="M10" s="265"/>
      <c r="N10" s="265"/>
      <c r="O10" s="87"/>
      <c r="P10" s="27">
        <v>4171</v>
      </c>
      <c r="Q10" s="28">
        <f t="shared" si="0"/>
        <v>16</v>
      </c>
      <c r="R10" s="92"/>
      <c r="T10" s="6">
        <v>34</v>
      </c>
      <c r="U10" s="257">
        <f t="shared" si="1"/>
        <v>18</v>
      </c>
    </row>
    <row r="11" spans="2:21" ht="16.2" thickBot="1" x14ac:dyDescent="0.35">
      <c r="B11" s="90" t="s">
        <v>16</v>
      </c>
      <c r="C11" s="29"/>
      <c r="D11" s="30"/>
      <c r="E11" s="30"/>
      <c r="F11" s="30"/>
      <c r="G11" s="30"/>
      <c r="H11" s="30"/>
      <c r="I11" s="30"/>
      <c r="J11" s="31"/>
      <c r="K11" s="90"/>
      <c r="L11" s="32"/>
      <c r="M11" s="32"/>
      <c r="N11" s="32"/>
      <c r="O11" s="87"/>
      <c r="P11" s="27">
        <v>904</v>
      </c>
      <c r="Q11" s="28">
        <f t="shared" si="0"/>
        <v>14</v>
      </c>
      <c r="R11" s="92"/>
      <c r="T11" s="6">
        <v>201</v>
      </c>
      <c r="U11" s="257">
        <f t="shared" si="1"/>
        <v>0</v>
      </c>
    </row>
    <row r="12" spans="2:21" ht="16.2" thickBot="1" x14ac:dyDescent="0.35">
      <c r="B12" s="90" t="s">
        <v>18</v>
      </c>
      <c r="C12" s="29"/>
      <c r="D12" s="30"/>
      <c r="E12" s="30"/>
      <c r="F12" s="30"/>
      <c r="G12" s="30"/>
      <c r="H12" s="30"/>
      <c r="I12" s="30"/>
      <c r="J12" s="31"/>
      <c r="K12" s="90"/>
      <c r="L12" s="32"/>
      <c r="M12" s="32"/>
      <c r="N12" s="32"/>
      <c r="O12" s="87"/>
      <c r="P12" s="27">
        <v>2124</v>
      </c>
      <c r="Q12" s="28">
        <f t="shared" si="0"/>
        <v>13</v>
      </c>
      <c r="R12" s="92"/>
      <c r="T12" s="6">
        <v>234</v>
      </c>
      <c r="U12" s="257">
        <f t="shared" si="1"/>
        <v>2</v>
      </c>
    </row>
    <row r="13" spans="2:21" ht="16.2" thickBot="1" x14ac:dyDescent="0.35">
      <c r="B13" s="90" t="s">
        <v>17</v>
      </c>
      <c r="C13" s="29"/>
      <c r="D13" s="30"/>
      <c r="E13" s="30"/>
      <c r="F13" s="30"/>
      <c r="G13" s="30"/>
      <c r="H13" s="30"/>
      <c r="I13" s="30"/>
      <c r="J13" s="31"/>
      <c r="K13" s="90"/>
      <c r="L13" s="32"/>
      <c r="M13" s="32"/>
      <c r="N13" s="32"/>
      <c r="O13" s="87"/>
      <c r="P13" s="33">
        <v>6</v>
      </c>
      <c r="Q13" s="28">
        <f t="shared" si="0"/>
        <v>11</v>
      </c>
      <c r="R13" s="92"/>
      <c r="T13" s="6">
        <v>470</v>
      </c>
      <c r="U13" s="257">
        <f t="shared" si="1"/>
        <v>2</v>
      </c>
    </row>
    <row r="14" spans="2:21" ht="16.2" thickBot="1" x14ac:dyDescent="0.35">
      <c r="B14" s="90" t="s">
        <v>28</v>
      </c>
      <c r="C14" s="29">
        <v>34</v>
      </c>
      <c r="D14" s="30">
        <v>6</v>
      </c>
      <c r="E14" s="30">
        <v>1351</v>
      </c>
      <c r="F14" s="30">
        <v>2027</v>
      </c>
      <c r="G14" s="30">
        <v>4171</v>
      </c>
      <c r="H14" s="30">
        <v>2124</v>
      </c>
      <c r="I14" s="30">
        <v>2641</v>
      </c>
      <c r="J14" s="31">
        <v>1809</v>
      </c>
      <c r="K14" s="90">
        <v>2.1999999999999999E-2</v>
      </c>
      <c r="L14" s="32">
        <v>589.60799999999995</v>
      </c>
      <c r="M14" s="32">
        <v>1812.9480000000001</v>
      </c>
      <c r="N14" s="32">
        <v>1972.489</v>
      </c>
      <c r="O14" s="87"/>
      <c r="P14" s="27">
        <v>4290</v>
      </c>
      <c r="Q14" s="28">
        <f t="shared" si="0"/>
        <v>3</v>
      </c>
      <c r="R14" s="92"/>
      <c r="T14" s="6">
        <v>776</v>
      </c>
      <c r="U14" s="257">
        <f t="shared" si="1"/>
        <v>2</v>
      </c>
    </row>
    <row r="15" spans="2:21" ht="16.2" thickBot="1" x14ac:dyDescent="0.35">
      <c r="B15" s="90" t="s">
        <v>29</v>
      </c>
      <c r="C15" s="29">
        <v>34</v>
      </c>
      <c r="D15" s="30">
        <v>6</v>
      </c>
      <c r="E15" s="30">
        <v>1351</v>
      </c>
      <c r="F15" s="30">
        <v>2027</v>
      </c>
      <c r="G15" s="30">
        <v>4171</v>
      </c>
      <c r="H15" s="30">
        <v>2124</v>
      </c>
      <c r="I15" s="30">
        <v>2641</v>
      </c>
      <c r="J15" s="31">
        <v>1809</v>
      </c>
      <c r="K15" s="90">
        <v>2.1000000000000001E-2</v>
      </c>
      <c r="L15" s="32">
        <v>589.60799999999995</v>
      </c>
      <c r="M15" s="32">
        <v>1812.9480000000001</v>
      </c>
      <c r="N15" s="32">
        <v>1972.489</v>
      </c>
      <c r="O15" s="85"/>
      <c r="P15" s="27">
        <v>201</v>
      </c>
      <c r="Q15" s="28">
        <f t="shared" si="0"/>
        <v>0</v>
      </c>
      <c r="R15" s="92"/>
      <c r="T15" s="6">
        <v>831</v>
      </c>
      <c r="U15" s="257">
        <f t="shared" si="1"/>
        <v>0</v>
      </c>
    </row>
    <row r="16" spans="2:21" ht="16.2" thickBot="1" x14ac:dyDescent="0.35">
      <c r="B16" s="84"/>
      <c r="C16" s="266"/>
      <c r="D16" s="262"/>
      <c r="E16" s="262"/>
      <c r="F16" s="262"/>
      <c r="G16" s="262"/>
      <c r="H16" s="262"/>
      <c r="I16" s="262"/>
      <c r="J16" s="267"/>
      <c r="K16" s="264"/>
      <c r="L16" s="264"/>
      <c r="M16" s="264"/>
      <c r="N16" s="264"/>
      <c r="O16" s="85"/>
      <c r="P16" s="27">
        <v>234</v>
      </c>
      <c r="Q16" s="28">
        <f t="shared" si="0"/>
        <v>2</v>
      </c>
      <c r="R16" s="92"/>
      <c r="T16" s="6">
        <v>869</v>
      </c>
      <c r="U16" s="257">
        <f t="shared" si="1"/>
        <v>2</v>
      </c>
    </row>
    <row r="17" spans="2:21" ht="18.600000000000001" thickBot="1" x14ac:dyDescent="0.4">
      <c r="B17" s="109" t="s">
        <v>21</v>
      </c>
      <c r="C17" s="254"/>
      <c r="D17" s="255"/>
      <c r="E17" s="255"/>
      <c r="F17" s="255"/>
      <c r="G17" s="255"/>
      <c r="H17" s="255"/>
      <c r="I17" s="255"/>
      <c r="J17" s="263"/>
      <c r="K17" s="265"/>
      <c r="L17" s="265"/>
      <c r="M17" s="265"/>
      <c r="N17" s="265"/>
      <c r="O17" s="87"/>
      <c r="P17" s="27">
        <v>470</v>
      </c>
      <c r="Q17" s="28">
        <f t="shared" si="0"/>
        <v>2</v>
      </c>
      <c r="R17" s="92"/>
      <c r="T17" s="6">
        <v>904</v>
      </c>
      <c r="U17" s="257">
        <f t="shared" si="1"/>
        <v>14</v>
      </c>
    </row>
    <row r="18" spans="2:21" ht="16.2" thickBot="1" x14ac:dyDescent="0.35">
      <c r="B18" s="90" t="s">
        <v>1</v>
      </c>
      <c r="C18" s="29">
        <v>34</v>
      </c>
      <c r="D18" s="30">
        <v>2641</v>
      </c>
      <c r="E18" s="30">
        <v>1809</v>
      </c>
      <c r="F18" s="30">
        <v>2124</v>
      </c>
      <c r="G18" s="30">
        <v>2027</v>
      </c>
      <c r="H18" s="30">
        <v>904</v>
      </c>
      <c r="I18" s="30">
        <v>4171</v>
      </c>
      <c r="J18" s="31">
        <v>6</v>
      </c>
      <c r="K18" s="90">
        <v>4.0000000000000001E-3</v>
      </c>
      <c r="L18" s="225">
        <v>593.42899999999997</v>
      </c>
      <c r="M18" s="32">
        <v>1819.405</v>
      </c>
      <c r="N18" s="32">
        <v>1986.9570000000001</v>
      </c>
      <c r="O18" s="87"/>
      <c r="P18" s="27">
        <v>831</v>
      </c>
      <c r="Q18" s="28">
        <f t="shared" si="0"/>
        <v>0</v>
      </c>
      <c r="R18" s="92"/>
      <c r="T18" s="6">
        <v>1017</v>
      </c>
      <c r="U18" s="257">
        <f t="shared" si="1"/>
        <v>1</v>
      </c>
    </row>
    <row r="19" spans="2:21" ht="16.2" thickBot="1" x14ac:dyDescent="0.35">
      <c r="B19" s="90" t="s">
        <v>2</v>
      </c>
      <c r="C19" s="29">
        <v>34</v>
      </c>
      <c r="D19" s="30">
        <v>2641</v>
      </c>
      <c r="E19" s="30">
        <v>1809</v>
      </c>
      <c r="F19" s="30">
        <v>2124</v>
      </c>
      <c r="G19" s="30">
        <v>2027</v>
      </c>
      <c r="H19" s="30">
        <v>904</v>
      </c>
      <c r="I19" s="30">
        <v>4171</v>
      </c>
      <c r="J19" s="31">
        <v>6</v>
      </c>
      <c r="K19" s="90">
        <v>3.0000000000000001E-3</v>
      </c>
      <c r="L19" s="225">
        <v>593.42899999999997</v>
      </c>
      <c r="M19" s="32">
        <v>1819.405</v>
      </c>
      <c r="N19" s="32">
        <v>1986.9570000000001</v>
      </c>
      <c r="O19" s="87"/>
      <c r="P19" s="27">
        <v>1109</v>
      </c>
      <c r="Q19" s="28">
        <f t="shared" si="0"/>
        <v>2</v>
      </c>
      <c r="R19" s="92"/>
      <c r="T19" s="6">
        <v>1091</v>
      </c>
      <c r="U19" s="257">
        <f t="shared" si="1"/>
        <v>1</v>
      </c>
    </row>
    <row r="20" spans="2:21" ht="16.2" thickBot="1" x14ac:dyDescent="0.35">
      <c r="B20" s="90" t="s">
        <v>3</v>
      </c>
      <c r="C20" s="29">
        <v>34</v>
      </c>
      <c r="D20" s="30">
        <v>2641</v>
      </c>
      <c r="E20" s="30">
        <v>1809</v>
      </c>
      <c r="F20" s="30">
        <v>2027</v>
      </c>
      <c r="G20" s="30">
        <v>904</v>
      </c>
      <c r="H20" s="30">
        <v>0</v>
      </c>
      <c r="I20" s="30">
        <v>4171</v>
      </c>
      <c r="J20" s="31">
        <v>6</v>
      </c>
      <c r="K20" s="90">
        <v>4.0000000000000001E-3</v>
      </c>
      <c r="L20" s="225">
        <v>595.91</v>
      </c>
      <c r="M20" s="32">
        <v>1828.623</v>
      </c>
      <c r="N20" s="32">
        <v>2001.9079999999999</v>
      </c>
      <c r="O20" s="87"/>
      <c r="P20" s="27">
        <v>1385</v>
      </c>
      <c r="Q20" s="28">
        <f t="shared" si="0"/>
        <v>0</v>
      </c>
      <c r="R20" s="92"/>
      <c r="T20" s="6">
        <v>1109</v>
      </c>
      <c r="U20" s="257">
        <f t="shared" si="1"/>
        <v>2</v>
      </c>
    </row>
    <row r="21" spans="2:21" ht="16.2" thickBot="1" x14ac:dyDescent="0.35">
      <c r="B21" s="90" t="s">
        <v>4</v>
      </c>
      <c r="C21" s="29">
        <v>904</v>
      </c>
      <c r="D21" s="30">
        <v>0</v>
      </c>
      <c r="E21" s="30">
        <v>34</v>
      </c>
      <c r="F21" s="30">
        <v>12</v>
      </c>
      <c r="G21" s="30">
        <v>2387</v>
      </c>
      <c r="H21" s="30">
        <v>3987</v>
      </c>
      <c r="I21" s="30">
        <v>4290</v>
      </c>
      <c r="J21" s="31">
        <v>1809</v>
      </c>
      <c r="K21" s="90">
        <v>99.525999999999996</v>
      </c>
      <c r="L21" s="225">
        <v>575.649</v>
      </c>
      <c r="M21" s="32">
        <v>1756.644</v>
      </c>
      <c r="N21" s="32">
        <v>1923.34</v>
      </c>
      <c r="O21" s="87"/>
      <c r="P21" s="27">
        <v>1647</v>
      </c>
      <c r="Q21" s="28">
        <f t="shared" si="0"/>
        <v>2</v>
      </c>
      <c r="R21" s="92"/>
      <c r="T21" s="6">
        <v>1203</v>
      </c>
      <c r="U21" s="257">
        <f t="shared" si="1"/>
        <v>1</v>
      </c>
    </row>
    <row r="22" spans="2:21" ht="16.2" thickBot="1" x14ac:dyDescent="0.35">
      <c r="B22" s="90" t="s">
        <v>7</v>
      </c>
      <c r="C22" s="29">
        <v>34</v>
      </c>
      <c r="D22" s="30">
        <v>1809</v>
      </c>
      <c r="E22" s="30">
        <v>2641</v>
      </c>
      <c r="F22" s="30">
        <v>904</v>
      </c>
      <c r="G22" s="30">
        <v>2124</v>
      </c>
      <c r="H22" s="30">
        <v>2027</v>
      </c>
      <c r="I22" s="30">
        <v>4171</v>
      </c>
      <c r="J22" s="31">
        <v>0</v>
      </c>
      <c r="K22" s="90">
        <v>65.441999999999993</v>
      </c>
      <c r="L22" s="225">
        <v>592.01400000000001</v>
      </c>
      <c r="M22" s="225">
        <v>1816.89</v>
      </c>
      <c r="N22" s="32">
        <v>1991.0709999999999</v>
      </c>
      <c r="O22" s="87"/>
      <c r="P22" s="27">
        <v>3551</v>
      </c>
      <c r="Q22" s="28">
        <f t="shared" si="0"/>
        <v>2</v>
      </c>
      <c r="R22" s="92"/>
      <c r="T22" s="6">
        <v>1333</v>
      </c>
      <c r="U22" s="257">
        <f t="shared" si="1"/>
        <v>1</v>
      </c>
    </row>
    <row r="23" spans="2:21" ht="16.2" thickBot="1" x14ac:dyDescent="0.35">
      <c r="B23" s="90" t="s">
        <v>5</v>
      </c>
      <c r="C23" s="29">
        <v>34</v>
      </c>
      <c r="D23" s="30">
        <v>1809</v>
      </c>
      <c r="E23" s="30">
        <v>2641</v>
      </c>
      <c r="F23" s="30">
        <v>6</v>
      </c>
      <c r="G23" s="30">
        <v>0</v>
      </c>
      <c r="H23" s="30">
        <v>4171</v>
      </c>
      <c r="I23" s="30">
        <v>2027</v>
      </c>
      <c r="J23" s="31">
        <v>904</v>
      </c>
      <c r="K23" s="90">
        <v>1.4490000000000001</v>
      </c>
      <c r="L23" s="225">
        <v>596.53399999999999</v>
      </c>
      <c r="M23" s="32">
        <v>1828.0619999999999</v>
      </c>
      <c r="N23" s="32">
        <v>2003.1890000000001</v>
      </c>
      <c r="O23" s="87"/>
      <c r="P23" s="27">
        <v>3625</v>
      </c>
      <c r="Q23" s="28">
        <f t="shared" si="0"/>
        <v>2</v>
      </c>
      <c r="R23" s="92"/>
      <c r="T23" s="6">
        <v>1385</v>
      </c>
      <c r="U23" s="257">
        <f t="shared" si="1"/>
        <v>0</v>
      </c>
    </row>
    <row r="24" spans="2:21" ht="16.2" thickBot="1" x14ac:dyDescent="0.35">
      <c r="B24" s="90" t="s">
        <v>6</v>
      </c>
      <c r="C24" s="29">
        <v>34</v>
      </c>
      <c r="D24" s="30">
        <v>2124</v>
      </c>
      <c r="E24" s="30">
        <v>4171</v>
      </c>
      <c r="F24" s="30">
        <v>1809</v>
      </c>
      <c r="G24" s="30">
        <v>1952</v>
      </c>
      <c r="H24" s="30">
        <v>904</v>
      </c>
      <c r="I24" s="30">
        <v>5851</v>
      </c>
      <c r="J24" s="31">
        <v>2027</v>
      </c>
      <c r="K24" s="90">
        <v>15.099</v>
      </c>
      <c r="L24" s="225">
        <v>571.18100000000004</v>
      </c>
      <c r="M24" s="32">
        <v>1762.2639999999999</v>
      </c>
      <c r="N24" s="32">
        <v>1924.1669999999999</v>
      </c>
      <c r="O24" s="87"/>
      <c r="P24" s="27">
        <v>3987</v>
      </c>
      <c r="Q24" s="28">
        <f t="shared" si="0"/>
        <v>1</v>
      </c>
      <c r="R24" s="92"/>
      <c r="T24" s="6">
        <v>1565</v>
      </c>
      <c r="U24" s="257">
        <f t="shared" si="1"/>
        <v>1</v>
      </c>
    </row>
    <row r="25" spans="2:21" ht="16.2" thickBot="1" x14ac:dyDescent="0.35">
      <c r="B25" s="90" t="s">
        <v>8</v>
      </c>
      <c r="C25" s="29">
        <v>34</v>
      </c>
      <c r="D25" s="30">
        <v>2641</v>
      </c>
      <c r="E25" s="30">
        <v>1809</v>
      </c>
      <c r="F25" s="30">
        <v>2027</v>
      </c>
      <c r="G25" s="30">
        <v>2124</v>
      </c>
      <c r="H25" s="30">
        <v>904</v>
      </c>
      <c r="I25" s="30">
        <v>4171</v>
      </c>
      <c r="J25" s="31">
        <v>6</v>
      </c>
      <c r="K25" s="90">
        <v>3.871</v>
      </c>
      <c r="L25" s="225">
        <v>593.42899999999997</v>
      </c>
      <c r="M25" s="32">
        <v>1819.405</v>
      </c>
      <c r="N25" s="32">
        <v>1986.9570000000001</v>
      </c>
      <c r="O25" s="87"/>
      <c r="P25" s="27">
        <v>5041</v>
      </c>
      <c r="Q25" s="28">
        <f t="shared" si="0"/>
        <v>2</v>
      </c>
      <c r="R25" s="92"/>
      <c r="T25" s="6">
        <v>1647</v>
      </c>
      <c r="U25" s="257">
        <f t="shared" si="1"/>
        <v>2</v>
      </c>
    </row>
    <row r="26" spans="2:21" ht="16.2" thickBot="1" x14ac:dyDescent="0.35">
      <c r="B26" s="90" t="s">
        <v>9</v>
      </c>
      <c r="C26" s="29">
        <v>34</v>
      </c>
      <c r="D26" s="30">
        <v>2641</v>
      </c>
      <c r="E26" s="30">
        <v>1809</v>
      </c>
      <c r="F26" s="30">
        <v>2124</v>
      </c>
      <c r="G26" s="30">
        <v>2027</v>
      </c>
      <c r="H26" s="30">
        <v>904</v>
      </c>
      <c r="I26" s="30">
        <v>4171</v>
      </c>
      <c r="J26" s="31">
        <v>6</v>
      </c>
      <c r="K26" s="90">
        <v>2.1999999999999999E-2</v>
      </c>
      <c r="L26" s="225">
        <v>593.42899999999997</v>
      </c>
      <c r="M26" s="32">
        <v>1819.405</v>
      </c>
      <c r="N26" s="32">
        <v>1986.9570000000001</v>
      </c>
      <c r="O26" s="87"/>
      <c r="P26" s="27">
        <v>5600</v>
      </c>
      <c r="Q26" s="28">
        <f t="shared" si="0"/>
        <v>2</v>
      </c>
      <c r="R26" s="92"/>
      <c r="T26" s="6">
        <v>1809</v>
      </c>
      <c r="U26" s="257">
        <f t="shared" si="1"/>
        <v>19</v>
      </c>
    </row>
    <row r="27" spans="2:21" ht="16.2" thickBot="1" x14ac:dyDescent="0.35">
      <c r="B27" s="90" t="s">
        <v>10</v>
      </c>
      <c r="C27" s="29">
        <v>2027</v>
      </c>
      <c r="D27" s="30">
        <v>1809</v>
      </c>
      <c r="E27" s="30">
        <v>2641</v>
      </c>
      <c r="F27" s="30">
        <v>2124</v>
      </c>
      <c r="G27" s="30">
        <v>2896</v>
      </c>
      <c r="H27" s="30">
        <v>1017</v>
      </c>
      <c r="I27" s="30">
        <v>1952</v>
      </c>
      <c r="J27" s="31">
        <v>2295</v>
      </c>
      <c r="K27" s="90">
        <v>2.7170000000000001</v>
      </c>
      <c r="L27" s="225">
        <v>558.61400000000003</v>
      </c>
      <c r="M27" s="32">
        <v>1669.864</v>
      </c>
      <c r="N27" s="32">
        <v>1808.3119999999999</v>
      </c>
      <c r="O27" s="87"/>
      <c r="P27" s="33">
        <v>12</v>
      </c>
      <c r="Q27" s="28">
        <f t="shared" si="0"/>
        <v>1</v>
      </c>
      <c r="R27" s="92"/>
      <c r="T27" s="6">
        <v>1952</v>
      </c>
      <c r="U27" s="257">
        <f t="shared" si="1"/>
        <v>2</v>
      </c>
    </row>
    <row r="28" spans="2:21" ht="16.2" thickBot="1" x14ac:dyDescent="0.35">
      <c r="B28" s="90" t="s">
        <v>11</v>
      </c>
      <c r="C28" s="29">
        <v>904</v>
      </c>
      <c r="D28" s="30">
        <v>1809</v>
      </c>
      <c r="E28" s="30">
        <v>2641</v>
      </c>
      <c r="F28" s="30">
        <v>2027</v>
      </c>
      <c r="G28" s="30">
        <v>2124</v>
      </c>
      <c r="H28" s="30">
        <v>34</v>
      </c>
      <c r="I28" s="30">
        <v>0</v>
      </c>
      <c r="J28" s="31">
        <v>1333</v>
      </c>
      <c r="K28" s="90">
        <v>30.337</v>
      </c>
      <c r="L28" s="225">
        <v>590.62599999999998</v>
      </c>
      <c r="M28" s="32">
        <v>1803.825</v>
      </c>
      <c r="N28" s="32">
        <v>1983.41</v>
      </c>
      <c r="O28" s="87"/>
      <c r="P28" s="33">
        <v>24</v>
      </c>
      <c r="Q28" s="28">
        <f t="shared" si="0"/>
        <v>6</v>
      </c>
      <c r="R28" s="92"/>
      <c r="T28" s="6">
        <v>2027</v>
      </c>
      <c r="U28" s="257">
        <f t="shared" si="1"/>
        <v>17</v>
      </c>
    </row>
    <row r="29" spans="2:21" ht="16.2" thickBot="1" x14ac:dyDescent="0.35">
      <c r="B29" s="90" t="s">
        <v>24</v>
      </c>
      <c r="C29" s="29">
        <v>3503</v>
      </c>
      <c r="D29" s="30">
        <v>5162</v>
      </c>
      <c r="E29" s="30">
        <v>1203</v>
      </c>
      <c r="F29" s="30">
        <v>2673</v>
      </c>
      <c r="G29" s="30">
        <v>2671</v>
      </c>
      <c r="H29" s="30">
        <v>2698</v>
      </c>
      <c r="I29" s="30">
        <v>2631</v>
      </c>
      <c r="J29" s="31">
        <v>2627</v>
      </c>
      <c r="K29" s="90">
        <v>173.05500000000001</v>
      </c>
      <c r="L29" s="225">
        <v>332.00900000000001</v>
      </c>
      <c r="M29" s="32">
        <v>1293.3989999999999</v>
      </c>
      <c r="N29" s="32">
        <v>1380.9490000000001</v>
      </c>
      <c r="O29" s="87"/>
      <c r="P29" s="27">
        <v>545</v>
      </c>
      <c r="Q29" s="28">
        <f t="shared" si="0"/>
        <v>0</v>
      </c>
      <c r="R29" s="92"/>
      <c r="T29" s="6">
        <v>2124</v>
      </c>
      <c r="U29" s="257">
        <f t="shared" si="1"/>
        <v>13</v>
      </c>
    </row>
    <row r="30" spans="2:21" ht="16.2" thickBot="1" x14ac:dyDescent="0.35">
      <c r="B30" s="90" t="s">
        <v>12</v>
      </c>
      <c r="C30" s="29">
        <v>0</v>
      </c>
      <c r="D30" s="30">
        <v>34</v>
      </c>
      <c r="E30" s="30">
        <v>904</v>
      </c>
      <c r="F30" s="30">
        <v>2027</v>
      </c>
      <c r="G30" s="30">
        <v>2124</v>
      </c>
      <c r="H30" s="30">
        <v>4171</v>
      </c>
      <c r="I30" s="30">
        <v>2641</v>
      </c>
      <c r="J30" s="31">
        <v>1809</v>
      </c>
      <c r="K30" s="90">
        <v>0.72299999999999998</v>
      </c>
      <c r="L30" s="225">
        <v>592.01400000000001</v>
      </c>
      <c r="M30" s="32">
        <v>1816.89</v>
      </c>
      <c r="N30" s="32">
        <v>1991.0709999999999</v>
      </c>
      <c r="O30" s="87"/>
      <c r="P30" s="27">
        <v>1203</v>
      </c>
      <c r="Q30" s="28">
        <f t="shared" si="0"/>
        <v>1</v>
      </c>
      <c r="R30" s="92"/>
      <c r="T30" s="6">
        <v>2197</v>
      </c>
      <c r="U30" s="257">
        <f t="shared" si="1"/>
        <v>3</v>
      </c>
    </row>
    <row r="31" spans="2:21" ht="16.2" thickBot="1" x14ac:dyDescent="0.35">
      <c r="B31" s="90" t="s">
        <v>13</v>
      </c>
      <c r="C31" s="29">
        <v>34</v>
      </c>
      <c r="D31" s="30">
        <v>2641</v>
      </c>
      <c r="E31" s="30">
        <v>1809</v>
      </c>
      <c r="F31" s="30">
        <v>2124</v>
      </c>
      <c r="G31" s="30">
        <v>2027</v>
      </c>
      <c r="H31" s="30">
        <v>4171</v>
      </c>
      <c r="I31" s="30">
        <v>904</v>
      </c>
      <c r="J31" s="31">
        <v>6</v>
      </c>
      <c r="K31" s="90">
        <v>0.85199999999999998</v>
      </c>
      <c r="L31" s="225">
        <v>593.42899999999997</v>
      </c>
      <c r="M31" s="32">
        <v>1819.405</v>
      </c>
      <c r="N31" s="32">
        <v>1986.9570000000001</v>
      </c>
      <c r="O31" s="87"/>
      <c r="P31" s="27">
        <v>1333</v>
      </c>
      <c r="Q31" s="28">
        <f t="shared" si="0"/>
        <v>1</v>
      </c>
      <c r="R31" s="92"/>
      <c r="T31" s="6">
        <v>2295</v>
      </c>
      <c r="U31" s="257">
        <f t="shared" si="1"/>
        <v>1</v>
      </c>
    </row>
    <row r="32" spans="2:21" ht="16.2" thickBot="1" x14ac:dyDescent="0.35">
      <c r="B32" s="90" t="s">
        <v>14</v>
      </c>
      <c r="C32" s="29">
        <v>2641</v>
      </c>
      <c r="D32" s="30">
        <v>904</v>
      </c>
      <c r="E32" s="30">
        <v>1809</v>
      </c>
      <c r="F32" s="30">
        <v>34</v>
      </c>
      <c r="G32" s="30">
        <v>2027</v>
      </c>
      <c r="H32" s="30">
        <v>4171</v>
      </c>
      <c r="I32" s="30">
        <v>0</v>
      </c>
      <c r="J32" s="31">
        <v>4290</v>
      </c>
      <c r="K32" s="90">
        <v>2.597</v>
      </c>
      <c r="L32" s="225">
        <v>591.34400000000005</v>
      </c>
      <c r="M32" s="32">
        <v>1814.193</v>
      </c>
      <c r="N32" s="32">
        <v>1990.6479999999999</v>
      </c>
      <c r="O32" s="87"/>
      <c r="P32" s="27">
        <v>1395</v>
      </c>
      <c r="Q32" s="28">
        <f t="shared" si="0"/>
        <v>0</v>
      </c>
      <c r="R32" s="92"/>
      <c r="T32" s="6">
        <v>2387</v>
      </c>
      <c r="U32" s="257">
        <f t="shared" si="1"/>
        <v>1</v>
      </c>
    </row>
    <row r="33" spans="2:172" ht="16.2" thickBot="1" x14ac:dyDescent="0.35">
      <c r="B33" s="90" t="s">
        <v>15</v>
      </c>
      <c r="C33" s="29">
        <v>1809</v>
      </c>
      <c r="D33" s="30">
        <v>904</v>
      </c>
      <c r="E33" s="30">
        <v>2641</v>
      </c>
      <c r="F33" s="30">
        <v>34</v>
      </c>
      <c r="G33" s="30">
        <v>2027</v>
      </c>
      <c r="H33" s="30">
        <v>2124</v>
      </c>
      <c r="I33" s="30">
        <v>4290</v>
      </c>
      <c r="J33" s="31">
        <v>4171</v>
      </c>
      <c r="K33" s="90">
        <v>2.4740000000000002</v>
      </c>
      <c r="L33" s="225">
        <v>585.33199999999999</v>
      </c>
      <c r="M33" s="32">
        <v>1799.903</v>
      </c>
      <c r="N33" s="32">
        <v>1971.058</v>
      </c>
      <c r="O33" s="85"/>
      <c r="P33" s="27">
        <v>1565</v>
      </c>
      <c r="Q33" s="28">
        <f t="shared" si="0"/>
        <v>1</v>
      </c>
      <c r="R33" s="92"/>
      <c r="T33" s="6">
        <v>2627</v>
      </c>
      <c r="U33" s="257">
        <f t="shared" si="1"/>
        <v>1</v>
      </c>
    </row>
    <row r="34" spans="2:172" ht="16.2" thickBot="1" x14ac:dyDescent="0.35">
      <c r="B34" s="84"/>
      <c r="C34" s="266"/>
      <c r="D34" s="262"/>
      <c r="E34" s="262"/>
      <c r="F34" s="262"/>
      <c r="G34" s="262"/>
      <c r="H34" s="262"/>
      <c r="I34" s="262"/>
      <c r="J34" s="267"/>
      <c r="K34" s="264"/>
      <c r="L34" s="264"/>
      <c r="M34" s="264"/>
      <c r="N34" s="264"/>
      <c r="O34" s="85"/>
      <c r="P34" s="27">
        <v>1898</v>
      </c>
      <c r="Q34" s="28">
        <f t="shared" si="0"/>
        <v>0</v>
      </c>
      <c r="R34" s="92"/>
      <c r="T34" s="6">
        <v>2631</v>
      </c>
      <c r="U34" s="257">
        <f t="shared" si="1"/>
        <v>1</v>
      </c>
    </row>
    <row r="35" spans="2:172" ht="18.600000000000001" thickBot="1" x14ac:dyDescent="0.4">
      <c r="B35" s="109" t="s">
        <v>22</v>
      </c>
      <c r="C35" s="254"/>
      <c r="D35" s="255"/>
      <c r="E35" s="255"/>
      <c r="F35" s="255"/>
      <c r="G35" s="255"/>
      <c r="H35" s="255"/>
      <c r="I35" s="255"/>
      <c r="J35" s="263"/>
      <c r="K35" s="265"/>
      <c r="L35" s="265"/>
      <c r="M35" s="265"/>
      <c r="N35" s="265"/>
      <c r="O35" s="87"/>
      <c r="P35" s="27">
        <v>1952</v>
      </c>
      <c r="Q35" s="28">
        <f t="shared" si="0"/>
        <v>2</v>
      </c>
      <c r="R35" s="92"/>
      <c r="T35" s="6">
        <v>2641</v>
      </c>
      <c r="U35" s="257">
        <f t="shared" si="1"/>
        <v>17</v>
      </c>
    </row>
    <row r="36" spans="2:172" ht="16.2" thickBot="1" x14ac:dyDescent="0.35">
      <c r="B36" s="90" t="s">
        <v>135</v>
      </c>
      <c r="C36" s="29">
        <v>4993</v>
      </c>
      <c r="D36" s="30">
        <v>1091</v>
      </c>
      <c r="E36" s="30">
        <v>869</v>
      </c>
      <c r="F36" s="30">
        <v>776</v>
      </c>
      <c r="G36" s="30">
        <v>2860</v>
      </c>
      <c r="H36" s="30">
        <v>3796</v>
      </c>
      <c r="I36" s="30">
        <v>5717</v>
      </c>
      <c r="J36" s="31">
        <v>24</v>
      </c>
      <c r="K36" s="90">
        <v>63.898000000000003</v>
      </c>
      <c r="L36" s="32">
        <v>486.38400000000001</v>
      </c>
      <c r="M36" s="32">
        <v>1479.9269999999999</v>
      </c>
      <c r="N36" s="32">
        <v>1603.412</v>
      </c>
      <c r="O36" s="87"/>
      <c r="P36" s="27">
        <v>2109</v>
      </c>
      <c r="Q36" s="28">
        <f t="shared" si="0"/>
        <v>0</v>
      </c>
      <c r="R36" s="92"/>
      <c r="T36" s="6">
        <v>2671</v>
      </c>
      <c r="U36" s="257">
        <f t="shared" si="1"/>
        <v>1</v>
      </c>
    </row>
    <row r="37" spans="2:172" ht="16.2" thickBot="1" x14ac:dyDescent="0.35">
      <c r="B37" s="90" t="s">
        <v>136</v>
      </c>
      <c r="C37" s="29">
        <v>930</v>
      </c>
      <c r="D37" s="30">
        <v>869</v>
      </c>
      <c r="E37" s="30">
        <v>776</v>
      </c>
      <c r="F37" s="30">
        <v>5355</v>
      </c>
      <c r="G37" s="30">
        <v>656</v>
      </c>
      <c r="H37" s="30">
        <v>373</v>
      </c>
      <c r="I37" s="30">
        <v>24</v>
      </c>
      <c r="J37" s="31">
        <v>1212</v>
      </c>
      <c r="K37" s="90">
        <v>65.819000000000003</v>
      </c>
      <c r="L37" s="32">
        <v>483.53699999999998</v>
      </c>
      <c r="M37" s="32">
        <v>1477.654</v>
      </c>
      <c r="N37" s="32">
        <v>1605.97</v>
      </c>
      <c r="O37" s="87"/>
      <c r="P37" s="27">
        <v>2197</v>
      </c>
      <c r="Q37" s="28">
        <f t="shared" si="0"/>
        <v>3</v>
      </c>
      <c r="R37" s="92"/>
      <c r="T37" s="6">
        <v>2673</v>
      </c>
      <c r="U37" s="257">
        <f t="shared" si="1"/>
        <v>1</v>
      </c>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5"/>
      <c r="FL37" s="1"/>
      <c r="FM37" s="1"/>
      <c r="FN37" s="1"/>
      <c r="FO37" s="1"/>
      <c r="FP37" s="2"/>
    </row>
    <row r="38" spans="2:172" ht="16.2" thickBot="1" x14ac:dyDescent="0.35">
      <c r="B38" s="90" t="s">
        <v>137</v>
      </c>
      <c r="C38" s="29">
        <v>2149</v>
      </c>
      <c r="D38" s="30">
        <v>1030</v>
      </c>
      <c r="E38" s="30">
        <v>656</v>
      </c>
      <c r="F38" s="30">
        <v>2197</v>
      </c>
      <c r="G38" s="30">
        <v>598</v>
      </c>
      <c r="H38" s="30">
        <v>24</v>
      </c>
      <c r="I38" s="30">
        <v>761</v>
      </c>
      <c r="J38" s="31">
        <v>668</v>
      </c>
      <c r="K38" s="90">
        <v>14.558999999999999</v>
      </c>
      <c r="L38" s="32">
        <v>492.16399999999999</v>
      </c>
      <c r="M38" s="32">
        <v>1494.489</v>
      </c>
      <c r="N38" s="32">
        <v>1612.82</v>
      </c>
      <c r="O38" s="87"/>
      <c r="P38" s="27">
        <v>2387</v>
      </c>
      <c r="Q38" s="28">
        <f t="shared" si="0"/>
        <v>1</v>
      </c>
      <c r="R38" s="92"/>
      <c r="T38" s="6">
        <v>2698</v>
      </c>
      <c r="U38" s="257">
        <f t="shared" ref="U38:U54" si="2">COUNTIF($C$11:$J$44,T38)</f>
        <v>1</v>
      </c>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row>
    <row r="39" spans="2:172" ht="16.2" thickBot="1" x14ac:dyDescent="0.35">
      <c r="B39" s="90" t="s">
        <v>138</v>
      </c>
      <c r="C39" s="29">
        <v>2149</v>
      </c>
      <c r="D39" s="30">
        <v>1030</v>
      </c>
      <c r="E39" s="30">
        <v>656</v>
      </c>
      <c r="F39" s="30">
        <v>2197</v>
      </c>
      <c r="G39" s="30">
        <v>598</v>
      </c>
      <c r="H39" s="30">
        <v>24</v>
      </c>
      <c r="I39" s="30">
        <v>761</v>
      </c>
      <c r="J39" s="31">
        <v>668</v>
      </c>
      <c r="K39" s="90">
        <v>13.323</v>
      </c>
      <c r="L39" s="32">
        <v>492.16399999999999</v>
      </c>
      <c r="M39" s="32">
        <v>1494.489</v>
      </c>
      <c r="N39" s="32">
        <v>1612.82</v>
      </c>
      <c r="O39" s="87"/>
      <c r="P39" s="27">
        <v>2627</v>
      </c>
      <c r="Q39" s="28">
        <f t="shared" si="0"/>
        <v>1</v>
      </c>
      <c r="R39" s="92"/>
      <c r="T39" s="6">
        <v>2860</v>
      </c>
      <c r="U39" s="257">
        <f t="shared" si="2"/>
        <v>1</v>
      </c>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row>
    <row r="40" spans="2:172" ht="16.2" thickBot="1" x14ac:dyDescent="0.35">
      <c r="B40" s="90" t="s">
        <v>26</v>
      </c>
      <c r="C40" s="29">
        <v>5600</v>
      </c>
      <c r="D40" s="30">
        <v>3625</v>
      </c>
      <c r="E40" s="30">
        <v>234</v>
      </c>
      <c r="F40" s="30">
        <v>1647</v>
      </c>
      <c r="G40" s="30">
        <v>5041</v>
      </c>
      <c r="H40" s="30">
        <v>1109</v>
      </c>
      <c r="I40" s="30">
        <v>470</v>
      </c>
      <c r="J40" s="31">
        <v>3551</v>
      </c>
      <c r="K40" s="90">
        <v>38.661499999999997</v>
      </c>
      <c r="L40" s="32">
        <v>274.334</v>
      </c>
      <c r="M40" s="32">
        <v>1204.306</v>
      </c>
      <c r="N40" s="32">
        <v>1273.337</v>
      </c>
      <c r="O40" s="87"/>
      <c r="P40" s="27">
        <v>2631</v>
      </c>
      <c r="Q40" s="28">
        <f t="shared" si="0"/>
        <v>1</v>
      </c>
      <c r="R40" s="92"/>
      <c r="S40" s="6"/>
      <c r="T40" s="6">
        <v>2896</v>
      </c>
      <c r="U40" s="257">
        <f t="shared" si="2"/>
        <v>1</v>
      </c>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row>
    <row r="41" spans="2:172" ht="16.2" thickBot="1" x14ac:dyDescent="0.35">
      <c r="B41" s="90" t="s">
        <v>27</v>
      </c>
      <c r="C41" s="29">
        <v>5600</v>
      </c>
      <c r="D41" s="30">
        <v>3625</v>
      </c>
      <c r="E41" s="30">
        <v>234</v>
      </c>
      <c r="F41" s="30">
        <v>1647</v>
      </c>
      <c r="G41" s="30">
        <v>5041</v>
      </c>
      <c r="H41" s="30">
        <v>1109</v>
      </c>
      <c r="I41" s="30">
        <v>470</v>
      </c>
      <c r="J41" s="31">
        <v>3551</v>
      </c>
      <c r="K41" s="90">
        <v>26.134</v>
      </c>
      <c r="L41" s="32">
        <v>274.334</v>
      </c>
      <c r="M41" s="32">
        <v>1204.306</v>
      </c>
      <c r="N41" s="32">
        <v>1273.337</v>
      </c>
      <c r="O41" s="87"/>
      <c r="P41" s="27">
        <v>2671</v>
      </c>
      <c r="Q41" s="28">
        <f t="shared" si="0"/>
        <v>1</v>
      </c>
      <c r="R41" s="92"/>
      <c r="S41" s="6"/>
      <c r="T41" s="6">
        <v>3503</v>
      </c>
      <c r="U41" s="257">
        <f t="shared" si="2"/>
        <v>1</v>
      </c>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row>
    <row r="42" spans="2:172" ht="16.2" thickBot="1" x14ac:dyDescent="0.35">
      <c r="B42" s="90" t="s">
        <v>19</v>
      </c>
      <c r="C42" s="29"/>
      <c r="D42" s="30"/>
      <c r="E42" s="30"/>
      <c r="F42" s="30"/>
      <c r="G42" s="30"/>
      <c r="H42" s="30"/>
      <c r="I42" s="30"/>
      <c r="J42" s="31"/>
      <c r="K42" s="90"/>
      <c r="L42" s="32"/>
      <c r="M42" s="32"/>
      <c r="N42" s="32"/>
      <c r="O42" s="87"/>
      <c r="P42" s="27">
        <v>2673</v>
      </c>
      <c r="Q42" s="28">
        <f t="shared" si="0"/>
        <v>1</v>
      </c>
      <c r="R42" s="92"/>
      <c r="S42" s="6"/>
      <c r="T42" s="6">
        <v>3551</v>
      </c>
      <c r="U42" s="257">
        <f t="shared" si="2"/>
        <v>2</v>
      </c>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row>
    <row r="43" spans="2:172" ht="16.2" thickBot="1" x14ac:dyDescent="0.35">
      <c r="B43" s="90" t="s">
        <v>33</v>
      </c>
      <c r="C43" s="29">
        <v>34</v>
      </c>
      <c r="D43" s="30">
        <v>4196</v>
      </c>
      <c r="E43" s="30">
        <v>6</v>
      </c>
      <c r="F43" s="30">
        <v>2027</v>
      </c>
      <c r="G43" s="30">
        <v>4171</v>
      </c>
      <c r="H43" s="30">
        <v>2641</v>
      </c>
      <c r="I43" s="30">
        <v>1809</v>
      </c>
      <c r="J43" s="31">
        <v>24</v>
      </c>
      <c r="K43" s="90">
        <v>0.59399999999999997</v>
      </c>
      <c r="L43" s="32">
        <v>978.17100000000005</v>
      </c>
      <c r="M43" s="32"/>
      <c r="N43" s="32"/>
      <c r="O43" s="87"/>
      <c r="P43" s="27">
        <v>2698</v>
      </c>
      <c r="Q43" s="28">
        <f t="shared" si="0"/>
        <v>1</v>
      </c>
      <c r="R43" s="92"/>
      <c r="S43" s="6"/>
      <c r="T43" s="6">
        <v>3625</v>
      </c>
      <c r="U43" s="257">
        <f t="shared" si="2"/>
        <v>2</v>
      </c>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row>
    <row r="44" spans="2:172" ht="16.2" thickBot="1" x14ac:dyDescent="0.35">
      <c r="B44" s="90" t="s">
        <v>32</v>
      </c>
      <c r="C44" s="29">
        <v>34</v>
      </c>
      <c r="D44" s="30">
        <v>2641</v>
      </c>
      <c r="E44" s="30">
        <v>1809</v>
      </c>
      <c r="F44" s="30">
        <v>6</v>
      </c>
      <c r="G44" s="30">
        <v>24</v>
      </c>
      <c r="H44" s="30">
        <v>1565</v>
      </c>
      <c r="I44" s="30">
        <v>2197</v>
      </c>
      <c r="J44" s="31">
        <v>4171</v>
      </c>
      <c r="K44" s="90">
        <v>0.59399999999999997</v>
      </c>
      <c r="L44" s="32">
        <v>970.44899999999996</v>
      </c>
      <c r="M44" s="32"/>
      <c r="N44" s="32"/>
      <c r="O44" s="87"/>
      <c r="P44" s="27">
        <v>3128</v>
      </c>
      <c r="Q44" s="28">
        <f t="shared" si="0"/>
        <v>0</v>
      </c>
      <c r="R44" s="92"/>
      <c r="S44" s="6"/>
      <c r="T44" s="6">
        <v>3796</v>
      </c>
      <c r="U44" s="257">
        <f t="shared" si="2"/>
        <v>1</v>
      </c>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row>
    <row r="45" spans="2:172" ht="16.2" thickBot="1" x14ac:dyDescent="0.35">
      <c r="B45" s="262"/>
      <c r="C45" s="262"/>
      <c r="D45" s="262"/>
      <c r="E45" s="262"/>
      <c r="F45" s="262"/>
      <c r="G45" s="262"/>
      <c r="H45" s="262"/>
      <c r="I45" s="262"/>
      <c r="J45" s="262"/>
      <c r="K45" s="262"/>
      <c r="L45" s="262"/>
      <c r="M45" s="262"/>
      <c r="N45" s="262"/>
      <c r="O45" s="87"/>
      <c r="P45" s="27">
        <v>3503</v>
      </c>
      <c r="Q45" s="28">
        <f t="shared" si="0"/>
        <v>1</v>
      </c>
      <c r="R45" s="92"/>
      <c r="S45" s="6"/>
      <c r="T45" s="6">
        <v>3987</v>
      </c>
      <c r="U45" s="257">
        <f t="shared" si="2"/>
        <v>1</v>
      </c>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row>
    <row r="46" spans="2:172" ht="16.2" thickBot="1" x14ac:dyDescent="0.35">
      <c r="B46" s="261"/>
      <c r="C46" s="261"/>
      <c r="D46" s="261"/>
      <c r="E46" s="261"/>
      <c r="F46" s="261"/>
      <c r="G46" s="261"/>
      <c r="H46" s="261"/>
      <c r="I46" s="261"/>
      <c r="J46" s="261"/>
      <c r="K46" s="261"/>
      <c r="L46" s="261"/>
      <c r="M46" s="261"/>
      <c r="N46" s="261"/>
      <c r="O46" s="87"/>
      <c r="P46" s="27">
        <v>3648</v>
      </c>
      <c r="Q46" s="28">
        <f t="shared" si="0"/>
        <v>0</v>
      </c>
      <c r="R46" s="92"/>
      <c r="S46" s="6"/>
      <c r="T46" s="6">
        <v>4171</v>
      </c>
      <c r="U46" s="257">
        <f t="shared" si="2"/>
        <v>16</v>
      </c>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row>
    <row r="47" spans="2:172" ht="16.2" thickBot="1" x14ac:dyDescent="0.35">
      <c r="B47" s="261"/>
      <c r="C47" s="261"/>
      <c r="D47" s="261"/>
      <c r="E47" s="261"/>
      <c r="F47" s="261"/>
      <c r="G47" s="261"/>
      <c r="H47" s="261"/>
      <c r="I47" s="261"/>
      <c r="J47" s="261"/>
      <c r="K47" s="261"/>
      <c r="L47" s="261"/>
      <c r="M47" s="261"/>
      <c r="N47" s="261"/>
      <c r="O47" s="87"/>
      <c r="P47" s="27">
        <v>3734</v>
      </c>
      <c r="Q47" s="28">
        <f t="shared" si="0"/>
        <v>0</v>
      </c>
      <c r="R47" s="92"/>
      <c r="S47" s="6"/>
      <c r="T47" s="6">
        <v>4196</v>
      </c>
      <c r="U47" s="257">
        <f t="shared" si="2"/>
        <v>1</v>
      </c>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row>
    <row r="48" spans="2:172" ht="18.600000000000001" thickBot="1" x14ac:dyDescent="0.4">
      <c r="B48" s="255"/>
      <c r="C48" s="467" t="s">
        <v>73</v>
      </c>
      <c r="D48" s="468"/>
      <c r="E48" s="468"/>
      <c r="F48" s="469"/>
      <c r="G48" s="467" t="s">
        <v>74</v>
      </c>
      <c r="H48" s="468"/>
      <c r="I48" s="468"/>
      <c r="J48" s="469"/>
      <c r="K48" s="467" t="s">
        <v>75</v>
      </c>
      <c r="L48" s="468"/>
      <c r="M48" s="468"/>
      <c r="N48" s="260"/>
      <c r="O48" s="87"/>
      <c r="P48" s="27">
        <v>3915</v>
      </c>
      <c r="Q48" s="28">
        <f t="shared" si="0"/>
        <v>0</v>
      </c>
      <c r="R48" s="92"/>
      <c r="S48" s="6"/>
      <c r="T48" s="6">
        <v>4290</v>
      </c>
      <c r="U48" s="257">
        <f t="shared" si="2"/>
        <v>3</v>
      </c>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row>
    <row r="49" spans="1:166" ht="18.600000000000001" thickBot="1" x14ac:dyDescent="0.35">
      <c r="B49" s="258" t="s">
        <v>37</v>
      </c>
      <c r="C49" s="459">
        <f>MAX($L$8:$L$44)</f>
        <v>978.17100000000005</v>
      </c>
      <c r="D49" s="459"/>
      <c r="E49" s="459"/>
      <c r="F49" s="459"/>
      <c r="G49" s="459">
        <f>MAX($M$8:$M$44)</f>
        <v>1828.623</v>
      </c>
      <c r="H49" s="459"/>
      <c r="I49" s="459"/>
      <c r="J49" s="459"/>
      <c r="K49" s="459">
        <f>MAX($N$8:$N$44)</f>
        <v>2003.1890000000001</v>
      </c>
      <c r="L49" s="459"/>
      <c r="M49" s="459"/>
      <c r="N49" s="260"/>
      <c r="O49" s="83"/>
      <c r="P49" s="27">
        <v>5162</v>
      </c>
      <c r="Q49" s="28">
        <f t="shared" si="0"/>
        <v>1</v>
      </c>
      <c r="R49" s="92"/>
      <c r="S49" s="6"/>
      <c r="T49" s="6">
        <v>4993</v>
      </c>
      <c r="U49" s="257">
        <f t="shared" si="2"/>
        <v>1</v>
      </c>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row>
    <row r="50" spans="1:166" ht="18.600000000000001" thickBot="1" x14ac:dyDescent="0.35">
      <c r="B50" s="259" t="s">
        <v>40</v>
      </c>
      <c r="C50" s="458" t="str">
        <f>INDEX($B$8:$B$44,MATCH(MAX($L$8:$L$44),$L$8:$L$44,FALSE))</f>
        <v>Custom Heuristic 1</v>
      </c>
      <c r="D50" s="458"/>
      <c r="E50" s="458"/>
      <c r="F50" s="458"/>
      <c r="G50" s="458" t="str">
        <f>INDEX($B$8:$B$44,MATCH(MAX($M$8:$M$44),$M$8:$M$44,FALSE))</f>
        <v>Out-degree Centrality</v>
      </c>
      <c r="H50" s="458"/>
      <c r="I50" s="458"/>
      <c r="J50" s="458"/>
      <c r="K50" s="458" t="str">
        <f>INDEX($B$8:$B$44,MATCH(MAX($N$8:$N$44),$N$8:$N$44,FALSE))</f>
        <v>Betweenness-Centrality</v>
      </c>
      <c r="L50" s="458"/>
      <c r="M50" s="458"/>
      <c r="N50" s="260"/>
      <c r="O50" s="82"/>
      <c r="P50" s="27">
        <v>5851</v>
      </c>
      <c r="Q50" s="28">
        <f t="shared" si="0"/>
        <v>1</v>
      </c>
      <c r="R50" s="92"/>
      <c r="S50" s="6"/>
      <c r="T50" s="6">
        <v>5041</v>
      </c>
      <c r="U50" s="257">
        <f t="shared" si="2"/>
        <v>2</v>
      </c>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row>
    <row r="51" spans="1:166" ht="18" x14ac:dyDescent="0.3">
      <c r="A51" s="82"/>
      <c r="B51" s="258" t="s">
        <v>38</v>
      </c>
      <c r="C51" s="459">
        <f>LARGE($L$8:$L$44,2)</f>
        <v>970.44899999999996</v>
      </c>
      <c r="D51" s="459"/>
      <c r="E51" s="459"/>
      <c r="F51" s="459"/>
      <c r="G51" s="459">
        <f>LARGE($M$8:$M$44,2)</f>
        <v>1828.0619999999999</v>
      </c>
      <c r="H51" s="459"/>
      <c r="I51" s="459"/>
      <c r="J51" s="459"/>
      <c r="K51" s="459">
        <f>LARGE($N$8:$N$44,2)</f>
        <v>2001.9079999999999</v>
      </c>
      <c r="L51" s="459"/>
      <c r="M51" s="459"/>
      <c r="N51" s="260"/>
      <c r="O51" s="154"/>
      <c r="P51" s="154"/>
      <c r="Q51" s="154"/>
      <c r="R51" s="155"/>
      <c r="S51" s="6"/>
      <c r="T51" s="6">
        <v>5162</v>
      </c>
      <c r="U51" s="257">
        <f t="shared" si="2"/>
        <v>1</v>
      </c>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row>
    <row r="52" spans="1:166" ht="18.600000000000001" thickBot="1" x14ac:dyDescent="0.35">
      <c r="A52" s="154"/>
      <c r="B52" s="259" t="s">
        <v>40</v>
      </c>
      <c r="C52" s="458" t="str">
        <f>INDEX($B$8:$B$44,MATCH(LARGE($L$8:$L$44,2),$L$8:$L$44,FALSE))</f>
        <v>Custom Heuristic 2</v>
      </c>
      <c r="D52" s="458"/>
      <c r="E52" s="458"/>
      <c r="F52" s="458"/>
      <c r="G52" s="458" t="str">
        <f>INDEX($B$8:$B$44,MATCH(LARGE($M$8:$M$44, 2),$M$8:$M$44,FALSE))</f>
        <v>Betweenness-Centrality</v>
      </c>
      <c r="H52" s="458"/>
      <c r="I52" s="458"/>
      <c r="J52" s="458"/>
      <c r="K52" s="458" t="str">
        <f>INDEX($B$8:$B$44,MATCH(LARGE($N$8:$N$44,2),$N$8:$N$44,FALSE))</f>
        <v>Out-degree Centrality</v>
      </c>
      <c r="L52" s="458"/>
      <c r="M52" s="458"/>
      <c r="N52" s="260"/>
      <c r="O52" s="82"/>
      <c r="P52" s="82"/>
      <c r="Q52" s="82"/>
      <c r="R52" s="92"/>
      <c r="S52" s="6"/>
      <c r="T52" s="6">
        <v>5600</v>
      </c>
      <c r="U52" s="257">
        <f t="shared" si="2"/>
        <v>2</v>
      </c>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row>
    <row r="53" spans="1:166" ht="18" x14ac:dyDescent="0.3">
      <c r="A53" s="99"/>
      <c r="B53" s="258" t="s">
        <v>39</v>
      </c>
      <c r="C53" s="459">
        <f>LARGE($L$8:$L$44,3)</f>
        <v>596.53399999999999</v>
      </c>
      <c r="D53" s="459"/>
      <c r="E53" s="459"/>
      <c r="F53" s="459"/>
      <c r="G53" s="459">
        <f>LARGE(M$8:M$44,3)</f>
        <v>1819.405</v>
      </c>
      <c r="H53" s="459"/>
      <c r="I53" s="459"/>
      <c r="J53" s="459"/>
      <c r="K53" s="459">
        <f>LARGE(N$8:N$44,3)</f>
        <v>1991.0709999999999</v>
      </c>
      <c r="L53" s="459"/>
      <c r="M53" s="459"/>
      <c r="N53" s="260"/>
      <c r="O53" s="82"/>
      <c r="P53" s="82"/>
      <c r="Q53" s="82"/>
      <c r="R53" s="92"/>
      <c r="S53" s="6"/>
      <c r="T53" s="6">
        <v>5717</v>
      </c>
      <c r="U53" s="257">
        <f t="shared" si="2"/>
        <v>1</v>
      </c>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row>
    <row r="54" spans="1:166" ht="18.600000000000001" thickBot="1" x14ac:dyDescent="0.35">
      <c r="A54" s="99"/>
      <c r="B54" s="259" t="s">
        <v>40</v>
      </c>
      <c r="C54" s="458" t="str">
        <f>INDEX($B$8:$B$44,MATCH(LARGE($L$8:$L$44,3),$L$8:$L$44,FALSE))</f>
        <v>Betweenness-Centrality</v>
      </c>
      <c r="D54" s="458"/>
      <c r="E54" s="458"/>
      <c r="F54" s="458"/>
      <c r="G54" s="458" t="e">
        <f>INDEX($B$8:$B$44,MATCH(LARGE($M$8:$M$44,3),$L$8:$L$44,FALSE))</f>
        <v>#N/A</v>
      </c>
      <c r="H54" s="458"/>
      <c r="I54" s="458"/>
      <c r="J54" s="458"/>
      <c r="K54" s="458" t="str">
        <f>INDEX($B$8:$B$44,MATCH(LARGE(N$8:N$44,3),N$8:N$44,FALSE))</f>
        <v>Information(CF Closeness)-Centrality</v>
      </c>
      <c r="L54" s="458"/>
      <c r="M54" s="458"/>
      <c r="N54" s="260"/>
      <c r="O54" s="82"/>
      <c r="P54" s="82"/>
      <c r="Q54" s="82"/>
      <c r="R54" s="92"/>
      <c r="S54" s="6"/>
      <c r="T54" s="6">
        <v>5851</v>
      </c>
      <c r="U54" s="257">
        <f t="shared" si="2"/>
        <v>1</v>
      </c>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row>
    <row r="55" spans="1:166" x14ac:dyDescent="0.3">
      <c r="A55" s="99"/>
      <c r="B55" s="88"/>
      <c r="C55" s="82"/>
      <c r="D55" s="82"/>
      <c r="E55" s="82"/>
      <c r="F55" s="82"/>
      <c r="G55" s="82"/>
      <c r="H55" s="82"/>
      <c r="I55" s="82"/>
      <c r="J55" s="82"/>
      <c r="K55" s="82"/>
      <c r="L55" s="82"/>
      <c r="M55" s="82"/>
      <c r="N55" s="82"/>
      <c r="O55" s="82"/>
      <c r="P55" s="82"/>
      <c r="Q55" s="82"/>
      <c r="R55" s="92"/>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row>
    <row r="56" spans="1:166" ht="15" thickBot="1" x14ac:dyDescent="0.35">
      <c r="A56" s="81"/>
      <c r="B56" s="108"/>
      <c r="C56" s="107"/>
      <c r="D56" s="107"/>
      <c r="E56" s="107"/>
      <c r="F56" s="107"/>
      <c r="G56" s="107"/>
      <c r="H56" s="107"/>
      <c r="I56" s="107"/>
      <c r="J56" s="107"/>
      <c r="K56" s="107"/>
      <c r="L56" s="107"/>
      <c r="M56" s="107"/>
      <c r="N56" s="107"/>
      <c r="O56" s="104"/>
      <c r="P56" s="104"/>
      <c r="Q56" s="104"/>
      <c r="R56" s="103"/>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row>
    <row r="57" spans="1:166" x14ac:dyDescent="0.3">
      <c r="A57" s="20"/>
      <c r="B57" s="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row>
    <row r="58" spans="1:166" x14ac:dyDescent="0.3">
      <c r="A58" s="20"/>
      <c r="B58" s="4"/>
      <c r="C58" s="6"/>
      <c r="D58" s="6"/>
      <c r="E58" s="6"/>
      <c r="F58" s="6"/>
      <c r="G58" s="3"/>
      <c r="H58" s="3"/>
      <c r="I58" s="3"/>
      <c r="J58" s="3"/>
      <c r="K58" s="3"/>
      <c r="L58" s="3"/>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row>
    <row r="59" spans="1:166" x14ac:dyDescent="0.3">
      <c r="A59" s="20"/>
      <c r="B59" s="4"/>
      <c r="C59" s="6"/>
      <c r="D59" s="6"/>
      <c r="E59" s="6"/>
      <c r="F59" s="6"/>
      <c r="G59" s="3"/>
      <c r="H59" s="3"/>
      <c r="I59" s="3"/>
      <c r="J59" s="3"/>
      <c r="K59" s="3"/>
      <c r="L59" s="3"/>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row>
    <row r="60" spans="1:166" x14ac:dyDescent="0.3">
      <c r="A60" s="20"/>
      <c r="B60" s="4"/>
      <c r="C60" s="6"/>
      <c r="D60" s="6"/>
      <c r="E60" s="6"/>
      <c r="F60" s="6"/>
      <c r="G60" s="3"/>
      <c r="H60" s="3"/>
      <c r="I60" s="3"/>
      <c r="J60" s="3"/>
      <c r="K60" s="3"/>
      <c r="L60" s="3"/>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row>
    <row r="61" spans="1:166" x14ac:dyDescent="0.3">
      <c r="A61" s="20"/>
      <c r="B61" s="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row>
    <row r="62" spans="1:166" x14ac:dyDescent="0.3">
      <c r="A62" s="20"/>
      <c r="B62" s="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row>
    <row r="63" spans="1:166" x14ac:dyDescent="0.3">
      <c r="A63" s="20"/>
      <c r="B63" s="4"/>
      <c r="C63" s="6"/>
      <c r="D63" s="6"/>
      <c r="E63" s="6"/>
      <c r="F63" s="6"/>
      <c r="G63" s="6"/>
      <c r="H63" s="6"/>
    </row>
    <row r="64" spans="1:166" x14ac:dyDescent="0.3">
      <c r="A64" s="20"/>
      <c r="B64" s="4"/>
      <c r="C64" s="6"/>
      <c r="D64" s="6"/>
      <c r="E64" s="6"/>
      <c r="F64" s="6"/>
      <c r="G64" s="6"/>
      <c r="H64" s="6"/>
    </row>
    <row r="65" spans="1:8" x14ac:dyDescent="0.3">
      <c r="A65" s="20"/>
      <c r="B65" s="4"/>
      <c r="C65" s="6"/>
      <c r="D65" s="6"/>
      <c r="E65" s="6"/>
      <c r="F65" s="6"/>
      <c r="G65" s="6"/>
      <c r="H65" s="6"/>
    </row>
    <row r="66" spans="1:8" x14ac:dyDescent="0.3">
      <c r="A66" s="20"/>
      <c r="B66" s="4"/>
      <c r="C66" s="6"/>
      <c r="D66" s="6"/>
      <c r="E66" s="6"/>
      <c r="F66" s="6"/>
      <c r="G66" s="6"/>
      <c r="H66" s="6"/>
    </row>
    <row r="67" spans="1:8" x14ac:dyDescent="0.3">
      <c r="A67" s="20"/>
      <c r="B67" s="4"/>
      <c r="C67" s="6"/>
      <c r="D67" s="6"/>
      <c r="E67" s="6"/>
      <c r="F67" s="6"/>
      <c r="G67" s="6"/>
      <c r="H67" s="6"/>
    </row>
    <row r="68" spans="1:8" x14ac:dyDescent="0.3">
      <c r="A68" s="20"/>
      <c r="B68" s="4"/>
      <c r="C68" s="6"/>
      <c r="D68" s="6"/>
      <c r="E68" s="6"/>
      <c r="F68" s="6"/>
      <c r="G68" s="6"/>
      <c r="H68" s="6"/>
    </row>
    <row r="69" spans="1:8" x14ac:dyDescent="0.3">
      <c r="A69" s="20"/>
      <c r="B69" s="4"/>
      <c r="C69" s="6"/>
      <c r="D69" s="6"/>
      <c r="E69" s="6"/>
      <c r="F69" s="6"/>
      <c r="G69" s="6"/>
      <c r="H69" s="6"/>
    </row>
    <row r="70" spans="1:8" x14ac:dyDescent="0.3">
      <c r="A70" s="20"/>
      <c r="B70" s="4"/>
      <c r="C70" s="6"/>
      <c r="D70" s="6"/>
      <c r="E70" s="6"/>
      <c r="F70" s="6"/>
      <c r="G70" s="6"/>
      <c r="H70" s="6"/>
    </row>
    <row r="71" spans="1:8" x14ac:dyDescent="0.3">
      <c r="A71" s="20"/>
      <c r="B71" s="4"/>
      <c r="C71" s="6"/>
      <c r="D71" s="6"/>
      <c r="E71" s="6"/>
      <c r="F71" s="6"/>
      <c r="G71" s="6"/>
      <c r="H71" s="6"/>
    </row>
    <row r="72" spans="1:8" x14ac:dyDescent="0.3">
      <c r="A72" s="20"/>
      <c r="B72" s="4"/>
      <c r="C72" s="6"/>
      <c r="D72" s="6"/>
      <c r="E72" s="6"/>
      <c r="F72" s="6"/>
      <c r="G72" s="6"/>
      <c r="H72" s="6"/>
    </row>
    <row r="73" spans="1:8" x14ac:dyDescent="0.3">
      <c r="A73" s="20"/>
      <c r="B73" s="4"/>
      <c r="C73" s="6"/>
      <c r="D73" s="6"/>
      <c r="E73" s="6"/>
      <c r="F73" s="6"/>
      <c r="G73" s="6"/>
      <c r="H73" s="6"/>
    </row>
    <row r="74" spans="1:8" x14ac:dyDescent="0.3">
      <c r="A74" s="20"/>
      <c r="B74" s="4"/>
      <c r="C74" s="6"/>
      <c r="D74" s="6"/>
      <c r="E74" s="6"/>
      <c r="F74" s="6"/>
      <c r="G74" s="6"/>
      <c r="H74" s="6"/>
    </row>
    <row r="75" spans="1:8" x14ac:dyDescent="0.3">
      <c r="A75" s="20"/>
      <c r="B75" s="4"/>
      <c r="C75" s="6"/>
      <c r="D75" s="6"/>
      <c r="E75" s="6"/>
      <c r="F75" s="6"/>
      <c r="G75" s="6"/>
      <c r="H75" s="6"/>
    </row>
    <row r="76" spans="1:8" x14ac:dyDescent="0.3">
      <c r="A76" s="20"/>
      <c r="B76" s="4"/>
      <c r="C76" s="6"/>
      <c r="D76" s="6"/>
      <c r="E76" s="6"/>
      <c r="F76" s="6"/>
      <c r="G76" s="6"/>
      <c r="H76" s="6"/>
    </row>
    <row r="77" spans="1:8" x14ac:dyDescent="0.3">
      <c r="A77" s="20"/>
      <c r="B77" s="4"/>
      <c r="C77" s="6"/>
      <c r="D77" s="6"/>
      <c r="E77" s="6"/>
      <c r="F77" s="6"/>
      <c r="G77" s="6"/>
      <c r="H77" s="6"/>
    </row>
    <row r="78" spans="1:8" x14ac:dyDescent="0.3">
      <c r="A78" s="20"/>
      <c r="B78" s="4"/>
      <c r="C78" s="6"/>
      <c r="D78" s="6"/>
      <c r="E78" s="6"/>
      <c r="F78" s="6"/>
      <c r="G78" s="6"/>
      <c r="H78" s="6"/>
    </row>
    <row r="79" spans="1:8" x14ac:dyDescent="0.3">
      <c r="A79" s="20"/>
      <c r="B79" s="4"/>
      <c r="C79" s="6"/>
      <c r="D79" s="6"/>
      <c r="E79" s="6"/>
      <c r="F79" s="6"/>
      <c r="G79" s="6"/>
      <c r="H79" s="6"/>
    </row>
    <row r="80" spans="1:8" x14ac:dyDescent="0.3">
      <c r="A80" s="20"/>
      <c r="B80" s="4"/>
      <c r="C80" s="6"/>
      <c r="D80" s="6"/>
      <c r="E80" s="6"/>
      <c r="F80" s="6"/>
      <c r="G80" s="6"/>
      <c r="H80" s="6"/>
    </row>
    <row r="81" spans="1:8" x14ac:dyDescent="0.3">
      <c r="A81" s="20"/>
      <c r="B81" s="4"/>
      <c r="C81" s="6"/>
      <c r="D81" s="6"/>
      <c r="E81" s="6"/>
      <c r="F81" s="6"/>
      <c r="G81" s="6"/>
      <c r="H81" s="6"/>
    </row>
    <row r="82" spans="1:8" x14ac:dyDescent="0.3">
      <c r="A82" s="20"/>
      <c r="D82" s="6"/>
      <c r="E82" s="6"/>
      <c r="F82" s="6"/>
      <c r="G82" s="6"/>
    </row>
    <row r="83" spans="1:8" x14ac:dyDescent="0.3">
      <c r="A83" s="20"/>
    </row>
    <row r="84" spans="1:8" x14ac:dyDescent="0.3">
      <c r="A84" s="20"/>
    </row>
  </sheetData>
  <sortState xmlns:xlrd2="http://schemas.microsoft.com/office/spreadsheetml/2017/richdata2" ref="P5:Q50">
    <sortCondition descending="1" ref="Q50"/>
  </sortState>
  <mergeCells count="29">
    <mergeCell ref="C5:J7"/>
    <mergeCell ref="C3:J3"/>
    <mergeCell ref="K5:K7"/>
    <mergeCell ref="C52:F52"/>
    <mergeCell ref="C53:F53"/>
    <mergeCell ref="G50:J50"/>
    <mergeCell ref="G54:J54"/>
    <mergeCell ref="K54:M54"/>
    <mergeCell ref="C54:F54"/>
    <mergeCell ref="G52:J52"/>
    <mergeCell ref="K52:M52"/>
    <mergeCell ref="G53:J53"/>
    <mergeCell ref="K53:M53"/>
    <mergeCell ref="K50:M50"/>
    <mergeCell ref="G51:J51"/>
    <mergeCell ref="K51:M51"/>
    <mergeCell ref="L3:N3"/>
    <mergeCell ref="B2:Q2"/>
    <mergeCell ref="P4:Q4"/>
    <mergeCell ref="C49:F49"/>
    <mergeCell ref="G49:J49"/>
    <mergeCell ref="K49:M49"/>
    <mergeCell ref="C48:F48"/>
    <mergeCell ref="G48:J48"/>
    <mergeCell ref="K48:M48"/>
    <mergeCell ref="C50:F50"/>
    <mergeCell ref="C51:F51"/>
    <mergeCell ref="B4:B6"/>
    <mergeCell ref="L4:N4"/>
  </mergeCells>
  <phoneticPr fontId="12" type="noConversion"/>
  <conditionalFormatting sqref="K8:K44">
    <cfRule type="top10" dxfId="7" priority="1" stopIfTrue="1" bottom="1" rank="1"/>
    <cfRule type="colorScale" priority="5">
      <colorScale>
        <cfvo type="min"/>
        <cfvo type="percentile" val="65"/>
        <cfvo type="max"/>
        <color rgb="FF76DC87"/>
        <color rgb="FFFFEB84"/>
        <color rgb="FFF66E6E"/>
      </colorScale>
    </cfRule>
  </conditionalFormatting>
  <conditionalFormatting sqref="M8:M44">
    <cfRule type="top10" dxfId="6" priority="3" stopIfTrue="1" rank="1"/>
    <cfRule type="colorScale" priority="7">
      <colorScale>
        <cfvo type="min"/>
        <cfvo type="percentile" val="40"/>
        <cfvo type="max"/>
        <color rgb="FFF66E6E"/>
        <color rgb="FFFFEB84"/>
        <color rgb="FF76DC87"/>
      </colorScale>
    </cfRule>
  </conditionalFormatting>
  <conditionalFormatting sqref="L8:L44">
    <cfRule type="top10" dxfId="5" priority="2" stopIfTrue="1" rank="1"/>
    <cfRule type="colorScale" priority="6">
      <colorScale>
        <cfvo type="min"/>
        <cfvo type="percentile" val="40"/>
        <cfvo type="max"/>
        <color rgb="FFF66E6E"/>
        <color rgb="FFFFEB84"/>
        <color rgb="FF76DC87"/>
      </colorScale>
    </cfRule>
  </conditionalFormatting>
  <conditionalFormatting sqref="N8:N44">
    <cfRule type="top10" dxfId="4" priority="4" stopIfTrue="1" rank="1"/>
    <cfRule type="colorScale" priority="8">
      <colorScale>
        <cfvo type="min"/>
        <cfvo type="percentile" val="40"/>
        <cfvo type="max"/>
        <color rgb="FFF66E6E"/>
        <color rgb="FFFFEB84"/>
        <color rgb="FF76DC87"/>
      </colorScale>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28BFE-784F-4934-B0D7-499802F6B61D}">
  <sheetPr>
    <pageSetUpPr autoPageBreaks="0"/>
  </sheetPr>
  <dimension ref="A1:FP82"/>
  <sheetViews>
    <sheetView showGridLines="0" zoomScale="60" zoomScaleNormal="60" zoomScalePageLayoutView="47" workbookViewId="0">
      <selection activeCell="P6" sqref="P6"/>
    </sheetView>
  </sheetViews>
  <sheetFormatPr defaultRowHeight="14.4" x14ac:dyDescent="0.3"/>
  <cols>
    <col min="1" max="1" width="2.77734375" style="83" customWidth="1"/>
    <col min="2" max="2" width="34.88671875" customWidth="1"/>
    <col min="3" max="10" width="7.77734375" customWidth="1"/>
    <col min="11" max="14" width="12.77734375" customWidth="1"/>
    <col min="15" max="15" width="2.77734375" customWidth="1"/>
    <col min="16" max="17" width="8.77734375" customWidth="1"/>
    <col min="18" max="18" width="2.77734375" customWidth="1"/>
    <col min="19" max="19" width="8.88671875" customWidth="1"/>
    <col min="20" max="20" width="4.77734375" customWidth="1"/>
    <col min="21" max="43" width="8.88671875" customWidth="1"/>
  </cols>
  <sheetData>
    <row r="1" spans="2:35" ht="12" customHeight="1" thickBot="1" x14ac:dyDescent="0.35">
      <c r="B1" s="83"/>
      <c r="C1" s="83"/>
      <c r="D1" s="83"/>
      <c r="E1" s="83"/>
      <c r="F1" s="83"/>
      <c r="G1" s="83"/>
      <c r="H1" s="83"/>
      <c r="I1" s="83"/>
      <c r="J1" s="83"/>
      <c r="K1" s="83"/>
      <c r="L1" s="83"/>
      <c r="M1" s="83"/>
      <c r="N1" s="83"/>
      <c r="O1" s="83"/>
      <c r="P1" s="83"/>
      <c r="Q1" s="83"/>
      <c r="R1" s="92"/>
    </row>
    <row r="2" spans="2:35" ht="42.6" customHeight="1" thickBot="1" x14ac:dyDescent="0.7">
      <c r="B2" s="463" t="s">
        <v>94</v>
      </c>
      <c r="C2" s="464"/>
      <c r="D2" s="464"/>
      <c r="E2" s="464"/>
      <c r="F2" s="464"/>
      <c r="G2" s="464"/>
      <c r="H2" s="464"/>
      <c r="I2" s="464"/>
      <c r="J2" s="464"/>
      <c r="K2" s="464"/>
      <c r="L2" s="464"/>
      <c r="M2" s="464"/>
      <c r="N2" s="464"/>
      <c r="O2" s="464"/>
      <c r="P2" s="464"/>
      <c r="Q2" s="464"/>
      <c r="R2" s="105"/>
      <c r="T2" s="251"/>
      <c r="U2" s="493" t="s">
        <v>131</v>
      </c>
      <c r="V2" s="494"/>
      <c r="W2" s="494"/>
      <c r="X2" s="494"/>
      <c r="Y2" s="494"/>
      <c r="Z2" s="494"/>
      <c r="AA2" s="494"/>
      <c r="AB2" s="494"/>
      <c r="AC2" s="494"/>
      <c r="AD2" s="494"/>
      <c r="AE2" s="494"/>
      <c r="AF2" s="494"/>
      <c r="AG2" s="494"/>
      <c r="AH2" s="494"/>
      <c r="AI2" s="495"/>
    </row>
    <row r="3" spans="2:35" ht="21" customHeight="1" thickBot="1" x14ac:dyDescent="0.35">
      <c r="B3" s="95" t="s">
        <v>23</v>
      </c>
      <c r="C3" s="485" t="s">
        <v>139</v>
      </c>
      <c r="D3" s="486"/>
      <c r="E3" s="486"/>
      <c r="F3" s="486"/>
      <c r="G3" s="486"/>
      <c r="H3" s="486"/>
      <c r="I3" s="486"/>
      <c r="J3" s="486"/>
      <c r="K3" s="102" t="s">
        <v>25</v>
      </c>
      <c r="L3" s="460" t="s">
        <v>129</v>
      </c>
      <c r="M3" s="461"/>
      <c r="N3" s="462"/>
      <c r="O3" s="83"/>
      <c r="P3" s="106"/>
      <c r="Q3" s="106"/>
      <c r="R3" s="92"/>
      <c r="U3" s="487" t="s">
        <v>130</v>
      </c>
      <c r="V3" s="488"/>
      <c r="W3" s="488"/>
      <c r="X3" s="488"/>
      <c r="Y3" s="488"/>
      <c r="Z3" s="488"/>
      <c r="AA3" s="488"/>
      <c r="AB3" s="488"/>
      <c r="AC3" s="488"/>
      <c r="AD3" s="488"/>
      <c r="AE3" s="488"/>
      <c r="AF3" s="488"/>
      <c r="AG3" s="488"/>
      <c r="AH3" s="488"/>
      <c r="AI3" s="489"/>
    </row>
    <row r="4" spans="2:35" ht="16.2" customHeight="1" thickBot="1" x14ac:dyDescent="0.4">
      <c r="B4" s="470"/>
      <c r="C4" s="269">
        <v>1</v>
      </c>
      <c r="D4" s="223">
        <v>2</v>
      </c>
      <c r="E4" s="223">
        <v>3</v>
      </c>
      <c r="F4" s="223">
        <v>4</v>
      </c>
      <c r="G4" s="223">
        <v>5</v>
      </c>
      <c r="H4" s="223">
        <v>6</v>
      </c>
      <c r="I4" s="223">
        <v>7</v>
      </c>
      <c r="J4" s="224">
        <v>8</v>
      </c>
      <c r="K4" s="32" t="s">
        <v>93</v>
      </c>
      <c r="L4" s="473" t="s">
        <v>133</v>
      </c>
      <c r="M4" s="474"/>
      <c r="N4" s="475"/>
      <c r="O4" s="83"/>
      <c r="P4" s="465" t="s">
        <v>96</v>
      </c>
      <c r="Q4" s="466"/>
      <c r="R4" s="92"/>
      <c r="U4" s="490"/>
      <c r="V4" s="491"/>
      <c r="W4" s="491"/>
      <c r="X4" s="491"/>
      <c r="Y4" s="491"/>
      <c r="Z4" s="491"/>
      <c r="AA4" s="491"/>
      <c r="AB4" s="491"/>
      <c r="AC4" s="491"/>
      <c r="AD4" s="491"/>
      <c r="AE4" s="491"/>
      <c r="AF4" s="491"/>
      <c r="AG4" s="491"/>
      <c r="AH4" s="491"/>
      <c r="AI4" s="492"/>
    </row>
    <row r="5" spans="2:35" ht="21" customHeight="1" thickBot="1" x14ac:dyDescent="0.35">
      <c r="B5" s="471"/>
      <c r="C5" s="476"/>
      <c r="D5" s="477"/>
      <c r="E5" s="477"/>
      <c r="F5" s="477"/>
      <c r="G5" s="477"/>
      <c r="H5" s="477"/>
      <c r="I5" s="477"/>
      <c r="J5" s="478"/>
      <c r="K5" s="470"/>
      <c r="L5" s="245" t="s">
        <v>34</v>
      </c>
      <c r="M5" s="54" t="s">
        <v>35</v>
      </c>
      <c r="N5" s="25" t="s">
        <v>36</v>
      </c>
      <c r="O5" s="83"/>
      <c r="P5" s="21" t="s">
        <v>31</v>
      </c>
      <c r="Q5" s="22" t="s">
        <v>30</v>
      </c>
      <c r="R5" s="92"/>
      <c r="U5" s="496" t="s">
        <v>124</v>
      </c>
      <c r="V5" s="497"/>
      <c r="W5" s="498"/>
      <c r="X5" s="496" t="s">
        <v>125</v>
      </c>
      <c r="Y5" s="497"/>
      <c r="Z5" s="498"/>
      <c r="AA5" s="496" t="s">
        <v>126</v>
      </c>
      <c r="AB5" s="497"/>
      <c r="AC5" s="498"/>
      <c r="AD5" s="496" t="s">
        <v>127</v>
      </c>
      <c r="AE5" s="497"/>
      <c r="AF5" s="498"/>
      <c r="AG5" s="496" t="s">
        <v>128</v>
      </c>
      <c r="AH5" s="497"/>
      <c r="AI5" s="498"/>
    </row>
    <row r="6" spans="2:35" ht="16.2" thickBot="1" x14ac:dyDescent="0.35">
      <c r="B6" s="472"/>
      <c r="C6" s="479"/>
      <c r="D6" s="480"/>
      <c r="E6" s="480"/>
      <c r="F6" s="480"/>
      <c r="G6" s="480"/>
      <c r="H6" s="480"/>
      <c r="I6" s="480"/>
      <c r="J6" s="481"/>
      <c r="K6" s="471"/>
      <c r="L6" s="270" t="s">
        <v>147</v>
      </c>
      <c r="M6" s="101" t="s">
        <v>143</v>
      </c>
      <c r="N6" s="94" t="s">
        <v>140</v>
      </c>
      <c r="O6" s="87"/>
      <c r="P6" s="33" cm="1">
        <f t="array" aca="1" ref="P6" ca="1">INDEX(C11:J47, P6:P49)</f>
        <v>0</v>
      </c>
      <c r="Q6" s="28">
        <f ca="1">COUNTIF($C$11:$J$47,P6)</f>
        <v>0</v>
      </c>
      <c r="R6" s="92"/>
      <c r="U6" s="271" t="s">
        <v>73</v>
      </c>
      <c r="V6" s="272" t="s">
        <v>74</v>
      </c>
      <c r="W6" s="273" t="s">
        <v>75</v>
      </c>
      <c r="X6" s="271" t="s">
        <v>73</v>
      </c>
      <c r="Y6" s="272" t="s">
        <v>74</v>
      </c>
      <c r="Z6" s="273" t="s">
        <v>75</v>
      </c>
      <c r="AA6" s="271" t="s">
        <v>73</v>
      </c>
      <c r="AB6" s="272" t="s">
        <v>74</v>
      </c>
      <c r="AC6" s="273" t="s">
        <v>75</v>
      </c>
      <c r="AD6" s="271" t="s">
        <v>73</v>
      </c>
      <c r="AE6" s="272" t="s">
        <v>74</v>
      </c>
      <c r="AF6" s="273" t="s">
        <v>75</v>
      </c>
      <c r="AG6" s="271" t="s">
        <v>73</v>
      </c>
      <c r="AH6" s="272" t="s">
        <v>74</v>
      </c>
      <c r="AI6" s="273" t="s">
        <v>75</v>
      </c>
    </row>
    <row r="7" spans="2:35" ht="18.600000000000001" thickBot="1" x14ac:dyDescent="0.4">
      <c r="B7" s="268" t="s">
        <v>0</v>
      </c>
      <c r="C7" s="482"/>
      <c r="D7" s="483"/>
      <c r="E7" s="483"/>
      <c r="F7" s="483"/>
      <c r="G7" s="483"/>
      <c r="H7" s="483"/>
      <c r="I7" s="483"/>
      <c r="J7" s="484"/>
      <c r="K7" s="472"/>
      <c r="L7" s="92"/>
      <c r="M7" s="83"/>
      <c r="N7" s="89"/>
      <c r="O7" s="87"/>
      <c r="P7" s="27"/>
      <c r="Q7" s="28"/>
      <c r="R7" s="92"/>
      <c r="U7" s="505"/>
      <c r="V7" s="506"/>
      <c r="W7" s="506"/>
      <c r="X7" s="505"/>
      <c r="Y7" s="506"/>
      <c r="Z7" s="506"/>
      <c r="AA7" s="505"/>
      <c r="AB7" s="506"/>
      <c r="AC7" s="506"/>
      <c r="AD7" s="505"/>
      <c r="AE7" s="506"/>
      <c r="AF7" s="506"/>
      <c r="AG7" s="505"/>
      <c r="AH7" s="506"/>
      <c r="AI7" s="507"/>
    </row>
    <row r="8" spans="2:35" ht="16.2" thickBot="1" x14ac:dyDescent="0.35">
      <c r="B8" s="90" t="s">
        <v>0</v>
      </c>
      <c r="C8" s="29">
        <v>5539</v>
      </c>
      <c r="D8" s="30">
        <v>4356</v>
      </c>
      <c r="E8" s="30">
        <v>815</v>
      </c>
      <c r="F8" s="30">
        <v>975</v>
      </c>
      <c r="G8" s="30">
        <v>5043</v>
      </c>
      <c r="H8" s="30">
        <v>468</v>
      </c>
      <c r="I8" s="30">
        <v>4793</v>
      </c>
      <c r="J8" s="31">
        <v>4542</v>
      </c>
      <c r="K8" s="93">
        <v>1E-3</v>
      </c>
      <c r="L8" s="32">
        <v>774.64499999999998</v>
      </c>
      <c r="M8" s="91"/>
      <c r="N8" s="32"/>
      <c r="O8" s="281"/>
      <c r="P8" s="27"/>
      <c r="Q8" s="28"/>
      <c r="R8" s="282"/>
      <c r="S8" s="286"/>
      <c r="T8" s="284"/>
      <c r="U8" s="117">
        <v>1235.8</v>
      </c>
      <c r="V8" s="252">
        <v>1239</v>
      </c>
      <c r="W8" s="253">
        <v>1591.6</v>
      </c>
      <c r="X8" s="117">
        <v>1255.5999999999999</v>
      </c>
      <c r="Y8" s="252">
        <v>1310.7</v>
      </c>
      <c r="Z8" s="253">
        <v>1492.1</v>
      </c>
      <c r="AA8" s="117">
        <v>1270.98</v>
      </c>
      <c r="AB8" s="252"/>
      <c r="AC8" s="253"/>
      <c r="AD8" s="117">
        <v>1270.3599999999999</v>
      </c>
      <c r="AE8" s="252">
        <v>1364.3</v>
      </c>
      <c r="AF8" s="253">
        <v>1405.19</v>
      </c>
      <c r="AG8" s="278">
        <v>1253.162</v>
      </c>
      <c r="AH8" s="279">
        <v>1393.232</v>
      </c>
      <c r="AI8" s="280">
        <v>1398.624</v>
      </c>
    </row>
    <row r="9" spans="2:35" ht="16.2" thickBot="1" x14ac:dyDescent="0.35">
      <c r="B9" s="84"/>
      <c r="C9" s="511"/>
      <c r="D9" s="512"/>
      <c r="E9" s="512"/>
      <c r="F9" s="512"/>
      <c r="G9" s="512"/>
      <c r="H9" s="512"/>
      <c r="I9" s="512"/>
      <c r="J9" s="513"/>
      <c r="K9" s="517"/>
      <c r="L9" s="517"/>
      <c r="M9" s="517"/>
      <c r="N9" s="517"/>
      <c r="O9" s="87"/>
      <c r="P9" s="27"/>
      <c r="Q9" s="28"/>
      <c r="R9" s="92"/>
      <c r="U9" s="528"/>
      <c r="V9" s="529"/>
      <c r="W9" s="530"/>
      <c r="X9" s="528"/>
      <c r="Y9" s="529"/>
      <c r="Z9" s="530"/>
      <c r="AA9" s="528"/>
      <c r="AB9" s="529"/>
      <c r="AC9" s="530"/>
      <c r="AD9" s="528"/>
      <c r="AE9" s="529"/>
      <c r="AF9" s="530"/>
      <c r="AG9" s="528"/>
      <c r="AH9" s="529"/>
      <c r="AI9" s="530"/>
    </row>
    <row r="10" spans="2:35" ht="18.600000000000001" thickBot="1" x14ac:dyDescent="0.4">
      <c r="B10" s="109" t="s">
        <v>20</v>
      </c>
      <c r="C10" s="514"/>
      <c r="D10" s="515"/>
      <c r="E10" s="515"/>
      <c r="F10" s="515"/>
      <c r="G10" s="515"/>
      <c r="H10" s="515"/>
      <c r="I10" s="515"/>
      <c r="J10" s="516"/>
      <c r="K10" s="518"/>
      <c r="L10" s="518"/>
      <c r="M10" s="518"/>
      <c r="N10" s="518"/>
      <c r="O10" s="87"/>
      <c r="P10" s="27"/>
      <c r="Q10" s="28"/>
      <c r="R10" s="92"/>
      <c r="U10" s="479"/>
      <c r="V10" s="480"/>
      <c r="W10" s="481"/>
      <c r="X10" s="479"/>
      <c r="Y10" s="480"/>
      <c r="Z10" s="481"/>
      <c r="AA10" s="479"/>
      <c r="AB10" s="480"/>
      <c r="AC10" s="481"/>
      <c r="AD10" s="479"/>
      <c r="AE10" s="480"/>
      <c r="AF10" s="481"/>
      <c r="AG10" s="479"/>
      <c r="AH10" s="480"/>
      <c r="AI10" s="481"/>
    </row>
    <row r="11" spans="2:35" ht="16.2" thickBot="1" x14ac:dyDescent="0.35">
      <c r="B11" s="90" t="s">
        <v>16</v>
      </c>
      <c r="C11" s="29"/>
      <c r="D11" s="30"/>
      <c r="E11" s="30"/>
      <c r="F11" s="30"/>
      <c r="G11" s="30"/>
      <c r="H11" s="30"/>
      <c r="I11" s="30"/>
      <c r="J11" s="31"/>
      <c r="K11" s="90"/>
      <c r="L11" s="32"/>
      <c r="M11" s="32"/>
      <c r="N11" s="32"/>
      <c r="O11" s="87"/>
      <c r="P11" s="27"/>
      <c r="Q11" s="28"/>
      <c r="R11" s="92"/>
      <c r="S11" s="248"/>
      <c r="T11" s="249"/>
      <c r="U11" s="479"/>
      <c r="V11" s="480"/>
      <c r="W11" s="481"/>
      <c r="X11" s="479"/>
      <c r="Y11" s="480"/>
      <c r="Z11" s="481"/>
      <c r="AA11" s="479"/>
      <c r="AB11" s="480"/>
      <c r="AC11" s="481"/>
      <c r="AD11" s="479"/>
      <c r="AE11" s="480"/>
      <c r="AF11" s="481"/>
      <c r="AG11" s="479"/>
      <c r="AH11" s="480"/>
      <c r="AI11" s="481"/>
    </row>
    <row r="12" spans="2:35" ht="16.2" thickBot="1" x14ac:dyDescent="0.35">
      <c r="B12" s="90" t="s">
        <v>18</v>
      </c>
      <c r="C12" s="29"/>
      <c r="D12" s="30"/>
      <c r="E12" s="30"/>
      <c r="F12" s="30"/>
      <c r="G12" s="30"/>
      <c r="H12" s="30"/>
      <c r="I12" s="30"/>
      <c r="J12" s="31"/>
      <c r="K12" s="90"/>
      <c r="L12" s="32"/>
      <c r="M12" s="32"/>
      <c r="N12" s="32"/>
      <c r="O12" s="87"/>
      <c r="P12" s="27"/>
      <c r="Q12" s="28"/>
      <c r="R12" s="92"/>
      <c r="S12" s="248"/>
      <c r="T12" s="6"/>
      <c r="U12" s="479"/>
      <c r="V12" s="480"/>
      <c r="W12" s="481"/>
      <c r="X12" s="479"/>
      <c r="Y12" s="480"/>
      <c r="Z12" s="481"/>
      <c r="AA12" s="479"/>
      <c r="AB12" s="480"/>
      <c r="AC12" s="481"/>
      <c r="AD12" s="479"/>
      <c r="AE12" s="480"/>
      <c r="AF12" s="481"/>
      <c r="AG12" s="479"/>
      <c r="AH12" s="480"/>
      <c r="AI12" s="481"/>
    </row>
    <row r="13" spans="2:35" ht="16.2" thickBot="1" x14ac:dyDescent="0.35">
      <c r="B13" s="90" t="s">
        <v>17</v>
      </c>
      <c r="C13" s="29"/>
      <c r="D13" s="30"/>
      <c r="E13" s="30"/>
      <c r="F13" s="30"/>
      <c r="G13" s="30"/>
      <c r="H13" s="30"/>
      <c r="I13" s="30"/>
      <c r="J13" s="31"/>
      <c r="K13" s="90"/>
      <c r="L13" s="32"/>
      <c r="M13" s="32"/>
      <c r="N13" s="32"/>
      <c r="O13" s="87"/>
      <c r="P13" s="33"/>
      <c r="Q13" s="28"/>
      <c r="R13" s="92"/>
      <c r="S13" s="248"/>
      <c r="T13" s="6"/>
      <c r="U13" s="482"/>
      <c r="V13" s="483"/>
      <c r="W13" s="484"/>
      <c r="X13" s="482"/>
      <c r="Y13" s="483"/>
      <c r="Z13" s="484"/>
      <c r="AA13" s="482"/>
      <c r="AB13" s="483"/>
      <c r="AC13" s="484"/>
      <c r="AD13" s="482"/>
      <c r="AE13" s="483"/>
      <c r="AF13" s="484"/>
      <c r="AG13" s="482"/>
      <c r="AH13" s="483"/>
      <c r="AI13" s="484"/>
    </row>
    <row r="14" spans="2:35" ht="16.2" thickBot="1" x14ac:dyDescent="0.35">
      <c r="B14" s="90" t="s">
        <v>28</v>
      </c>
      <c r="C14" s="29">
        <v>0</v>
      </c>
      <c r="D14" s="30">
        <v>1888</v>
      </c>
      <c r="E14" s="30">
        <v>483</v>
      </c>
      <c r="F14" s="30">
        <v>107</v>
      </c>
      <c r="G14" s="30">
        <v>3437</v>
      </c>
      <c r="H14" s="30">
        <v>2543</v>
      </c>
      <c r="I14" s="30">
        <v>1684</v>
      </c>
      <c r="J14" s="31">
        <v>1912</v>
      </c>
      <c r="K14" s="90">
        <v>1.4999999999999999E-2</v>
      </c>
      <c r="L14" s="32">
        <v>1610.9739999999999</v>
      </c>
      <c r="M14" s="32">
        <v>1842.48</v>
      </c>
      <c r="N14" s="32">
        <v>2122.3919999999998</v>
      </c>
      <c r="O14" s="281"/>
      <c r="P14" s="27"/>
      <c r="Q14" s="28"/>
      <c r="R14" s="282"/>
      <c r="S14" s="283"/>
      <c r="T14" s="284"/>
      <c r="U14" s="275">
        <v>1618</v>
      </c>
      <c r="V14" s="276">
        <v>1802.8</v>
      </c>
      <c r="W14" s="277">
        <v>2127.1999999999998</v>
      </c>
      <c r="X14" s="244">
        <v>1615.6</v>
      </c>
      <c r="Y14" s="242">
        <v>1807.8</v>
      </c>
      <c r="Z14" s="246">
        <v>2124.9</v>
      </c>
      <c r="AA14" s="244">
        <v>1618.84</v>
      </c>
      <c r="AB14" s="242">
        <v>1864.74</v>
      </c>
      <c r="AC14" s="246">
        <v>2139.86</v>
      </c>
      <c r="AD14" s="244">
        <v>1616.74</v>
      </c>
      <c r="AE14" s="242">
        <v>1858.23</v>
      </c>
      <c r="AF14" s="243">
        <v>2138.96</v>
      </c>
      <c r="AG14" s="242">
        <v>1612.8420000000001</v>
      </c>
      <c r="AH14" s="242">
        <v>1854.9760000000001</v>
      </c>
      <c r="AI14" s="243">
        <v>2138.1799999999998</v>
      </c>
    </row>
    <row r="15" spans="2:35" ht="16.2" thickBot="1" x14ac:dyDescent="0.35">
      <c r="B15" s="90" t="s">
        <v>29</v>
      </c>
      <c r="C15" s="29">
        <v>0</v>
      </c>
      <c r="D15" s="30">
        <v>1888</v>
      </c>
      <c r="E15" s="30">
        <v>483</v>
      </c>
      <c r="F15" s="30">
        <v>107</v>
      </c>
      <c r="G15" s="30">
        <v>3437</v>
      </c>
      <c r="H15" s="30">
        <v>2543</v>
      </c>
      <c r="I15" s="30">
        <v>1684</v>
      </c>
      <c r="J15" s="31">
        <v>1912</v>
      </c>
      <c r="K15" s="90">
        <v>1.4E-2</v>
      </c>
      <c r="L15" s="32">
        <v>1610.9739999999999</v>
      </c>
      <c r="M15" s="32">
        <v>1842.48</v>
      </c>
      <c r="N15" s="32">
        <v>2122.3919999999998</v>
      </c>
      <c r="O15" s="281"/>
      <c r="P15" s="27"/>
      <c r="Q15" s="28"/>
      <c r="R15" s="282"/>
      <c r="S15" s="283"/>
      <c r="T15" s="285"/>
      <c r="U15" s="244">
        <v>1618</v>
      </c>
      <c r="V15" s="242">
        <v>1802.8</v>
      </c>
      <c r="W15" s="246">
        <v>2127.1999999999998</v>
      </c>
      <c r="X15" s="244">
        <v>1615.6</v>
      </c>
      <c r="Y15" s="242">
        <v>1807.8</v>
      </c>
      <c r="Z15" s="246">
        <v>2124.9</v>
      </c>
      <c r="AA15" s="244">
        <v>1618.84</v>
      </c>
      <c r="AB15" s="242">
        <v>1864.74</v>
      </c>
      <c r="AC15" s="246">
        <v>2139.86</v>
      </c>
      <c r="AD15" s="244">
        <v>1616.74</v>
      </c>
      <c r="AE15" s="242">
        <v>1858.23</v>
      </c>
      <c r="AF15" s="243">
        <v>2138.96</v>
      </c>
      <c r="AG15" s="242">
        <v>1612.8420000000001</v>
      </c>
      <c r="AH15" s="242">
        <v>1854.9760000000001</v>
      </c>
      <c r="AI15" s="243">
        <v>2138.1799999999998</v>
      </c>
    </row>
    <row r="16" spans="2:35" ht="16.2" thickBot="1" x14ac:dyDescent="0.35">
      <c r="B16" s="84"/>
      <c r="C16" s="511"/>
      <c r="D16" s="512"/>
      <c r="E16" s="512"/>
      <c r="F16" s="512"/>
      <c r="G16" s="512"/>
      <c r="H16" s="512"/>
      <c r="I16" s="512"/>
      <c r="J16" s="513"/>
      <c r="K16" s="517"/>
      <c r="L16" s="517"/>
      <c r="M16" s="517"/>
      <c r="N16" s="517"/>
      <c r="O16" s="85"/>
      <c r="P16" s="27"/>
      <c r="Q16" s="28"/>
      <c r="R16" s="92"/>
      <c r="S16" s="248"/>
      <c r="T16" s="250"/>
      <c r="U16" s="528"/>
      <c r="V16" s="529"/>
      <c r="W16" s="530"/>
      <c r="X16" s="528"/>
      <c r="Y16" s="529"/>
      <c r="Z16" s="530"/>
      <c r="AA16" s="528"/>
      <c r="AB16" s="529"/>
      <c r="AC16" s="530"/>
      <c r="AD16" s="528"/>
      <c r="AE16" s="529"/>
      <c r="AF16" s="530"/>
      <c r="AG16" s="528"/>
      <c r="AH16" s="529"/>
      <c r="AI16" s="530"/>
    </row>
    <row r="17" spans="2:35" ht="18.600000000000001" thickBot="1" x14ac:dyDescent="0.4">
      <c r="B17" s="109" t="s">
        <v>21</v>
      </c>
      <c r="C17" s="514"/>
      <c r="D17" s="515"/>
      <c r="E17" s="515"/>
      <c r="F17" s="515"/>
      <c r="G17" s="515"/>
      <c r="H17" s="515"/>
      <c r="I17" s="515"/>
      <c r="J17" s="516"/>
      <c r="K17" s="518"/>
      <c r="L17" s="518"/>
      <c r="M17" s="518"/>
      <c r="N17" s="518"/>
      <c r="O17" s="87"/>
      <c r="P17" s="27"/>
      <c r="Q17" s="28"/>
      <c r="R17" s="92"/>
      <c r="S17" s="248"/>
      <c r="T17" s="250"/>
      <c r="U17" s="531"/>
      <c r="V17" s="532"/>
      <c r="W17" s="533"/>
      <c r="X17" s="531"/>
      <c r="Y17" s="532"/>
      <c r="Z17" s="533"/>
      <c r="AA17" s="531"/>
      <c r="AB17" s="532"/>
      <c r="AC17" s="533"/>
      <c r="AD17" s="531"/>
      <c r="AE17" s="532"/>
      <c r="AF17" s="533"/>
      <c r="AG17" s="531"/>
      <c r="AH17" s="532"/>
      <c r="AI17" s="533"/>
    </row>
    <row r="18" spans="2:35" ht="16.2" thickBot="1" x14ac:dyDescent="0.35">
      <c r="B18" s="90" t="s">
        <v>1</v>
      </c>
      <c r="C18" s="29">
        <v>107</v>
      </c>
      <c r="D18" s="30">
        <v>1684</v>
      </c>
      <c r="E18" s="30">
        <v>1912</v>
      </c>
      <c r="F18" s="30">
        <v>3437</v>
      </c>
      <c r="G18" s="30">
        <v>0</v>
      </c>
      <c r="H18" s="30">
        <v>2543</v>
      </c>
      <c r="I18" s="30">
        <v>2347</v>
      </c>
      <c r="J18" s="31">
        <v>1888</v>
      </c>
      <c r="K18" s="90">
        <v>3.0000000000000001E-3</v>
      </c>
      <c r="L18" s="225">
        <v>1604.184</v>
      </c>
      <c r="M18" s="32">
        <v>1820.3879999999999</v>
      </c>
      <c r="N18" s="32">
        <v>2144.866</v>
      </c>
      <c r="O18" s="281"/>
      <c r="P18" s="27"/>
      <c r="Q18" s="28"/>
      <c r="R18" s="282"/>
      <c r="S18" s="283"/>
      <c r="T18" s="285"/>
      <c r="U18" s="247">
        <v>1592.8</v>
      </c>
      <c r="V18" s="189">
        <v>1817.6</v>
      </c>
      <c r="W18" s="246">
        <v>2168.1999999999998</v>
      </c>
      <c r="X18" s="191">
        <v>1630.6</v>
      </c>
      <c r="Y18" s="189">
        <v>1848.3</v>
      </c>
      <c r="Z18" s="246">
        <v>2172.1999999999998</v>
      </c>
      <c r="AA18" s="191">
        <v>1596.88</v>
      </c>
      <c r="AB18" s="189">
        <v>1858.52</v>
      </c>
      <c r="AC18" s="246">
        <v>2157.7199999999998</v>
      </c>
      <c r="AD18" s="191">
        <v>1597.25</v>
      </c>
      <c r="AE18" s="189">
        <v>1850.98</v>
      </c>
      <c r="AF18" s="190">
        <v>2159.9899999999998</v>
      </c>
      <c r="AG18" s="189">
        <v>1596.752</v>
      </c>
      <c r="AH18" s="189">
        <v>1847.6959999999999</v>
      </c>
      <c r="AI18" s="190">
        <v>2158.4679999999998</v>
      </c>
    </row>
    <row r="19" spans="2:35" ht="16.2" thickBot="1" x14ac:dyDescent="0.35">
      <c r="B19" s="90" t="s">
        <v>3</v>
      </c>
      <c r="C19" s="29">
        <v>107</v>
      </c>
      <c r="D19" s="30">
        <v>1684</v>
      </c>
      <c r="E19" s="30">
        <v>1912</v>
      </c>
      <c r="F19" s="30">
        <v>3437</v>
      </c>
      <c r="G19" s="30">
        <v>0</v>
      </c>
      <c r="H19" s="30">
        <v>2543</v>
      </c>
      <c r="I19" s="30">
        <v>2347</v>
      </c>
      <c r="J19" s="31">
        <v>1888</v>
      </c>
      <c r="K19" s="90">
        <v>2E-3</v>
      </c>
      <c r="L19" s="225">
        <v>1604.184</v>
      </c>
      <c r="M19" s="32">
        <v>1820.3879999999999</v>
      </c>
      <c r="N19" s="32">
        <v>2144.866</v>
      </c>
      <c r="O19" s="281"/>
      <c r="P19" s="27"/>
      <c r="Q19" s="28"/>
      <c r="R19" s="282"/>
      <c r="S19" s="283"/>
      <c r="T19" s="285"/>
      <c r="U19" s="247">
        <v>1592.8</v>
      </c>
      <c r="V19" s="189">
        <v>1817.6</v>
      </c>
      <c r="W19" s="246">
        <v>2168.1999999999998</v>
      </c>
      <c r="X19" s="191">
        <v>1630.6</v>
      </c>
      <c r="Y19" s="189">
        <v>1848.3</v>
      </c>
      <c r="Z19" s="246">
        <v>2172.1999999999998</v>
      </c>
      <c r="AA19" s="191">
        <v>1596.88</v>
      </c>
      <c r="AB19" s="189">
        <v>1858.52</v>
      </c>
      <c r="AC19" s="246">
        <v>2157.7199999999998</v>
      </c>
      <c r="AD19" s="191">
        <v>1597.25</v>
      </c>
      <c r="AE19" s="189">
        <v>1850.98</v>
      </c>
      <c r="AF19" s="190">
        <v>2159.9899999999998</v>
      </c>
      <c r="AG19" s="189">
        <v>1596.752</v>
      </c>
      <c r="AH19" s="189">
        <v>1847.6959999999999</v>
      </c>
      <c r="AI19" s="190">
        <v>2158.4679999999998</v>
      </c>
    </row>
    <row r="20" spans="2:35" ht="16.2" thickBot="1" x14ac:dyDescent="0.35">
      <c r="B20" s="90" t="s">
        <v>4</v>
      </c>
      <c r="C20" s="29">
        <v>107</v>
      </c>
      <c r="D20" s="30">
        <v>58</v>
      </c>
      <c r="E20" s="30">
        <v>428</v>
      </c>
      <c r="F20" s="30">
        <v>563</v>
      </c>
      <c r="G20" s="30">
        <v>1684</v>
      </c>
      <c r="H20" s="30">
        <v>171</v>
      </c>
      <c r="I20" s="30">
        <v>348</v>
      </c>
      <c r="J20" s="31">
        <v>483</v>
      </c>
      <c r="K20" s="90">
        <v>204.887</v>
      </c>
      <c r="L20" s="225">
        <v>1387.1020000000001</v>
      </c>
      <c r="M20" s="32">
        <v>1567.6020000000001</v>
      </c>
      <c r="N20" s="32">
        <v>1861.414</v>
      </c>
      <c r="O20" s="281"/>
      <c r="P20" s="27"/>
      <c r="Q20" s="28"/>
      <c r="R20" s="282"/>
      <c r="S20" s="283"/>
      <c r="T20" s="285"/>
      <c r="U20" s="247">
        <v>1420.7</v>
      </c>
      <c r="V20" s="189">
        <v>1609.4</v>
      </c>
      <c r="W20" s="246">
        <v>1824.6</v>
      </c>
      <c r="X20" s="191">
        <v>1420.7</v>
      </c>
      <c r="Y20" s="189">
        <v>1609.4</v>
      </c>
      <c r="Z20" s="246">
        <v>1824.6</v>
      </c>
      <c r="AA20" s="191">
        <v>1347.96</v>
      </c>
      <c r="AB20" s="189">
        <v>1578.62</v>
      </c>
      <c r="AC20" s="246">
        <v>1873.34</v>
      </c>
      <c r="AD20" s="191">
        <v>1346.45</v>
      </c>
      <c r="AE20" s="189">
        <v>1575.57</v>
      </c>
      <c r="AF20" s="190">
        <v>1872.07</v>
      </c>
      <c r="AG20" s="189">
        <v>1371.7460000000001</v>
      </c>
      <c r="AH20" s="189">
        <v>1599.492</v>
      </c>
      <c r="AI20" s="190">
        <v>1860.116</v>
      </c>
    </row>
    <row r="21" spans="2:35" ht="16.2" thickBot="1" x14ac:dyDescent="0.35">
      <c r="B21" s="90" t="s">
        <v>7</v>
      </c>
      <c r="C21" s="29">
        <v>107</v>
      </c>
      <c r="D21" s="30">
        <v>1888</v>
      </c>
      <c r="E21" s="30">
        <v>1800</v>
      </c>
      <c r="F21" s="30">
        <v>1663</v>
      </c>
      <c r="G21" s="30">
        <v>1352</v>
      </c>
      <c r="H21" s="30">
        <v>1730</v>
      </c>
      <c r="I21" s="30">
        <v>1431</v>
      </c>
      <c r="J21" s="31">
        <v>1199</v>
      </c>
      <c r="K21" s="90">
        <v>34.256999999999998</v>
      </c>
      <c r="L21" s="225">
        <v>1258.1179999999999</v>
      </c>
      <c r="M21" s="225">
        <v>1430.5160000000001</v>
      </c>
      <c r="N21" s="32">
        <v>1700.5820000000001</v>
      </c>
      <c r="O21" s="281"/>
      <c r="P21" s="27"/>
      <c r="Q21" s="28"/>
      <c r="R21" s="282"/>
      <c r="S21" s="283"/>
      <c r="T21" s="285"/>
      <c r="U21" s="247">
        <v>1167.5</v>
      </c>
      <c r="V21" s="189">
        <v>1515.8</v>
      </c>
      <c r="W21" s="246">
        <v>1722.9</v>
      </c>
      <c r="X21" s="191">
        <v>1167.5</v>
      </c>
      <c r="Y21" s="189">
        <v>1515.8</v>
      </c>
      <c r="Z21" s="246">
        <v>1722.9</v>
      </c>
      <c r="AA21" s="191">
        <v>1194.92</v>
      </c>
      <c r="AB21" s="189">
        <v>1502.24</v>
      </c>
      <c r="AC21" s="246">
        <v>1717.98</v>
      </c>
      <c r="AD21" s="191">
        <v>1221.51</v>
      </c>
      <c r="AE21" s="189">
        <v>1466.9</v>
      </c>
      <c r="AF21" s="190">
        <v>1710.51</v>
      </c>
      <c r="AG21" s="189">
        <v>1231.336</v>
      </c>
      <c r="AH21" s="189">
        <v>1464.0820000000001</v>
      </c>
      <c r="AI21" s="190">
        <v>1722.422</v>
      </c>
    </row>
    <row r="22" spans="2:35" ht="16.2" thickBot="1" x14ac:dyDescent="0.35">
      <c r="B22" s="90" t="s">
        <v>5</v>
      </c>
      <c r="C22" s="29">
        <v>107</v>
      </c>
      <c r="D22" s="30">
        <v>1684</v>
      </c>
      <c r="E22" s="30">
        <v>1912</v>
      </c>
      <c r="F22" s="30">
        <v>3437</v>
      </c>
      <c r="G22" s="30">
        <v>0</v>
      </c>
      <c r="H22" s="30">
        <v>698</v>
      </c>
      <c r="I22" s="30">
        <v>1085</v>
      </c>
      <c r="J22" s="31">
        <v>567</v>
      </c>
      <c r="K22" s="90">
        <v>2.3380000000000001</v>
      </c>
      <c r="L22" s="225">
        <v>1681.15</v>
      </c>
      <c r="M22" s="32">
        <v>1876.7639999999999</v>
      </c>
      <c r="N22" s="32">
        <v>2085.9140000000002</v>
      </c>
      <c r="O22" s="281"/>
      <c r="P22" s="27"/>
      <c r="Q22" s="28"/>
      <c r="R22" s="282"/>
      <c r="S22" s="283"/>
      <c r="T22" s="285"/>
      <c r="U22" s="247">
        <v>1685.8</v>
      </c>
      <c r="V22" s="189">
        <v>1892.6</v>
      </c>
      <c r="W22" s="246">
        <v>2072.8000000000002</v>
      </c>
      <c r="X22" s="191">
        <v>1695.4</v>
      </c>
      <c r="Y22" s="189">
        <v>1892.4</v>
      </c>
      <c r="Z22" s="246">
        <v>2112.8000000000002</v>
      </c>
      <c r="AA22" s="191">
        <v>1684.18</v>
      </c>
      <c r="AB22" s="189">
        <v>1896.18</v>
      </c>
      <c r="AC22" s="246">
        <v>2108.38</v>
      </c>
      <c r="AD22" s="191">
        <v>1691.84</v>
      </c>
      <c r="AE22" s="189">
        <v>1896.91</v>
      </c>
      <c r="AF22" s="190">
        <v>2106.88</v>
      </c>
      <c r="AG22" s="189">
        <v>1677.3520000000001</v>
      </c>
      <c r="AH22" s="189">
        <v>1898.4159999999999</v>
      </c>
      <c r="AI22" s="190">
        <v>2103.2779999999998</v>
      </c>
    </row>
    <row r="23" spans="2:35" ht="16.2" thickBot="1" x14ac:dyDescent="0.35">
      <c r="B23" s="90" t="s">
        <v>6</v>
      </c>
      <c r="C23" s="29">
        <v>107</v>
      </c>
      <c r="D23" s="30">
        <v>3437</v>
      </c>
      <c r="E23" s="30">
        <v>1085</v>
      </c>
      <c r="F23" s="30">
        <v>1718</v>
      </c>
      <c r="G23" s="30">
        <v>698</v>
      </c>
      <c r="H23" s="30">
        <v>0</v>
      </c>
      <c r="I23" s="30">
        <v>136</v>
      </c>
      <c r="J23" s="31">
        <v>1684</v>
      </c>
      <c r="K23" s="90">
        <v>28.472000000000001</v>
      </c>
      <c r="L23" s="225">
        <v>1638.5540000000001</v>
      </c>
      <c r="M23" s="32">
        <v>1825.08</v>
      </c>
      <c r="N23" s="32">
        <v>2016.27</v>
      </c>
      <c r="O23" s="281"/>
      <c r="P23" s="27"/>
      <c r="Q23" s="28"/>
      <c r="R23" s="282"/>
      <c r="S23" s="283"/>
      <c r="T23" s="285"/>
      <c r="U23" s="247">
        <v>1647.4</v>
      </c>
      <c r="V23" s="189">
        <v>1776.4</v>
      </c>
      <c r="W23" s="246">
        <v>2046.8</v>
      </c>
      <c r="X23" s="191">
        <v>1644.9</v>
      </c>
      <c r="Y23" s="189">
        <v>1821.5</v>
      </c>
      <c r="Z23" s="246">
        <v>2072</v>
      </c>
      <c r="AA23" s="191">
        <v>1642.34</v>
      </c>
      <c r="AB23" s="189">
        <v>1857.02</v>
      </c>
      <c r="AC23" s="246">
        <v>2037.86</v>
      </c>
      <c r="AD23" s="191">
        <v>1645.04</v>
      </c>
      <c r="AE23" s="189">
        <v>1852.62</v>
      </c>
      <c r="AF23" s="190">
        <v>2039.29</v>
      </c>
      <c r="AG23" s="189">
        <v>1638.644</v>
      </c>
      <c r="AH23" s="189">
        <v>1846.856</v>
      </c>
      <c r="AI23" s="190">
        <v>2031.306</v>
      </c>
    </row>
    <row r="24" spans="2:35" ht="16.2" thickBot="1" x14ac:dyDescent="0.35">
      <c r="B24" s="90" t="s">
        <v>8</v>
      </c>
      <c r="C24" s="29">
        <v>107</v>
      </c>
      <c r="D24" s="30">
        <v>1684</v>
      </c>
      <c r="E24" s="30">
        <v>1912</v>
      </c>
      <c r="F24" s="30">
        <v>3437</v>
      </c>
      <c r="G24" s="30">
        <v>0</v>
      </c>
      <c r="H24" s="30">
        <v>348</v>
      </c>
      <c r="I24" s="30">
        <v>483</v>
      </c>
      <c r="J24" s="31">
        <v>414</v>
      </c>
      <c r="K24" s="90">
        <v>9.9060000000000006</v>
      </c>
      <c r="L24" s="225">
        <v>1648.316</v>
      </c>
      <c r="M24" s="32">
        <v>1877.4459999999999</v>
      </c>
      <c r="N24" s="32">
        <v>2121.7939999999999</v>
      </c>
      <c r="O24" s="281"/>
      <c r="P24" s="27"/>
      <c r="Q24" s="28"/>
      <c r="R24" s="282"/>
      <c r="S24" s="283"/>
      <c r="T24" s="285"/>
      <c r="U24" s="247">
        <v>1599.4</v>
      </c>
      <c r="V24" s="189">
        <v>1909.8</v>
      </c>
      <c r="W24" s="246">
        <v>2164.6</v>
      </c>
      <c r="X24" s="191">
        <v>1637.9</v>
      </c>
      <c r="Y24" s="189">
        <v>1908.2</v>
      </c>
      <c r="Z24" s="246">
        <v>2149.1999999999998</v>
      </c>
      <c r="AA24" s="191">
        <v>1646.42</v>
      </c>
      <c r="AB24" s="189">
        <v>1894</v>
      </c>
      <c r="AC24" s="246">
        <v>2145.56</v>
      </c>
      <c r="AD24" s="191">
        <v>1646.98</v>
      </c>
      <c r="AE24" s="189">
        <v>1901.89</v>
      </c>
      <c r="AF24" s="190">
        <v>2142.17</v>
      </c>
      <c r="AG24" s="189">
        <v>1645.07</v>
      </c>
      <c r="AH24" s="189">
        <v>1898.4359999999999</v>
      </c>
      <c r="AI24" s="190">
        <v>2137.306</v>
      </c>
    </row>
    <row r="25" spans="2:35" ht="16.2" thickBot="1" x14ac:dyDescent="0.35">
      <c r="B25" s="90" t="s">
        <v>9</v>
      </c>
      <c r="C25" s="29">
        <v>1912</v>
      </c>
      <c r="D25" s="30">
        <v>107</v>
      </c>
      <c r="E25" s="30">
        <v>2347</v>
      </c>
      <c r="F25" s="30">
        <v>2543</v>
      </c>
      <c r="G25" s="30">
        <v>2266</v>
      </c>
      <c r="H25" s="30">
        <v>1985</v>
      </c>
      <c r="I25" s="30">
        <v>2233</v>
      </c>
      <c r="J25" s="31">
        <v>2142</v>
      </c>
      <c r="K25" s="90">
        <v>9.5000000000000001E-2</v>
      </c>
      <c r="L25" s="225">
        <v>1333.21</v>
      </c>
      <c r="M25" s="32">
        <v>1489.44</v>
      </c>
      <c r="N25" s="32">
        <v>1802.3140000000001</v>
      </c>
      <c r="O25" s="281"/>
      <c r="P25" s="27"/>
      <c r="Q25" s="28"/>
      <c r="R25" s="282"/>
      <c r="S25" s="283"/>
      <c r="T25" s="285"/>
      <c r="U25" s="247">
        <v>1321.6</v>
      </c>
      <c r="V25" s="189">
        <v>1489</v>
      </c>
      <c r="W25" s="246">
        <v>1819.8</v>
      </c>
      <c r="X25" s="191">
        <v>1310.2</v>
      </c>
      <c r="Y25" s="189">
        <v>1526</v>
      </c>
      <c r="Z25" s="246">
        <v>1837.6</v>
      </c>
      <c r="AA25" s="191">
        <v>1298.98</v>
      </c>
      <c r="AB25" s="189">
        <v>1517.48</v>
      </c>
      <c r="AC25" s="246">
        <v>1782.6</v>
      </c>
      <c r="AD25" s="191">
        <v>1321.94</v>
      </c>
      <c r="AE25" s="189">
        <v>1506.58</v>
      </c>
      <c r="AF25" s="190">
        <v>1788.69</v>
      </c>
      <c r="AG25" s="189">
        <v>1313.7660000000001</v>
      </c>
      <c r="AH25" s="189">
        <v>1515.8340000000001</v>
      </c>
      <c r="AI25" s="190">
        <v>1809.194</v>
      </c>
    </row>
    <row r="26" spans="2:35" ht="16.2" thickBot="1" x14ac:dyDescent="0.35">
      <c r="B26" s="90" t="s">
        <v>10</v>
      </c>
      <c r="C26" s="29">
        <v>0</v>
      </c>
      <c r="D26" s="30">
        <v>346</v>
      </c>
      <c r="E26" s="30">
        <v>53</v>
      </c>
      <c r="F26" s="30">
        <v>92</v>
      </c>
      <c r="G26" s="30">
        <v>249</v>
      </c>
      <c r="H26" s="30">
        <v>242</v>
      </c>
      <c r="I26" s="30">
        <v>94</v>
      </c>
      <c r="J26" s="31">
        <v>180</v>
      </c>
      <c r="K26" s="90">
        <v>1.57</v>
      </c>
      <c r="L26" s="225">
        <v>844.37400000000002</v>
      </c>
      <c r="M26" s="32">
        <v>1203.4359999999999</v>
      </c>
      <c r="N26" s="32">
        <v>1346.556</v>
      </c>
      <c r="O26" s="281"/>
      <c r="P26" s="33"/>
      <c r="Q26" s="28"/>
      <c r="R26" s="282"/>
      <c r="S26" s="283"/>
      <c r="T26" s="285"/>
      <c r="U26" s="247">
        <v>564.79999999999995</v>
      </c>
      <c r="V26" s="189">
        <v>1320</v>
      </c>
      <c r="W26" s="246">
        <v>1658.6</v>
      </c>
      <c r="X26" s="191">
        <v>760.4</v>
      </c>
      <c r="Y26" s="189">
        <v>1249</v>
      </c>
      <c r="Z26" s="246">
        <v>1548.7</v>
      </c>
      <c r="AA26" s="191">
        <v>773.02</v>
      </c>
      <c r="AB26" s="189">
        <v>1244.8800000000001</v>
      </c>
      <c r="AC26" s="246">
        <v>1434.1</v>
      </c>
      <c r="AD26" s="191">
        <v>850.3</v>
      </c>
      <c r="AE26" s="189">
        <v>1243.3599999999999</v>
      </c>
      <c r="AF26" s="190">
        <v>1365.77</v>
      </c>
      <c r="AG26" s="189">
        <v>818.45</v>
      </c>
      <c r="AH26" s="189">
        <v>1221.9480000000001</v>
      </c>
      <c r="AI26" s="190">
        <v>1335.6859999999999</v>
      </c>
    </row>
    <row r="27" spans="2:35" ht="16.2" thickBot="1" x14ac:dyDescent="0.35">
      <c r="B27" s="90" t="s">
        <v>11</v>
      </c>
      <c r="C27" s="29">
        <v>1912</v>
      </c>
      <c r="D27" s="30">
        <v>2266</v>
      </c>
      <c r="E27" s="30">
        <v>2206</v>
      </c>
      <c r="F27" s="30">
        <v>2233</v>
      </c>
      <c r="G27" s="30">
        <v>2464</v>
      </c>
      <c r="H27" s="30">
        <v>2142</v>
      </c>
      <c r="I27" s="30">
        <v>2218</v>
      </c>
      <c r="J27" s="31">
        <v>2078</v>
      </c>
      <c r="K27" s="90">
        <v>12.808999999999999</v>
      </c>
      <c r="L27" s="225">
        <v>1018.878</v>
      </c>
      <c r="M27" s="32">
        <v>1196.566</v>
      </c>
      <c r="N27" s="32">
        <v>1462.9659999999999</v>
      </c>
      <c r="O27" s="281"/>
      <c r="P27" s="33"/>
      <c r="Q27" s="28"/>
      <c r="R27" s="282"/>
      <c r="S27" s="283"/>
      <c r="T27" s="285"/>
      <c r="U27" s="247">
        <v>971</v>
      </c>
      <c r="V27" s="189">
        <v>1195.5999999999999</v>
      </c>
      <c r="W27" s="246">
        <v>1318.8</v>
      </c>
      <c r="X27" s="191">
        <v>1006.1</v>
      </c>
      <c r="Y27" s="189">
        <v>1095.8</v>
      </c>
      <c r="Z27" s="246">
        <v>1337.9</v>
      </c>
      <c r="AA27" s="191">
        <v>927.52</v>
      </c>
      <c r="AB27" s="189">
        <v>1103.6199999999999</v>
      </c>
      <c r="AC27" s="246">
        <v>1440.52</v>
      </c>
      <c r="AD27" s="191">
        <v>965.98</v>
      </c>
      <c r="AE27" s="189">
        <v>1190.57</v>
      </c>
      <c r="AF27" s="190">
        <v>1466.74</v>
      </c>
      <c r="AG27" s="189">
        <v>992.23199999999997</v>
      </c>
      <c r="AH27" s="189">
        <v>1218.0260000000001</v>
      </c>
      <c r="AI27" s="190">
        <v>466.40300000000002</v>
      </c>
    </row>
    <row r="28" spans="2:35" ht="16.2" thickBot="1" x14ac:dyDescent="0.35">
      <c r="B28" s="90" t="s">
        <v>24</v>
      </c>
      <c r="C28" s="29">
        <v>107</v>
      </c>
      <c r="D28" s="30">
        <v>1684</v>
      </c>
      <c r="E28" s="30">
        <v>1912</v>
      </c>
      <c r="F28" s="30">
        <v>58</v>
      </c>
      <c r="G28" s="30">
        <v>428</v>
      </c>
      <c r="H28" s="30">
        <v>563</v>
      </c>
      <c r="I28" s="30">
        <v>0</v>
      </c>
      <c r="J28" s="31">
        <v>483</v>
      </c>
      <c r="K28" s="90">
        <v>412.88400000000001</v>
      </c>
      <c r="L28" s="225">
        <v>1508.038</v>
      </c>
      <c r="M28" s="32">
        <v>1688.8240000000001</v>
      </c>
      <c r="N28" s="32">
        <v>1943.626</v>
      </c>
      <c r="O28" s="281"/>
      <c r="P28" s="27"/>
      <c r="Q28" s="28"/>
      <c r="R28" s="282"/>
      <c r="S28" s="283"/>
      <c r="T28" s="285"/>
      <c r="U28" s="247">
        <v>1486.34</v>
      </c>
      <c r="V28" s="189">
        <v>1717.42</v>
      </c>
      <c r="W28" s="246">
        <v>1938.73</v>
      </c>
      <c r="X28" s="191">
        <v>1499.9</v>
      </c>
      <c r="Y28" s="189">
        <v>1775.4</v>
      </c>
      <c r="Z28" s="246">
        <v>1974.2</v>
      </c>
      <c r="AA28" s="191">
        <v>1474.24</v>
      </c>
      <c r="AB28" s="189">
        <v>1708.34</v>
      </c>
      <c r="AC28" s="246">
        <v>1961.32</v>
      </c>
      <c r="AD28" s="191">
        <v>1486.34</v>
      </c>
      <c r="AE28" s="189">
        <v>1717.42</v>
      </c>
      <c r="AF28" s="190">
        <v>1938.73</v>
      </c>
      <c r="AG28" s="189">
        <v>1490.69</v>
      </c>
      <c r="AH28" s="189">
        <v>1714.962</v>
      </c>
      <c r="AI28" s="190">
        <v>1933.376</v>
      </c>
    </row>
    <row r="29" spans="2:35" ht="16.2" thickBot="1" x14ac:dyDescent="0.35">
      <c r="B29" s="90" t="s">
        <v>12</v>
      </c>
      <c r="C29" s="29">
        <v>107</v>
      </c>
      <c r="D29" s="30">
        <v>1684</v>
      </c>
      <c r="E29" s="30">
        <v>1912</v>
      </c>
      <c r="F29" s="30">
        <v>3437</v>
      </c>
      <c r="G29" s="30">
        <v>0</v>
      </c>
      <c r="H29" s="30">
        <v>2543</v>
      </c>
      <c r="I29" s="30">
        <v>2347</v>
      </c>
      <c r="J29" s="31">
        <v>1888</v>
      </c>
      <c r="K29" s="90">
        <v>2.3029999999999999</v>
      </c>
      <c r="L29" s="225">
        <v>1604.184</v>
      </c>
      <c r="M29" s="32">
        <v>1820.3879999999999</v>
      </c>
      <c r="N29" s="32">
        <v>2144.866</v>
      </c>
      <c r="O29" s="281"/>
      <c r="P29" s="27"/>
      <c r="Q29" s="28"/>
      <c r="R29" s="282"/>
      <c r="S29" s="283"/>
      <c r="T29" s="285"/>
      <c r="U29" s="247">
        <v>1592.8</v>
      </c>
      <c r="V29" s="189">
        <v>1817.6</v>
      </c>
      <c r="W29" s="246">
        <v>2168.1999999999998</v>
      </c>
      <c r="X29" s="191">
        <v>1630.6</v>
      </c>
      <c r="Y29" s="189">
        <v>1848.3</v>
      </c>
      <c r="Z29" s="246">
        <v>2172.1999999999998</v>
      </c>
      <c r="AA29" s="191">
        <v>1596.88</v>
      </c>
      <c r="AB29" s="189">
        <v>1858.52</v>
      </c>
      <c r="AC29" s="246">
        <v>2157.7199999999998</v>
      </c>
      <c r="AD29" s="191">
        <v>1597.25</v>
      </c>
      <c r="AE29" s="189">
        <v>1850.98</v>
      </c>
      <c r="AF29" s="190">
        <v>2159.9899999999998</v>
      </c>
      <c r="AG29" s="189">
        <v>1596.752</v>
      </c>
      <c r="AH29" s="189">
        <v>1847.6959999999999</v>
      </c>
      <c r="AI29" s="190">
        <v>2158.4679999999998</v>
      </c>
    </row>
    <row r="30" spans="2:35" ht="16.2" thickBot="1" x14ac:dyDescent="0.35">
      <c r="B30" s="90" t="s">
        <v>13</v>
      </c>
      <c r="C30" s="29">
        <v>3437</v>
      </c>
      <c r="D30" s="30">
        <v>107</v>
      </c>
      <c r="E30" s="30">
        <v>1684</v>
      </c>
      <c r="F30" s="30">
        <v>0</v>
      </c>
      <c r="G30" s="30">
        <v>1912</v>
      </c>
      <c r="H30" s="30">
        <v>686</v>
      </c>
      <c r="I30" s="30">
        <v>3980</v>
      </c>
      <c r="J30" s="31">
        <v>348</v>
      </c>
      <c r="K30" s="90">
        <v>3.89</v>
      </c>
      <c r="L30" s="225">
        <v>1712.54</v>
      </c>
      <c r="M30" s="32">
        <v>1924.5640000000001</v>
      </c>
      <c r="N30" s="32">
        <v>2132.4499999999998</v>
      </c>
      <c r="O30" s="281"/>
      <c r="P30" s="27"/>
      <c r="Q30" s="28"/>
      <c r="R30" s="282"/>
      <c r="S30" s="283"/>
      <c r="T30" s="285"/>
      <c r="U30" s="247">
        <v>1713</v>
      </c>
      <c r="V30" s="189">
        <v>1905.2</v>
      </c>
      <c r="W30" s="246">
        <v>2116.6</v>
      </c>
      <c r="X30" s="191">
        <v>1711.5</v>
      </c>
      <c r="Y30" s="189">
        <v>1921</v>
      </c>
      <c r="Z30" s="246">
        <v>2129.3000000000002</v>
      </c>
      <c r="AA30" s="191">
        <v>1718.08</v>
      </c>
      <c r="AB30" s="189">
        <v>1945.44</v>
      </c>
      <c r="AC30" s="246">
        <v>2147.36</v>
      </c>
      <c r="AD30" s="191">
        <v>1723.26</v>
      </c>
      <c r="AE30" s="189">
        <v>1941.89</v>
      </c>
      <c r="AF30" s="190">
        <v>2146.48</v>
      </c>
      <c r="AG30" s="189">
        <v>1708.886</v>
      </c>
      <c r="AH30" s="189">
        <v>1944.424</v>
      </c>
      <c r="AI30" s="190">
        <v>2151.556</v>
      </c>
    </row>
    <row r="31" spans="2:35" ht="16.2" thickBot="1" x14ac:dyDescent="0.35">
      <c r="B31" s="90" t="s">
        <v>14</v>
      </c>
      <c r="C31" s="29">
        <v>1912</v>
      </c>
      <c r="D31" s="30">
        <v>2266</v>
      </c>
      <c r="E31" s="30">
        <v>2206</v>
      </c>
      <c r="F31" s="30">
        <v>2233</v>
      </c>
      <c r="G31" s="30">
        <v>2464</v>
      </c>
      <c r="H31" s="30">
        <v>2142</v>
      </c>
      <c r="I31" s="30">
        <v>2218</v>
      </c>
      <c r="J31" s="31">
        <v>2078</v>
      </c>
      <c r="K31" s="90">
        <v>21.986999999999998</v>
      </c>
      <c r="L31" s="225">
        <v>1018.878</v>
      </c>
      <c r="M31" s="32">
        <v>1196.566</v>
      </c>
      <c r="N31" s="32">
        <v>1462.9659999999999</v>
      </c>
      <c r="O31" s="281"/>
      <c r="P31" s="27"/>
      <c r="Q31" s="28"/>
      <c r="R31" s="282"/>
      <c r="S31" s="283"/>
      <c r="T31" s="285"/>
      <c r="U31" s="247">
        <v>971</v>
      </c>
      <c r="V31" s="189">
        <v>1195.5999999999999</v>
      </c>
      <c r="W31" s="246">
        <v>1318.8</v>
      </c>
      <c r="X31" s="191">
        <v>1006.1</v>
      </c>
      <c r="Y31" s="189">
        <v>1095.8</v>
      </c>
      <c r="Z31" s="246">
        <v>1337.9</v>
      </c>
      <c r="AA31" s="191">
        <v>927.52</v>
      </c>
      <c r="AB31" s="189">
        <v>1103.6199999999999</v>
      </c>
      <c r="AC31" s="246">
        <v>1440.52</v>
      </c>
      <c r="AD31" s="191">
        <v>965.98</v>
      </c>
      <c r="AE31" s="189">
        <v>1190.57</v>
      </c>
      <c r="AF31" s="190">
        <v>1466.74</v>
      </c>
      <c r="AG31" s="189">
        <v>992.23199999999997</v>
      </c>
      <c r="AH31" s="189">
        <v>1218.0260000000001</v>
      </c>
      <c r="AI31" s="190">
        <v>1438.3679999999999</v>
      </c>
    </row>
    <row r="32" spans="2:35" ht="16.2" thickBot="1" x14ac:dyDescent="0.35">
      <c r="B32" s="90" t="s">
        <v>15</v>
      </c>
      <c r="C32" s="29">
        <v>1912</v>
      </c>
      <c r="D32" s="30">
        <v>2266</v>
      </c>
      <c r="E32" s="30">
        <v>2206</v>
      </c>
      <c r="F32" s="30">
        <v>2233</v>
      </c>
      <c r="G32" s="30">
        <v>2464</v>
      </c>
      <c r="H32" s="30">
        <v>2142</v>
      </c>
      <c r="I32" s="30">
        <v>2218</v>
      </c>
      <c r="J32" s="31">
        <v>2078</v>
      </c>
      <c r="K32" s="90">
        <v>24.241</v>
      </c>
      <c r="L32" s="225">
        <v>1018.878</v>
      </c>
      <c r="M32" s="32">
        <v>1196.566</v>
      </c>
      <c r="N32" s="32">
        <v>1462.9659999999999</v>
      </c>
      <c r="O32" s="281"/>
      <c r="P32" s="27"/>
      <c r="Q32" s="28"/>
      <c r="R32" s="282"/>
      <c r="S32" s="283"/>
      <c r="T32" s="285"/>
      <c r="U32" s="274">
        <v>971</v>
      </c>
      <c r="V32" s="252">
        <v>1195.5999999999999</v>
      </c>
      <c r="W32" s="253">
        <v>1318.8</v>
      </c>
      <c r="X32" s="117">
        <v>1006.1</v>
      </c>
      <c r="Y32" s="252">
        <v>1095.8</v>
      </c>
      <c r="Z32" s="253">
        <v>1337.9</v>
      </c>
      <c r="AA32" s="117">
        <v>927.52</v>
      </c>
      <c r="AB32" s="252">
        <v>1103.6199999999999</v>
      </c>
      <c r="AC32" s="253">
        <v>1440.52</v>
      </c>
      <c r="AD32" s="117">
        <v>965.98</v>
      </c>
      <c r="AE32" s="252">
        <v>1190.57</v>
      </c>
      <c r="AF32" s="135">
        <v>1466.74</v>
      </c>
      <c r="AG32" s="252">
        <v>992.23199999999997</v>
      </c>
      <c r="AH32" s="252">
        <v>1218.0260000000001</v>
      </c>
      <c r="AI32" s="135">
        <v>1438.3679999999999</v>
      </c>
    </row>
    <row r="33" spans="2:172" ht="16.2" customHeight="1" thickBot="1" x14ac:dyDescent="0.35">
      <c r="B33" s="84"/>
      <c r="C33" s="511"/>
      <c r="D33" s="512"/>
      <c r="E33" s="512"/>
      <c r="F33" s="512"/>
      <c r="G33" s="512"/>
      <c r="H33" s="512"/>
      <c r="I33" s="512"/>
      <c r="J33" s="513"/>
      <c r="K33" s="517"/>
      <c r="L33" s="517"/>
      <c r="M33" s="517"/>
      <c r="N33" s="517"/>
      <c r="O33" s="85"/>
      <c r="P33" s="27"/>
      <c r="Q33" s="28"/>
      <c r="R33" s="92"/>
      <c r="S33" s="248"/>
      <c r="T33" s="249"/>
      <c r="U33" s="519" t="s">
        <v>142</v>
      </c>
      <c r="V33" s="520"/>
      <c r="W33" s="520"/>
      <c r="X33" s="520"/>
      <c r="Y33" s="520"/>
      <c r="Z33" s="520"/>
      <c r="AA33" s="520"/>
      <c r="AB33" s="520"/>
      <c r="AC33" s="520"/>
      <c r="AD33" s="520"/>
      <c r="AE33" s="520"/>
      <c r="AF33" s="520"/>
      <c r="AG33" s="520"/>
      <c r="AH33" s="520"/>
      <c r="AI33" s="521"/>
    </row>
    <row r="34" spans="2:172" ht="18.600000000000001" thickBot="1" x14ac:dyDescent="0.4">
      <c r="B34" s="109" t="s">
        <v>22</v>
      </c>
      <c r="C34" s="514"/>
      <c r="D34" s="515"/>
      <c r="E34" s="515"/>
      <c r="F34" s="515"/>
      <c r="G34" s="515"/>
      <c r="H34" s="515"/>
      <c r="I34" s="515"/>
      <c r="J34" s="516"/>
      <c r="K34" s="518"/>
      <c r="L34" s="518"/>
      <c r="M34" s="518"/>
      <c r="N34" s="518"/>
      <c r="O34" s="83"/>
      <c r="P34" s="27"/>
      <c r="Q34" s="28"/>
      <c r="R34" s="92"/>
      <c r="U34" s="522"/>
      <c r="V34" s="523"/>
      <c r="W34" s="523"/>
      <c r="X34" s="523"/>
      <c r="Y34" s="523"/>
      <c r="Z34" s="523"/>
      <c r="AA34" s="523"/>
      <c r="AB34" s="523"/>
      <c r="AC34" s="523"/>
      <c r="AD34" s="523"/>
      <c r="AE34" s="523"/>
      <c r="AF34" s="523"/>
      <c r="AG34" s="523"/>
      <c r="AH34" s="523"/>
      <c r="AI34" s="524"/>
    </row>
    <row r="35" spans="2:172" ht="16.2" customHeight="1" thickBot="1" x14ac:dyDescent="0.35">
      <c r="B35" s="90" t="s">
        <v>148</v>
      </c>
      <c r="C35" s="29">
        <v>3904</v>
      </c>
      <c r="D35" s="30">
        <v>131</v>
      </c>
      <c r="E35" s="30">
        <v>3751</v>
      </c>
      <c r="F35" s="30">
        <v>8</v>
      </c>
      <c r="G35" s="30">
        <v>1776</v>
      </c>
      <c r="H35" s="30">
        <v>3218</v>
      </c>
      <c r="I35" s="30">
        <v>532</v>
      </c>
      <c r="J35" s="31">
        <v>86</v>
      </c>
      <c r="K35" s="90">
        <v>431.41</v>
      </c>
      <c r="L35" s="32">
        <v>1005.2859999999999</v>
      </c>
      <c r="M35" s="32">
        <v>1227.0239999999999</v>
      </c>
      <c r="N35" s="32">
        <v>1370.2940000000001</v>
      </c>
      <c r="O35" s="83"/>
      <c r="P35" s="27"/>
      <c r="Q35" s="28"/>
      <c r="R35" s="92"/>
      <c r="U35" s="522"/>
      <c r="V35" s="523"/>
      <c r="W35" s="523"/>
      <c r="X35" s="523"/>
      <c r="Y35" s="523"/>
      <c r="Z35" s="523"/>
      <c r="AA35" s="523"/>
      <c r="AB35" s="523"/>
      <c r="AC35" s="523"/>
      <c r="AD35" s="523"/>
      <c r="AE35" s="523"/>
      <c r="AF35" s="523"/>
      <c r="AG35" s="523"/>
      <c r="AH35" s="523"/>
      <c r="AI35" s="524"/>
    </row>
    <row r="36" spans="2:172" ht="16.2" thickBot="1" x14ac:dyDescent="0.35">
      <c r="B36" s="90" t="s">
        <v>149</v>
      </c>
      <c r="C36" s="29">
        <v>4033</v>
      </c>
      <c r="D36" s="30">
        <v>4002</v>
      </c>
      <c r="E36" s="30">
        <v>4038</v>
      </c>
      <c r="F36" s="30">
        <v>4016</v>
      </c>
      <c r="G36" s="30">
        <v>4017</v>
      </c>
      <c r="H36" s="30">
        <v>4020</v>
      </c>
      <c r="I36" s="30">
        <v>3990</v>
      </c>
      <c r="J36" s="31">
        <v>4029</v>
      </c>
      <c r="K36" s="90">
        <v>1092.4929999999999</v>
      </c>
      <c r="L36" s="32">
        <v>75.858000000000004</v>
      </c>
      <c r="M36" s="32">
        <v>479.85</v>
      </c>
      <c r="N36" s="32">
        <v>563.822</v>
      </c>
      <c r="O36" s="83"/>
      <c r="P36" s="27"/>
      <c r="Q36" s="28"/>
      <c r="R36" s="92"/>
      <c r="U36" s="525"/>
      <c r="V36" s="526"/>
      <c r="W36" s="526"/>
      <c r="X36" s="526"/>
      <c r="Y36" s="526"/>
      <c r="Z36" s="526"/>
      <c r="AA36" s="526"/>
      <c r="AB36" s="526"/>
      <c r="AC36" s="526"/>
      <c r="AD36" s="526"/>
      <c r="AE36" s="526"/>
      <c r="AF36" s="526"/>
      <c r="AG36" s="526"/>
      <c r="AH36" s="526"/>
      <c r="AI36" s="527"/>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5"/>
      <c r="FL36" s="53"/>
      <c r="FM36" s="53"/>
      <c r="FN36" s="53"/>
      <c r="FO36" s="53"/>
      <c r="FP36" s="68"/>
    </row>
    <row r="37" spans="2:172" ht="16.2" thickBot="1" x14ac:dyDescent="0.35">
      <c r="B37" s="90" t="s">
        <v>150</v>
      </c>
      <c r="C37" s="29">
        <v>4034</v>
      </c>
      <c r="D37" s="30">
        <v>4036</v>
      </c>
      <c r="E37" s="30">
        <v>4038</v>
      </c>
      <c r="F37" s="30">
        <v>4019</v>
      </c>
      <c r="G37" s="30">
        <v>532</v>
      </c>
      <c r="H37" s="30">
        <v>3991</v>
      </c>
      <c r="I37" s="30">
        <v>4024</v>
      </c>
      <c r="J37" s="31">
        <v>3998</v>
      </c>
      <c r="K37" s="90">
        <v>484.07</v>
      </c>
      <c r="L37" s="32">
        <v>521.31799999999998</v>
      </c>
      <c r="M37" s="32">
        <v>1061.8219999999999</v>
      </c>
      <c r="N37" s="32">
        <v>1031.636</v>
      </c>
      <c r="O37" s="83"/>
      <c r="P37" s="27"/>
      <c r="Q37" s="28"/>
      <c r="R37" s="92"/>
      <c r="AD37" s="13"/>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row>
    <row r="38" spans="2:172" ht="16.2" thickBot="1" x14ac:dyDescent="0.35">
      <c r="B38" s="90" t="s">
        <v>151</v>
      </c>
      <c r="C38" s="29">
        <v>3716</v>
      </c>
      <c r="D38" s="30">
        <v>2634</v>
      </c>
      <c r="E38" s="30">
        <v>110</v>
      </c>
      <c r="F38" s="30">
        <v>3727</v>
      </c>
      <c r="G38" s="30">
        <v>401</v>
      </c>
      <c r="H38" s="30">
        <v>564</v>
      </c>
      <c r="I38" s="30">
        <v>885</v>
      </c>
      <c r="J38" s="31">
        <v>3990</v>
      </c>
      <c r="K38" s="90">
        <v>1103.694</v>
      </c>
      <c r="L38" s="32">
        <v>941.03200000000004</v>
      </c>
      <c r="M38" s="32">
        <v>1293.152</v>
      </c>
      <c r="N38" s="32">
        <v>1349.92</v>
      </c>
      <c r="O38" s="87"/>
      <c r="P38" s="27"/>
      <c r="Q38" s="28"/>
      <c r="R38" s="92"/>
      <c r="T38" s="6"/>
      <c r="AD38" s="13"/>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row>
    <row r="39" spans="2:172" ht="16.2" thickBot="1" x14ac:dyDescent="0.35">
      <c r="B39" s="90" t="s">
        <v>152</v>
      </c>
      <c r="C39" s="29">
        <v>865</v>
      </c>
      <c r="D39" s="30">
        <v>3843</v>
      </c>
      <c r="E39" s="30">
        <v>3716</v>
      </c>
      <c r="F39" s="30">
        <v>3941</v>
      </c>
      <c r="G39" s="30">
        <v>2861</v>
      </c>
      <c r="H39" s="30">
        <v>532</v>
      </c>
      <c r="I39" s="30">
        <v>3895</v>
      </c>
      <c r="J39" s="31">
        <v>987</v>
      </c>
      <c r="K39" s="90">
        <v>68.108000000000004</v>
      </c>
      <c r="L39" s="32">
        <v>1042.9580000000001</v>
      </c>
      <c r="M39" s="32">
        <v>1293.68</v>
      </c>
      <c r="N39" s="32">
        <v>1386.3879999999999</v>
      </c>
      <c r="O39" s="87"/>
      <c r="P39" s="27"/>
      <c r="Q39" s="28"/>
      <c r="R39" s="92"/>
      <c r="S39" s="6"/>
      <c r="T39" s="6"/>
      <c r="AD39" s="13"/>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row>
    <row r="40" spans="2:172" ht="16.2" thickBot="1" x14ac:dyDescent="0.35">
      <c r="B40" s="90" t="s">
        <v>153</v>
      </c>
      <c r="C40" s="29">
        <v>192</v>
      </c>
      <c r="D40" s="30">
        <v>327</v>
      </c>
      <c r="E40" s="30">
        <v>861</v>
      </c>
      <c r="F40" s="30">
        <v>3887</v>
      </c>
      <c r="G40" s="30">
        <v>881</v>
      </c>
      <c r="H40" s="30">
        <v>3990</v>
      </c>
      <c r="I40" s="30">
        <v>219</v>
      </c>
      <c r="J40" s="31">
        <v>1693</v>
      </c>
      <c r="K40" s="90">
        <v>142.72200000000001</v>
      </c>
      <c r="L40" s="32">
        <v>788.63400000000001</v>
      </c>
      <c r="M40" s="32">
        <v>1252.1880000000001</v>
      </c>
      <c r="N40" s="32">
        <v>1322.5039999999999</v>
      </c>
      <c r="O40" s="87"/>
      <c r="P40" s="27"/>
      <c r="Q40" s="28"/>
      <c r="R40" s="92"/>
      <c r="S40" s="6"/>
      <c r="T40" s="6"/>
      <c r="AD40" s="13"/>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row>
    <row r="41" spans="2:172" ht="16.2" thickBot="1" x14ac:dyDescent="0.35">
      <c r="B41" s="90" t="s">
        <v>154</v>
      </c>
      <c r="C41" s="29">
        <v>864</v>
      </c>
      <c r="D41" s="30">
        <v>877</v>
      </c>
      <c r="E41" s="30">
        <v>878</v>
      </c>
      <c r="F41" s="30">
        <v>786</v>
      </c>
      <c r="G41" s="30">
        <v>532</v>
      </c>
      <c r="H41" s="30">
        <v>861</v>
      </c>
      <c r="I41" s="30">
        <v>894</v>
      </c>
      <c r="J41" s="31">
        <v>895</v>
      </c>
      <c r="K41" s="90">
        <v>60.622</v>
      </c>
      <c r="L41" s="32">
        <v>588.30799999999999</v>
      </c>
      <c r="M41" s="32">
        <v>1125.028</v>
      </c>
      <c r="N41" s="32">
        <v>1101.74</v>
      </c>
      <c r="O41" s="87"/>
      <c r="P41" s="27"/>
      <c r="Q41" s="28"/>
      <c r="R41" s="92"/>
      <c r="S41" s="6"/>
      <c r="T41" s="6"/>
      <c r="AD41" s="13"/>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row>
    <row r="42" spans="2:172" ht="16.2" thickBot="1" x14ac:dyDescent="0.35">
      <c r="B42" s="90" t="s">
        <v>155</v>
      </c>
      <c r="C42" s="29">
        <v>192</v>
      </c>
      <c r="D42" s="30">
        <v>327</v>
      </c>
      <c r="E42" s="30">
        <v>776</v>
      </c>
      <c r="F42" s="30">
        <v>3887</v>
      </c>
      <c r="G42" s="30">
        <v>4017</v>
      </c>
      <c r="H42" s="30">
        <v>881</v>
      </c>
      <c r="I42" s="30">
        <v>3990</v>
      </c>
      <c r="J42" s="31">
        <v>1693</v>
      </c>
      <c r="K42" s="90">
        <v>125.15</v>
      </c>
      <c r="L42" s="32">
        <v>755.298</v>
      </c>
      <c r="M42" s="32">
        <v>1239.3699999999999</v>
      </c>
      <c r="N42" s="32">
        <v>1314.242</v>
      </c>
      <c r="O42" s="87"/>
      <c r="P42" s="27"/>
      <c r="Q42" s="28"/>
      <c r="R42" s="92"/>
      <c r="S42" s="6"/>
      <c r="T42" s="6"/>
      <c r="AD42" s="13"/>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row>
    <row r="43" spans="2:172" ht="16.2" thickBot="1" x14ac:dyDescent="0.35">
      <c r="B43" s="90" t="s">
        <v>26</v>
      </c>
      <c r="C43" s="29">
        <v>5600</v>
      </c>
      <c r="D43" s="30">
        <v>3625</v>
      </c>
      <c r="E43" s="30">
        <v>234</v>
      </c>
      <c r="F43" s="30">
        <v>1647</v>
      </c>
      <c r="G43" s="30">
        <v>5041</v>
      </c>
      <c r="H43" s="30">
        <v>1109</v>
      </c>
      <c r="I43" s="30">
        <v>470</v>
      </c>
      <c r="J43" s="31">
        <v>3551</v>
      </c>
      <c r="K43" s="90"/>
      <c r="L43" s="32"/>
      <c r="M43" s="32"/>
      <c r="N43" s="32"/>
      <c r="O43" s="87"/>
      <c r="P43" s="27"/>
      <c r="Q43" s="28"/>
      <c r="R43" s="92"/>
      <c r="S43" s="6"/>
      <c r="T43" s="6"/>
      <c r="AD43" s="13"/>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row>
    <row r="44" spans="2:172" ht="16.2" thickBot="1" x14ac:dyDescent="0.35">
      <c r="B44" s="90" t="s">
        <v>27</v>
      </c>
      <c r="C44" s="29">
        <v>5600</v>
      </c>
      <c r="D44" s="30">
        <v>3625</v>
      </c>
      <c r="E44" s="30">
        <v>234</v>
      </c>
      <c r="F44" s="30">
        <v>1647</v>
      </c>
      <c r="G44" s="30">
        <v>5041</v>
      </c>
      <c r="H44" s="30">
        <v>1109</v>
      </c>
      <c r="I44" s="30">
        <v>470</v>
      </c>
      <c r="J44" s="31">
        <v>3551</v>
      </c>
      <c r="K44" s="90"/>
      <c r="L44" s="32"/>
      <c r="M44" s="32"/>
      <c r="N44" s="32"/>
      <c r="O44" s="87"/>
      <c r="P44" s="27"/>
      <c r="Q44" s="28"/>
      <c r="R44" s="92"/>
      <c r="S44" s="6"/>
      <c r="T44" s="6"/>
      <c r="AD44" s="13"/>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row>
    <row r="45" spans="2:172" ht="16.2" thickBot="1" x14ac:dyDescent="0.35">
      <c r="B45" s="90" t="s">
        <v>19</v>
      </c>
      <c r="C45" s="29"/>
      <c r="D45" s="30"/>
      <c r="E45" s="30"/>
      <c r="F45" s="30"/>
      <c r="G45" s="30"/>
      <c r="H45" s="30"/>
      <c r="I45" s="30"/>
      <c r="J45" s="31"/>
      <c r="K45" s="90"/>
      <c r="L45" s="32"/>
      <c r="M45" s="32"/>
      <c r="N45" s="32"/>
      <c r="O45" s="87"/>
      <c r="P45" s="27"/>
      <c r="Q45" s="28"/>
      <c r="R45" s="92"/>
      <c r="S45" s="6"/>
      <c r="T45" s="6"/>
      <c r="AD45" s="13"/>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row>
    <row r="46" spans="2:172" ht="16.2" thickBot="1" x14ac:dyDescent="0.35">
      <c r="B46" s="90" t="s">
        <v>33</v>
      </c>
      <c r="C46" s="29">
        <v>34</v>
      </c>
      <c r="D46" s="30">
        <v>4196</v>
      </c>
      <c r="E46" s="30">
        <v>6</v>
      </c>
      <c r="F46" s="30">
        <v>2027</v>
      </c>
      <c r="G46" s="30">
        <v>4171</v>
      </c>
      <c r="H46" s="30">
        <v>2641</v>
      </c>
      <c r="I46" s="30">
        <v>1809</v>
      </c>
      <c r="J46" s="31">
        <v>24</v>
      </c>
      <c r="K46" s="90"/>
      <c r="L46" s="32"/>
      <c r="M46" s="32"/>
      <c r="N46" s="32"/>
      <c r="O46" s="87"/>
      <c r="P46" s="27"/>
      <c r="Q46" s="28"/>
      <c r="R46" s="92"/>
      <c r="S46" s="6"/>
      <c r="T46" s="6"/>
      <c r="AD46" s="13"/>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row>
    <row r="47" spans="2:172" ht="16.2" thickBot="1" x14ac:dyDescent="0.35">
      <c r="B47" s="90" t="s">
        <v>32</v>
      </c>
      <c r="C47" s="29">
        <v>34</v>
      </c>
      <c r="D47" s="30">
        <v>2641</v>
      </c>
      <c r="E47" s="30">
        <v>1809</v>
      </c>
      <c r="F47" s="30">
        <v>6</v>
      </c>
      <c r="G47" s="30">
        <v>24</v>
      </c>
      <c r="H47" s="30">
        <v>1565</v>
      </c>
      <c r="I47" s="30">
        <v>2197</v>
      </c>
      <c r="J47" s="31">
        <v>4171</v>
      </c>
      <c r="K47" s="90"/>
      <c r="L47" s="32"/>
      <c r="M47" s="32"/>
      <c r="N47" s="32"/>
      <c r="O47" s="87"/>
      <c r="P47" s="27"/>
      <c r="Q47" s="28"/>
      <c r="R47" s="92"/>
      <c r="S47" s="6"/>
      <c r="T47" s="6"/>
      <c r="AD47" s="13"/>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row>
    <row r="48" spans="2:172" ht="16.2" thickBot="1" x14ac:dyDescent="0.35">
      <c r="B48" s="86"/>
      <c r="C48" s="85"/>
      <c r="D48" s="85"/>
      <c r="E48" s="85"/>
      <c r="F48" s="85"/>
      <c r="G48" s="85"/>
      <c r="H48" s="85"/>
      <c r="I48" s="85"/>
      <c r="J48" s="85"/>
      <c r="K48" s="85"/>
      <c r="L48" s="85"/>
      <c r="M48" s="87"/>
      <c r="N48" s="87"/>
      <c r="O48" s="87"/>
      <c r="P48" s="27"/>
      <c r="Q48" s="28"/>
      <c r="R48" s="92"/>
      <c r="S48" s="6"/>
      <c r="T48" s="6"/>
      <c r="AD48" s="13"/>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row>
    <row r="49" spans="1:166" ht="16.2" thickBot="1" x14ac:dyDescent="0.35">
      <c r="B49" s="86"/>
      <c r="C49" s="85"/>
      <c r="D49" s="85"/>
      <c r="E49" s="85"/>
      <c r="F49" s="85"/>
      <c r="G49" s="85"/>
      <c r="H49" s="85"/>
      <c r="I49" s="85"/>
      <c r="J49" s="85"/>
      <c r="K49" s="85"/>
      <c r="L49" s="85"/>
      <c r="M49" s="87"/>
      <c r="N49" s="87"/>
      <c r="O49" s="87"/>
      <c r="P49" s="27"/>
      <c r="Q49" s="28"/>
      <c r="R49" s="92"/>
      <c r="S49" s="6"/>
      <c r="T49" s="6"/>
      <c r="AD49" s="13"/>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row>
    <row r="50" spans="1:166" ht="16.2" thickBot="1" x14ac:dyDescent="0.35">
      <c r="B50" s="83"/>
      <c r="C50" s="83"/>
      <c r="D50" s="83"/>
      <c r="E50" s="83"/>
      <c r="F50" s="83"/>
      <c r="G50" s="83"/>
      <c r="H50" s="83"/>
      <c r="I50" s="83"/>
      <c r="J50" s="83"/>
      <c r="K50" s="83"/>
      <c r="L50" s="83"/>
      <c r="M50" s="83"/>
      <c r="N50" s="87"/>
      <c r="O50" s="87"/>
      <c r="P50" s="154"/>
      <c r="Q50" s="154"/>
      <c r="R50" s="155"/>
      <c r="S50" s="6"/>
      <c r="T50" s="6"/>
      <c r="AD50" s="13"/>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row>
    <row r="51" spans="1:166" ht="21.6" thickBot="1" x14ac:dyDescent="0.45">
      <c r="B51" s="287" t="s">
        <v>141</v>
      </c>
      <c r="C51" s="502" t="s">
        <v>73</v>
      </c>
      <c r="D51" s="503"/>
      <c r="E51" s="503"/>
      <c r="F51" s="504"/>
      <c r="G51" s="502" t="s">
        <v>74</v>
      </c>
      <c r="H51" s="503"/>
      <c r="I51" s="503"/>
      <c r="J51" s="504"/>
      <c r="K51" s="502" t="s">
        <v>75</v>
      </c>
      <c r="L51" s="503"/>
      <c r="M51" s="504"/>
      <c r="N51" s="87"/>
      <c r="O51" s="85"/>
      <c r="P51" s="82"/>
      <c r="Q51" s="82"/>
      <c r="R51" s="92"/>
      <c r="S51" s="6"/>
      <c r="T51" s="6"/>
      <c r="AD51" s="13"/>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row>
    <row r="52" spans="1:166" ht="21" x14ac:dyDescent="0.4">
      <c r="B52" s="287" t="s">
        <v>37</v>
      </c>
      <c r="C52" s="499">
        <f>MAX($L$8:$L$47)</f>
        <v>1712.54</v>
      </c>
      <c r="D52" s="500"/>
      <c r="E52" s="500"/>
      <c r="F52" s="501"/>
      <c r="G52" s="499">
        <f>MAX($M$8:$M$47)</f>
        <v>1924.5640000000001</v>
      </c>
      <c r="H52" s="500"/>
      <c r="I52" s="500"/>
      <c r="J52" s="501"/>
      <c r="K52" s="499">
        <f>MAX($N$8:$N$47)</f>
        <v>2144.866</v>
      </c>
      <c r="L52" s="500"/>
      <c r="M52" s="501"/>
      <c r="N52" s="87"/>
      <c r="O52" s="82"/>
      <c r="P52" s="82"/>
      <c r="Q52" s="82"/>
      <c r="R52" s="92"/>
      <c r="S52" s="6"/>
      <c r="T52" s="6"/>
      <c r="AD52" s="13"/>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row>
    <row r="53" spans="1:166" ht="21.6" thickBot="1" x14ac:dyDescent="0.45">
      <c r="B53" s="288" t="s">
        <v>40</v>
      </c>
      <c r="C53" s="508" t="str">
        <f>INDEX($B$8:$B$47,MATCH(MAX($L$8:$L$47),$L$8:$L$47,FALSE))</f>
        <v>PageRank</v>
      </c>
      <c r="D53" s="509"/>
      <c r="E53" s="509"/>
      <c r="F53" s="510"/>
      <c r="G53" s="508" t="str">
        <f>INDEX($B$8:$B$47,MATCH(MAX($M$8:$M$47),$M$8:$M$47,FALSE))</f>
        <v>PageRank</v>
      </c>
      <c r="H53" s="509"/>
      <c r="I53" s="509"/>
      <c r="J53" s="510"/>
      <c r="K53" s="508" t="str">
        <f>INDEX($B$8:$B$47,MATCH(MAX($N$8:$N$47),$N$8:$N$47,FALSE))</f>
        <v>Degree-Centrality</v>
      </c>
      <c r="L53" s="509"/>
      <c r="M53" s="510"/>
      <c r="N53" s="87"/>
      <c r="O53" s="82"/>
      <c r="P53" s="82"/>
      <c r="Q53" s="82"/>
      <c r="R53" s="92"/>
      <c r="S53" s="6"/>
      <c r="T53" s="6"/>
      <c r="AD53" s="13"/>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row>
    <row r="54" spans="1:166" ht="21" x14ac:dyDescent="0.4">
      <c r="B54" s="287" t="s">
        <v>38</v>
      </c>
      <c r="C54" s="499">
        <f>LARGE($L$8:$L$47,2)</f>
        <v>1681.15</v>
      </c>
      <c r="D54" s="500"/>
      <c r="E54" s="500"/>
      <c r="F54" s="501"/>
      <c r="G54" s="499">
        <f>LARGE($M$8:$M$47,2)</f>
        <v>1877.4459999999999</v>
      </c>
      <c r="H54" s="500"/>
      <c r="I54" s="500"/>
      <c r="J54" s="501"/>
      <c r="K54" s="499">
        <f>LARGE($N$8:$N$47,2)</f>
        <v>2144.866</v>
      </c>
      <c r="L54" s="500"/>
      <c r="M54" s="501"/>
      <c r="N54" s="87"/>
      <c r="O54" s="82"/>
      <c r="P54" s="82"/>
      <c r="Q54" s="82"/>
      <c r="R54" s="92"/>
      <c r="S54" s="6"/>
      <c r="T54" s="6"/>
      <c r="AD54" s="13"/>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row>
    <row r="55" spans="1:166" ht="21.6" thickBot="1" x14ac:dyDescent="0.45">
      <c r="B55" s="288" t="s">
        <v>40</v>
      </c>
      <c r="C55" s="508" t="str">
        <f>INDEX($B$8:$B$47,MATCH(LARGE($L$8:$L$47,2),$L$8:$L$47,FALSE))</f>
        <v>Betweenness-Centrality</v>
      </c>
      <c r="D55" s="509"/>
      <c r="E55" s="509"/>
      <c r="F55" s="510"/>
      <c r="G55" s="508" t="str">
        <f>INDEX($B$8:$B$47,MATCH(LARGE($M$8:$M$47, 2),$M$8:$M$47,FALSE))</f>
        <v>Load-Centrality</v>
      </c>
      <c r="H55" s="509"/>
      <c r="I55" s="509"/>
      <c r="J55" s="510"/>
      <c r="K55" s="508" t="str">
        <f>INDEX($B$8:$B$47,MATCH(LARGE($N$8:$N$47,2),$N$8:$N$47,FALSE))</f>
        <v>Degree-Centrality</v>
      </c>
      <c r="L55" s="509"/>
      <c r="M55" s="510"/>
      <c r="N55" s="87"/>
      <c r="O55" s="82"/>
      <c r="P55" s="82"/>
      <c r="Q55" s="82"/>
      <c r="R55" s="92"/>
      <c r="S55" s="6"/>
      <c r="T55" s="6"/>
      <c r="AD55" s="13"/>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row>
    <row r="56" spans="1:166" ht="21" x14ac:dyDescent="0.4">
      <c r="B56" s="287" t="s">
        <v>39</v>
      </c>
      <c r="C56" s="499">
        <f>LARGE($L$8:$L$47,3)</f>
        <v>1648.316</v>
      </c>
      <c r="D56" s="500"/>
      <c r="E56" s="500"/>
      <c r="F56" s="501"/>
      <c r="G56" s="499">
        <f>LARGE(M$8:M$47,3)</f>
        <v>1876.7639999999999</v>
      </c>
      <c r="H56" s="500"/>
      <c r="I56" s="500"/>
      <c r="J56" s="501"/>
      <c r="K56" s="499">
        <f>LARGE(N$8:N$47,3)</f>
        <v>2144.866</v>
      </c>
      <c r="L56" s="500"/>
      <c r="M56" s="501"/>
      <c r="N56" s="256"/>
      <c r="O56" s="82"/>
      <c r="P56" s="82"/>
      <c r="Q56" s="82"/>
      <c r="R56" s="92"/>
      <c r="S56" s="6"/>
      <c r="T56" s="6"/>
      <c r="AD56" s="13"/>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row>
    <row r="57" spans="1:166" ht="21.6" thickBot="1" x14ac:dyDescent="0.45">
      <c r="B57" s="288" t="s">
        <v>40</v>
      </c>
      <c r="C57" s="508" t="str">
        <f>INDEX($B$8:$B$47,MATCH(LARGE($L$8:$L$47,3),$L$8:$L$47,FALSE))</f>
        <v>Load-Centrality</v>
      </c>
      <c r="D57" s="509"/>
      <c r="E57" s="509"/>
      <c r="F57" s="510"/>
      <c r="G57" s="508" t="e">
        <f>INDEX($B$8:$B$47,MATCH(LARGE($M$8:$M$47,3),$L$8:$L$47,FALSE))</f>
        <v>#N/A</v>
      </c>
      <c r="H57" s="509"/>
      <c r="I57" s="509"/>
      <c r="J57" s="510"/>
      <c r="K57" s="508" t="str">
        <f>INDEX($B$8:$B$47,MATCH(LARGE(N$8:N$47,3),N$8:N$47,FALSE))</f>
        <v>Degree-Centrality</v>
      </c>
      <c r="L57" s="509"/>
      <c r="M57" s="510"/>
      <c r="N57" s="83"/>
      <c r="O57" s="82"/>
      <c r="P57" s="82"/>
      <c r="Q57" s="82"/>
      <c r="R57" s="92"/>
      <c r="S57" s="6"/>
      <c r="T57" s="6"/>
      <c r="AD57" s="13"/>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row>
    <row r="58" spans="1:166" ht="15" thickBot="1" x14ac:dyDescent="0.35">
      <c r="A58" s="104"/>
      <c r="B58" s="289"/>
      <c r="C58" s="104"/>
      <c r="D58" s="104"/>
      <c r="E58" s="104"/>
      <c r="F58" s="104"/>
      <c r="G58" s="104"/>
      <c r="H58" s="104"/>
      <c r="I58" s="104"/>
      <c r="J58" s="104"/>
      <c r="K58" s="104"/>
      <c r="L58" s="104"/>
      <c r="M58" s="104"/>
      <c r="N58" s="104"/>
      <c r="O58" s="104"/>
      <c r="P58" s="104"/>
      <c r="Q58" s="104"/>
      <c r="R58" s="103"/>
      <c r="S58" s="6"/>
      <c r="T58" s="6"/>
      <c r="AD58" s="13"/>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row>
    <row r="59" spans="1:166" x14ac:dyDescent="0.3">
      <c r="A59" s="20"/>
      <c r="B59" s="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row>
    <row r="60" spans="1:166" x14ac:dyDescent="0.3">
      <c r="A60" s="20"/>
      <c r="B60" s="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row>
    <row r="61" spans="1:166" x14ac:dyDescent="0.3">
      <c r="A61" s="20"/>
      <c r="B61" s="4"/>
      <c r="C61" s="6"/>
      <c r="D61" s="6"/>
      <c r="E61" s="6"/>
      <c r="F61" s="6"/>
      <c r="G61" s="6"/>
      <c r="H61" s="6"/>
    </row>
    <row r="62" spans="1:166" x14ac:dyDescent="0.3">
      <c r="A62" s="20"/>
      <c r="B62" s="4"/>
      <c r="C62" s="6"/>
      <c r="D62" s="6"/>
      <c r="E62" s="6"/>
      <c r="F62" s="6"/>
      <c r="G62" s="6"/>
      <c r="H62" s="6"/>
    </row>
    <row r="63" spans="1:166" x14ac:dyDescent="0.3">
      <c r="A63" s="20"/>
      <c r="B63" s="4"/>
      <c r="C63" s="6"/>
      <c r="D63" s="6"/>
      <c r="E63" s="6"/>
      <c r="F63" s="6"/>
      <c r="G63" s="6"/>
      <c r="H63" s="6"/>
    </row>
    <row r="64" spans="1:166" x14ac:dyDescent="0.3">
      <c r="A64" s="20"/>
      <c r="B64" s="4"/>
      <c r="C64" s="6"/>
      <c r="D64" s="6"/>
      <c r="E64" s="6"/>
      <c r="F64" s="6"/>
      <c r="G64" s="6"/>
      <c r="H64" s="6"/>
    </row>
    <row r="65" spans="1:8" x14ac:dyDescent="0.3">
      <c r="A65" s="20"/>
      <c r="B65" s="4"/>
      <c r="C65" s="6"/>
      <c r="D65" s="6"/>
      <c r="E65" s="6"/>
      <c r="F65" s="6"/>
      <c r="G65" s="6"/>
      <c r="H65" s="6"/>
    </row>
    <row r="66" spans="1:8" x14ac:dyDescent="0.3">
      <c r="A66" s="20"/>
      <c r="B66" s="4"/>
      <c r="C66" s="6"/>
      <c r="D66" s="6"/>
      <c r="E66" s="6"/>
      <c r="F66" s="6"/>
      <c r="G66" s="6"/>
      <c r="H66" s="6"/>
    </row>
    <row r="67" spans="1:8" x14ac:dyDescent="0.3">
      <c r="A67" s="20"/>
      <c r="B67" s="4"/>
      <c r="C67" s="6"/>
      <c r="D67" s="6"/>
      <c r="E67" s="6"/>
      <c r="F67" s="6"/>
      <c r="G67" s="6"/>
      <c r="H67" s="6"/>
    </row>
    <row r="68" spans="1:8" x14ac:dyDescent="0.3">
      <c r="A68" s="20"/>
      <c r="B68" s="4"/>
      <c r="C68" s="6"/>
      <c r="D68" s="6"/>
      <c r="E68" s="6"/>
      <c r="F68" s="6"/>
      <c r="G68" s="6"/>
      <c r="H68" s="6"/>
    </row>
    <row r="69" spans="1:8" x14ac:dyDescent="0.3">
      <c r="A69" s="20"/>
      <c r="B69" s="4"/>
      <c r="C69" s="6"/>
      <c r="D69" s="6"/>
      <c r="E69" s="6"/>
      <c r="F69" s="6"/>
      <c r="G69" s="6"/>
      <c r="H69" s="6"/>
    </row>
    <row r="70" spans="1:8" x14ac:dyDescent="0.3">
      <c r="A70" s="20"/>
      <c r="B70" s="4"/>
      <c r="C70" s="6"/>
      <c r="D70" s="6"/>
      <c r="E70" s="6"/>
      <c r="F70" s="6"/>
      <c r="G70" s="6"/>
      <c r="H70" s="6"/>
    </row>
    <row r="71" spans="1:8" x14ac:dyDescent="0.3">
      <c r="A71" s="20"/>
      <c r="B71" s="4"/>
      <c r="C71" s="6"/>
      <c r="D71" s="6"/>
      <c r="E71" s="6"/>
      <c r="F71" s="6"/>
      <c r="G71" s="6"/>
      <c r="H71" s="6"/>
    </row>
    <row r="72" spans="1:8" x14ac:dyDescent="0.3">
      <c r="A72" s="20"/>
      <c r="B72" s="4"/>
      <c r="C72" s="6"/>
      <c r="D72" s="6"/>
      <c r="E72" s="6"/>
      <c r="F72" s="6"/>
      <c r="G72" s="6"/>
      <c r="H72" s="6"/>
    </row>
    <row r="73" spans="1:8" x14ac:dyDescent="0.3">
      <c r="A73" s="20"/>
      <c r="B73" s="4"/>
      <c r="C73" s="6"/>
      <c r="D73" s="6"/>
      <c r="E73" s="6"/>
      <c r="F73" s="6"/>
      <c r="G73" s="6"/>
      <c r="H73" s="6"/>
    </row>
    <row r="74" spans="1:8" x14ac:dyDescent="0.3">
      <c r="A74" s="20"/>
      <c r="B74" s="4"/>
      <c r="C74" s="6"/>
      <c r="D74" s="6"/>
      <c r="E74" s="6"/>
      <c r="F74" s="6"/>
      <c r="G74" s="6"/>
      <c r="H74" s="6"/>
    </row>
    <row r="75" spans="1:8" x14ac:dyDescent="0.3">
      <c r="A75" s="20"/>
      <c r="B75" s="4"/>
      <c r="C75" s="6"/>
      <c r="D75" s="6"/>
      <c r="E75" s="6"/>
      <c r="F75" s="6"/>
      <c r="G75" s="6"/>
      <c r="H75" s="6"/>
    </row>
    <row r="76" spans="1:8" x14ac:dyDescent="0.3">
      <c r="A76" s="20"/>
      <c r="B76" s="4"/>
      <c r="C76" s="6"/>
      <c r="D76" s="6"/>
      <c r="E76" s="6"/>
      <c r="F76" s="6"/>
      <c r="G76" s="6"/>
      <c r="H76" s="6"/>
    </row>
    <row r="77" spans="1:8" x14ac:dyDescent="0.3">
      <c r="A77" s="20"/>
      <c r="B77" s="4"/>
      <c r="C77" s="6"/>
      <c r="D77" s="6"/>
      <c r="E77" s="6"/>
      <c r="F77" s="6"/>
      <c r="G77" s="6"/>
      <c r="H77" s="6"/>
    </row>
    <row r="78" spans="1:8" x14ac:dyDescent="0.3">
      <c r="A78" s="20"/>
      <c r="B78" s="4"/>
      <c r="C78" s="6"/>
      <c r="D78" s="6"/>
      <c r="E78" s="6"/>
      <c r="F78" s="6"/>
      <c r="G78" s="6"/>
      <c r="H78" s="6"/>
    </row>
    <row r="79" spans="1:8" x14ac:dyDescent="0.3">
      <c r="A79" s="20"/>
      <c r="B79" s="4"/>
      <c r="C79" s="6"/>
      <c r="D79" s="6"/>
      <c r="E79" s="6"/>
      <c r="F79" s="6"/>
      <c r="G79" s="6"/>
      <c r="H79" s="6"/>
    </row>
    <row r="80" spans="1:8" x14ac:dyDescent="0.3">
      <c r="A80" s="20"/>
      <c r="D80" s="6"/>
      <c r="E80" s="6"/>
      <c r="F80" s="6"/>
      <c r="G80" s="6"/>
    </row>
    <row r="81" spans="1:1" x14ac:dyDescent="0.3">
      <c r="A81" s="20"/>
    </row>
    <row r="82" spans="1:1" x14ac:dyDescent="0.3">
      <c r="A82" s="20"/>
    </row>
  </sheetData>
  <mergeCells count="67">
    <mergeCell ref="U9:W13"/>
    <mergeCell ref="X9:Z13"/>
    <mergeCell ref="AA9:AC13"/>
    <mergeCell ref="AD9:AF13"/>
    <mergeCell ref="AG9:AI13"/>
    <mergeCell ref="U33:AI36"/>
    <mergeCell ref="M33:M34"/>
    <mergeCell ref="N33:N34"/>
    <mergeCell ref="U16:W17"/>
    <mergeCell ref="X16:Z17"/>
    <mergeCell ref="AA16:AC17"/>
    <mergeCell ref="AD16:AF17"/>
    <mergeCell ref="AG16:AI17"/>
    <mergeCell ref="M16:M17"/>
    <mergeCell ref="N16:N17"/>
    <mergeCell ref="C9:J10"/>
    <mergeCell ref="C16:J17"/>
    <mergeCell ref="M9:M10"/>
    <mergeCell ref="N9:N10"/>
    <mergeCell ref="C33:J34"/>
    <mergeCell ref="K33:K34"/>
    <mergeCell ref="L33:L34"/>
    <mergeCell ref="K9:K10"/>
    <mergeCell ref="L9:L10"/>
    <mergeCell ref="K16:K17"/>
    <mergeCell ref="L16:L17"/>
    <mergeCell ref="G56:J56"/>
    <mergeCell ref="K56:M56"/>
    <mergeCell ref="G57:J57"/>
    <mergeCell ref="K57:M57"/>
    <mergeCell ref="C53:F53"/>
    <mergeCell ref="C54:F54"/>
    <mergeCell ref="C55:F55"/>
    <mergeCell ref="C56:F56"/>
    <mergeCell ref="C57:F57"/>
    <mergeCell ref="G53:J53"/>
    <mergeCell ref="K53:M53"/>
    <mergeCell ref="G54:J54"/>
    <mergeCell ref="K54:M54"/>
    <mergeCell ref="G55:J55"/>
    <mergeCell ref="K55:M55"/>
    <mergeCell ref="U7:W7"/>
    <mergeCell ref="X7:Z7"/>
    <mergeCell ref="AA7:AC7"/>
    <mergeCell ref="AD7:AF7"/>
    <mergeCell ref="AG7:AI7"/>
    <mergeCell ref="G52:J52"/>
    <mergeCell ref="K52:M52"/>
    <mergeCell ref="C51:F51"/>
    <mergeCell ref="C52:F52"/>
    <mergeCell ref="G51:J51"/>
    <mergeCell ref="K51:M51"/>
    <mergeCell ref="B2:Q2"/>
    <mergeCell ref="L3:N3"/>
    <mergeCell ref="P4:Q4"/>
    <mergeCell ref="C3:J3"/>
    <mergeCell ref="L4:N4"/>
    <mergeCell ref="B4:B6"/>
    <mergeCell ref="C5:J7"/>
    <mergeCell ref="K5:K7"/>
    <mergeCell ref="U3:AI4"/>
    <mergeCell ref="U2:AI2"/>
    <mergeCell ref="AD5:AF5"/>
    <mergeCell ref="AG5:AI5"/>
    <mergeCell ref="U5:W5"/>
    <mergeCell ref="X5:Z5"/>
    <mergeCell ref="AA5:AC5"/>
  </mergeCells>
  <phoneticPr fontId="12" type="noConversion"/>
  <conditionalFormatting sqref="K8:K47">
    <cfRule type="top10" dxfId="3" priority="1" stopIfTrue="1" bottom="1" rank="2"/>
    <cfRule type="colorScale" priority="10">
      <colorScale>
        <cfvo type="min"/>
        <cfvo type="percentile" val="65"/>
        <cfvo type="max"/>
        <color rgb="FF76DC87"/>
        <color rgb="FFFFEB84"/>
        <color rgb="FFF66E6E"/>
      </colorScale>
    </cfRule>
  </conditionalFormatting>
  <conditionalFormatting sqref="L8:L47">
    <cfRule type="top10" dxfId="2" priority="2" stopIfTrue="1" rank="1"/>
    <cfRule type="colorScale" priority="12">
      <colorScale>
        <cfvo type="min"/>
        <cfvo type="percentile" val="40"/>
        <cfvo type="max"/>
        <color rgb="FFF66E6E"/>
        <color rgb="FFFFEB84"/>
        <color rgb="FF76DC87"/>
      </colorScale>
    </cfRule>
  </conditionalFormatting>
  <conditionalFormatting sqref="M8:M47">
    <cfRule type="top10" dxfId="1" priority="4" stopIfTrue="1" rank="1"/>
    <cfRule type="colorScale" priority="13">
      <colorScale>
        <cfvo type="min"/>
        <cfvo type="percentile" val="40"/>
        <cfvo type="max"/>
        <color rgb="FFF66E6E"/>
        <color rgb="FFFFEB84"/>
        <color rgb="FF76DC87"/>
      </colorScale>
    </cfRule>
  </conditionalFormatting>
  <conditionalFormatting sqref="N8:N47">
    <cfRule type="top10" dxfId="0" priority="5" stopIfTrue="1" rank="1"/>
    <cfRule type="colorScale" priority="14">
      <colorScale>
        <cfvo type="min"/>
        <cfvo type="percentile" val="40"/>
        <cfvo type="max"/>
        <color rgb="FFF66E6E"/>
        <color rgb="FFFFEB84"/>
        <color rgb="FF76DC87"/>
      </colorScale>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Parameter Tuning</vt:lpstr>
      <vt:lpstr>G1</vt:lpstr>
      <vt:lpstr>G2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dc:creator>
  <cp:lastModifiedBy>Sean</cp:lastModifiedBy>
  <dcterms:created xsi:type="dcterms:W3CDTF">2021-04-28T16:36:15Z</dcterms:created>
  <dcterms:modified xsi:type="dcterms:W3CDTF">2021-05-20T12:29:44Z</dcterms:modified>
</cp:coreProperties>
</file>