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Prijsmodel - Prijsmodel op basi" sheetId="2" r:id="rId5"/>
    <sheet name="Liquiditeitsbegroting zelfstand" sheetId="3" r:id="rId6"/>
    <sheet name="Liquiditeitsbegroting met bouw7" sheetId="4" r:id="rId7"/>
    <sheet name="Liquiditeitsbegroting alle part" sheetId="5" r:id="rId8"/>
    <sheet name="winst en verlies 2019 - Winst e" sheetId="6" r:id="rId9"/>
    <sheet name="winst en verlies 2020 - Winst e" sheetId="7" r:id="rId10"/>
  </sheets>
</workbook>
</file>

<file path=xl/comments1.xml><?xml version="1.0" encoding="utf-8"?>
<comments xmlns="http://schemas.openxmlformats.org/spreadsheetml/2006/main">
  <authors>
    <author>Sander Soeteman | auger</author>
  </authors>
  <commentList>
    <comment ref="F5" authorId="0">
      <text>
        <r>
          <rPr>
            <sz val="11"/>
            <color indexed="8"/>
            <rFont val="Helvetica Neue"/>
          </rPr>
          <t>Sander Soeteman | auger:
Hier actie om partner klanten aan te sluiten van start. Gaan uit van 1/4, dan 1/2, dan 3/4 per maand toename obv 1/4 totale adoptie</t>
        </r>
      </text>
    </comment>
  </commentList>
</comments>
</file>

<file path=xl/sharedStrings.xml><?xml version="1.0" encoding="utf-8"?>
<sst xmlns="http://schemas.openxmlformats.org/spreadsheetml/2006/main" uniqueCount="95">
  <si>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</si>
  <si>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</si>
  <si>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</si>
  <si>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</si>
  <si>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Prijsmodel</t>
  </si>
  <si>
    <t>Prijsmodel op basis van gebruikers</t>
  </si>
  <si>
    <t>Prijsmodel - Prijsmodel op basi</t>
  </si>
  <si>
    <t>per gebruiker per maand</t>
  </si>
  <si>
    <t>1. Basis</t>
  </si>
  <si>
    <t>“verstuur invites voor je gebruik”</t>
  </si>
  <si>
    <t>2. Professional</t>
  </si>
  <si>
    <t>3. Expert</t>
  </si>
  <si>
    <t>Gemiddeld kortingspercentage resellers</t>
  </si>
  <si>
    <t>Rentepercentage lopend krediet/lening</t>
  </si>
  <si>
    <t>Organisaties via partners</t>
  </si>
  <si>
    <t>Bouw7</t>
  </si>
  <si>
    <t>Itannex</t>
  </si>
  <si>
    <t>Bouwketens</t>
  </si>
  <si>
    <t>Totaal partners</t>
  </si>
  <si>
    <t>Liquiditeitsbegroting zelfstandig</t>
  </si>
  <si>
    <t>Liquiditeitsbegroting</t>
  </si>
  <si>
    <t>Liquiditeitsbegroting zelfstand</t>
  </si>
  <si>
    <t>apr</t>
  </si>
  <si>
    <t>mei</t>
  </si>
  <si>
    <t>juni</t>
  </si>
  <si>
    <t>juli</t>
  </si>
  <si>
    <t>aug</t>
  </si>
  <si>
    <t>sept</t>
  </si>
  <si>
    <t>Totaal aantal organisaties</t>
  </si>
  <si>
    <t>Inkomsten</t>
  </si>
  <si>
    <r>
      <rPr>
        <b val="1"/>
        <sz val="10"/>
        <color indexed="8"/>
        <rFont val="Helvetica"/>
      </rPr>
      <t xml:space="preserve">Aantal organisaties </t>
    </r>
    <r>
      <rPr>
        <b val="1"/>
        <i val="1"/>
        <sz val="10"/>
        <color indexed="8"/>
        <rFont val="Helvetica"/>
      </rPr>
      <t>Professional</t>
    </r>
  </si>
  <si>
    <t>gem. # licenties/org</t>
  </si>
  <si>
    <t>#licenties</t>
  </si>
  <si>
    <t>delta licenties</t>
  </si>
  <si>
    <t>Omzet</t>
  </si>
  <si>
    <r>
      <rPr>
        <b val="1"/>
        <sz val="10"/>
        <color indexed="8"/>
        <rFont val="Helvetica"/>
      </rPr>
      <t xml:space="preserve">Aantal organisaties </t>
    </r>
    <r>
      <rPr>
        <b val="1"/>
        <i val="1"/>
        <sz val="10"/>
        <color indexed="8"/>
        <rFont val="Helvetica"/>
      </rPr>
      <t>Expert</t>
    </r>
  </si>
  <si>
    <t>Bruto omzet</t>
  </si>
  <si>
    <t>Acquisitiekosten</t>
  </si>
  <si>
    <t>Netto omzet</t>
  </si>
  <si>
    <t>Loonkosten</t>
  </si>
  <si>
    <t>#mgmt</t>
  </si>
  <si>
    <t>mgmt vergoeding p.p.p.m.</t>
  </si>
  <si>
    <t>#verkopers</t>
  </si>
  <si>
    <t>loonkosten verkoper p.p.p.m.</t>
  </si>
  <si>
    <t>#support&amp;development</t>
  </si>
  <si>
    <t>loonkosten s&amp;d p.p.p.m.</t>
  </si>
  <si>
    <t>personeelskosten</t>
  </si>
  <si>
    <t>Investeringen</t>
  </si>
  <si>
    <t>Werkplekken</t>
  </si>
  <si>
    <t>Computers</t>
  </si>
  <si>
    <t>Totaal investeringen</t>
  </si>
  <si>
    <t>Kosten</t>
  </si>
  <si>
    <t>Promotiemiddelen</t>
  </si>
  <si>
    <t>Ontwerp website</t>
  </si>
  <si>
    <t>Ontwerp app</t>
  </si>
  <si>
    <t>Auto- en reiskosten</t>
  </si>
  <si>
    <t>Lease auto’s</t>
  </si>
  <si>
    <t>Serverkosten</t>
  </si>
  <si>
    <t>Administratie</t>
  </si>
  <si>
    <t>Rentekosten</t>
  </si>
  <si>
    <t>Overige kosten</t>
  </si>
  <si>
    <t>Totaal kosten</t>
  </si>
  <si>
    <t>BTW</t>
  </si>
  <si>
    <t>BTW over omzet</t>
  </si>
  <si>
    <t>BTW over acquisitiekosten</t>
  </si>
  <si>
    <t>BTW mgmt vergoeding</t>
  </si>
  <si>
    <t>BTW investeringen&amp;overige kosten</t>
  </si>
  <si>
    <t>Totaal BTW</t>
  </si>
  <si>
    <t>BTW aangifte</t>
  </si>
  <si>
    <t>Cashflow</t>
  </si>
  <si>
    <t>Banksaldo zonder financiering</t>
  </si>
  <si>
    <t>Benodigde financiering</t>
  </si>
  <si>
    <t>Liquiditeitsbegroting met bouw7</t>
  </si>
  <si>
    <t>%partner acquisitie</t>
  </si>
  <si>
    <t>Liquiditeitsbegroting alle partners</t>
  </si>
  <si>
    <t>Liquiditeitsbegroting alle part</t>
  </si>
  <si>
    <t>winst en verlies 2019</t>
  </si>
  <si>
    <t>Winst en verlies 2019</t>
  </si>
  <si>
    <t>winst en verlies 2019 - Winst e</t>
  </si>
  <si>
    <t>zelfstandig</t>
  </si>
  <si>
    <t>bouw7</t>
  </si>
  <si>
    <t>alle partners</t>
  </si>
  <si>
    <t>Bruto winst</t>
  </si>
  <si>
    <t>Afschrijvingen</t>
  </si>
  <si>
    <t>Huisvesting</t>
  </si>
  <si>
    <t>Promotie</t>
  </si>
  <si>
    <t>Ontwerp</t>
  </si>
  <si>
    <t>Vervoer</t>
  </si>
  <si>
    <t>Leaseauto’s</t>
  </si>
  <si>
    <t>Personeelskosten</t>
  </si>
  <si>
    <t>Rente en bankkosten</t>
  </si>
  <si>
    <t>Netto winst</t>
  </si>
  <si>
    <t>winst en verlies 2020</t>
  </si>
  <si>
    <t>Winst en verlies 2020</t>
  </si>
  <si>
    <t>winst en verlies 2020 - Winst e</t>
  </si>
</sst>
</file>

<file path=xl/styles.xml><?xml version="1.0" encoding="utf-8"?>
<styleSheet xmlns="http://schemas.openxmlformats.org/spreadsheetml/2006/main">
  <numFmts count="6">
    <numFmt numFmtId="0" formatCode="General"/>
    <numFmt numFmtId="59" formatCode="_-[$€-2]* #,##0.00_-;_-[$€-2]* \(#,##0.00\)_-;_-[$€-2]* &quot;-&quot;??;_-@_-"/>
    <numFmt numFmtId="60" formatCode="0.0%"/>
    <numFmt numFmtId="61" formatCode="_-[$€-2]* #,##0_-;_-[$€-2]* \(#,##0\)_-;_-[$€-2]* &quot;-&quot;??;_-@_-"/>
    <numFmt numFmtId="62" formatCode="mmmm"/>
    <numFmt numFmtId="63" formatCode="#,##0%"/>
  </numFmts>
  <fonts count="12">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i val="1"/>
      <sz val="10"/>
      <color indexed="8"/>
      <name val="Helvetica Neue"/>
    </font>
    <font>
      <sz val="11"/>
      <color indexed="8"/>
      <name val="Helvetica Neue"/>
    </font>
    <font>
      <b val="1"/>
      <i val="1"/>
      <sz val="10"/>
      <color indexed="8"/>
      <name val="Helvetica Neue"/>
    </font>
    <font>
      <b val="1"/>
      <sz val="10"/>
      <color indexed="8"/>
      <name val="Helvetica"/>
    </font>
    <font>
      <sz val="10"/>
      <color indexed="8"/>
      <name val="Helvetica"/>
    </font>
    <font>
      <b val="1"/>
      <i val="1"/>
      <sz val="10"/>
      <color indexed="8"/>
      <name val="Helvetica"/>
    </font>
    <font>
      <i val="1"/>
      <sz val="10"/>
      <color indexed="8"/>
      <name val="Helvetica"/>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14">
    <border>
      <left/>
      <right/>
      <top/>
      <bottom/>
      <diagonal/>
    </border>
    <border>
      <left style="thin">
        <color indexed="13"/>
      </left>
      <right style="thin">
        <color indexed="13"/>
      </right>
      <top style="thin">
        <color indexed="13"/>
      </top>
      <bottom style="thin">
        <color indexed="14"/>
      </bottom>
      <diagonal/>
    </border>
    <border>
      <left style="thin">
        <color indexed="14"/>
      </left>
      <right style="thin">
        <color indexed="14"/>
      </right>
      <top style="thin">
        <color indexed="14"/>
      </top>
      <bottom style="thin">
        <color indexed="14"/>
      </bottom>
      <diagonal/>
    </border>
    <border>
      <left style="thin">
        <color indexed="8"/>
      </left>
      <right style="thin">
        <color indexed="8"/>
      </right>
      <top style="thin">
        <color indexed="8"/>
      </top>
      <bottom style="thin">
        <color indexed="14"/>
      </bottom>
      <diagonal/>
    </border>
    <border>
      <left style="thin">
        <color indexed="8"/>
      </left>
      <right style="thin">
        <color indexed="13"/>
      </right>
      <top style="thin">
        <color indexed="8"/>
      </top>
      <bottom style="thin">
        <color indexed="14"/>
      </bottom>
      <diagonal/>
    </border>
    <border>
      <left style="thin">
        <color indexed="13"/>
      </left>
      <right style="thin">
        <color indexed="13"/>
      </right>
      <top style="thin">
        <color indexed="8"/>
      </top>
      <bottom style="thin">
        <color indexed="14"/>
      </bottom>
      <diagonal/>
    </border>
    <border>
      <left style="thin">
        <color indexed="13"/>
      </left>
      <right style="thin">
        <color indexed="8"/>
      </right>
      <top style="thin">
        <color indexed="8"/>
      </top>
      <bottom style="thin">
        <color indexed="14"/>
      </bottom>
      <diagonal/>
    </border>
    <border>
      <left style="thin">
        <color indexed="13"/>
      </left>
      <right style="thin">
        <color indexed="13"/>
      </right>
      <top style="thin">
        <color indexed="13"/>
      </top>
      <bottom style="thin">
        <color indexed="18"/>
      </bottom>
      <diagonal/>
    </border>
    <border>
      <left style="thin">
        <color indexed="13"/>
      </left>
      <right style="thin">
        <color indexed="18"/>
      </right>
      <top style="thin">
        <color indexed="18"/>
      </top>
      <bottom style="thin">
        <color indexed="13"/>
      </bottom>
      <diagonal/>
    </border>
    <border>
      <left style="thin">
        <color indexed="18"/>
      </left>
      <right style="thin">
        <color indexed="13"/>
      </right>
      <top style="thin">
        <color indexed="18"/>
      </top>
      <bottom style="thin">
        <color indexed="13"/>
      </bottom>
      <diagonal/>
    </border>
    <border>
      <left style="thin">
        <color indexed="13"/>
      </left>
      <right style="thin">
        <color indexed="13"/>
      </right>
      <top style="thin">
        <color indexed="18"/>
      </top>
      <bottom style="thin">
        <color indexed="13"/>
      </bottom>
      <diagonal/>
    </border>
    <border>
      <left style="thin">
        <color indexed="13"/>
      </left>
      <right style="thin">
        <color indexed="18"/>
      </right>
      <top style="thin">
        <color indexed="13"/>
      </top>
      <bottom style="thin">
        <color indexed="13"/>
      </bottom>
      <diagonal/>
    </border>
    <border>
      <left style="thin">
        <color indexed="1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7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59" fontId="0" borderId="2" applyNumberFormat="1" applyFont="1" applyFill="0" applyBorder="1" applyAlignment="1" applyProtection="0">
      <alignment vertical="top" wrapText="1"/>
    </xf>
    <xf numFmtId="49" fontId="5" borderId="2" applyNumberFormat="1" applyFont="1" applyFill="0" applyBorder="1" applyAlignment="1" applyProtection="0">
      <alignment vertical="top" wrapText="1"/>
    </xf>
    <xf numFmtId="0" fontId="0" borderId="2" applyNumberFormat="0" applyFont="1" applyFill="0" applyBorder="1" applyAlignment="1" applyProtection="0">
      <alignment vertical="top" wrapText="1"/>
    </xf>
    <xf numFmtId="0" fontId="5" borderId="2" applyNumberFormat="0" applyFont="1" applyFill="0" applyBorder="1" applyAlignment="1" applyProtection="0">
      <alignment vertical="top" wrapText="1"/>
    </xf>
    <xf numFmtId="0" fontId="4" fillId="5" borderId="2" applyNumberFormat="0" applyFont="1" applyFill="1" applyBorder="1" applyAlignment="1" applyProtection="0">
      <alignment vertical="top" wrapText="1"/>
    </xf>
    <xf numFmtId="9" fontId="0" borderId="2" applyNumberFormat="1" applyFont="1" applyFill="0" applyBorder="1" applyAlignment="1" applyProtection="0">
      <alignment vertical="top" wrapText="1"/>
    </xf>
    <xf numFmtId="60" fontId="0" borderId="2" applyNumberFormat="1" applyFont="1" applyFill="0" applyBorder="1" applyAlignment="1" applyProtection="0">
      <alignment vertical="top" wrapText="1"/>
    </xf>
    <xf numFmtId="59" fontId="5" borderId="2" applyNumberFormat="1" applyFont="1" applyFill="0" applyBorder="1" applyAlignment="1" applyProtection="0">
      <alignment vertical="top" wrapText="1"/>
    </xf>
    <xf numFmtId="49" fontId="5" fillId="5" borderId="2" applyNumberFormat="1" applyFont="1" applyFill="1" applyBorder="1" applyAlignment="1" applyProtection="0">
      <alignment vertical="top" wrapText="1"/>
    </xf>
    <xf numFmtId="0" fontId="6" borderId="2" applyNumberFormat="0" applyFont="1" applyFill="0" applyBorder="1" applyAlignment="1" applyProtection="0">
      <alignment vertical="top" wrapText="1"/>
    </xf>
    <xf numFmtId="0" fontId="0" borderId="2" applyNumberFormat="1" applyFont="1" applyFill="0" applyBorder="1" applyAlignment="1" applyProtection="0">
      <alignment vertical="top" wrapText="1"/>
    </xf>
    <xf numFmtId="59" fontId="4" borderId="2" applyNumberFormat="1" applyFont="1" applyFill="0" applyBorder="1" applyAlignment="1" applyProtection="0">
      <alignment vertical="top" wrapText="1"/>
    </xf>
    <xf numFmtId="49" fontId="7" fillId="5" borderId="2" applyNumberFormat="1" applyFont="1" applyFill="1" applyBorder="1" applyAlignment="1" applyProtection="0">
      <alignment vertical="top" wrapText="1"/>
    </xf>
    <xf numFmtId="0" fontId="7" borderId="2" applyNumberFormat="1" applyFont="1" applyFill="0" applyBorder="1" applyAlignment="1" applyProtection="0">
      <alignment vertical="top" wrapText="1"/>
    </xf>
    <xf numFmtId="61" fontId="4" borderId="2"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6" borderId="3" applyNumberFormat="1" applyFont="1" applyFill="1" applyBorder="1" applyAlignment="1" applyProtection="0">
      <alignment vertical="top" wrapText="1"/>
    </xf>
    <xf numFmtId="0" fontId="8" fillId="6" borderId="4" applyNumberFormat="1" applyFont="1" applyFill="1" applyBorder="1" applyAlignment="1" applyProtection="0">
      <alignment horizontal="center" vertical="top" wrapText="1"/>
    </xf>
    <xf numFmtId="0" fontId="4" fillId="4" borderId="5" applyNumberFormat="0" applyFont="1" applyFill="1" applyBorder="1" applyAlignment="1" applyProtection="0">
      <alignment vertical="top" wrapText="1"/>
    </xf>
    <xf numFmtId="0" fontId="4" fillId="4" borderId="6" applyNumberFormat="0" applyFont="1" applyFill="1" applyBorder="1" applyAlignment="1" applyProtection="0">
      <alignment vertical="top" wrapText="1"/>
    </xf>
    <xf numFmtId="0" fontId="8" fillId="6" borderId="3" applyNumberFormat="0" applyFont="1" applyFill="1" applyBorder="1" applyAlignment="1" applyProtection="0">
      <alignment horizontal="center" vertical="top" wrapText="1"/>
    </xf>
    <xf numFmtId="0" fontId="8" fillId="6" borderId="3" applyNumberFormat="1" applyFont="1" applyFill="1" applyBorder="1" applyAlignment="1" applyProtection="0">
      <alignment horizontal="center" vertical="top" wrapText="1"/>
    </xf>
    <xf numFmtId="49" fontId="8" fillId="6" borderId="2" applyNumberFormat="1" applyFont="1" applyFill="1" applyBorder="1" applyAlignment="1" applyProtection="0">
      <alignment vertical="top" wrapText="1"/>
    </xf>
    <xf numFmtId="49" fontId="8" fillId="6" borderId="2" applyNumberFormat="1" applyFont="1" applyFill="1" applyBorder="1" applyAlignment="1" applyProtection="0">
      <alignment horizontal="right" vertical="top" wrapText="1"/>
    </xf>
    <xf numFmtId="62" fontId="8" fillId="6" borderId="2" applyNumberFormat="1" applyFont="1" applyFill="1" applyBorder="1" applyAlignment="1" applyProtection="0">
      <alignment horizontal="right" vertical="top" wrapText="1"/>
    </xf>
    <xf numFmtId="49" fontId="8" fillId="7" borderId="2" applyNumberFormat="1" applyFont="1" applyFill="1" applyBorder="1" applyAlignment="1" applyProtection="0">
      <alignment vertical="top" wrapText="1"/>
    </xf>
    <xf numFmtId="3" fontId="9" borderId="2" applyNumberFormat="1" applyFont="1" applyFill="0" applyBorder="1" applyAlignment="1" applyProtection="0">
      <alignment vertical="top" wrapText="1"/>
    </xf>
    <xf numFmtId="61" fontId="0" borderId="2" applyNumberFormat="1" applyFont="1" applyFill="0" applyBorder="1" applyAlignment="1" applyProtection="0">
      <alignment vertical="top" wrapText="1"/>
    </xf>
    <xf numFmtId="49" fontId="9" fillId="7" borderId="2" applyNumberFormat="1" applyFont="1" applyFill="1" applyBorder="1" applyAlignment="1" applyProtection="0">
      <alignment vertical="top" wrapText="1"/>
    </xf>
    <xf numFmtId="61" fontId="8" borderId="2" applyNumberFormat="1" applyFont="1" applyFill="0" applyBorder="1" applyAlignment="1" applyProtection="0">
      <alignment vertical="top" wrapText="1"/>
    </xf>
    <xf numFmtId="61" fontId="11" borderId="2" applyNumberFormat="1" applyFont="1" applyFill="0" applyBorder="1" applyAlignment="1" applyProtection="0">
      <alignment vertical="top" wrapText="1"/>
    </xf>
    <xf numFmtId="0" fontId="8" fillId="7" borderId="2" applyNumberFormat="0" applyFont="1" applyFill="1" applyBorder="1" applyAlignment="1" applyProtection="0">
      <alignment vertical="top" wrapText="1"/>
    </xf>
    <xf numFmtId="3" fontId="0" borderId="2" applyNumberFormat="1" applyFont="1" applyFill="0" applyBorder="1" applyAlignment="1" applyProtection="0">
      <alignment vertical="top" wrapText="1"/>
    </xf>
    <xf numFmtId="3" fontId="9" borderId="2" applyNumberFormat="1" applyFont="1" applyFill="0" applyBorder="1" applyAlignment="1" applyProtection="0">
      <alignment horizontal="right" vertical="top" wrapText="1" readingOrder="1"/>
    </xf>
    <xf numFmtId="61" fontId="9" borderId="2" applyNumberFormat="1" applyFont="1" applyFill="0" applyBorder="1" applyAlignment="1" applyProtection="0">
      <alignment horizontal="left" vertical="top" wrapText="1" readingOrder="1"/>
    </xf>
    <xf numFmtId="3" fontId="0" borderId="2" applyNumberFormat="1" applyFont="1" applyFill="0" applyBorder="1" applyAlignment="1" applyProtection="0">
      <alignment horizontal="right" vertical="top" wrapText="1"/>
    </xf>
    <xf numFmtId="49" fontId="10" fillId="7" borderId="2" applyNumberFormat="1" applyFont="1" applyFill="1" applyBorder="1" applyAlignment="1" applyProtection="0">
      <alignment vertical="top" wrapText="1"/>
    </xf>
    <xf numFmtId="61" fontId="10" borderId="2" applyNumberFormat="1" applyFont="1" applyFill="0" applyBorder="1" applyAlignment="1" applyProtection="0">
      <alignment vertical="top" wrapText="1"/>
    </xf>
    <xf numFmtId="0" fontId="10" fillId="7" borderId="2"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8" fillId="6" borderId="2" applyNumberFormat="1" applyFont="1" applyFill="1" applyBorder="1" applyAlignment="1" applyProtection="0">
      <alignment horizontal="center" vertical="top" wrapText="1"/>
    </xf>
    <xf numFmtId="0" fontId="4" fillId="4" borderId="2" applyNumberFormat="0" applyFont="1" applyFill="1" applyBorder="1" applyAlignment="1" applyProtection="0">
      <alignment vertical="top" wrapText="1"/>
    </xf>
    <xf numFmtId="0" fontId="8" fillId="6" borderId="2" applyNumberFormat="0" applyFont="1" applyFill="1" applyBorder="1" applyAlignment="1" applyProtection="0">
      <alignment horizontal="center" vertical="top" wrapText="1"/>
    </xf>
    <xf numFmtId="63" fontId="0" borderId="2"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4" borderId="7" applyNumberFormat="0" applyFont="1" applyFill="1" applyBorder="1" applyAlignment="1" applyProtection="0">
      <alignment vertical="top" wrapText="1"/>
    </xf>
    <xf numFmtId="49" fontId="4" fillId="4" borderId="7" applyNumberFormat="1" applyFont="1" applyFill="1" applyBorder="1" applyAlignment="1" applyProtection="0">
      <alignment horizontal="right" vertical="top" wrapText="1"/>
    </xf>
    <xf numFmtId="49" fontId="4" fillId="5" borderId="8" applyNumberFormat="1" applyFont="1" applyFill="1" applyBorder="1" applyAlignment="1" applyProtection="0">
      <alignment vertical="top" wrapText="1"/>
    </xf>
    <xf numFmtId="61" fontId="0" borderId="9" applyNumberFormat="1" applyFont="1" applyFill="0" applyBorder="1" applyAlignment="1" applyProtection="0">
      <alignment vertical="top" wrapText="1"/>
    </xf>
    <xf numFmtId="61" fontId="0" borderId="10" applyNumberFormat="1" applyFont="1" applyFill="0" applyBorder="1" applyAlignment="1" applyProtection="0">
      <alignment vertical="top" wrapText="1"/>
    </xf>
    <xf numFmtId="0" fontId="0" borderId="10" applyNumberFormat="0" applyFont="1" applyFill="0" applyBorder="1" applyAlignment="1" applyProtection="0">
      <alignment vertical="top" wrapText="1"/>
    </xf>
    <xf numFmtId="49" fontId="4" fillId="5" borderId="11" applyNumberFormat="1" applyFont="1" applyFill="1" applyBorder="1" applyAlignment="1" applyProtection="0">
      <alignment vertical="top" wrapText="1"/>
    </xf>
    <xf numFmtId="61" fontId="0" borderId="12" applyNumberFormat="1" applyFont="1" applyFill="0" applyBorder="1" applyAlignment="1" applyProtection="0">
      <alignment vertical="top" wrapText="1"/>
    </xf>
    <xf numFmtId="61" fontId="0" borderId="13" applyNumberFormat="1" applyFont="1" applyFill="0" applyBorder="1" applyAlignment="1" applyProtection="0">
      <alignment vertical="top" wrapText="1"/>
    </xf>
    <xf numFmtId="0" fontId="0" borderId="13" applyNumberFormat="0" applyFont="1" applyFill="0" applyBorder="1" applyAlignment="1" applyProtection="0">
      <alignment vertical="top" wrapText="1"/>
    </xf>
    <xf numFmtId="49" fontId="7" fillId="5" borderId="11" applyNumberFormat="1" applyFont="1" applyFill="1" applyBorder="1" applyAlignment="1" applyProtection="0">
      <alignment vertical="top" wrapText="1"/>
    </xf>
    <xf numFmtId="61" fontId="5" borderId="12" applyNumberFormat="1" applyFont="1" applyFill="0" applyBorder="1" applyAlignment="1" applyProtection="0">
      <alignment vertical="top" wrapText="1"/>
    </xf>
    <xf numFmtId="61" fontId="5" borderId="13" applyNumberFormat="1" applyFont="1" applyFill="0" applyBorder="1" applyAlignment="1" applyProtection="0">
      <alignment vertical="top" wrapText="1"/>
    </xf>
    <xf numFmtId="0" fontId="5" borderId="13" applyNumberFormat="0" applyFont="1" applyFill="0" applyBorder="1" applyAlignment="1" applyProtection="0">
      <alignment vertical="top" wrapText="1"/>
    </xf>
    <xf numFmtId="0" fontId="4" fillId="5" borderId="11" applyNumberFormat="0" applyFont="1" applyFill="1" applyBorder="1" applyAlignment="1" applyProtection="0">
      <alignment vertical="top" wrapText="1"/>
    </xf>
    <xf numFmtId="61" fontId="4" borderId="12" applyNumberFormat="1" applyFont="1" applyFill="0" applyBorder="1" applyAlignment="1" applyProtection="0">
      <alignment vertical="top" wrapText="1"/>
    </xf>
    <xf numFmtId="61" fontId="4" borderId="13" applyNumberFormat="1" applyFont="1" applyFill="0" applyBorder="1" applyAlignment="1" applyProtection="0">
      <alignment vertical="top" wrapText="1"/>
    </xf>
    <xf numFmtId="0" fontId="4" borderId="13" applyNumberFormat="0" applyFont="1" applyFill="0"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bfbfbf"/>
      <rgbColor rgb="ffdbdbdb"/>
      <rgbColor rgb="ffbdc0bf"/>
      <rgbColor rgb="ffdbdbdb"/>
      <rgbColor rgb="ff3f3f3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19</v>
      </c>
      <c r="C11" s="3"/>
      <c r="D11" s="3"/>
    </row>
    <row r="12">
      <c r="B12" s="4"/>
      <c r="C12" t="s" s="4">
        <v>20</v>
      </c>
      <c r="D12" t="s" s="5">
        <v>21</v>
      </c>
    </row>
    <row r="13">
      <c r="B13" t="s" s="3">
        <v>72</v>
      </c>
      <c r="C13" s="3"/>
      <c r="D13" s="3"/>
    </row>
    <row r="14">
      <c r="B14" s="4"/>
      <c r="C14" t="s" s="4">
        <v>20</v>
      </c>
      <c r="D14" t="s" s="5">
        <v>72</v>
      </c>
    </row>
    <row r="15">
      <c r="B15" t="s" s="3">
        <v>74</v>
      </c>
      <c r="C15" s="3"/>
      <c r="D15" s="3"/>
    </row>
    <row r="16">
      <c r="B16" s="4"/>
      <c r="C16" t="s" s="4">
        <v>20</v>
      </c>
      <c r="D16" t="s" s="5">
        <v>75</v>
      </c>
    </row>
    <row r="17">
      <c r="B17" t="s" s="3">
        <v>76</v>
      </c>
      <c r="C17" s="3"/>
      <c r="D17" s="3"/>
    </row>
    <row r="18">
      <c r="B18" s="4"/>
      <c r="C18" t="s" s="4">
        <v>77</v>
      </c>
      <c r="D18" t="s" s="5">
        <v>78</v>
      </c>
    </row>
    <row r="19">
      <c r="B19" t="s" s="3">
        <v>92</v>
      </c>
      <c r="C19" s="3"/>
      <c r="D19" s="3"/>
    </row>
    <row r="20">
      <c r="B20" s="4"/>
      <c r="C20" t="s" s="4">
        <v>93</v>
      </c>
      <c r="D20" t="s" s="5">
        <v>94</v>
      </c>
    </row>
  </sheetData>
  <mergeCells count="1">
    <mergeCell ref="B3:D3"/>
  </mergeCells>
  <hyperlinks>
    <hyperlink ref="D10" location="'Prijsmodel - Prijsmodel op basi'!R2C1" tooltip="" display="Prijsmodel - Prijsmodel op basi"/>
    <hyperlink ref="D12" location="'Liquiditeitsbegroting zelfstand'!R2C1" tooltip="" display="Liquiditeitsbegroting zelfstand"/>
    <hyperlink ref="D14" location="'Liquiditeitsbegroting met bouw7'!R2C1" tooltip="" display="Liquiditeitsbegroting met bouw7"/>
    <hyperlink ref="D16" location="'Liquiditeitsbegroting alle part'!R2C1" tooltip="" display="Liquiditeitsbegroting alle part"/>
    <hyperlink ref="D18" location="'winst en verlies 2019 - Winst e'!R2C1" tooltip="" display="winst en verlies 2019 - Winst e"/>
    <hyperlink ref="D20" location="'winst en verlies 2020 - Winst e'!R2C1" tooltip="" display="winst en verlies 2020 - Winst e"/>
  </hyperlinks>
</worksheet>
</file>

<file path=xl/worksheets/sheet2.xml><?xml version="1.0" encoding="utf-8"?>
<worksheet xmlns:r="http://schemas.openxmlformats.org/officeDocument/2006/relationships" xmlns="http://schemas.openxmlformats.org/spreadsheetml/2006/main">
  <sheetPr>
    <pageSetUpPr fitToPage="1"/>
  </sheetPr>
  <dimension ref="A2:D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39.6719" style="6" customWidth="1"/>
    <col min="2" max="2" width="10.9844" style="6" customWidth="1"/>
    <col min="3" max="3" width="25.9062" style="6" customWidth="1"/>
    <col min="4" max="4" width="16.3516" style="6" customWidth="1"/>
    <col min="5" max="256" width="16.3516" style="6" customWidth="1"/>
  </cols>
  <sheetData>
    <row r="1" ht="27.65" customHeight="1">
      <c r="A1" t="s" s="7">
        <v>5</v>
      </c>
      <c r="B1" s="7"/>
      <c r="C1" s="7"/>
      <c r="D1" s="7"/>
    </row>
    <row r="2" ht="20" customHeight="1">
      <c r="A2" s="8"/>
      <c r="B2" t="s" s="9">
        <v>7</v>
      </c>
      <c r="C2" s="8"/>
      <c r="D2" s="8"/>
    </row>
    <row r="3" ht="19.95" customHeight="1">
      <c r="A3" t="s" s="10">
        <v>8</v>
      </c>
      <c r="B3" s="11">
        <v>0</v>
      </c>
      <c r="C3" t="s" s="12">
        <v>9</v>
      </c>
      <c r="D3" s="13"/>
    </row>
    <row r="4" ht="19.95" customHeight="1">
      <c r="A4" t="s" s="10">
        <v>10</v>
      </c>
      <c r="B4" s="11">
        <v>35</v>
      </c>
      <c r="C4" s="14"/>
      <c r="D4" s="14"/>
    </row>
    <row r="5" ht="19.95" customHeight="1">
      <c r="A5" t="s" s="10">
        <v>11</v>
      </c>
      <c r="B5" s="11">
        <v>55</v>
      </c>
      <c r="C5" s="11"/>
      <c r="D5" s="13"/>
    </row>
    <row r="6" ht="19.95" customHeight="1">
      <c r="A6" s="15"/>
      <c r="B6" s="11"/>
      <c r="C6" s="11"/>
      <c r="D6" s="13"/>
    </row>
    <row r="7" ht="19.95" customHeight="1">
      <c r="A7" s="15"/>
      <c r="B7" s="16"/>
      <c r="C7" s="11"/>
      <c r="D7" s="13"/>
    </row>
    <row r="8" ht="19.95" customHeight="1">
      <c r="A8" t="s" s="10">
        <v>12</v>
      </c>
      <c r="B8" s="17">
        <v>0.4</v>
      </c>
      <c r="C8" s="18"/>
      <c r="D8" s="13"/>
    </row>
    <row r="9" ht="19.95" customHeight="1">
      <c r="A9" t="s" s="10">
        <v>13</v>
      </c>
      <c r="B9" s="16">
        <v>0.11</v>
      </c>
      <c r="C9" s="11"/>
      <c r="D9" s="13"/>
    </row>
    <row r="10" ht="19.95" customHeight="1">
      <c r="A10" s="15"/>
      <c r="B10" s="13"/>
      <c r="C10" s="11"/>
      <c r="D10" s="13"/>
    </row>
    <row r="11" ht="19.95" customHeight="1">
      <c r="A11" t="s" s="19">
        <v>14</v>
      </c>
      <c r="B11" s="13"/>
      <c r="C11" s="18"/>
      <c r="D11" s="20"/>
    </row>
    <row r="12" ht="19.95" customHeight="1">
      <c r="A12" t="s" s="10">
        <v>15</v>
      </c>
      <c r="B12" s="21">
        <v>75</v>
      </c>
      <c r="C12" s="22"/>
      <c r="D12" s="13"/>
    </row>
    <row r="13" ht="19.95" customHeight="1">
      <c r="A13" t="s" s="10">
        <v>16</v>
      </c>
      <c r="B13" s="21">
        <v>100</v>
      </c>
      <c r="C13" s="11"/>
      <c r="D13" s="13"/>
    </row>
    <row r="14" ht="19.95" customHeight="1">
      <c r="A14" t="s" s="10">
        <v>17</v>
      </c>
      <c r="B14" s="21">
        <v>10</v>
      </c>
      <c r="C14" s="11"/>
      <c r="D14" s="13"/>
    </row>
    <row r="15" ht="19.95" customHeight="1">
      <c r="A15" t="s" s="23">
        <v>18</v>
      </c>
      <c r="B15" s="24">
        <f>SUM(B12:B14)</f>
        <v>185</v>
      </c>
      <c r="C15" s="11"/>
      <c r="D15" s="13"/>
    </row>
    <row r="16" ht="19.95" customHeight="1">
      <c r="A16" s="15"/>
      <c r="B16" s="13"/>
      <c r="C16" s="11"/>
      <c r="D16" s="13"/>
    </row>
    <row r="17" ht="19.95" customHeight="1">
      <c r="A17" s="15"/>
      <c r="B17" s="13"/>
      <c r="C17" s="25"/>
      <c r="D17" s="13"/>
    </row>
    <row r="18" ht="19.95" customHeight="1">
      <c r="A18" s="15"/>
      <c r="B18" s="13"/>
      <c r="C18" s="11"/>
      <c r="D18" s="13"/>
    </row>
    <row r="19" ht="19.95" customHeight="1">
      <c r="A19" s="15"/>
      <c r="B19" s="13"/>
      <c r="C19" s="22"/>
      <c r="D19" s="13"/>
    </row>
    <row r="20" ht="19.95" customHeight="1">
      <c r="A20" s="15"/>
      <c r="B20" s="13"/>
      <c r="C20" s="13"/>
      <c r="D20" s="13"/>
    </row>
    <row r="21" ht="19.95" customHeight="1">
      <c r="A21" s="15"/>
      <c r="B21" s="13"/>
      <c r="C21" s="13"/>
      <c r="D21" s="13"/>
    </row>
    <row r="22" ht="19.95" customHeight="1">
      <c r="A22" s="15"/>
      <c r="B22" s="13"/>
      <c r="C22" s="13"/>
      <c r="D22" s="13"/>
    </row>
    <row r="23" ht="19.95" customHeight="1">
      <c r="A23" s="15"/>
      <c r="B23" s="13"/>
      <c r="C23" s="13"/>
      <c r="D23" s="13"/>
    </row>
    <row r="24" ht="19.95" customHeight="1">
      <c r="A24" s="15"/>
      <c r="B24" s="13"/>
      <c r="C24" s="13"/>
      <c r="D24" s="13"/>
    </row>
    <row r="25" ht="19.95" customHeight="1">
      <c r="A25" s="15"/>
      <c r="B25" s="13"/>
      <c r="C25" s="11"/>
      <c r="D25" s="13"/>
    </row>
    <row r="26" ht="19.95" customHeight="1">
      <c r="A26" s="15"/>
      <c r="B26" s="13"/>
      <c r="C26" s="11"/>
      <c r="D26" s="13"/>
    </row>
  </sheetData>
  <mergeCells count="2">
    <mergeCell ref="A1:D1"/>
    <mergeCell ref="B2:C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W70"/>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29.0859" style="26" customWidth="1"/>
    <col min="2" max="23" width="16.3516" style="26" customWidth="1"/>
    <col min="24" max="256" width="16.3516" style="26" customWidth="1"/>
  </cols>
  <sheetData>
    <row r="1" ht="27.65" customHeight="1">
      <c r="A1" t="s" s="7">
        <v>20</v>
      </c>
      <c r="B1" s="7"/>
      <c r="C1" s="7"/>
      <c r="D1" s="7"/>
      <c r="E1" s="7"/>
      <c r="F1" s="7"/>
      <c r="G1" s="7"/>
      <c r="H1" s="7"/>
      <c r="I1" s="7"/>
      <c r="J1" s="7"/>
      <c r="K1" s="7"/>
      <c r="L1" s="7"/>
      <c r="M1" s="7"/>
      <c r="N1" s="7"/>
      <c r="O1" s="7"/>
      <c r="P1" s="7"/>
      <c r="Q1" s="7"/>
      <c r="R1" s="7"/>
      <c r="S1" s="7"/>
      <c r="T1" s="7"/>
      <c r="U1" s="7"/>
      <c r="V1" s="7"/>
      <c r="W1" s="7"/>
    </row>
    <row r="2" ht="20.3" customHeight="1">
      <c r="A2" s="27"/>
      <c r="B2" s="28">
        <v>2019</v>
      </c>
      <c r="C2" s="29"/>
      <c r="D2" s="29"/>
      <c r="E2" s="29"/>
      <c r="F2" s="29"/>
      <c r="G2" s="29"/>
      <c r="H2" s="29"/>
      <c r="I2" s="29"/>
      <c r="J2" s="30"/>
      <c r="K2" s="28">
        <v>2020</v>
      </c>
      <c r="L2" s="29"/>
      <c r="M2" s="29"/>
      <c r="N2" s="29"/>
      <c r="O2" s="29"/>
      <c r="P2" s="29"/>
      <c r="Q2" s="29"/>
      <c r="R2" s="29"/>
      <c r="S2" s="29"/>
      <c r="T2" s="30"/>
      <c r="U2" s="31"/>
      <c r="V2" s="31"/>
      <c r="W2" s="32">
        <v>2021</v>
      </c>
    </row>
    <row r="3" ht="14.25" customHeight="1">
      <c r="A3" s="33"/>
      <c r="B3" t="s" s="34">
        <v>22</v>
      </c>
      <c r="C3" t="s" s="34">
        <v>23</v>
      </c>
      <c r="D3" t="s" s="34">
        <v>24</v>
      </c>
      <c r="E3" t="s" s="34">
        <v>25</v>
      </c>
      <c r="F3" t="s" s="34">
        <v>26</v>
      </c>
      <c r="G3" t="s" s="34">
        <v>27</v>
      </c>
      <c r="H3" s="35">
        <v>42277</v>
      </c>
      <c r="I3" s="35">
        <v>42308</v>
      </c>
      <c r="J3" s="35">
        <v>42338</v>
      </c>
      <c r="K3" s="35">
        <v>42004</v>
      </c>
      <c r="L3" s="35">
        <v>42035</v>
      </c>
      <c r="M3" s="35">
        <v>42063</v>
      </c>
      <c r="N3" s="35">
        <v>42094</v>
      </c>
      <c r="O3" s="35">
        <v>42124</v>
      </c>
      <c r="P3" s="35">
        <v>42155</v>
      </c>
      <c r="Q3" s="35">
        <v>42185</v>
      </c>
      <c r="R3" s="35">
        <v>42216</v>
      </c>
      <c r="S3" t="s" s="34">
        <v>27</v>
      </c>
      <c r="T3" s="35">
        <v>42277</v>
      </c>
      <c r="U3" s="35">
        <v>42308</v>
      </c>
      <c r="V3" s="35">
        <v>42338</v>
      </c>
      <c r="W3" s="35">
        <v>42004</v>
      </c>
    </row>
    <row r="4" ht="20.25" customHeight="1">
      <c r="A4" t="s" s="36">
        <v>28</v>
      </c>
      <c r="B4" s="37">
        <v>3</v>
      </c>
      <c r="C4" s="37">
        <v>3</v>
      </c>
      <c r="D4" s="37">
        <v>6</v>
      </c>
      <c r="E4" s="37">
        <v>9</v>
      </c>
      <c r="F4" s="37">
        <v>13</v>
      </c>
      <c r="G4" s="37">
        <v>16</v>
      </c>
      <c r="H4" s="37">
        <v>19</v>
      </c>
      <c r="I4" s="37">
        <v>22</v>
      </c>
      <c r="J4" s="37">
        <v>26</v>
      </c>
      <c r="K4" s="37">
        <v>30</v>
      </c>
      <c r="L4" s="37">
        <v>37</v>
      </c>
      <c r="M4" s="37">
        <v>42</v>
      </c>
      <c r="N4" s="37">
        <v>50</v>
      </c>
      <c r="O4" s="37">
        <v>60</v>
      </c>
      <c r="P4" s="37">
        <v>70</v>
      </c>
      <c r="Q4" s="37">
        <v>80</v>
      </c>
      <c r="R4" s="37">
        <v>95</v>
      </c>
      <c r="S4" s="37">
        <v>110</v>
      </c>
      <c r="T4" s="37">
        <v>125</v>
      </c>
      <c r="U4" s="37">
        <v>140</v>
      </c>
      <c r="V4" s="37">
        <v>155</v>
      </c>
      <c r="W4" s="37">
        <v>170</v>
      </c>
    </row>
    <row r="5" ht="19.95" customHeight="1">
      <c r="A5" s="15"/>
      <c r="B5" s="38"/>
      <c r="C5" s="38"/>
      <c r="D5" s="38"/>
      <c r="E5" s="38"/>
      <c r="F5" s="38"/>
      <c r="G5" s="38"/>
      <c r="H5" s="38"/>
      <c r="I5" s="38"/>
      <c r="J5" s="38"/>
      <c r="K5" s="38"/>
      <c r="L5" s="38"/>
      <c r="M5" s="38"/>
      <c r="N5" s="38"/>
      <c r="O5" s="38"/>
      <c r="P5" s="38"/>
      <c r="Q5" s="38"/>
      <c r="R5" s="38"/>
      <c r="S5" s="38"/>
      <c r="T5" s="38"/>
      <c r="U5" s="38"/>
      <c r="V5" s="38"/>
      <c r="W5" s="38"/>
    </row>
    <row r="6" ht="20.25" customHeight="1">
      <c r="A6" t="s" s="39">
        <v>29</v>
      </c>
      <c r="B6" s="37"/>
      <c r="C6" s="37"/>
      <c r="D6" s="37"/>
      <c r="E6" s="37"/>
      <c r="F6" s="37"/>
      <c r="G6" s="37"/>
      <c r="H6" s="37"/>
      <c r="I6" s="37"/>
      <c r="J6" s="37"/>
      <c r="K6" s="37"/>
      <c r="L6" s="37"/>
      <c r="M6" s="37"/>
      <c r="N6" s="37"/>
      <c r="O6" s="37"/>
      <c r="P6" s="37"/>
      <c r="Q6" s="37"/>
      <c r="R6" s="37"/>
      <c r="S6" s="37"/>
      <c r="T6" s="37"/>
      <c r="U6" s="37"/>
      <c r="V6" s="37"/>
      <c r="W6" s="37"/>
    </row>
    <row r="7" ht="20.25" customHeight="1">
      <c r="A7" t="s" s="36">
        <v>30</v>
      </c>
      <c r="B7" s="37">
        <f>B4</f>
        <v>3</v>
      </c>
      <c r="C7" s="37">
        <f>C4</f>
        <v>3</v>
      </c>
      <c r="D7" s="37">
        <f>D4</f>
        <v>6</v>
      </c>
      <c r="E7" s="37">
        <f>E4</f>
        <v>9</v>
      </c>
      <c r="F7" s="37">
        <f>F4</f>
        <v>13</v>
      </c>
      <c r="G7" s="37">
        <f>G4</f>
        <v>16</v>
      </c>
      <c r="H7" s="37">
        <f>H4</f>
        <v>19</v>
      </c>
      <c r="I7" s="37">
        <f>I4</f>
        <v>22</v>
      </c>
      <c r="J7" s="37">
        <f>J4</f>
        <v>26</v>
      </c>
      <c r="K7" s="37">
        <f>K4/2</f>
        <v>15</v>
      </c>
      <c r="L7" s="37">
        <f>L4/2</f>
        <v>18.5</v>
      </c>
      <c r="M7" s="37">
        <f>M4/2</f>
        <v>21</v>
      </c>
      <c r="N7" s="37">
        <f>N4/2</f>
        <v>25</v>
      </c>
      <c r="O7" s="37">
        <f>O4/2</f>
        <v>30</v>
      </c>
      <c r="P7" s="37">
        <f>P4/2</f>
        <v>35</v>
      </c>
      <c r="Q7" s="37">
        <f>Q4/2</f>
        <v>40</v>
      </c>
      <c r="R7" s="37">
        <f>R4/2</f>
        <v>47.5</v>
      </c>
      <c r="S7" s="37">
        <f>S4/2</f>
        <v>55</v>
      </c>
      <c r="T7" s="37">
        <f>T4/2</f>
        <v>62.5</v>
      </c>
      <c r="U7" s="37">
        <f>U4/2</f>
        <v>70</v>
      </c>
      <c r="V7" s="37">
        <f>V4/2</f>
        <v>77.5</v>
      </c>
      <c r="W7" s="37">
        <f>W4/2</f>
        <v>85</v>
      </c>
    </row>
    <row r="8" ht="20.25" customHeight="1">
      <c r="A8" t="s" s="36">
        <v>31</v>
      </c>
      <c r="B8" s="37">
        <v>4</v>
      </c>
      <c r="C8" s="37">
        <v>4</v>
      </c>
      <c r="D8" s="37">
        <v>4</v>
      </c>
      <c r="E8" s="37">
        <v>4</v>
      </c>
      <c r="F8" s="37">
        <v>4</v>
      </c>
      <c r="G8" s="37">
        <v>4</v>
      </c>
      <c r="H8" s="37">
        <v>4</v>
      </c>
      <c r="I8" s="37">
        <v>4</v>
      </c>
      <c r="J8" s="37">
        <v>4</v>
      </c>
      <c r="K8" s="37">
        <v>4</v>
      </c>
      <c r="L8" s="37">
        <v>4</v>
      </c>
      <c r="M8" s="37">
        <v>4</v>
      </c>
      <c r="N8" s="37">
        <v>4</v>
      </c>
      <c r="O8" s="37">
        <v>4</v>
      </c>
      <c r="P8" s="37">
        <v>4</v>
      </c>
      <c r="Q8" s="37">
        <v>4</v>
      </c>
      <c r="R8" s="37">
        <v>4</v>
      </c>
      <c r="S8" s="37">
        <v>4</v>
      </c>
      <c r="T8" s="37">
        <v>4</v>
      </c>
      <c r="U8" s="37">
        <v>4</v>
      </c>
      <c r="V8" s="37">
        <v>4</v>
      </c>
      <c r="W8" s="37">
        <v>4</v>
      </c>
    </row>
    <row r="9" ht="20.25" customHeight="1">
      <c r="A9" t="s" s="36">
        <v>32</v>
      </c>
      <c r="B9" s="37">
        <f>B7*B8</f>
        <v>12</v>
      </c>
      <c r="C9" s="37">
        <f>C7*C8</f>
        <v>12</v>
      </c>
      <c r="D9" s="37">
        <f>D7*D8</f>
        <v>24</v>
      </c>
      <c r="E9" s="37">
        <f>E7*E8</f>
        <v>36</v>
      </c>
      <c r="F9" s="37">
        <f>F7*F8</f>
        <v>52</v>
      </c>
      <c r="G9" s="37">
        <f>G7*G8</f>
        <v>64</v>
      </c>
      <c r="H9" s="37">
        <f>H7*H8</f>
        <v>76</v>
      </c>
      <c r="I9" s="37">
        <f>I7*I8</f>
        <v>88</v>
      </c>
      <c r="J9" s="37">
        <f>J7*J8</f>
        <v>104</v>
      </c>
      <c r="K9" s="37">
        <f>K7*K8</f>
        <v>60</v>
      </c>
      <c r="L9" s="37">
        <f>L7*L8</f>
        <v>74</v>
      </c>
      <c r="M9" s="37">
        <f>M7*M8</f>
        <v>84</v>
      </c>
      <c r="N9" s="37">
        <f>N7*N8</f>
        <v>100</v>
      </c>
      <c r="O9" s="37">
        <f>O7*O8</f>
        <v>120</v>
      </c>
      <c r="P9" s="37">
        <f>P7*P8</f>
        <v>140</v>
      </c>
      <c r="Q9" s="37">
        <f>Q7*Q8</f>
        <v>160</v>
      </c>
      <c r="R9" s="37">
        <f>R7*R8</f>
        <v>190</v>
      </c>
      <c r="S9" s="37">
        <f>S7*S8</f>
        <v>220</v>
      </c>
      <c r="T9" s="37">
        <f>T7*T8</f>
        <v>250</v>
      </c>
      <c r="U9" s="37">
        <f>U7*U8</f>
        <v>280</v>
      </c>
      <c r="V9" s="37">
        <f>V7*V8</f>
        <v>310</v>
      </c>
      <c r="W9" s="37">
        <f>W7*W8</f>
        <v>340</v>
      </c>
    </row>
    <row r="10" ht="20.25" customHeight="1">
      <c r="A10" t="s" s="36">
        <v>33</v>
      </c>
      <c r="B10" s="37">
        <v>0</v>
      </c>
      <c r="C10" s="37">
        <f>C9-B9</f>
        <v>0</v>
      </c>
      <c r="D10" s="37">
        <f>D9-C9</f>
        <v>12</v>
      </c>
      <c r="E10" s="37">
        <f>E9-D9</f>
        <v>12</v>
      </c>
      <c r="F10" s="37">
        <f>F9-E9</f>
        <v>16</v>
      </c>
      <c r="G10" s="37">
        <f>G9-F9</f>
        <v>12</v>
      </c>
      <c r="H10" s="37">
        <f>H9-G9</f>
        <v>12</v>
      </c>
      <c r="I10" s="37">
        <f>I9-H9</f>
        <v>12</v>
      </c>
      <c r="J10" s="37">
        <f>J9-I9</f>
        <v>16</v>
      </c>
      <c r="K10" s="37">
        <f>K9-J9</f>
        <v>-44</v>
      </c>
      <c r="L10" s="37">
        <f>L9-K9</f>
        <v>14</v>
      </c>
      <c r="M10" s="37">
        <f>M9-L9</f>
        <v>10</v>
      </c>
      <c r="N10" s="37">
        <f>N9-M9</f>
        <v>16</v>
      </c>
      <c r="O10" s="37">
        <f>O9-N9</f>
        <v>20</v>
      </c>
      <c r="P10" s="37">
        <f>P9-O9</f>
        <v>20</v>
      </c>
      <c r="Q10" s="37">
        <f>Q9-P9</f>
        <v>20</v>
      </c>
      <c r="R10" s="37">
        <f>R9-Q9</f>
        <v>30</v>
      </c>
      <c r="S10" s="37">
        <f>S9-R9</f>
        <v>30</v>
      </c>
      <c r="T10" s="37">
        <f>T9-S9</f>
        <v>30</v>
      </c>
      <c r="U10" s="37">
        <f>U9-T9</f>
        <v>30</v>
      </c>
      <c r="V10" s="37">
        <f>V9-U9</f>
        <v>30</v>
      </c>
      <c r="W10" s="37">
        <f>W9-V9</f>
        <v>30</v>
      </c>
    </row>
    <row r="11" ht="20.25" customHeight="1">
      <c r="A11" t="s" s="36">
        <v>34</v>
      </c>
      <c r="B11" s="40">
        <f>B9*'Prijsmodel - Prijsmodel op basi'!$B$4</f>
        <v>420</v>
      </c>
      <c r="C11" s="40">
        <f>(B9+C10/2)*'Prijsmodel - Prijsmodel op basi'!$B$4</f>
        <v>420</v>
      </c>
      <c r="D11" s="40">
        <f>(C9+D10/2)*'Prijsmodel - Prijsmodel op basi'!$B$4</f>
        <v>630</v>
      </c>
      <c r="E11" s="40">
        <f>(D9+E10/2)*'Prijsmodel - Prijsmodel op basi'!$B$4</f>
        <v>1050</v>
      </c>
      <c r="F11" s="40">
        <f>(E9+F10/2)*'Prijsmodel - Prijsmodel op basi'!$B$4</f>
        <v>1540</v>
      </c>
      <c r="G11" s="40">
        <f>(F9+G10/2)*'Prijsmodel - Prijsmodel op basi'!$B$4</f>
        <v>2030</v>
      </c>
      <c r="H11" s="40">
        <f>(G9+H10/2)*'Prijsmodel - Prijsmodel op basi'!$B$4</f>
        <v>2450</v>
      </c>
      <c r="I11" s="40">
        <f>(H9+I10/2)*'Prijsmodel - Prijsmodel op basi'!$B$4</f>
        <v>2870</v>
      </c>
      <c r="J11" s="40">
        <f>(I9+J10/2)*'Prijsmodel - Prijsmodel op basi'!$B$4</f>
        <v>3360</v>
      </c>
      <c r="K11" s="40">
        <f>(J9+K10/2)*'Prijsmodel - Prijsmodel op basi'!$B$4</f>
        <v>2870</v>
      </c>
      <c r="L11" s="40">
        <f>(K9+L10/2)*'Prijsmodel - Prijsmodel op basi'!$B$4</f>
        <v>2345</v>
      </c>
      <c r="M11" s="40">
        <f>(L9+M10/2)*'Prijsmodel - Prijsmodel op basi'!$B$4</f>
        <v>2765</v>
      </c>
      <c r="N11" s="40">
        <f>(M9+N10/2)*'Prijsmodel - Prijsmodel op basi'!$B$4</f>
        <v>3220</v>
      </c>
      <c r="O11" s="40">
        <f>(N9+O10/2)*'Prijsmodel - Prijsmodel op basi'!$B$4</f>
        <v>3850</v>
      </c>
      <c r="P11" s="40">
        <f>(O9+P10/2)*'Prijsmodel - Prijsmodel op basi'!$B$4</f>
        <v>4550</v>
      </c>
      <c r="Q11" s="40">
        <f>(P9+Q10/2)*'Prijsmodel - Prijsmodel op basi'!$B$4</f>
        <v>5250</v>
      </c>
      <c r="R11" s="40">
        <f>(Q9+R10/2)*'Prijsmodel - Prijsmodel op basi'!$B$4</f>
        <v>6125</v>
      </c>
      <c r="S11" s="40">
        <f>(R9+S10/2)*'Prijsmodel - Prijsmodel op basi'!$B$4</f>
        <v>7175</v>
      </c>
      <c r="T11" s="40">
        <f>(S9+T10/2)*'Prijsmodel - Prijsmodel op basi'!$B$4</f>
        <v>8225</v>
      </c>
      <c r="U11" s="40">
        <f>(T9+U10/2)*'Prijsmodel - Prijsmodel op basi'!$B$4</f>
        <v>9275</v>
      </c>
      <c r="V11" s="40">
        <f>(U9+V10/2)*'Prijsmodel - Prijsmodel op basi'!$B$4</f>
        <v>10325</v>
      </c>
      <c r="W11" s="40">
        <f>(V9+W10/2)*'Prijsmodel - Prijsmodel op basi'!$B$4</f>
        <v>11375</v>
      </c>
    </row>
    <row r="12" ht="20.25" customHeight="1">
      <c r="A12" s="36"/>
      <c r="B12" s="40"/>
      <c r="C12" s="40"/>
      <c r="D12" s="40"/>
      <c r="E12" s="40"/>
      <c r="F12" s="40"/>
      <c r="G12" s="40"/>
      <c r="H12" s="40"/>
      <c r="I12" s="40"/>
      <c r="J12" s="40"/>
      <c r="K12" s="40"/>
      <c r="L12" s="40"/>
      <c r="M12" s="40"/>
      <c r="N12" s="40"/>
      <c r="O12" s="40"/>
      <c r="P12" s="40"/>
      <c r="Q12" s="40"/>
      <c r="R12" s="40"/>
      <c r="S12" s="40"/>
      <c r="T12" s="40"/>
      <c r="U12" s="40"/>
      <c r="V12" s="40"/>
      <c r="W12" s="40"/>
    </row>
    <row r="13" ht="20.25" customHeight="1">
      <c r="A13" t="s" s="36">
        <v>35</v>
      </c>
      <c r="B13" s="37">
        <v>0</v>
      </c>
      <c r="C13" s="37">
        <v>0</v>
      </c>
      <c r="D13" s="37">
        <v>0</v>
      </c>
      <c r="E13" s="37">
        <v>0</v>
      </c>
      <c r="F13" s="37">
        <v>0</v>
      </c>
      <c r="G13" s="37">
        <v>0</v>
      </c>
      <c r="H13" s="37">
        <v>0</v>
      </c>
      <c r="I13" s="37">
        <v>0</v>
      </c>
      <c r="J13" s="37">
        <v>0</v>
      </c>
      <c r="K13" s="37">
        <f>K4/2</f>
        <v>15</v>
      </c>
      <c r="L13" s="37">
        <f>L4/2</f>
        <v>18.5</v>
      </c>
      <c r="M13" s="37">
        <f>M4/2</f>
        <v>21</v>
      </c>
      <c r="N13" s="37">
        <f>N4/2</f>
        <v>25</v>
      </c>
      <c r="O13" s="37">
        <f>O4/2</f>
        <v>30</v>
      </c>
      <c r="P13" s="37">
        <f>P4/2</f>
        <v>35</v>
      </c>
      <c r="Q13" s="37">
        <f>Q4/2</f>
        <v>40</v>
      </c>
      <c r="R13" s="37">
        <f>R4/2</f>
        <v>47.5</v>
      </c>
      <c r="S13" s="37">
        <f>S4/2</f>
        <v>55</v>
      </c>
      <c r="T13" s="37">
        <f>T4/2</f>
        <v>62.5</v>
      </c>
      <c r="U13" s="37">
        <f>U4/2</f>
        <v>70</v>
      </c>
      <c r="V13" s="37">
        <f>V4/2</f>
        <v>77.5</v>
      </c>
      <c r="W13" s="37">
        <f>W4/2</f>
        <v>85</v>
      </c>
    </row>
    <row r="14" ht="20.25" customHeight="1">
      <c r="A14" t="s" s="36">
        <v>31</v>
      </c>
      <c r="B14" s="37">
        <v>0</v>
      </c>
      <c r="C14" s="37">
        <v>0</v>
      </c>
      <c r="D14" s="37">
        <v>0</v>
      </c>
      <c r="E14" s="37">
        <v>0</v>
      </c>
      <c r="F14" s="37">
        <v>0</v>
      </c>
      <c r="G14" s="37">
        <v>0</v>
      </c>
      <c r="H14" s="37">
        <v>4</v>
      </c>
      <c r="I14" s="37">
        <v>4</v>
      </c>
      <c r="J14" s="37">
        <v>4</v>
      </c>
      <c r="K14" s="37">
        <v>4</v>
      </c>
      <c r="L14" s="37">
        <v>4</v>
      </c>
      <c r="M14" s="37">
        <v>4</v>
      </c>
      <c r="N14" s="37">
        <v>5</v>
      </c>
      <c r="O14" s="37">
        <v>5</v>
      </c>
      <c r="P14" s="37">
        <v>5</v>
      </c>
      <c r="Q14" s="37">
        <v>5</v>
      </c>
      <c r="R14" s="37">
        <v>6</v>
      </c>
      <c r="S14" s="37">
        <v>7</v>
      </c>
      <c r="T14" s="37">
        <v>7</v>
      </c>
      <c r="U14" s="37">
        <v>7</v>
      </c>
      <c r="V14" s="37">
        <v>7</v>
      </c>
      <c r="W14" s="37">
        <v>7</v>
      </c>
    </row>
    <row r="15" ht="20.25" customHeight="1">
      <c r="A15" t="s" s="36">
        <v>32</v>
      </c>
      <c r="B15" s="37">
        <f>B13*B14</f>
        <v>0</v>
      </c>
      <c r="C15" s="37">
        <f>C13*C14</f>
        <v>0</v>
      </c>
      <c r="D15" s="37">
        <f>D13*D14</f>
        <v>0</v>
      </c>
      <c r="E15" s="37">
        <f>E13*E14</f>
        <v>0</v>
      </c>
      <c r="F15" s="37">
        <f>F13*F14</f>
        <v>0</v>
      </c>
      <c r="G15" s="37">
        <f>G13*G14</f>
        <v>0</v>
      </c>
      <c r="H15" s="37">
        <f>H13*H14</f>
        <v>0</v>
      </c>
      <c r="I15" s="37">
        <f>I13*I14</f>
        <v>0</v>
      </c>
      <c r="J15" s="37">
        <f>J13*J14</f>
        <v>0</v>
      </c>
      <c r="K15" s="37">
        <f>K13*K14</f>
        <v>60</v>
      </c>
      <c r="L15" s="37">
        <f>L13*L14</f>
        <v>74</v>
      </c>
      <c r="M15" s="37">
        <f>M13*M14</f>
        <v>84</v>
      </c>
      <c r="N15" s="37">
        <f>N13*N14</f>
        <v>125</v>
      </c>
      <c r="O15" s="37">
        <f>O13*O14</f>
        <v>150</v>
      </c>
      <c r="P15" s="37">
        <f>P13*P14</f>
        <v>175</v>
      </c>
      <c r="Q15" s="37">
        <f>Q13*Q14</f>
        <v>200</v>
      </c>
      <c r="R15" s="37">
        <f>R13*R14</f>
        <v>285</v>
      </c>
      <c r="S15" s="37">
        <f>S13*S14</f>
        <v>385</v>
      </c>
      <c r="T15" s="37">
        <f>T13*T14</f>
        <v>437.5</v>
      </c>
      <c r="U15" s="37">
        <f>U13*U14</f>
        <v>490</v>
      </c>
      <c r="V15" s="37">
        <f>V13*V14</f>
        <v>542.5</v>
      </c>
      <c r="W15" s="37">
        <f>W13*W14</f>
        <v>595</v>
      </c>
    </row>
    <row r="16" ht="20.25" customHeight="1">
      <c r="A16" t="s" s="36">
        <v>33</v>
      </c>
      <c r="B16" s="37">
        <v>0</v>
      </c>
      <c r="C16" s="37">
        <f>C15-B15</f>
        <v>0</v>
      </c>
      <c r="D16" s="37">
        <f>D15-C15</f>
        <v>0</v>
      </c>
      <c r="E16" s="37">
        <f>E15-D15</f>
        <v>0</v>
      </c>
      <c r="F16" s="37">
        <f>F15-E15</f>
        <v>0</v>
      </c>
      <c r="G16" s="37">
        <f>G15-F15</f>
        <v>0</v>
      </c>
      <c r="H16" s="37">
        <f>H15-G15</f>
        <v>0</v>
      </c>
      <c r="I16" s="37">
        <f>I15-H15</f>
        <v>0</v>
      </c>
      <c r="J16" s="37">
        <f>J15-I15</f>
        <v>0</v>
      </c>
      <c r="K16" s="37">
        <f>K15-J15</f>
        <v>60</v>
      </c>
      <c r="L16" s="37">
        <f>L15-K15</f>
        <v>14</v>
      </c>
      <c r="M16" s="37">
        <f>M15-L15</f>
        <v>10</v>
      </c>
      <c r="N16" s="37">
        <f>N15-M15</f>
        <v>41</v>
      </c>
      <c r="O16" s="37">
        <f>O15-N15</f>
        <v>25</v>
      </c>
      <c r="P16" s="37">
        <f>P15-O15</f>
        <v>25</v>
      </c>
      <c r="Q16" s="37">
        <f>Q15-P15</f>
        <v>25</v>
      </c>
      <c r="R16" s="37">
        <f>R15-Q15</f>
        <v>85</v>
      </c>
      <c r="S16" s="37">
        <f>S15-R15</f>
        <v>100</v>
      </c>
      <c r="T16" s="37">
        <f>T15-S15</f>
        <v>52.5</v>
      </c>
      <c r="U16" s="37">
        <f>U15-T15</f>
        <v>52.5</v>
      </c>
      <c r="V16" s="37">
        <f>V15-U15</f>
        <v>52.5</v>
      </c>
      <c r="W16" s="37">
        <f>W15-V15</f>
        <v>52.5</v>
      </c>
    </row>
    <row r="17" ht="20.25" customHeight="1">
      <c r="A17" t="s" s="36">
        <v>34</v>
      </c>
      <c r="B17" s="40">
        <f>B15*'Prijsmodel - Prijsmodel op basi'!B5</f>
        <v>0</v>
      </c>
      <c r="C17" s="40">
        <f>B15+C16/2*'Prijsmodel - Prijsmodel op basi'!$B$5</f>
        <v>0</v>
      </c>
      <c r="D17" s="40">
        <f>(C15+D16/2)*'Prijsmodel - Prijsmodel op basi'!$B$5</f>
        <v>0</v>
      </c>
      <c r="E17" s="40">
        <f>(D15+E16/2)*'Prijsmodel - Prijsmodel op basi'!$B$5</f>
        <v>0</v>
      </c>
      <c r="F17" s="40">
        <f>(E15+F16/2)*'Prijsmodel - Prijsmodel op basi'!$B$5</f>
        <v>0</v>
      </c>
      <c r="G17" s="40">
        <f>(F15+G16/2)*'Prijsmodel - Prijsmodel op basi'!$B$5</f>
        <v>0</v>
      </c>
      <c r="H17" s="40">
        <f>(G15+H16/2)*'Prijsmodel - Prijsmodel op basi'!$B$5</f>
        <v>0</v>
      </c>
      <c r="I17" s="40">
        <f>(H15+I16/2)*'Prijsmodel - Prijsmodel op basi'!$B$5</f>
        <v>0</v>
      </c>
      <c r="J17" s="40">
        <f>(I15+J16/2)*'Prijsmodel - Prijsmodel op basi'!$B$5</f>
        <v>0</v>
      </c>
      <c r="K17" s="40">
        <f>(J15+K16/2)*'Prijsmodel - Prijsmodel op basi'!$B$5</f>
        <v>1650</v>
      </c>
      <c r="L17" s="40">
        <f>(K15+L16/2)*'Prijsmodel - Prijsmodel op basi'!$B$5</f>
        <v>3685</v>
      </c>
      <c r="M17" s="40">
        <f>(L15+M16/2)*'Prijsmodel - Prijsmodel op basi'!$B$5</f>
        <v>4345</v>
      </c>
      <c r="N17" s="40">
        <f>(M15+N16/2)*'Prijsmodel - Prijsmodel op basi'!$B$5</f>
        <v>5747.5</v>
      </c>
      <c r="O17" s="40">
        <f>(N15+O16/2)*'Prijsmodel - Prijsmodel op basi'!$B$5</f>
        <v>7562.5</v>
      </c>
      <c r="P17" s="40">
        <f>(O15+P16/2)*'Prijsmodel - Prijsmodel op basi'!$B$5</f>
        <v>8937.5</v>
      </c>
      <c r="Q17" s="40">
        <f>(P15+Q16/2)*'Prijsmodel - Prijsmodel op basi'!$B$5</f>
        <v>10312.5</v>
      </c>
      <c r="R17" s="40">
        <f>(Q15+R16/2)*'Prijsmodel - Prijsmodel op basi'!$B$5</f>
        <v>13337.5</v>
      </c>
      <c r="S17" s="40">
        <f>(R15+S16/2)*'Prijsmodel - Prijsmodel op basi'!$B$5</f>
        <v>18425</v>
      </c>
      <c r="T17" s="40">
        <f>(S15+T16/2)*'Prijsmodel - Prijsmodel op basi'!$B$5</f>
        <v>22618.75</v>
      </c>
      <c r="U17" s="40">
        <f>(T15+U16/2)*'Prijsmodel - Prijsmodel op basi'!$B$5</f>
        <v>25506.25</v>
      </c>
      <c r="V17" s="40">
        <f>(U15+V16/2)*'Prijsmodel - Prijsmodel op basi'!$B$5</f>
        <v>28393.75</v>
      </c>
      <c r="W17" s="40">
        <f>(V15+W16/2)*'Prijsmodel - Prijsmodel op basi'!$B$5</f>
        <v>31281.25</v>
      </c>
    </row>
    <row r="18" ht="20.25" customHeight="1">
      <c r="A18" s="36"/>
      <c r="B18" s="41"/>
      <c r="C18" s="41"/>
      <c r="D18" s="41"/>
      <c r="E18" s="41"/>
      <c r="F18" s="41"/>
      <c r="G18" s="41"/>
      <c r="H18" s="41"/>
      <c r="I18" s="41"/>
      <c r="J18" s="41"/>
      <c r="K18" s="41"/>
      <c r="L18" s="41"/>
      <c r="M18" s="41"/>
      <c r="N18" s="41"/>
      <c r="O18" s="41"/>
      <c r="P18" s="41"/>
      <c r="Q18" s="41"/>
      <c r="R18" s="41"/>
      <c r="S18" s="41"/>
      <c r="T18" s="41"/>
      <c r="U18" s="41"/>
      <c r="V18" s="41"/>
      <c r="W18" s="41"/>
    </row>
    <row r="19" ht="19.95" customHeight="1">
      <c r="A19" t="s" s="36">
        <v>36</v>
      </c>
      <c r="B19" s="38">
        <f>B11+B17</f>
        <v>420</v>
      </c>
      <c r="C19" s="38">
        <f>C11+C17</f>
        <v>420</v>
      </c>
      <c r="D19" s="38">
        <f>D11+D17</f>
        <v>630</v>
      </c>
      <c r="E19" s="38">
        <f>E11+E17</f>
        <v>1050</v>
      </c>
      <c r="F19" s="38">
        <f>F11+F17</f>
        <v>1540</v>
      </c>
      <c r="G19" s="38">
        <f>G11+G17</f>
        <v>2030</v>
      </c>
      <c r="H19" s="38">
        <f>H11+H17</f>
        <v>2450</v>
      </c>
      <c r="I19" s="38">
        <f>I11+I17</f>
        <v>2870</v>
      </c>
      <c r="J19" s="38">
        <f>J11+J17</f>
        <v>3360</v>
      </c>
      <c r="K19" s="38">
        <f>K11+K17</f>
        <v>4520</v>
      </c>
      <c r="L19" s="38">
        <f>L11+L17</f>
        <v>6030</v>
      </c>
      <c r="M19" s="38">
        <f>M11+M17</f>
        <v>7110</v>
      </c>
      <c r="N19" s="38">
        <f>N11+N17</f>
        <v>8967.5</v>
      </c>
      <c r="O19" s="38">
        <f>O11+O17</f>
        <v>11412.5</v>
      </c>
      <c r="P19" s="38">
        <f>P11+P17</f>
        <v>13487.5</v>
      </c>
      <c r="Q19" s="38">
        <f>Q11+Q17</f>
        <v>15562.5</v>
      </c>
      <c r="R19" s="38">
        <f>R11+R17</f>
        <v>19462.5</v>
      </c>
      <c r="S19" s="38">
        <f>S11+S17</f>
        <v>25600</v>
      </c>
      <c r="T19" s="38">
        <f>T11+T17</f>
        <v>30843.75</v>
      </c>
      <c r="U19" s="38">
        <f>U11+U17</f>
        <v>34781.25</v>
      </c>
      <c r="V19" s="38">
        <f>V11+V17</f>
        <v>38718.75</v>
      </c>
      <c r="W19" s="38">
        <f>W11+W17</f>
        <v>42656.25</v>
      </c>
    </row>
    <row r="20" ht="19.95" customHeight="1">
      <c r="A20" t="s" s="36">
        <v>37</v>
      </c>
      <c r="B20" s="38">
        <v>0</v>
      </c>
      <c r="C20" s="38">
        <v>0</v>
      </c>
      <c r="D20" s="38">
        <v>0</v>
      </c>
      <c r="E20" s="38">
        <v>0</v>
      </c>
      <c r="F20" s="38">
        <v>0</v>
      </c>
      <c r="G20" s="38">
        <v>0</v>
      </c>
      <c r="H20" s="38">
        <v>0</v>
      </c>
      <c r="I20" s="38">
        <v>0</v>
      </c>
      <c r="J20" s="38">
        <v>0</v>
      </c>
      <c r="K20" s="38">
        <v>0</v>
      </c>
      <c r="L20" s="38">
        <v>0</v>
      </c>
      <c r="M20" s="38">
        <v>0</v>
      </c>
      <c r="N20" s="38">
        <v>0</v>
      </c>
      <c r="O20" s="38">
        <v>0</v>
      </c>
      <c r="P20" s="38">
        <v>0</v>
      </c>
      <c r="Q20" s="38">
        <v>0</v>
      </c>
      <c r="R20" s="38">
        <v>0</v>
      </c>
      <c r="S20" s="38">
        <v>0</v>
      </c>
      <c r="T20" s="38">
        <v>0</v>
      </c>
      <c r="U20" s="38">
        <v>0</v>
      </c>
      <c r="V20" s="38">
        <v>0</v>
      </c>
      <c r="W20" s="38">
        <v>0</v>
      </c>
    </row>
    <row r="21" ht="19.95" customHeight="1">
      <c r="A21" t="s" s="36">
        <v>38</v>
      </c>
      <c r="B21" s="25">
        <f>B19-B20</f>
        <v>420</v>
      </c>
      <c r="C21" s="25">
        <f>C19-C20</f>
        <v>420</v>
      </c>
      <c r="D21" s="25">
        <f>D19-D20</f>
        <v>630</v>
      </c>
      <c r="E21" s="25">
        <f>E19-E20</f>
        <v>1050</v>
      </c>
      <c r="F21" s="25">
        <f>F19-F20</f>
        <v>1540</v>
      </c>
      <c r="G21" s="25">
        <f>G19-G20</f>
        <v>2030</v>
      </c>
      <c r="H21" s="25">
        <f>H19-H20</f>
        <v>2450</v>
      </c>
      <c r="I21" s="25">
        <f>I19-I20</f>
        <v>2870</v>
      </c>
      <c r="J21" s="25">
        <f>J19-J20</f>
        <v>3360</v>
      </c>
      <c r="K21" s="25">
        <f>K19-K20</f>
        <v>4520</v>
      </c>
      <c r="L21" s="25">
        <f>L19-L20</f>
        <v>6030</v>
      </c>
      <c r="M21" s="25">
        <f>M19-M20</f>
        <v>7110</v>
      </c>
      <c r="N21" s="25">
        <f>N19-N20</f>
        <v>8967.5</v>
      </c>
      <c r="O21" s="25">
        <f>O19-O20</f>
        <v>11412.5</v>
      </c>
      <c r="P21" s="25">
        <f>P19-P20</f>
        <v>13487.5</v>
      </c>
      <c r="Q21" s="25">
        <f>Q19-Q20</f>
        <v>15562.5</v>
      </c>
      <c r="R21" s="25">
        <f>R19-R20</f>
        <v>19462.5</v>
      </c>
      <c r="S21" s="25">
        <f>S19-S20</f>
        <v>25600</v>
      </c>
      <c r="T21" s="25">
        <f>T19-T20</f>
        <v>30843.75</v>
      </c>
      <c r="U21" s="25">
        <f>U19-U20</f>
        <v>34781.25</v>
      </c>
      <c r="V21" s="25">
        <f>V19-V20</f>
        <v>38718.75</v>
      </c>
      <c r="W21" s="25">
        <f>W19-W20</f>
        <v>42656.25</v>
      </c>
    </row>
    <row r="22" ht="19.95" customHeight="1">
      <c r="A22" s="42"/>
      <c r="B22" s="38"/>
      <c r="C22" s="38"/>
      <c r="D22" s="38"/>
      <c r="E22" s="38"/>
      <c r="F22" s="38"/>
      <c r="G22" s="38"/>
      <c r="H22" s="38"/>
      <c r="I22" s="38"/>
      <c r="J22" s="38"/>
      <c r="K22" s="38"/>
      <c r="L22" s="38"/>
      <c r="M22" s="38"/>
      <c r="N22" s="38"/>
      <c r="O22" s="38"/>
      <c r="P22" s="38"/>
      <c r="Q22" s="38"/>
      <c r="R22" s="38"/>
      <c r="S22" s="38"/>
      <c r="T22" s="38"/>
      <c r="U22" s="38"/>
      <c r="V22" s="38"/>
      <c r="W22" s="38"/>
    </row>
    <row r="23" ht="19.95" customHeight="1">
      <c r="A23" t="s" s="39">
        <v>39</v>
      </c>
      <c r="B23" s="38"/>
      <c r="C23" s="38"/>
      <c r="D23" s="38"/>
      <c r="E23" s="38"/>
      <c r="F23" s="38"/>
      <c r="G23" s="38"/>
      <c r="H23" s="38"/>
      <c r="I23" s="38"/>
      <c r="J23" s="38"/>
      <c r="K23" s="38"/>
      <c r="L23" s="38"/>
      <c r="M23" s="38"/>
      <c r="N23" s="38"/>
      <c r="O23" s="38"/>
      <c r="P23" s="38"/>
      <c r="Q23" s="38"/>
      <c r="R23" s="38"/>
      <c r="S23" s="38"/>
      <c r="T23" s="38"/>
      <c r="U23" s="38"/>
      <c r="V23" s="38"/>
      <c r="W23" s="38"/>
    </row>
    <row r="24" ht="19.95" customHeight="1">
      <c r="A24" t="s" s="36">
        <v>40</v>
      </c>
      <c r="B24" s="43">
        <v>2</v>
      </c>
      <c r="C24" s="43">
        <v>2</v>
      </c>
      <c r="D24" s="43">
        <v>2</v>
      </c>
      <c r="E24" s="43">
        <v>2</v>
      </c>
      <c r="F24" s="43">
        <v>2</v>
      </c>
      <c r="G24" s="43">
        <v>2</v>
      </c>
      <c r="H24" s="43">
        <v>2</v>
      </c>
      <c r="I24" s="43">
        <v>2</v>
      </c>
      <c r="J24" s="43">
        <v>2</v>
      </c>
      <c r="K24" s="43">
        <v>2</v>
      </c>
      <c r="L24" s="43">
        <v>2</v>
      </c>
      <c r="M24" s="43">
        <v>2</v>
      </c>
      <c r="N24" s="43">
        <v>2</v>
      </c>
      <c r="O24" s="43">
        <v>2</v>
      </c>
      <c r="P24" s="43">
        <v>2</v>
      </c>
      <c r="Q24" s="43">
        <v>2</v>
      </c>
      <c r="R24" s="43">
        <v>2</v>
      </c>
      <c r="S24" s="43">
        <v>2</v>
      </c>
      <c r="T24" s="43">
        <v>2</v>
      </c>
      <c r="U24" s="43">
        <v>2</v>
      </c>
      <c r="V24" s="43">
        <v>2</v>
      </c>
      <c r="W24" s="43">
        <v>2</v>
      </c>
    </row>
    <row r="25" ht="19.95" customHeight="1">
      <c r="A25" t="s" s="36">
        <v>41</v>
      </c>
      <c r="B25" s="38">
        <v>0</v>
      </c>
      <c r="C25" s="38">
        <v>0</v>
      </c>
      <c r="D25" s="38">
        <v>0</v>
      </c>
      <c r="E25" s="38">
        <v>4500</v>
      </c>
      <c r="F25" s="38">
        <v>4500</v>
      </c>
      <c r="G25" s="38">
        <v>4500</v>
      </c>
      <c r="H25" s="38">
        <v>4500</v>
      </c>
      <c r="I25" s="38">
        <v>4500</v>
      </c>
      <c r="J25" s="38">
        <v>4500</v>
      </c>
      <c r="K25" s="38">
        <v>4500</v>
      </c>
      <c r="L25" s="38">
        <v>4500</v>
      </c>
      <c r="M25" s="38">
        <v>4500</v>
      </c>
      <c r="N25" s="38">
        <v>4500</v>
      </c>
      <c r="O25" s="38">
        <v>4500</v>
      </c>
      <c r="P25" s="38">
        <v>4500</v>
      </c>
      <c r="Q25" s="38">
        <v>4500</v>
      </c>
      <c r="R25" s="38">
        <v>4500</v>
      </c>
      <c r="S25" s="38">
        <v>4500</v>
      </c>
      <c r="T25" s="38">
        <v>4500</v>
      </c>
      <c r="U25" s="38">
        <v>4500</v>
      </c>
      <c r="V25" s="38">
        <v>4500</v>
      </c>
      <c r="W25" s="38">
        <v>4500</v>
      </c>
    </row>
    <row r="26" ht="20.25" customHeight="1">
      <c r="A26" t="s" s="36">
        <v>42</v>
      </c>
      <c r="B26" s="44">
        <v>0</v>
      </c>
      <c r="C26" s="44">
        <v>0</v>
      </c>
      <c r="D26" s="44">
        <v>0</v>
      </c>
      <c r="E26" s="44">
        <v>0</v>
      </c>
      <c r="F26" s="44">
        <v>0</v>
      </c>
      <c r="G26" s="44">
        <v>0</v>
      </c>
      <c r="H26" s="44">
        <v>0</v>
      </c>
      <c r="I26" s="44">
        <v>0</v>
      </c>
      <c r="J26" s="44">
        <v>0</v>
      </c>
      <c r="K26" s="44">
        <v>0</v>
      </c>
      <c r="L26" s="44">
        <v>0</v>
      </c>
      <c r="M26" s="44">
        <v>0</v>
      </c>
      <c r="N26" s="44">
        <v>0</v>
      </c>
      <c r="O26" s="44">
        <v>0</v>
      </c>
      <c r="P26" s="44">
        <v>0</v>
      </c>
      <c r="Q26" s="44">
        <v>1</v>
      </c>
      <c r="R26" s="44">
        <v>1</v>
      </c>
      <c r="S26" s="44">
        <v>1</v>
      </c>
      <c r="T26" s="44">
        <v>1</v>
      </c>
      <c r="U26" s="44">
        <v>1</v>
      </c>
      <c r="V26" s="44">
        <v>1</v>
      </c>
      <c r="W26" s="44">
        <v>1</v>
      </c>
    </row>
    <row r="27" ht="20.25" customHeight="1">
      <c r="A27" t="s" s="36">
        <v>43</v>
      </c>
      <c r="B27" s="45">
        <v>7000</v>
      </c>
      <c r="C27" s="45">
        <v>7000</v>
      </c>
      <c r="D27" s="45">
        <v>7000</v>
      </c>
      <c r="E27" s="45">
        <v>7000</v>
      </c>
      <c r="F27" s="45">
        <v>7000</v>
      </c>
      <c r="G27" s="45">
        <v>7000</v>
      </c>
      <c r="H27" s="45">
        <v>7000</v>
      </c>
      <c r="I27" s="45">
        <v>7000</v>
      </c>
      <c r="J27" s="45">
        <v>7000</v>
      </c>
      <c r="K27" s="45">
        <v>7000</v>
      </c>
      <c r="L27" s="45">
        <v>7000</v>
      </c>
      <c r="M27" s="45">
        <v>7000</v>
      </c>
      <c r="N27" s="45">
        <v>7000</v>
      </c>
      <c r="O27" s="45">
        <v>7000</v>
      </c>
      <c r="P27" s="45">
        <v>7000</v>
      </c>
      <c r="Q27" s="45">
        <v>7000</v>
      </c>
      <c r="R27" s="45">
        <v>7000</v>
      </c>
      <c r="S27" s="45">
        <v>7000</v>
      </c>
      <c r="T27" s="45">
        <v>7000</v>
      </c>
      <c r="U27" s="45">
        <v>7000</v>
      </c>
      <c r="V27" s="45">
        <v>7000</v>
      </c>
      <c r="W27" s="45">
        <v>7000</v>
      </c>
    </row>
    <row r="28" ht="19.95" customHeight="1">
      <c r="A28" t="s" s="36">
        <v>44</v>
      </c>
      <c r="B28" s="46">
        <v>0</v>
      </c>
      <c r="C28" s="46">
        <v>0</v>
      </c>
      <c r="D28" s="46">
        <v>0</v>
      </c>
      <c r="E28" s="46">
        <v>0</v>
      </c>
      <c r="F28" s="46">
        <v>0</v>
      </c>
      <c r="G28" s="46">
        <v>0</v>
      </c>
      <c r="H28" s="46">
        <v>1</v>
      </c>
      <c r="I28" s="46">
        <v>1</v>
      </c>
      <c r="J28" s="46">
        <v>1</v>
      </c>
      <c r="K28" s="46">
        <v>2</v>
      </c>
      <c r="L28" s="46">
        <v>2</v>
      </c>
      <c r="M28" s="46">
        <v>2</v>
      </c>
      <c r="N28" s="46">
        <v>2</v>
      </c>
      <c r="O28" s="46">
        <v>2</v>
      </c>
      <c r="P28" s="46">
        <v>2</v>
      </c>
      <c r="Q28" s="46">
        <v>2</v>
      </c>
      <c r="R28" s="46">
        <v>2</v>
      </c>
      <c r="S28" s="46">
        <v>2</v>
      </c>
      <c r="T28" s="46">
        <v>2</v>
      </c>
      <c r="U28" s="46">
        <v>2</v>
      </c>
      <c r="V28" s="46">
        <v>2</v>
      </c>
      <c r="W28" s="46">
        <v>2</v>
      </c>
    </row>
    <row r="29" ht="20.25" customHeight="1">
      <c r="A29" t="s" s="36">
        <v>45</v>
      </c>
      <c r="B29" s="45">
        <v>6000</v>
      </c>
      <c r="C29" s="45">
        <v>6000</v>
      </c>
      <c r="D29" s="45">
        <v>6000</v>
      </c>
      <c r="E29" s="45">
        <f>B29</f>
        <v>6000</v>
      </c>
      <c r="F29" s="45">
        <f>C29</f>
        <v>6000</v>
      </c>
      <c r="G29" s="45">
        <f>D29</f>
        <v>6000</v>
      </c>
      <c r="H29" s="45">
        <f>B29</f>
        <v>6000</v>
      </c>
      <c r="I29" s="45">
        <f>C29</f>
        <v>6000</v>
      </c>
      <c r="J29" s="45">
        <f>D29</f>
        <v>6000</v>
      </c>
      <c r="K29" s="45">
        <f>B29</f>
        <v>6000</v>
      </c>
      <c r="L29" s="45">
        <f>C29</f>
        <v>6000</v>
      </c>
      <c r="M29" s="45">
        <f>D29</f>
        <v>6000</v>
      </c>
      <c r="N29" s="45">
        <f>B29</f>
        <v>6000</v>
      </c>
      <c r="O29" s="45">
        <f>C29</f>
        <v>6000</v>
      </c>
      <c r="P29" s="45">
        <f>D29</f>
        <v>6000</v>
      </c>
      <c r="Q29" s="45">
        <f>B29</f>
        <v>6000</v>
      </c>
      <c r="R29" s="45">
        <f>C29</f>
        <v>6000</v>
      </c>
      <c r="S29" s="45">
        <f>D29</f>
        <v>6000</v>
      </c>
      <c r="T29" s="45">
        <f>E29</f>
        <v>6000</v>
      </c>
      <c r="U29" s="45">
        <f>F29</f>
        <v>6000</v>
      </c>
      <c r="V29" s="45">
        <f>G29</f>
        <v>6000</v>
      </c>
      <c r="W29" s="45">
        <f>H29</f>
        <v>6000</v>
      </c>
    </row>
    <row r="30" ht="19.95" customHeight="1">
      <c r="A30" t="s" s="36">
        <v>46</v>
      </c>
      <c r="B30" s="25">
        <f>(B24*B25+B26*B27+B28*B29)</f>
        <v>0</v>
      </c>
      <c r="C30" s="25">
        <f>(C24*C25+C26*C27+C28*C29)</f>
        <v>0</v>
      </c>
      <c r="D30" s="25">
        <f>(D24*D25+D26*D27+D28*D29)</f>
        <v>0</v>
      </c>
      <c r="E30" s="25">
        <f>(E24*E25+E26*E27+E28*E29)</f>
        <v>9000</v>
      </c>
      <c r="F30" s="25">
        <f>(F24*F25+F26*F27+F28*F29)</f>
        <v>9000</v>
      </c>
      <c r="G30" s="25">
        <f>(G24*G25+G26*G27+G28*G29)</f>
        <v>9000</v>
      </c>
      <c r="H30" s="25">
        <f>(H24*H25+H26*H27+H28*H29)</f>
        <v>15000</v>
      </c>
      <c r="I30" s="25">
        <f>(I24*I25+I26*I27+I28*I29)</f>
        <v>15000</v>
      </c>
      <c r="J30" s="25">
        <f>(J24*J25+J26*J27+J28*J29)</f>
        <v>15000</v>
      </c>
      <c r="K30" s="25">
        <f>(K24*K25+K26*K27+K28*K29)</f>
        <v>21000</v>
      </c>
      <c r="L30" s="25">
        <f>(L24*L25+L26*L27+L28*L29)</f>
        <v>21000</v>
      </c>
      <c r="M30" s="25">
        <f>(M24*M25+M26*M27+M28*M29)</f>
        <v>21000</v>
      </c>
      <c r="N30" s="25">
        <f>(N24*N25+N26*N27+N28*N29)</f>
        <v>21000</v>
      </c>
      <c r="O30" s="25">
        <f>(O24*O25+O26*O27+O28*O29)</f>
        <v>21000</v>
      </c>
      <c r="P30" s="25">
        <f>(P24*P25+P26*P27+P28*P29)</f>
        <v>21000</v>
      </c>
      <c r="Q30" s="25">
        <f>(Q24*Q25+Q26*Q27+Q28*Q29)</f>
        <v>28000</v>
      </c>
      <c r="R30" s="25">
        <f>(R24*R25+R26*R27+R28*R29)</f>
        <v>28000</v>
      </c>
      <c r="S30" s="25">
        <f>(S24*S25+S26*S27+S28*S29)</f>
        <v>28000</v>
      </c>
      <c r="T30" s="25">
        <f>(T24*T25+T26*T27+T28*T29)</f>
        <v>28000</v>
      </c>
      <c r="U30" s="25">
        <f>(U24*U25+U26*U27+U28*U29)</f>
        <v>28000</v>
      </c>
      <c r="V30" s="25">
        <f>(V24*V25+V26*V27+V28*V29)</f>
        <v>28000</v>
      </c>
      <c r="W30" s="25">
        <f>(W24*W25+W26*W27+W28*W29)</f>
        <v>28000</v>
      </c>
    </row>
    <row r="31" ht="19.95" customHeight="1">
      <c r="A31" s="42"/>
      <c r="B31" s="38"/>
      <c r="C31" s="38"/>
      <c r="D31" s="38"/>
      <c r="E31" s="38"/>
      <c r="F31" s="38"/>
      <c r="G31" s="38"/>
      <c r="H31" s="38"/>
      <c r="I31" s="38"/>
      <c r="J31" s="38"/>
      <c r="K31" s="38"/>
      <c r="L31" s="38"/>
      <c r="M31" s="38"/>
      <c r="N31" s="38"/>
      <c r="O31" s="38"/>
      <c r="P31" s="38"/>
      <c r="Q31" s="38"/>
      <c r="R31" s="38"/>
      <c r="S31" s="38"/>
      <c r="T31" s="38"/>
      <c r="U31" s="38"/>
      <c r="V31" s="38"/>
      <c r="W31" s="38"/>
    </row>
    <row r="32" ht="19.95" customHeight="1">
      <c r="A32" t="s" s="39">
        <v>47</v>
      </c>
      <c r="B32" s="38"/>
      <c r="C32" s="38"/>
      <c r="D32" s="38"/>
      <c r="E32" s="38"/>
      <c r="F32" s="38"/>
      <c r="G32" s="38"/>
      <c r="H32" s="38"/>
      <c r="I32" s="38"/>
      <c r="J32" s="38"/>
      <c r="K32" s="38"/>
      <c r="L32" s="38"/>
      <c r="M32" s="38"/>
      <c r="N32" s="38"/>
      <c r="O32" s="38"/>
      <c r="P32" s="38"/>
      <c r="Q32" s="38"/>
      <c r="R32" s="38"/>
      <c r="S32" s="38"/>
      <c r="T32" s="38"/>
      <c r="U32" s="38"/>
      <c r="V32" s="38"/>
      <c r="W32" s="38"/>
    </row>
    <row r="33" ht="19.95" customHeight="1">
      <c r="A33" t="s" s="36">
        <v>48</v>
      </c>
      <c r="B33" s="38">
        <v>0</v>
      </c>
      <c r="C33" s="38">
        <v>0</v>
      </c>
      <c r="D33" s="38">
        <v>0</v>
      </c>
      <c r="E33" s="38">
        <v>0</v>
      </c>
      <c r="F33" s="38">
        <v>0</v>
      </c>
      <c r="G33" s="38">
        <v>0</v>
      </c>
      <c r="H33" s="38">
        <v>1500</v>
      </c>
      <c r="I33" s="38">
        <v>0</v>
      </c>
      <c r="J33" s="38">
        <v>0</v>
      </c>
      <c r="K33" s="38">
        <v>1500</v>
      </c>
      <c r="L33" s="38">
        <v>0</v>
      </c>
      <c r="M33" s="38">
        <v>0</v>
      </c>
      <c r="N33" s="38">
        <v>0</v>
      </c>
      <c r="O33" s="38">
        <v>0</v>
      </c>
      <c r="P33" s="38">
        <v>0</v>
      </c>
      <c r="Q33" s="38">
        <v>1500</v>
      </c>
      <c r="R33" s="38">
        <v>0</v>
      </c>
      <c r="S33" s="38">
        <v>0</v>
      </c>
      <c r="T33" s="38">
        <v>0</v>
      </c>
      <c r="U33" s="38">
        <v>0</v>
      </c>
      <c r="V33" s="38">
        <v>0</v>
      </c>
      <c r="W33" s="38">
        <v>0</v>
      </c>
    </row>
    <row r="34" ht="19.95" customHeight="1">
      <c r="A34" t="s" s="36">
        <v>49</v>
      </c>
      <c r="B34" s="38">
        <v>0</v>
      </c>
      <c r="C34" s="38">
        <v>0</v>
      </c>
      <c r="D34" s="38">
        <v>0</v>
      </c>
      <c r="E34" s="38">
        <v>0</v>
      </c>
      <c r="F34" s="38">
        <v>0</v>
      </c>
      <c r="G34" s="38">
        <v>0</v>
      </c>
      <c r="H34" s="38">
        <v>2500</v>
      </c>
      <c r="I34" s="38">
        <v>0</v>
      </c>
      <c r="J34" s="38">
        <v>0</v>
      </c>
      <c r="K34" s="38">
        <v>2500</v>
      </c>
      <c r="L34" s="38">
        <v>0</v>
      </c>
      <c r="M34" s="38">
        <v>0</v>
      </c>
      <c r="N34" s="38">
        <v>0</v>
      </c>
      <c r="O34" s="38">
        <v>0</v>
      </c>
      <c r="P34" s="38">
        <v>0</v>
      </c>
      <c r="Q34" s="38">
        <v>2500</v>
      </c>
      <c r="R34" s="38">
        <v>0</v>
      </c>
      <c r="S34" s="38">
        <v>0</v>
      </c>
      <c r="T34" s="38">
        <v>0</v>
      </c>
      <c r="U34" s="38">
        <v>0</v>
      </c>
      <c r="V34" s="38">
        <v>0</v>
      </c>
      <c r="W34" s="38">
        <v>0</v>
      </c>
    </row>
    <row r="35" ht="19.95" customHeight="1">
      <c r="A35" t="s" s="36">
        <v>50</v>
      </c>
      <c r="B35" s="38">
        <f>SUM(B33:B34)</f>
        <v>0</v>
      </c>
      <c r="C35" s="38">
        <f>SUM(C33:C34)</f>
        <v>0</v>
      </c>
      <c r="D35" s="38">
        <f>SUM(D33:D34)</f>
        <v>0</v>
      </c>
      <c r="E35" s="38">
        <f>SUM(E33:E34)</f>
        <v>0</v>
      </c>
      <c r="F35" s="38">
        <f>SUM(F33:F34)</f>
        <v>0</v>
      </c>
      <c r="G35" s="38">
        <f>SUM(G33:G34)</f>
        <v>0</v>
      </c>
      <c r="H35" s="38">
        <f>SUM(H33:H34)</f>
        <v>4000</v>
      </c>
      <c r="I35" s="38">
        <f>SUM(I33:I34)</f>
        <v>0</v>
      </c>
      <c r="J35" s="38">
        <f>SUM(J33:J34)</f>
        <v>0</v>
      </c>
      <c r="K35" s="38">
        <f>SUM(K33:K34)</f>
        <v>4000</v>
      </c>
      <c r="L35" s="38">
        <f>SUM(L33:L34)</f>
        <v>0</v>
      </c>
      <c r="M35" s="38">
        <f>SUM(M33:M34)</f>
        <v>0</v>
      </c>
      <c r="N35" s="38">
        <f>SUM(N33:N34)</f>
        <v>0</v>
      </c>
      <c r="O35" s="38">
        <f>SUM(O33:O34)</f>
        <v>0</v>
      </c>
      <c r="P35" s="38">
        <f>SUM(P33:P34)</f>
        <v>0</v>
      </c>
      <c r="Q35" s="38">
        <f>SUM(Q33:Q34)</f>
        <v>4000</v>
      </c>
      <c r="R35" s="38">
        <f>SUM(R33:R34)</f>
        <v>0</v>
      </c>
      <c r="S35" s="38">
        <f>SUM(S33:S34)</f>
        <v>0</v>
      </c>
      <c r="T35" s="38">
        <f>SUM(T33:T34)</f>
        <v>0</v>
      </c>
      <c r="U35" s="38">
        <f>SUM(U33:U34)</f>
        <v>0</v>
      </c>
      <c r="V35" s="38">
        <f>SUM(V33:V34)</f>
        <v>0</v>
      </c>
      <c r="W35" s="38">
        <f>SUM(W33:W34)</f>
        <v>0</v>
      </c>
    </row>
    <row r="36" ht="19.95" customHeight="1">
      <c r="A36" s="36"/>
      <c r="B36" s="38"/>
      <c r="C36" s="38"/>
      <c r="D36" s="38"/>
      <c r="E36" s="38"/>
      <c r="F36" s="38"/>
      <c r="G36" s="38"/>
      <c r="H36" s="38"/>
      <c r="I36" s="38"/>
      <c r="J36" s="38"/>
      <c r="K36" s="38"/>
      <c r="L36" s="38"/>
      <c r="M36" s="38"/>
      <c r="N36" s="38"/>
      <c r="O36" s="38"/>
      <c r="P36" s="38"/>
      <c r="Q36" s="38"/>
      <c r="R36" s="38"/>
      <c r="S36" s="38"/>
      <c r="T36" s="38"/>
      <c r="U36" s="38"/>
      <c r="V36" s="38"/>
      <c r="W36" s="38"/>
    </row>
    <row r="37" ht="19.95" customHeight="1">
      <c r="A37" t="s" s="39">
        <v>51</v>
      </c>
      <c r="B37" s="38"/>
      <c r="C37" s="38"/>
      <c r="D37" s="38"/>
      <c r="E37" s="38"/>
      <c r="F37" s="38"/>
      <c r="G37" s="38"/>
      <c r="H37" s="38"/>
      <c r="I37" s="38"/>
      <c r="J37" s="38"/>
      <c r="K37" s="38"/>
      <c r="L37" s="38"/>
      <c r="M37" s="38"/>
      <c r="N37" s="38"/>
      <c r="O37" s="38"/>
      <c r="P37" s="38"/>
      <c r="Q37" s="38"/>
      <c r="R37" s="38"/>
      <c r="S37" s="38"/>
      <c r="T37" s="38"/>
      <c r="U37" s="38"/>
      <c r="V37" s="38"/>
      <c r="W37" s="38"/>
    </row>
    <row r="38" ht="19.95" customHeight="1">
      <c r="A38" t="s" s="36">
        <v>52</v>
      </c>
      <c r="B38" s="38">
        <v>0</v>
      </c>
      <c r="C38" s="38">
        <v>0</v>
      </c>
      <c r="D38" s="38">
        <v>1000</v>
      </c>
      <c r="E38" s="38">
        <v>1000</v>
      </c>
      <c r="F38" s="38">
        <v>1000</v>
      </c>
      <c r="G38" s="38">
        <v>1000</v>
      </c>
      <c r="H38" s="38">
        <v>1000</v>
      </c>
      <c r="I38" s="38">
        <v>1000</v>
      </c>
      <c r="J38" s="38">
        <v>1000</v>
      </c>
      <c r="K38" s="38">
        <v>1000</v>
      </c>
      <c r="L38" s="38">
        <v>1000</v>
      </c>
      <c r="M38" s="38">
        <v>1000</v>
      </c>
      <c r="N38" s="38">
        <v>1000</v>
      </c>
      <c r="O38" s="38">
        <v>1000</v>
      </c>
      <c r="P38" s="38">
        <v>1000</v>
      </c>
      <c r="Q38" s="38">
        <v>1000</v>
      </c>
      <c r="R38" s="38">
        <v>1000</v>
      </c>
      <c r="S38" s="38">
        <v>1000</v>
      </c>
      <c r="T38" s="38">
        <v>1000</v>
      </c>
      <c r="U38" s="38">
        <v>1000</v>
      </c>
      <c r="V38" s="38">
        <v>1000</v>
      </c>
      <c r="W38" s="38">
        <v>1000</v>
      </c>
    </row>
    <row r="39" ht="19.95" customHeight="1">
      <c r="A39" t="s" s="36">
        <v>53</v>
      </c>
      <c r="B39" s="38">
        <v>2000</v>
      </c>
      <c r="C39" s="38">
        <v>0</v>
      </c>
      <c r="D39" s="38">
        <v>0</v>
      </c>
      <c r="E39" s="38">
        <v>0</v>
      </c>
      <c r="F39" s="38">
        <v>0</v>
      </c>
      <c r="G39" s="38">
        <v>0</v>
      </c>
      <c r="H39" s="38">
        <v>0</v>
      </c>
      <c r="I39" s="38">
        <v>0</v>
      </c>
      <c r="J39" s="38">
        <v>1000</v>
      </c>
      <c r="K39" s="38">
        <v>0</v>
      </c>
      <c r="L39" s="38">
        <v>0</v>
      </c>
      <c r="M39" s="38">
        <v>0</v>
      </c>
      <c r="N39" s="38">
        <v>0</v>
      </c>
      <c r="O39" s="38">
        <v>0</v>
      </c>
      <c r="P39" s="38">
        <v>1000</v>
      </c>
      <c r="Q39" s="38">
        <v>0</v>
      </c>
      <c r="R39" s="38">
        <v>0</v>
      </c>
      <c r="S39" s="38">
        <v>0</v>
      </c>
      <c r="T39" s="38">
        <v>0</v>
      </c>
      <c r="U39" s="38">
        <v>0</v>
      </c>
      <c r="V39" s="38">
        <v>0</v>
      </c>
      <c r="W39" s="38">
        <v>0</v>
      </c>
    </row>
    <row r="40" ht="19.95" customHeight="1">
      <c r="A40" t="s" s="36">
        <v>54</v>
      </c>
      <c r="B40" s="38">
        <v>0</v>
      </c>
      <c r="C40" s="38">
        <v>0</v>
      </c>
      <c r="D40" s="38">
        <v>2000</v>
      </c>
      <c r="E40" s="38">
        <v>0</v>
      </c>
      <c r="F40" s="38">
        <v>0</v>
      </c>
      <c r="G40" s="38">
        <v>0</v>
      </c>
      <c r="H40" s="38">
        <v>0</v>
      </c>
      <c r="I40" s="38">
        <v>0</v>
      </c>
      <c r="J40" s="38">
        <v>2000</v>
      </c>
      <c r="K40" s="38">
        <v>0</v>
      </c>
      <c r="L40" s="38">
        <v>0</v>
      </c>
      <c r="M40" s="38">
        <v>0</v>
      </c>
      <c r="N40" s="38">
        <v>0</v>
      </c>
      <c r="O40" s="38">
        <v>0</v>
      </c>
      <c r="P40" s="38">
        <v>2000</v>
      </c>
      <c r="Q40" s="38">
        <v>0</v>
      </c>
      <c r="R40" s="38">
        <v>0</v>
      </c>
      <c r="S40" s="38">
        <v>0</v>
      </c>
      <c r="T40" s="38">
        <v>0</v>
      </c>
      <c r="U40" s="38">
        <v>0</v>
      </c>
      <c r="V40" s="38">
        <v>0</v>
      </c>
      <c r="W40" s="38">
        <v>0</v>
      </c>
    </row>
    <row r="41" ht="19.95" customHeight="1">
      <c r="A41" t="s" s="36">
        <v>55</v>
      </c>
      <c r="B41" s="38">
        <f>100*SUM(B24,B26,B28)</f>
        <v>200</v>
      </c>
      <c r="C41" s="38">
        <f>100*SUM(C24,C26,C28)</f>
        <v>200</v>
      </c>
      <c r="D41" s="38">
        <f>100*SUM(D24,D26,D28)</f>
        <v>200</v>
      </c>
      <c r="E41" s="38">
        <f>100*SUM(E24,E26,E28)</f>
        <v>200</v>
      </c>
      <c r="F41" s="38">
        <f>100*SUM(F24,F26,F28)</f>
        <v>200</v>
      </c>
      <c r="G41" s="38">
        <f>100*SUM(G24,G26,G28)</f>
        <v>200</v>
      </c>
      <c r="H41" s="38">
        <f>100*SUM(H24,H26,H28)</f>
        <v>300</v>
      </c>
      <c r="I41" s="38">
        <f>100*SUM(I24,I26,I28)</f>
        <v>300</v>
      </c>
      <c r="J41" s="38">
        <f>100*SUM(J24,J26,J28)</f>
        <v>300</v>
      </c>
      <c r="K41" s="38">
        <f>100*SUM(K24,K26,K28)</f>
        <v>400</v>
      </c>
      <c r="L41" s="38">
        <f>100*SUM(L24,L26,L28)</f>
        <v>400</v>
      </c>
      <c r="M41" s="38">
        <f>100*SUM(M24,M26,M28)</f>
        <v>400</v>
      </c>
      <c r="N41" s="38">
        <f>100*SUM(N24,N26,N28)</f>
        <v>400</v>
      </c>
      <c r="O41" s="38">
        <f>100*SUM(O24,O26,O28)</f>
        <v>400</v>
      </c>
      <c r="P41" s="38">
        <f>100*SUM(P24,P26,P28)</f>
        <v>400</v>
      </c>
      <c r="Q41" s="38">
        <f>100*SUM(Q24,Q26,Q28)</f>
        <v>500</v>
      </c>
      <c r="R41" s="38">
        <f>100*SUM(R24,R26,R28)</f>
        <v>500</v>
      </c>
      <c r="S41" s="38">
        <f>100*SUM(S24,S26,S28)</f>
        <v>500</v>
      </c>
      <c r="T41" s="38">
        <f>100*SUM(T24,T26,T28)</f>
        <v>500</v>
      </c>
      <c r="U41" s="38">
        <f>100*SUM(U24,U26,U28)</f>
        <v>500</v>
      </c>
      <c r="V41" s="38">
        <f>100*SUM(V24,V26,V28)</f>
        <v>500</v>
      </c>
      <c r="W41" s="38">
        <f>100*SUM(W24,W26,W28)</f>
        <v>500</v>
      </c>
    </row>
    <row r="42" ht="19.95" customHeight="1">
      <c r="A42" t="s" s="36">
        <v>56</v>
      </c>
      <c r="B42" s="38">
        <f>1000*B26</f>
        <v>0</v>
      </c>
      <c r="C42" s="38">
        <f>1000*C26</f>
        <v>0</v>
      </c>
      <c r="D42" s="38">
        <f>1000*D26</f>
        <v>0</v>
      </c>
      <c r="E42" s="38">
        <f>1000*E26</f>
        <v>0</v>
      </c>
      <c r="F42" s="38">
        <f>1000*F26</f>
        <v>0</v>
      </c>
      <c r="G42" s="38">
        <f>1000*G26</f>
        <v>0</v>
      </c>
      <c r="H42" s="38">
        <f>1000*H26</f>
        <v>0</v>
      </c>
      <c r="I42" s="38">
        <f>1000*I26</f>
        <v>0</v>
      </c>
      <c r="J42" s="38">
        <f>1000*J26</f>
        <v>0</v>
      </c>
      <c r="K42" s="38">
        <f>1000*K26</f>
        <v>0</v>
      </c>
      <c r="L42" s="38">
        <f>1000*L26</f>
        <v>0</v>
      </c>
      <c r="M42" s="38">
        <f>1000*M26</f>
        <v>0</v>
      </c>
      <c r="N42" s="38">
        <f>1000*N26</f>
        <v>0</v>
      </c>
      <c r="O42" s="38">
        <f>1000*O26</f>
        <v>0</v>
      </c>
      <c r="P42" s="38">
        <f>1000*P26</f>
        <v>0</v>
      </c>
      <c r="Q42" s="38">
        <f>1000*Q26</f>
        <v>1000</v>
      </c>
      <c r="R42" s="38">
        <f>1000*R26</f>
        <v>1000</v>
      </c>
      <c r="S42" s="38">
        <f>1000*S26</f>
        <v>1000</v>
      </c>
      <c r="T42" s="38">
        <f>1000*T26</f>
        <v>1000</v>
      </c>
      <c r="U42" s="38">
        <f>1000*U26</f>
        <v>1000</v>
      </c>
      <c r="V42" s="38">
        <f>1000*V26</f>
        <v>1000</v>
      </c>
      <c r="W42" s="38">
        <f>1000*W26</f>
        <v>1000</v>
      </c>
    </row>
    <row r="43" ht="19.95" customHeight="1">
      <c r="A43" t="s" s="36">
        <v>57</v>
      </c>
      <c r="B43" s="38">
        <v>60</v>
      </c>
      <c r="C43" s="38">
        <v>60</v>
      </c>
      <c r="D43" s="38">
        <v>100</v>
      </c>
      <c r="E43" s="38">
        <v>100</v>
      </c>
      <c r="F43" s="38">
        <v>100</v>
      </c>
      <c r="G43" s="38">
        <v>100</v>
      </c>
      <c r="H43" s="38">
        <v>100</v>
      </c>
      <c r="I43" s="38">
        <v>100</v>
      </c>
      <c r="J43" s="38">
        <v>100</v>
      </c>
      <c r="K43" s="38">
        <v>100</v>
      </c>
      <c r="L43" s="38">
        <v>100</v>
      </c>
      <c r="M43" s="38">
        <v>100</v>
      </c>
      <c r="N43" s="38">
        <v>100</v>
      </c>
      <c r="O43" s="38">
        <v>200</v>
      </c>
      <c r="P43" s="38">
        <v>200</v>
      </c>
      <c r="Q43" s="38">
        <v>200</v>
      </c>
      <c r="R43" s="38">
        <v>200</v>
      </c>
      <c r="S43" s="38">
        <v>200</v>
      </c>
      <c r="T43" s="38">
        <v>200</v>
      </c>
      <c r="U43" s="38">
        <v>200</v>
      </c>
      <c r="V43" s="38">
        <v>200</v>
      </c>
      <c r="W43" s="38">
        <v>200</v>
      </c>
    </row>
    <row r="44" ht="19.95" customHeight="1">
      <c r="A44" t="s" s="36">
        <v>58</v>
      </c>
      <c r="B44" s="38">
        <v>150</v>
      </c>
      <c r="C44" s="38">
        <v>150</v>
      </c>
      <c r="D44" s="38">
        <v>1500</v>
      </c>
      <c r="E44" s="38">
        <v>150</v>
      </c>
      <c r="F44" s="38">
        <v>150</v>
      </c>
      <c r="G44" s="38">
        <v>150</v>
      </c>
      <c r="H44" s="38">
        <v>150</v>
      </c>
      <c r="I44" s="38">
        <v>150</v>
      </c>
      <c r="J44" s="38">
        <v>150</v>
      </c>
      <c r="K44" s="38">
        <v>150</v>
      </c>
      <c r="L44" s="38">
        <v>150</v>
      </c>
      <c r="M44" s="38">
        <v>150</v>
      </c>
      <c r="N44" s="38">
        <v>150</v>
      </c>
      <c r="O44" s="38">
        <v>150</v>
      </c>
      <c r="P44" s="38">
        <v>1500</v>
      </c>
      <c r="Q44" s="38">
        <v>150</v>
      </c>
      <c r="R44" s="38">
        <v>150</v>
      </c>
      <c r="S44" s="38">
        <v>150</v>
      </c>
      <c r="T44" s="38">
        <v>150</v>
      </c>
      <c r="U44" s="38">
        <v>150</v>
      </c>
      <c r="V44" s="38">
        <v>150</v>
      </c>
      <c r="W44" s="38">
        <v>150</v>
      </c>
    </row>
    <row r="45" ht="19.95" customHeight="1">
      <c r="A45" t="s" s="36">
        <v>59</v>
      </c>
      <c r="B45" s="38">
        <v>0</v>
      </c>
      <c r="C45" s="38">
        <f>IF(B58&lt;0,ABS(B58*'Prijsmodel - Prijsmodel op basi'!$B$9/12),0)</f>
        <v>0</v>
      </c>
      <c r="D45" s="38">
        <f>IF(C58&lt;0,ABS(C58*'Prijsmodel - Prijsmodel op basi'!$B$9/12),0)</f>
        <v>0</v>
      </c>
      <c r="E45" s="38">
        <f>IF(D58&lt;0,ABS(D58*'Prijsmodel - Prijsmodel op basi'!$B$9/12),0)</f>
        <v>28.13708333333333</v>
      </c>
      <c r="F45" s="38">
        <f>IF(E58&lt;0,ABS(E58*'Prijsmodel - Prijsmodel op basi'!$B$9/12),0)</f>
        <v>127.2868399305556</v>
      </c>
      <c r="G45" s="38">
        <f>IF(F58&lt;0,ABS(F58*'Prijsmodel - Prijsmodel op basi'!$B$9/12),0)</f>
        <v>228.705802629919</v>
      </c>
      <c r="H45" s="38">
        <f>IF(G58&lt;0,ABS(G58*'Prijsmodel - Prijsmodel op basi'!$B$9/12),0)</f>
        <v>325.6195224873599</v>
      </c>
      <c r="I45" s="38">
        <f>IF(H58&lt;0,ABS(H58*'Prijsmodel - Prijsmodel op basi'!$B$9/12),0)</f>
        <v>477.889951443494</v>
      </c>
      <c r="J45" s="38">
        <f>IF(I58&lt;0,ABS(I58*'Prijsmodel - Prijsmodel op basi'!$B$9/12),0)</f>
        <v>623.6875259983927</v>
      </c>
      <c r="K45" s="38">
        <f>IF(J58&lt;0,ABS(J58*'Prijsmodel - Prijsmodel op basi'!$B$9/12),0)</f>
        <v>798.6616616533779</v>
      </c>
      <c r="L45" s="38">
        <f>IF(K58&lt;0,ABS(K58*'Prijsmodel - Prijsmodel op basi'!$B$9/12),0)</f>
        <v>974.8657268852006</v>
      </c>
      <c r="M45" s="38">
        <f>IF(L58&lt;0,ABS(L58*'Prijsmodel - Prijsmodel op basi'!$B$9/12),0)</f>
        <v>1146.085912714982</v>
      </c>
      <c r="N45" s="38">
        <f>IF(M58&lt;0,ABS(M58*'Prijsmodel - Prijsmodel op basi'!$B$9/12),0)</f>
        <v>1306.896616914869</v>
      </c>
      <c r="O45" s="38">
        <f>IF(N58&lt;0,ABS(N58*'Prijsmodel - Prijsmodel op basi'!$B$9/12),0)</f>
        <v>1409.424148403255</v>
      </c>
      <c r="P45" s="38">
        <f>IF(O58&lt;0,ABS(O58*'Prijsmodel - Prijsmodel op basi'!$B$9/12),0)</f>
        <v>1525.843557263618</v>
      </c>
      <c r="Q45" s="38">
        <f>IF(P58&lt;0,ABS(P58*'Prijsmodel - Prijsmodel op basi'!$B$9/12),0)</f>
        <v>1665.964935705201</v>
      </c>
      <c r="R45" s="38">
        <f>IF(Q58&lt;0,ABS(Q58*'Prijsmodel - Prijsmodel op basi'!$B$9/12),0)</f>
        <v>1866.692155949166</v>
      </c>
      <c r="S45" s="38">
        <f>IF(R58&lt;0,ABS(R58*'Prijsmodel - Prijsmodel op basi'!$B$9/12),0)</f>
        <v>1972.265271545367</v>
      </c>
      <c r="T45" s="38">
        <f>IF(S58&lt;0,ABS(S58*'Prijsmodel - Prijsmodel op basi'!$B$9/12),0)</f>
        <v>2010.731036534532</v>
      </c>
      <c r="U45" s="38">
        <f>IF(T58&lt;0,ABS(T58*'Prijsmodel - Prijsmodel op basi'!$B$9/12),0)</f>
        <v>2034.940602286099</v>
      </c>
      <c r="V45" s="38">
        <f>IF(U58&lt;0,ABS(U58*'Prijsmodel - Prijsmodel op basi'!$B$9/12),0)</f>
        <v>1972.145526557055</v>
      </c>
      <c r="W45" s="38">
        <f>IF(V58&lt;0,ABS(V58*'Prijsmodel - Prijsmodel op basi'!$B$9/12),0)</f>
        <v>1865.101391800495</v>
      </c>
    </row>
    <row r="46" ht="19.95" customHeight="1">
      <c r="A46" t="s" s="36">
        <v>60</v>
      </c>
      <c r="B46" s="38">
        <v>250</v>
      </c>
      <c r="C46" s="38">
        <v>250</v>
      </c>
      <c r="D46" s="38">
        <v>250</v>
      </c>
      <c r="E46" s="38">
        <v>250</v>
      </c>
      <c r="F46" s="38">
        <v>250</v>
      </c>
      <c r="G46" s="38">
        <v>250</v>
      </c>
      <c r="H46" s="38">
        <v>250</v>
      </c>
      <c r="I46" s="38">
        <v>250</v>
      </c>
      <c r="J46" s="38">
        <v>250</v>
      </c>
      <c r="K46" s="38">
        <v>250</v>
      </c>
      <c r="L46" s="38">
        <v>250</v>
      </c>
      <c r="M46" s="38">
        <v>250</v>
      </c>
      <c r="N46" s="38">
        <v>250</v>
      </c>
      <c r="O46" s="38">
        <v>250</v>
      </c>
      <c r="P46" s="38">
        <v>250</v>
      </c>
      <c r="Q46" s="38">
        <v>250</v>
      </c>
      <c r="R46" s="38">
        <v>250</v>
      </c>
      <c r="S46" s="38">
        <v>250</v>
      </c>
      <c r="T46" s="38">
        <v>250</v>
      </c>
      <c r="U46" s="38">
        <v>250</v>
      </c>
      <c r="V46" s="38">
        <v>250</v>
      </c>
      <c r="W46" s="38">
        <v>250</v>
      </c>
    </row>
    <row r="47" ht="20.25" customHeight="1">
      <c r="A47" t="s" s="47">
        <v>61</v>
      </c>
      <c r="B47" s="48">
        <f>SUM(B38:B46)</f>
        <v>2660</v>
      </c>
      <c r="C47" s="48">
        <f>SUM(C38:C46)</f>
        <v>660</v>
      </c>
      <c r="D47" s="48">
        <f>SUM(D38:D46)</f>
        <v>5050</v>
      </c>
      <c r="E47" s="48">
        <f>SUM(E38:E46)</f>
        <v>1728.137083333333</v>
      </c>
      <c r="F47" s="48">
        <f>SUM(F38:F46)</f>
        <v>1827.286839930556</v>
      </c>
      <c r="G47" s="48">
        <f>SUM(G38:G46)</f>
        <v>1928.705802629919</v>
      </c>
      <c r="H47" s="48">
        <f>SUM(H38:H46)</f>
        <v>2125.619522487360</v>
      </c>
      <c r="I47" s="48">
        <f>SUM(I38:I46)</f>
        <v>2277.889951443494</v>
      </c>
      <c r="J47" s="48">
        <f>SUM(J38:J46)</f>
        <v>5423.687525998393</v>
      </c>
      <c r="K47" s="48">
        <f>SUM(K38:K46)</f>
        <v>2698.661661653378</v>
      </c>
      <c r="L47" s="48">
        <f>SUM(L38:L46)</f>
        <v>2874.865726885201</v>
      </c>
      <c r="M47" s="48">
        <f>SUM(M38:M46)</f>
        <v>3046.085912714982</v>
      </c>
      <c r="N47" s="48">
        <f>SUM(N38:N46)</f>
        <v>3206.896616914869</v>
      </c>
      <c r="O47" s="48">
        <f>SUM(O38:O46)</f>
        <v>3409.424148403255</v>
      </c>
      <c r="P47" s="48">
        <f>SUM(P38:P46)</f>
        <v>7875.843557263618</v>
      </c>
      <c r="Q47" s="48">
        <f>SUM(Q38:Q46)</f>
        <v>4765.964935705201</v>
      </c>
      <c r="R47" s="48">
        <f>SUM(R38:R46)</f>
        <v>4966.692155949166</v>
      </c>
      <c r="S47" s="48">
        <f>SUM(S38:S46)</f>
        <v>5072.265271545367</v>
      </c>
      <c r="T47" s="48">
        <f>SUM(T38:T46)</f>
        <v>5110.731036534532</v>
      </c>
      <c r="U47" s="48">
        <f>SUM(U38:U46)</f>
        <v>5134.940602286099</v>
      </c>
      <c r="V47" s="48">
        <f>SUM(V38:V46)</f>
        <v>5072.145526557055</v>
      </c>
      <c r="W47" s="48">
        <f>SUM(W38:W46)</f>
        <v>4965.101391800495</v>
      </c>
    </row>
    <row r="48" ht="19.95" customHeight="1">
      <c r="A48" s="42"/>
      <c r="B48" s="38"/>
      <c r="C48" s="38"/>
      <c r="D48" s="38"/>
      <c r="E48" s="38"/>
      <c r="F48" s="38"/>
      <c r="G48" s="38"/>
      <c r="H48" s="38"/>
      <c r="I48" s="38"/>
      <c r="J48" s="38"/>
      <c r="K48" s="38"/>
      <c r="L48" s="38"/>
      <c r="M48" s="38"/>
      <c r="N48" s="38"/>
      <c r="O48" s="38"/>
      <c r="P48" s="38"/>
      <c r="Q48" s="38"/>
      <c r="R48" s="38"/>
      <c r="S48" s="38"/>
      <c r="T48" s="38"/>
      <c r="U48" s="38"/>
      <c r="V48" s="38"/>
      <c r="W48" s="38"/>
    </row>
    <row r="49" ht="19.95" customHeight="1">
      <c r="A49" t="s" s="39">
        <v>62</v>
      </c>
      <c r="B49" s="38"/>
      <c r="C49" s="38"/>
      <c r="D49" s="38"/>
      <c r="E49" s="38"/>
      <c r="F49" s="38"/>
      <c r="G49" s="38"/>
      <c r="H49" s="38"/>
      <c r="I49" s="38"/>
      <c r="J49" s="38"/>
      <c r="K49" s="38"/>
      <c r="L49" s="38"/>
      <c r="M49" s="38"/>
      <c r="N49" s="38"/>
      <c r="O49" s="38"/>
      <c r="P49" s="38"/>
      <c r="Q49" s="38"/>
      <c r="R49" s="38"/>
      <c r="S49" s="38"/>
      <c r="T49" s="38"/>
      <c r="U49" s="38"/>
      <c r="V49" s="38"/>
      <c r="W49" s="38"/>
    </row>
    <row r="50" ht="19.95" customHeight="1">
      <c r="A50" t="s" s="36">
        <v>63</v>
      </c>
      <c r="B50" s="38">
        <f>B19*0.21</f>
        <v>88.2</v>
      </c>
      <c r="C50" s="38">
        <f>C19*0.21</f>
        <v>88.2</v>
      </c>
      <c r="D50" s="38">
        <f>D19*0.21</f>
        <v>132.3</v>
      </c>
      <c r="E50" s="38">
        <f>E19*0.21</f>
        <v>220.5</v>
      </c>
      <c r="F50" s="38">
        <f>F19*0.21</f>
        <v>323.4</v>
      </c>
      <c r="G50" s="38">
        <f>G19*0.21</f>
        <v>426.3</v>
      </c>
      <c r="H50" s="38">
        <f>H19*0.21</f>
        <v>514.5</v>
      </c>
      <c r="I50" s="38">
        <f>I19*0.21</f>
        <v>602.6999999999999</v>
      </c>
      <c r="J50" s="38">
        <f>J19*0.21</f>
        <v>705.6</v>
      </c>
      <c r="K50" s="38">
        <f>K19*0.21</f>
        <v>949.1999999999999</v>
      </c>
      <c r="L50" s="38">
        <f>L19*0.21</f>
        <v>1266.3</v>
      </c>
      <c r="M50" s="38">
        <f>M19*0.21</f>
        <v>1493.1</v>
      </c>
      <c r="N50" s="38">
        <f>N19*0.21</f>
        <v>1883.175</v>
      </c>
      <c r="O50" s="38">
        <f>O19*0.21</f>
        <v>2396.625</v>
      </c>
      <c r="P50" s="38">
        <f>P19*0.21</f>
        <v>2832.375</v>
      </c>
      <c r="Q50" s="38">
        <f>Q19*0.21</f>
        <v>3268.125</v>
      </c>
      <c r="R50" s="38">
        <f>R19*0.21</f>
        <v>4087.125</v>
      </c>
      <c r="S50" s="38">
        <f>S19*0.21</f>
        <v>5376</v>
      </c>
      <c r="T50" s="38">
        <f>T19*0.21</f>
        <v>6477.1875</v>
      </c>
      <c r="U50" s="38">
        <f>U19*0.21</f>
        <v>7304.0625</v>
      </c>
      <c r="V50" s="38">
        <f>V19*0.21</f>
        <v>8130.9375</v>
      </c>
      <c r="W50" s="38">
        <f>W19*0.21</f>
        <v>8957.8125</v>
      </c>
    </row>
    <row r="51" ht="19.95" customHeight="1">
      <c r="A51" t="s" s="36">
        <v>64</v>
      </c>
      <c r="B51" s="38">
        <f>B20*0.21</f>
        <v>0</v>
      </c>
      <c r="C51" s="38">
        <f>C20*0.21</f>
        <v>0</v>
      </c>
      <c r="D51" s="38">
        <f>D20*0.21</f>
        <v>0</v>
      </c>
      <c r="E51" s="38">
        <f>E20*0.21</f>
        <v>0</v>
      </c>
      <c r="F51" s="38">
        <f>F20*0.21</f>
        <v>0</v>
      </c>
      <c r="G51" s="38">
        <f>G20*0.21</f>
        <v>0</v>
      </c>
      <c r="H51" s="38">
        <f>H20*0.21</f>
        <v>0</v>
      </c>
      <c r="I51" s="38">
        <f>I20*0.21</f>
        <v>0</v>
      </c>
      <c r="J51" s="38">
        <f>J20*0.21</f>
        <v>0</v>
      </c>
      <c r="K51" s="38">
        <f>K20*0.21</f>
        <v>0</v>
      </c>
      <c r="L51" s="38">
        <f>L20*0.21</f>
        <v>0</v>
      </c>
      <c r="M51" s="38">
        <f>M20*0.21</f>
        <v>0</v>
      </c>
      <c r="N51" s="38">
        <f>N20*0.21</f>
        <v>0</v>
      </c>
      <c r="O51" s="38">
        <f>O20*0.21</f>
        <v>0</v>
      </c>
      <c r="P51" s="38">
        <f>P20*0.21</f>
        <v>0</v>
      </c>
      <c r="Q51" s="38">
        <f>Q20*0.21</f>
        <v>0</v>
      </c>
      <c r="R51" s="38">
        <f>R20*0.21</f>
        <v>0</v>
      </c>
      <c r="S51" s="38">
        <f>S20*0.21</f>
        <v>0</v>
      </c>
      <c r="T51" s="38">
        <f>T20*0.21</f>
        <v>0</v>
      </c>
      <c r="U51" s="38">
        <f>U20*0.21</f>
        <v>0</v>
      </c>
      <c r="V51" s="38">
        <f>V20*0.21</f>
        <v>0</v>
      </c>
      <c r="W51" s="38">
        <f>W20*0.21</f>
        <v>0</v>
      </c>
    </row>
    <row r="52" ht="19.95" customHeight="1">
      <c r="A52" t="s" s="36">
        <v>65</v>
      </c>
      <c r="B52" s="38">
        <f>B24*B25*0.21</f>
        <v>0</v>
      </c>
      <c r="C52" s="38">
        <f>C24*C25*0.21</f>
        <v>0</v>
      </c>
      <c r="D52" s="38">
        <f>D24*D25*0.21</f>
        <v>0</v>
      </c>
      <c r="E52" s="38">
        <f>E24*E25*0.21</f>
        <v>1890</v>
      </c>
      <c r="F52" s="38">
        <f>F24*F25*0.21</f>
        <v>1890</v>
      </c>
      <c r="G52" s="38">
        <f>G24*G25*0.21</f>
        <v>1890</v>
      </c>
      <c r="H52" s="38">
        <f>H24*H25*0.21</f>
        <v>1890</v>
      </c>
      <c r="I52" s="38">
        <f>I24*I25*0.21</f>
        <v>1890</v>
      </c>
      <c r="J52" s="38">
        <f>J24*J25*0.21</f>
        <v>1890</v>
      </c>
      <c r="K52" s="38">
        <f>K24*K25*0.21</f>
        <v>1890</v>
      </c>
      <c r="L52" s="38">
        <f>L24*L25*0.21</f>
        <v>1890</v>
      </c>
      <c r="M52" s="38">
        <f>M24*M25*0.21</f>
        <v>1890</v>
      </c>
      <c r="N52" s="38">
        <f>N24*N25*0.21</f>
        <v>1890</v>
      </c>
      <c r="O52" s="38">
        <f>O24*O25*0.21</f>
        <v>1890</v>
      </c>
      <c r="P52" s="38">
        <f>P24*P25*0.21</f>
        <v>1890</v>
      </c>
      <c r="Q52" s="38">
        <f>Q24*Q25*0.21</f>
        <v>1890</v>
      </c>
      <c r="R52" s="38">
        <f>R24*R25*0.21</f>
        <v>1890</v>
      </c>
      <c r="S52" s="38">
        <f>S24*S25*0.21</f>
        <v>1890</v>
      </c>
      <c r="T52" s="38">
        <f>T24*T25*0.21</f>
        <v>1890</v>
      </c>
      <c r="U52" s="38">
        <f>U24*U25*0.21</f>
        <v>1890</v>
      </c>
      <c r="V52" s="38">
        <f>V24*V25*0.21</f>
        <v>1890</v>
      </c>
      <c r="W52" s="38">
        <f>W24*W25*0.21</f>
        <v>1890</v>
      </c>
    </row>
    <row r="53" ht="19.95" customHeight="1">
      <c r="A53" t="s" s="36">
        <v>66</v>
      </c>
      <c r="B53" s="38">
        <f>SUM(B33:B40)*0.21</f>
        <v>420</v>
      </c>
      <c r="C53" s="38">
        <f>SUM(C33:C40)*0.21</f>
        <v>0</v>
      </c>
      <c r="D53" s="38">
        <f>SUM(D33:D40)*0.21</f>
        <v>630</v>
      </c>
      <c r="E53" s="38">
        <f>SUM(E33:E40)*0.21</f>
        <v>210</v>
      </c>
      <c r="F53" s="38">
        <f>SUM(F33:F40)*0.21</f>
        <v>210</v>
      </c>
      <c r="G53" s="38">
        <f>SUM(G33:G40)*0.21</f>
        <v>210</v>
      </c>
      <c r="H53" s="38">
        <f>SUM(H33:H40)*0.21</f>
        <v>1890</v>
      </c>
      <c r="I53" s="38">
        <f>SUM(I33:I40)*0.21</f>
        <v>210</v>
      </c>
      <c r="J53" s="38">
        <f>SUM(J33:J40)*0.21</f>
        <v>840</v>
      </c>
      <c r="K53" s="38">
        <f>SUM(K33:K40)*0.21</f>
        <v>1890</v>
      </c>
      <c r="L53" s="38">
        <f>SUM(L33:L40)*0.21</f>
        <v>210</v>
      </c>
      <c r="M53" s="38">
        <f>SUM(M33:M40)*0.21</f>
        <v>210</v>
      </c>
      <c r="N53" s="38">
        <f>SUM(N33:N40)*0.21</f>
        <v>210</v>
      </c>
      <c r="O53" s="38">
        <f>SUM(O33:O40)*0.21</f>
        <v>210</v>
      </c>
      <c r="P53" s="38">
        <f>SUM(P33:P40)*0.21</f>
        <v>840</v>
      </c>
      <c r="Q53" s="38">
        <f>SUM(Q33:Q40)*0.21</f>
        <v>1890</v>
      </c>
      <c r="R53" s="38">
        <f>SUM(R33:R40)*0.21</f>
        <v>210</v>
      </c>
      <c r="S53" s="38">
        <f>SUM(S33:S40)*0.21</f>
        <v>210</v>
      </c>
      <c r="T53" s="38">
        <f>SUM(T33:T40)*0.21</f>
        <v>210</v>
      </c>
      <c r="U53" s="38">
        <f>SUM(U33:U40)*0.21</f>
        <v>210</v>
      </c>
      <c r="V53" s="38">
        <f>SUM(V33:V40)*0.21</f>
        <v>210</v>
      </c>
      <c r="W53" s="38">
        <f>SUM(W33:W40)*0.21</f>
        <v>210</v>
      </c>
    </row>
    <row r="54" ht="19.95" customHeight="1">
      <c r="A54" t="s" s="36">
        <v>67</v>
      </c>
      <c r="B54" s="25">
        <f>B50-SUM(B51:B53)</f>
        <v>-331.8</v>
      </c>
      <c r="C54" s="25">
        <f>C50-SUM(C51:C53)</f>
        <v>88.2</v>
      </c>
      <c r="D54" s="25">
        <f>D50-SUM(D51:D53)</f>
        <v>-497.7</v>
      </c>
      <c r="E54" s="25">
        <f>E50-SUM(E51:E53)</f>
        <v>-1879.5</v>
      </c>
      <c r="F54" s="25">
        <f>F50-SUM(F51:F53)</f>
        <v>-1776.6</v>
      </c>
      <c r="G54" s="25">
        <f>G50-SUM(G51:G53)</f>
        <v>-1673.7</v>
      </c>
      <c r="H54" s="25">
        <f>H50-SUM(H51:H53)</f>
        <v>-3265.5</v>
      </c>
      <c r="I54" s="25">
        <f>I50-SUM(I51:I53)</f>
        <v>-1497.3</v>
      </c>
      <c r="J54" s="25">
        <f>J50-SUM(J51:J53)</f>
        <v>-2024.4</v>
      </c>
      <c r="K54" s="25">
        <f>K50-SUM(K51:K53)</f>
        <v>-2830.8</v>
      </c>
      <c r="L54" s="25">
        <f>L50-SUM(L51:L53)</f>
        <v>-833.7</v>
      </c>
      <c r="M54" s="25">
        <f>M50-SUM(M51:M53)</f>
        <v>-606.9000000000001</v>
      </c>
      <c r="N54" s="25">
        <f>N50-SUM(N51:N53)</f>
        <v>-216.825</v>
      </c>
      <c r="O54" s="25">
        <f>O50-SUM(O51:O53)</f>
        <v>296.625</v>
      </c>
      <c r="P54" s="25">
        <f>P50-SUM(P51:P53)</f>
        <v>102.375</v>
      </c>
      <c r="Q54" s="25">
        <f>Q50-SUM(Q51:Q53)</f>
        <v>-511.875</v>
      </c>
      <c r="R54" s="25">
        <f>R50-SUM(R51:R53)</f>
        <v>1987.125</v>
      </c>
      <c r="S54" s="25">
        <f>S50-SUM(S51:S53)</f>
        <v>3276</v>
      </c>
      <c r="T54" s="25">
        <f>T50-SUM(T51:T53)</f>
        <v>4377.1875</v>
      </c>
      <c r="U54" s="25">
        <f>U50-SUM(U51:U53)</f>
        <v>5204.0625</v>
      </c>
      <c r="V54" s="25">
        <f>V50-SUM(V51:V53)</f>
        <v>6030.9375</v>
      </c>
      <c r="W54" s="25">
        <f>W50-SUM(W51:W53)</f>
        <v>6857.8125</v>
      </c>
    </row>
    <row r="55" ht="19.95" customHeight="1">
      <c r="A55" t="s" s="36">
        <v>68</v>
      </c>
      <c r="B55" s="38"/>
      <c r="C55" s="38"/>
      <c r="D55" s="38"/>
      <c r="E55" s="38">
        <f>SUM(B54:D54)</f>
        <v>-741.3000000000001</v>
      </c>
      <c r="F55" s="38"/>
      <c r="G55" s="38"/>
      <c r="H55" s="38">
        <f>SUM(E54:G54)</f>
        <v>-5329.8</v>
      </c>
      <c r="I55" s="38"/>
      <c r="J55" s="38"/>
      <c r="K55" s="38">
        <f>SUM(H54:J54)</f>
        <v>-6787.200000000001</v>
      </c>
      <c r="L55" s="38"/>
      <c r="M55" s="38"/>
      <c r="N55" s="38">
        <f>SUM(K54:M54)</f>
        <v>-4271.4</v>
      </c>
      <c r="O55" s="38"/>
      <c r="P55" s="38"/>
      <c r="Q55" s="38">
        <f>SUM(N54:P54)</f>
        <v>182.175</v>
      </c>
      <c r="R55" s="38"/>
      <c r="S55" s="38"/>
      <c r="T55" s="38">
        <f>SUM(Q54:S54)</f>
        <v>4751.25</v>
      </c>
      <c r="U55" s="38"/>
      <c r="V55" s="38"/>
      <c r="W55" s="38">
        <f>SUM(T54:V54)</f>
        <v>15612.1875</v>
      </c>
    </row>
    <row r="56" ht="19.95" customHeight="1">
      <c r="A56" s="49"/>
      <c r="B56" s="38"/>
      <c r="C56" s="38"/>
      <c r="D56" s="38"/>
      <c r="E56" s="38"/>
      <c r="F56" s="38"/>
      <c r="G56" s="38"/>
      <c r="H56" s="38"/>
      <c r="I56" s="38"/>
      <c r="J56" s="38"/>
      <c r="K56" s="38"/>
      <c r="L56" s="38"/>
      <c r="M56" s="38"/>
      <c r="N56" s="38"/>
      <c r="O56" s="38"/>
      <c r="P56" s="38"/>
      <c r="Q56" s="38"/>
      <c r="R56" s="38"/>
      <c r="S56" s="38"/>
      <c r="T56" s="38"/>
      <c r="U56" s="38"/>
      <c r="V56" s="38"/>
      <c r="W56" s="38"/>
    </row>
    <row r="57" ht="20.25" customHeight="1">
      <c r="A57" t="s" s="47">
        <v>69</v>
      </c>
      <c r="B57" s="48">
        <f>B21+B54-B47-B35-B30-B55</f>
        <v>-2571.8</v>
      </c>
      <c r="C57" s="48">
        <f>C21+C54-C47-C35-C30-C55</f>
        <v>-151.8</v>
      </c>
      <c r="D57" s="48">
        <f>D21+D54-D47-D35-D30-D55</f>
        <v>-4917.7</v>
      </c>
      <c r="E57" s="48">
        <f>E21+E54-E47-E35-E30-E55</f>
        <v>-10816.337083333334</v>
      </c>
      <c r="F57" s="48">
        <f>F21+F54-F47-F35-F30-F55</f>
        <v>-11063.886839930556</v>
      </c>
      <c r="G57" s="48">
        <f>G21+G54-G47-G35-G30-G55</f>
        <v>-10572.405802629919</v>
      </c>
      <c r="H57" s="48">
        <f>H21+H54-H47-H35-H30-H55</f>
        <v>-16611.319522487360</v>
      </c>
      <c r="I57" s="48">
        <f>I21+I54-I47-I35-I30-I55</f>
        <v>-15905.1899514435</v>
      </c>
      <c r="J57" s="48">
        <f>J21+J54-J47-J35-J30-J55</f>
        <v>-19088.087525998391</v>
      </c>
      <c r="K57" s="48">
        <f>K21+K54-K47-K35-K30-K55</f>
        <v>-19222.261661653378</v>
      </c>
      <c r="L57" s="48">
        <f>L21+L54-L47-L35-L30-L55</f>
        <v>-18678.5657268852</v>
      </c>
      <c r="M57" s="48">
        <f>M21+M54-M47-M35-M30-M55</f>
        <v>-17542.985912714983</v>
      </c>
      <c r="N57" s="48">
        <f>N21+N54-N47-N35-N30-N55</f>
        <v>-11184.821616914871</v>
      </c>
      <c r="O57" s="48">
        <f>O21+O54-O47-O35-O30-O55</f>
        <v>-12700.299148403255</v>
      </c>
      <c r="P57" s="48">
        <f>P21+P54-P47-P35-P30-P55</f>
        <v>-15285.968557263619</v>
      </c>
      <c r="Q57" s="48">
        <f>Q21+Q54-Q47-Q35-Q30-Q55</f>
        <v>-21897.5149357052</v>
      </c>
      <c r="R57" s="48">
        <f>R21+R54-R47-R35-R30-R55</f>
        <v>-11517.067155949167</v>
      </c>
      <c r="S57" s="48">
        <f>S21+S54-S47-S35-S30-S55</f>
        <v>-4196.265271545366</v>
      </c>
      <c r="T57" s="48">
        <f>T21+T54-T47-T35-T30-T55</f>
        <v>-2641.043536534533</v>
      </c>
      <c r="U57" s="48">
        <f>U21+U54-U47-U35-U30-U55</f>
        <v>6850.3718977139</v>
      </c>
      <c r="V57" s="48">
        <f>V21+V54-V47-V35-V30-V55</f>
        <v>11677.541973442945</v>
      </c>
      <c r="W57" s="48">
        <f>W21+W54-W47-W35-W30-W55</f>
        <v>936.7736081995026</v>
      </c>
    </row>
    <row r="58" ht="20.25" customHeight="1">
      <c r="A58" t="s" s="47">
        <v>70</v>
      </c>
      <c r="B58" s="48">
        <v>2000</v>
      </c>
      <c r="C58" s="48">
        <f>B58+C57</f>
        <v>1848.2</v>
      </c>
      <c r="D58" s="48">
        <f>C58+D57</f>
        <v>-3069.5</v>
      </c>
      <c r="E58" s="48">
        <f>D58+E57</f>
        <v>-13885.837083333334</v>
      </c>
      <c r="F58" s="48">
        <f>E58+F57</f>
        <v>-24949.723923263889</v>
      </c>
      <c r="G58" s="48">
        <f>F58+G57</f>
        <v>-35522.129725893807</v>
      </c>
      <c r="H58" s="48">
        <f>G58+H57</f>
        <v>-52133.449248381163</v>
      </c>
      <c r="I58" s="48">
        <f>H58+I57</f>
        <v>-68038.639199824654</v>
      </c>
      <c r="J58" s="48">
        <f>I58+J57</f>
        <v>-87126.726725823042</v>
      </c>
      <c r="K58" s="48">
        <f>J58+K57</f>
        <v>-106348.9883874764</v>
      </c>
      <c r="L58" s="48">
        <f>K58+L57</f>
        <v>-125027.5541143616</v>
      </c>
      <c r="M58" s="48">
        <f>L58+M57</f>
        <v>-142570.5400270766</v>
      </c>
      <c r="N58" s="48">
        <f>M58+N57</f>
        <v>-153755.3616439915</v>
      </c>
      <c r="O58" s="48">
        <f>N58+O57</f>
        <v>-166455.6607923947</v>
      </c>
      <c r="P58" s="48">
        <f>O58+P57</f>
        <v>-181741.6293496584</v>
      </c>
      <c r="Q58" s="48">
        <f>P58+Q57</f>
        <v>-203639.1442853636</v>
      </c>
      <c r="R58" s="48">
        <f>Q58+R57</f>
        <v>-215156.2114413127</v>
      </c>
      <c r="S58" s="48">
        <f>R58+S57</f>
        <v>-219352.4767128581</v>
      </c>
      <c r="T58" s="48">
        <f>S58+T57</f>
        <v>-221993.5202493926</v>
      </c>
      <c r="U58" s="48">
        <f>T58+U57</f>
        <v>-215143.1483516787</v>
      </c>
      <c r="V58" s="48">
        <f>U58+V57</f>
        <v>-203465.6063782358</v>
      </c>
      <c r="W58" s="48">
        <f>V58+W57</f>
        <v>-202528.8327700363</v>
      </c>
    </row>
    <row r="59" ht="20.25" customHeight="1">
      <c r="A59" s="15"/>
      <c r="B59" s="38"/>
      <c r="C59" s="48"/>
      <c r="D59" s="48"/>
      <c r="E59" s="48"/>
      <c r="F59" s="48"/>
      <c r="G59" s="48"/>
      <c r="H59" s="48"/>
      <c r="I59" s="48"/>
      <c r="J59" s="48"/>
      <c r="K59" s="48"/>
      <c r="L59" s="48"/>
      <c r="M59" s="48"/>
      <c r="N59" s="48"/>
      <c r="O59" s="48"/>
      <c r="P59" s="48"/>
      <c r="Q59" s="48"/>
      <c r="R59" s="48"/>
      <c r="S59" s="48"/>
      <c r="T59" s="48"/>
      <c r="U59" s="48"/>
      <c r="V59" s="48"/>
      <c r="W59" s="48"/>
    </row>
    <row r="60" ht="20.25" customHeight="1">
      <c r="A60" t="s" s="47">
        <v>71</v>
      </c>
      <c r="B60" s="48">
        <f>MIN(B58:W58)</f>
        <v>-221993.5202493926</v>
      </c>
      <c r="C60" s="38"/>
      <c r="D60" s="38"/>
      <c r="E60" s="38"/>
      <c r="F60" s="38"/>
      <c r="G60" s="38"/>
      <c r="H60" s="38"/>
      <c r="I60" s="38"/>
      <c r="J60" s="38"/>
      <c r="K60" s="38"/>
      <c r="L60" s="38"/>
      <c r="M60" s="38"/>
      <c r="N60" s="38"/>
      <c r="O60" s="38"/>
      <c r="P60" s="38"/>
      <c r="Q60" s="38"/>
      <c r="R60" s="38"/>
      <c r="S60" s="38"/>
      <c r="T60" s="38"/>
      <c r="U60" s="38"/>
      <c r="V60" s="38"/>
      <c r="W60" s="38"/>
    </row>
    <row r="61" ht="20.25" customHeight="1">
      <c r="A61" s="36"/>
      <c r="B61" s="38"/>
      <c r="C61" s="38"/>
      <c r="D61" s="38"/>
      <c r="E61" s="38"/>
      <c r="F61" s="38"/>
      <c r="G61" s="38"/>
      <c r="H61" s="38"/>
      <c r="I61" s="38"/>
      <c r="J61" s="38"/>
      <c r="K61" s="40"/>
      <c r="L61" s="40"/>
      <c r="M61" s="40"/>
      <c r="N61" s="40"/>
      <c r="O61" s="40"/>
      <c r="P61" s="40"/>
      <c r="Q61" s="40"/>
      <c r="R61" s="40"/>
      <c r="S61" s="40"/>
      <c r="T61" s="40"/>
      <c r="U61" s="40"/>
      <c r="V61" s="40"/>
      <c r="W61" s="40"/>
    </row>
    <row r="62" ht="20.25" customHeight="1">
      <c r="A62" s="36"/>
      <c r="B62" s="40"/>
      <c r="C62" s="40"/>
      <c r="D62" s="40"/>
      <c r="E62" s="38"/>
      <c r="F62" s="38"/>
      <c r="G62" s="38"/>
      <c r="H62" s="41"/>
      <c r="I62" s="41"/>
      <c r="J62" s="41"/>
      <c r="K62" s="41"/>
      <c r="L62" s="41"/>
      <c r="M62" s="41"/>
      <c r="N62" s="41"/>
      <c r="O62" s="41"/>
      <c r="P62" s="41"/>
      <c r="Q62" s="41"/>
      <c r="R62" s="41"/>
      <c r="S62" s="41"/>
      <c r="T62" s="41"/>
      <c r="U62" s="41"/>
      <c r="V62" s="41"/>
      <c r="W62" s="41"/>
    </row>
    <row r="63" ht="19.95" customHeight="1">
      <c r="A63" s="42"/>
      <c r="B63" s="38"/>
      <c r="C63" s="38"/>
      <c r="D63" s="38"/>
      <c r="E63" s="38"/>
      <c r="F63" s="38"/>
      <c r="G63" s="38"/>
      <c r="H63" s="45"/>
      <c r="I63" s="45"/>
      <c r="J63" s="45"/>
      <c r="K63" s="45"/>
      <c r="L63" s="45"/>
      <c r="M63" s="45"/>
      <c r="N63" s="45"/>
      <c r="O63" s="45"/>
      <c r="P63" s="45"/>
      <c r="Q63" s="45"/>
      <c r="R63" s="45"/>
      <c r="S63" s="45"/>
      <c r="T63" s="45"/>
      <c r="U63" s="45"/>
      <c r="V63" s="45"/>
      <c r="W63" s="45"/>
    </row>
    <row r="64" ht="19.95" customHeight="1">
      <c r="A64" s="36"/>
      <c r="B64" s="38"/>
      <c r="C64" s="38"/>
      <c r="D64" s="38"/>
      <c r="E64" s="38"/>
      <c r="F64" s="38"/>
      <c r="G64" s="38"/>
      <c r="H64" s="38"/>
      <c r="I64" s="38"/>
      <c r="J64" s="38"/>
      <c r="K64" s="38"/>
      <c r="L64" s="38"/>
      <c r="M64" s="38"/>
      <c r="N64" s="38"/>
      <c r="O64" s="38"/>
      <c r="P64" s="38"/>
      <c r="Q64" s="38"/>
      <c r="R64" s="38"/>
      <c r="S64" s="38"/>
      <c r="T64" s="38"/>
      <c r="U64" s="38"/>
      <c r="V64" s="38"/>
      <c r="W64" s="38"/>
    </row>
    <row r="65" ht="19.95" customHeight="1">
      <c r="A65" s="36"/>
      <c r="B65" s="38"/>
      <c r="C65" s="38"/>
      <c r="D65" s="38"/>
      <c r="E65" s="45"/>
      <c r="F65" s="45"/>
      <c r="G65" s="45"/>
      <c r="H65" s="38"/>
      <c r="I65" s="38"/>
      <c r="J65" s="38"/>
      <c r="K65" s="38"/>
      <c r="L65" s="38"/>
      <c r="M65" s="38"/>
      <c r="N65" s="38"/>
      <c r="O65" s="38"/>
      <c r="P65" s="38"/>
      <c r="Q65" s="38"/>
      <c r="R65" s="38"/>
      <c r="S65" s="38"/>
      <c r="T65" s="38"/>
      <c r="U65" s="38"/>
      <c r="V65" s="38"/>
      <c r="W65" s="38"/>
    </row>
    <row r="66" ht="20.25" customHeight="1">
      <c r="A66" s="42"/>
      <c r="B66" s="38"/>
      <c r="C66" s="38"/>
      <c r="D66" s="38"/>
      <c r="E66" s="38"/>
      <c r="F66" s="38"/>
      <c r="G66" s="38"/>
      <c r="H66" s="48"/>
      <c r="I66" s="48"/>
      <c r="J66" s="48"/>
      <c r="K66" s="48"/>
      <c r="L66" s="48"/>
      <c r="M66" s="48"/>
      <c r="N66" s="48"/>
      <c r="O66" s="48"/>
      <c r="P66" s="48"/>
      <c r="Q66" s="48"/>
      <c r="R66" s="48"/>
      <c r="S66" s="48"/>
      <c r="T66" s="48"/>
      <c r="U66" s="48"/>
      <c r="V66" s="48"/>
      <c r="W66" s="48"/>
    </row>
    <row r="67" ht="20.25" customHeight="1">
      <c r="A67" s="36"/>
      <c r="B67" s="38"/>
      <c r="C67" s="38"/>
      <c r="D67" s="38"/>
      <c r="E67" s="38"/>
      <c r="F67" s="38"/>
      <c r="G67" s="38"/>
      <c r="H67" s="38"/>
      <c r="I67" s="38"/>
      <c r="J67" s="38"/>
      <c r="K67" s="48"/>
      <c r="L67" s="48"/>
      <c r="M67" s="48"/>
      <c r="N67" s="48"/>
      <c r="O67" s="48"/>
      <c r="P67" s="48"/>
      <c r="Q67" s="48"/>
      <c r="R67" s="48"/>
      <c r="S67" s="48"/>
      <c r="T67" s="48"/>
      <c r="U67" s="48"/>
      <c r="V67" s="48"/>
      <c r="W67" s="48"/>
    </row>
    <row r="68" ht="20.25" customHeight="1">
      <c r="A68" s="36"/>
      <c r="B68" s="40"/>
      <c r="C68" s="40"/>
      <c r="D68" s="40"/>
      <c r="E68" s="40"/>
      <c r="F68" s="40"/>
      <c r="G68" s="40"/>
      <c r="H68" s="40"/>
      <c r="I68" s="40"/>
      <c r="J68" s="40"/>
      <c r="K68" s="38"/>
      <c r="L68" s="38"/>
      <c r="M68" s="38"/>
      <c r="N68" s="38"/>
      <c r="O68" s="38"/>
      <c r="P68" s="38"/>
      <c r="Q68" s="38"/>
      <c r="R68" s="38"/>
      <c r="S68" s="38"/>
      <c r="T68" s="38"/>
      <c r="U68" s="38"/>
      <c r="V68" s="38"/>
      <c r="W68" s="38"/>
    </row>
    <row r="69" ht="19.95" customHeight="1">
      <c r="A69" s="42"/>
      <c r="B69" s="38"/>
      <c r="C69" s="38"/>
      <c r="D69" s="38"/>
      <c r="E69" s="38"/>
      <c r="F69" s="38"/>
      <c r="G69" s="38"/>
      <c r="H69" s="38"/>
      <c r="I69" s="38"/>
      <c r="J69" s="38"/>
      <c r="K69" s="38"/>
      <c r="L69" s="38"/>
      <c r="M69" s="38"/>
      <c r="N69" s="38"/>
      <c r="O69" s="38"/>
      <c r="P69" s="38"/>
      <c r="Q69" s="38"/>
      <c r="R69" s="38"/>
      <c r="S69" s="38"/>
      <c r="T69" s="38"/>
      <c r="U69" s="38"/>
      <c r="V69" s="38"/>
      <c r="W69" s="38"/>
    </row>
    <row r="70" ht="20.25" customHeight="1">
      <c r="A70" s="42"/>
      <c r="B70" s="40"/>
      <c r="C70" s="40"/>
      <c r="D70" s="40"/>
      <c r="E70" s="40"/>
      <c r="F70" s="40"/>
      <c r="G70" s="40"/>
      <c r="H70" s="40"/>
      <c r="I70" s="40"/>
      <c r="J70" s="40"/>
      <c r="K70" s="38"/>
      <c r="L70" s="38"/>
      <c r="M70" s="38"/>
      <c r="N70" s="38"/>
      <c r="O70" s="38"/>
      <c r="P70" s="38"/>
      <c r="Q70" s="38"/>
      <c r="R70" s="38"/>
      <c r="S70" s="38"/>
      <c r="T70" s="38"/>
      <c r="U70" s="38"/>
      <c r="V70" s="38"/>
      <c r="W70" s="38"/>
    </row>
  </sheetData>
  <mergeCells count="3">
    <mergeCell ref="A1:W1"/>
    <mergeCell ref="B2:J2"/>
    <mergeCell ref="K2:T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W69"/>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29.0859" style="50" customWidth="1"/>
    <col min="2" max="23" width="16.3516" style="50" customWidth="1"/>
    <col min="24" max="256" width="16.3516" style="50" customWidth="1"/>
  </cols>
  <sheetData>
    <row r="1" ht="27.65" customHeight="1">
      <c r="A1" t="s" s="7">
        <v>20</v>
      </c>
      <c r="B1" s="7"/>
      <c r="C1" s="7"/>
      <c r="D1" s="7"/>
      <c r="E1" s="7"/>
      <c r="F1" s="7"/>
      <c r="G1" s="7"/>
      <c r="H1" s="7"/>
      <c r="I1" s="7"/>
      <c r="J1" s="7"/>
      <c r="K1" s="7"/>
      <c r="L1" s="7"/>
      <c r="M1" s="7"/>
      <c r="N1" s="7"/>
      <c r="O1" s="7"/>
      <c r="P1" s="7"/>
      <c r="Q1" s="7"/>
      <c r="R1" s="7"/>
      <c r="S1" s="7"/>
      <c r="T1" s="7"/>
      <c r="U1" s="7"/>
      <c r="V1" s="7"/>
      <c r="W1" s="7"/>
    </row>
    <row r="2" ht="19.95" customHeight="1">
      <c r="A2" s="33"/>
      <c r="B2" s="51">
        <v>2019</v>
      </c>
      <c r="C2" s="52"/>
      <c r="D2" s="52"/>
      <c r="E2" s="52"/>
      <c r="F2" s="52"/>
      <c r="G2" s="52"/>
      <c r="H2" s="52"/>
      <c r="I2" s="52"/>
      <c r="J2" s="52"/>
      <c r="K2" s="51">
        <v>2020</v>
      </c>
      <c r="L2" s="52"/>
      <c r="M2" s="52"/>
      <c r="N2" s="52"/>
      <c r="O2" s="52"/>
      <c r="P2" s="52"/>
      <c r="Q2" s="52"/>
      <c r="R2" s="52"/>
      <c r="S2" s="52"/>
      <c r="T2" s="52"/>
      <c r="U2" s="53"/>
      <c r="V2" s="53"/>
      <c r="W2" s="51">
        <v>2021</v>
      </c>
    </row>
    <row r="3" ht="14.25" customHeight="1">
      <c r="A3" s="33"/>
      <c r="B3" t="s" s="34">
        <v>22</v>
      </c>
      <c r="C3" t="s" s="34">
        <v>23</v>
      </c>
      <c r="D3" t="s" s="34">
        <v>24</v>
      </c>
      <c r="E3" t="s" s="34">
        <v>25</v>
      </c>
      <c r="F3" t="s" s="34">
        <v>26</v>
      </c>
      <c r="G3" t="s" s="34">
        <v>27</v>
      </c>
      <c r="H3" s="35">
        <v>42277</v>
      </c>
      <c r="I3" s="35">
        <v>42308</v>
      </c>
      <c r="J3" s="35">
        <v>42338</v>
      </c>
      <c r="K3" s="35">
        <v>42004</v>
      </c>
      <c r="L3" s="35">
        <v>42035</v>
      </c>
      <c r="M3" s="35">
        <v>42063</v>
      </c>
      <c r="N3" s="35">
        <v>42094</v>
      </c>
      <c r="O3" s="35">
        <v>42124</v>
      </c>
      <c r="P3" s="35">
        <v>42155</v>
      </c>
      <c r="Q3" s="35">
        <v>42185</v>
      </c>
      <c r="R3" s="35">
        <v>42216</v>
      </c>
      <c r="S3" t="s" s="34">
        <v>27</v>
      </c>
      <c r="T3" s="35">
        <v>42277</v>
      </c>
      <c r="U3" s="35">
        <v>42308</v>
      </c>
      <c r="V3" s="35">
        <v>42338</v>
      </c>
      <c r="W3" s="35">
        <v>42004</v>
      </c>
    </row>
    <row r="4" ht="19.95" customHeight="1">
      <c r="A4" t="s" s="39">
        <v>29</v>
      </c>
      <c r="B4" s="38"/>
      <c r="C4" s="38"/>
      <c r="D4" s="38"/>
      <c r="E4" s="38"/>
      <c r="F4" s="38"/>
      <c r="G4" s="38"/>
      <c r="H4" s="38"/>
      <c r="I4" s="38"/>
      <c r="J4" s="38"/>
      <c r="K4" s="38"/>
      <c r="L4" s="38"/>
      <c r="M4" s="38"/>
      <c r="N4" s="38"/>
      <c r="O4" s="38"/>
      <c r="P4" s="38"/>
      <c r="Q4" s="38"/>
      <c r="R4" s="38"/>
      <c r="S4" s="38"/>
      <c r="T4" s="38"/>
      <c r="U4" s="38"/>
      <c r="V4" s="38"/>
      <c r="W4" s="38"/>
    </row>
    <row r="5" ht="20.25" customHeight="1">
      <c r="A5" t="s" s="36">
        <v>30</v>
      </c>
      <c r="B5" s="37">
        <v>3</v>
      </c>
      <c r="C5" s="37">
        <v>3</v>
      </c>
      <c r="D5" s="37">
        <v>6</v>
      </c>
      <c r="E5" s="37">
        <f>'Liquiditeitsbegroting zelfstand'!E$7</f>
        <v>9</v>
      </c>
      <c r="F5" s="37">
        <f>'Liquiditeitsbegroting zelfstand'!F$7+'Prijsmodel - Prijsmodel op basi'!$B$12*0.25</f>
        <v>31.75</v>
      </c>
      <c r="G5" s="37">
        <f>'Liquiditeitsbegroting zelfstand'!G$7+'Prijsmodel - Prijsmodel op basi'!$B$12*0.5</f>
        <v>53.5</v>
      </c>
      <c r="H5" s="37">
        <f>'Liquiditeitsbegroting zelfstand'!H$7+'Prijsmodel - Prijsmodel op basi'!$B$12*0.75</f>
        <v>75.25</v>
      </c>
      <c r="I5" s="37">
        <f>'Liquiditeitsbegroting zelfstand'!I$7+'Prijsmodel - Prijsmodel op basi'!$B$12</f>
        <v>97</v>
      </c>
      <c r="J5" s="37">
        <f>'Liquiditeitsbegroting zelfstand'!J$7+'Prijsmodel - Prijsmodel op basi'!$B$12</f>
        <v>101</v>
      </c>
      <c r="K5" s="37">
        <f>'Liquiditeitsbegroting zelfstand'!K$7+'Prijsmodel - Prijsmodel op basi'!$B$12/2</f>
        <v>52.5</v>
      </c>
      <c r="L5" s="37">
        <f>'Liquiditeitsbegroting zelfstand'!L$7+'Prijsmodel - Prijsmodel op basi'!$B$12/2</f>
        <v>56</v>
      </c>
      <c r="M5" s="37">
        <f>'Liquiditeitsbegroting zelfstand'!M$7+'Prijsmodel - Prijsmodel op basi'!$B$12/2</f>
        <v>58.5</v>
      </c>
      <c r="N5" s="37">
        <f>'Liquiditeitsbegroting zelfstand'!N$7+'Prijsmodel - Prijsmodel op basi'!$B$12/2</f>
        <v>62.5</v>
      </c>
      <c r="O5" s="37">
        <f>'Liquiditeitsbegroting zelfstand'!O$7+'Prijsmodel - Prijsmodel op basi'!$B$12/2</f>
        <v>67.5</v>
      </c>
      <c r="P5" s="37">
        <f>'Liquiditeitsbegroting zelfstand'!P$7+'Prijsmodel - Prijsmodel op basi'!$B$12/2</f>
        <v>72.5</v>
      </c>
      <c r="Q5" s="37">
        <f>'Liquiditeitsbegroting zelfstand'!Q$7+'Prijsmodel - Prijsmodel op basi'!$B$12/2</f>
        <v>77.5</v>
      </c>
      <c r="R5" s="37">
        <f>'Liquiditeitsbegroting zelfstand'!R$7+'Prijsmodel - Prijsmodel op basi'!$B$12/2</f>
        <v>85</v>
      </c>
      <c r="S5" s="37">
        <f>'Liquiditeitsbegroting zelfstand'!S$7+'Prijsmodel - Prijsmodel op basi'!$B$12/2</f>
        <v>92.5</v>
      </c>
      <c r="T5" s="37">
        <f>'Liquiditeitsbegroting zelfstand'!T$7+'Prijsmodel - Prijsmodel op basi'!$B$12/2</f>
        <v>100</v>
      </c>
      <c r="U5" s="37">
        <f>'Liquiditeitsbegroting zelfstand'!U$7+'Prijsmodel - Prijsmodel op basi'!$B$12/2</f>
        <v>107.5</v>
      </c>
      <c r="V5" s="37">
        <f>'Liquiditeitsbegroting zelfstand'!V$7+'Prijsmodel - Prijsmodel op basi'!$B$12/2</f>
        <v>115</v>
      </c>
      <c r="W5" s="37">
        <f>'Liquiditeitsbegroting zelfstand'!W$7+'Prijsmodel - Prijsmodel op basi'!$B$12/2</f>
        <v>122.5</v>
      </c>
    </row>
    <row r="6" ht="20.25" customHeight="1">
      <c r="A6" t="s" s="36">
        <v>31</v>
      </c>
      <c r="B6" s="37">
        <v>4</v>
      </c>
      <c r="C6" s="37">
        <v>4</v>
      </c>
      <c r="D6" s="37">
        <v>4</v>
      </c>
      <c r="E6" s="37">
        <v>4</v>
      </c>
      <c r="F6" s="37">
        <v>4</v>
      </c>
      <c r="G6" s="37">
        <v>4</v>
      </c>
      <c r="H6" s="37">
        <v>4</v>
      </c>
      <c r="I6" s="37">
        <v>4</v>
      </c>
      <c r="J6" s="37">
        <v>4</v>
      </c>
      <c r="K6" s="37">
        <v>4</v>
      </c>
      <c r="L6" s="37">
        <v>4</v>
      </c>
      <c r="M6" s="37">
        <v>4</v>
      </c>
      <c r="N6" s="37">
        <v>4</v>
      </c>
      <c r="O6" s="37">
        <v>4</v>
      </c>
      <c r="P6" s="37">
        <v>4</v>
      </c>
      <c r="Q6" s="37">
        <v>4</v>
      </c>
      <c r="R6" s="37">
        <v>4</v>
      </c>
      <c r="S6" s="37">
        <v>4</v>
      </c>
      <c r="T6" s="37">
        <v>4</v>
      </c>
      <c r="U6" s="37">
        <v>4</v>
      </c>
      <c r="V6" s="37">
        <v>4</v>
      </c>
      <c r="W6" s="37">
        <v>4</v>
      </c>
    </row>
    <row r="7" ht="20.25" customHeight="1">
      <c r="A7" t="s" s="36">
        <v>32</v>
      </c>
      <c r="B7" s="37">
        <f>B5*B6</f>
        <v>12</v>
      </c>
      <c r="C7" s="37">
        <f>C5*C6</f>
        <v>12</v>
      </c>
      <c r="D7" s="37">
        <f>D5*D6</f>
        <v>24</v>
      </c>
      <c r="E7" s="37">
        <f>E5*E6</f>
        <v>36</v>
      </c>
      <c r="F7" s="37">
        <f>F5*F6</f>
        <v>127</v>
      </c>
      <c r="G7" s="37">
        <f>G5*G6</f>
        <v>214</v>
      </c>
      <c r="H7" s="37">
        <f>H5*H6</f>
        <v>301</v>
      </c>
      <c r="I7" s="37">
        <f>I5*I6</f>
        <v>388</v>
      </c>
      <c r="J7" s="37">
        <f>J5*J6</f>
        <v>404</v>
      </c>
      <c r="K7" s="37">
        <f>K5*K6</f>
        <v>210</v>
      </c>
      <c r="L7" s="37">
        <f>L5*L6</f>
        <v>224</v>
      </c>
      <c r="M7" s="37">
        <f>M5*M6</f>
        <v>234</v>
      </c>
      <c r="N7" s="37">
        <f>N5*N6</f>
        <v>250</v>
      </c>
      <c r="O7" s="37">
        <f>O5*O6</f>
        <v>270</v>
      </c>
      <c r="P7" s="37">
        <f>P5*P6</f>
        <v>290</v>
      </c>
      <c r="Q7" s="37">
        <f>Q5*Q6</f>
        <v>310</v>
      </c>
      <c r="R7" s="37">
        <f>R5*R6</f>
        <v>340</v>
      </c>
      <c r="S7" s="37">
        <f>S5*S6</f>
        <v>370</v>
      </c>
      <c r="T7" s="37">
        <f>T5*T6</f>
        <v>400</v>
      </c>
      <c r="U7" s="37">
        <f>U5*U6</f>
        <v>430</v>
      </c>
      <c r="V7" s="37">
        <f>V5*V6</f>
        <v>460</v>
      </c>
      <c r="W7" s="37">
        <f>W5*W6</f>
        <v>490</v>
      </c>
    </row>
    <row r="8" ht="20.25" customHeight="1">
      <c r="A8" t="s" s="36">
        <v>33</v>
      </c>
      <c r="B8" s="37">
        <v>0</v>
      </c>
      <c r="C8" s="37">
        <f>C7-B7</f>
        <v>0</v>
      </c>
      <c r="D8" s="37">
        <f>D7-C7</f>
        <v>12</v>
      </c>
      <c r="E8" s="37">
        <f>E7-D7</f>
        <v>12</v>
      </c>
      <c r="F8" s="37">
        <f>F7-E7</f>
        <v>91</v>
      </c>
      <c r="G8" s="37">
        <f>G7-F7</f>
        <v>87</v>
      </c>
      <c r="H8" s="37">
        <f>H7-G7</f>
        <v>87</v>
      </c>
      <c r="I8" s="37">
        <f>I7-H7</f>
        <v>87</v>
      </c>
      <c r="J8" s="37">
        <f>J7-I7</f>
        <v>16</v>
      </c>
      <c r="K8" s="37">
        <f>K7-J7</f>
        <v>-194</v>
      </c>
      <c r="L8" s="37">
        <f>L7-K7</f>
        <v>14</v>
      </c>
      <c r="M8" s="37">
        <f>M7-L7</f>
        <v>10</v>
      </c>
      <c r="N8" s="37">
        <f>N7-M7</f>
        <v>16</v>
      </c>
      <c r="O8" s="37">
        <f>O7-N7</f>
        <v>20</v>
      </c>
      <c r="P8" s="37">
        <f>P7-O7</f>
        <v>20</v>
      </c>
      <c r="Q8" s="37">
        <f>Q7-P7</f>
        <v>20</v>
      </c>
      <c r="R8" s="37">
        <f>R7-Q7</f>
        <v>30</v>
      </c>
      <c r="S8" s="37">
        <f>S7-R7</f>
        <v>30</v>
      </c>
      <c r="T8" s="37">
        <f>T7-S7</f>
        <v>30</v>
      </c>
      <c r="U8" s="37">
        <f>U7-T7</f>
        <v>30</v>
      </c>
      <c r="V8" s="37">
        <f>V7-U7</f>
        <v>30</v>
      </c>
      <c r="W8" s="37">
        <f>W7-V7</f>
        <v>30</v>
      </c>
    </row>
    <row r="9" ht="20.25" customHeight="1">
      <c r="A9" t="s" s="36">
        <v>34</v>
      </c>
      <c r="B9" s="40">
        <f>B7*'Prijsmodel - Prijsmodel op basi'!$B$4</f>
        <v>420</v>
      </c>
      <c r="C9" s="40">
        <f>(B7+C8/2)*'Prijsmodel - Prijsmodel op basi'!$B$4</f>
        <v>420</v>
      </c>
      <c r="D9" s="40">
        <f>(C7+D8/2)*'Prijsmodel - Prijsmodel op basi'!$B$4</f>
        <v>630</v>
      </c>
      <c r="E9" s="40">
        <f>(D7+E8/2)*'Prijsmodel - Prijsmodel op basi'!$B$4</f>
        <v>1050</v>
      </c>
      <c r="F9" s="40">
        <f>(E7+F8/2)*'Prijsmodel - Prijsmodel op basi'!$B$4</f>
        <v>2852.5</v>
      </c>
      <c r="G9" s="40">
        <f>(F7+G8/2)*'Prijsmodel - Prijsmodel op basi'!$B$4</f>
        <v>5967.5</v>
      </c>
      <c r="H9" s="40">
        <f>(G7+H8/2)*'Prijsmodel - Prijsmodel op basi'!$B$4</f>
        <v>9012.5</v>
      </c>
      <c r="I9" s="40">
        <f>(H7+I8/2)*'Prijsmodel - Prijsmodel op basi'!$B$4</f>
        <v>12057.5</v>
      </c>
      <c r="J9" s="40">
        <f>(I7+J8/2)*'Prijsmodel - Prijsmodel op basi'!$B$4</f>
        <v>13860</v>
      </c>
      <c r="K9" s="40">
        <f>(J7+K8/2)*'Prijsmodel - Prijsmodel op basi'!$B$4</f>
        <v>10745</v>
      </c>
      <c r="L9" s="40">
        <f>(K7+L8/2)*'Prijsmodel - Prijsmodel op basi'!$B$4</f>
        <v>7595</v>
      </c>
      <c r="M9" s="40">
        <f>(L7+M8/2)*'Prijsmodel - Prijsmodel op basi'!$B$4</f>
        <v>8015</v>
      </c>
      <c r="N9" s="40">
        <f>(M7+N8/2)*'Prijsmodel - Prijsmodel op basi'!$B$4</f>
        <v>8470</v>
      </c>
      <c r="O9" s="40">
        <f>(N7+O8/2)*'Prijsmodel - Prijsmodel op basi'!$B$4</f>
        <v>9100</v>
      </c>
      <c r="P9" s="40">
        <f>(O7+P8/2)*'Prijsmodel - Prijsmodel op basi'!$B$4</f>
        <v>9800</v>
      </c>
      <c r="Q9" s="40">
        <f>(P7+Q8/2)*'Prijsmodel - Prijsmodel op basi'!$B$4</f>
        <v>10500</v>
      </c>
      <c r="R9" s="40">
        <f>(Q7+R8/2)*'Prijsmodel - Prijsmodel op basi'!$B$4</f>
        <v>11375</v>
      </c>
      <c r="S9" s="40">
        <f>(R7+S8/2)*'Prijsmodel - Prijsmodel op basi'!$B$4</f>
        <v>12425</v>
      </c>
      <c r="T9" s="40">
        <f>(S7+T8/2)*'Prijsmodel - Prijsmodel op basi'!$B$4</f>
        <v>13475</v>
      </c>
      <c r="U9" s="40">
        <f>(T7+U8/2)*'Prijsmodel - Prijsmodel op basi'!$B$4</f>
        <v>14525</v>
      </c>
      <c r="V9" s="40">
        <f>(U7+V8/2)*'Prijsmodel - Prijsmodel op basi'!$B$4</f>
        <v>15575</v>
      </c>
      <c r="W9" s="40">
        <f>(V7+W8/2)*'Prijsmodel - Prijsmodel op basi'!$B$4</f>
        <v>16625</v>
      </c>
    </row>
    <row r="10" ht="20.25" customHeight="1">
      <c r="A10" s="36"/>
      <c r="B10" s="40"/>
      <c r="C10" s="40"/>
      <c r="D10" s="40"/>
      <c r="E10" s="40"/>
      <c r="F10" s="40"/>
      <c r="G10" s="40"/>
      <c r="H10" s="40"/>
      <c r="I10" s="40"/>
      <c r="J10" s="40"/>
      <c r="K10" s="40"/>
      <c r="L10" s="40"/>
      <c r="M10" s="40"/>
      <c r="N10" s="40"/>
      <c r="O10" s="40"/>
      <c r="P10" s="40"/>
      <c r="Q10" s="40"/>
      <c r="R10" s="40"/>
      <c r="S10" s="40"/>
      <c r="T10" s="40"/>
      <c r="U10" s="40"/>
      <c r="V10" s="40"/>
      <c r="W10" s="40"/>
    </row>
    <row r="11" ht="20.25" customHeight="1">
      <c r="A11" t="s" s="36">
        <v>35</v>
      </c>
      <c r="B11" s="37">
        <v>0</v>
      </c>
      <c r="C11" s="37">
        <v>0</v>
      </c>
      <c r="D11" s="37">
        <v>0</v>
      </c>
      <c r="E11" s="37">
        <v>0</v>
      </c>
      <c r="F11" s="37">
        <v>0</v>
      </c>
      <c r="G11" s="37">
        <v>0</v>
      </c>
      <c r="H11" s="37">
        <v>0</v>
      </c>
      <c r="I11" s="37">
        <v>0</v>
      </c>
      <c r="J11" s="37">
        <v>0</v>
      </c>
      <c r="K11" s="37">
        <f>'Liquiditeitsbegroting zelfstand'!K$13+'Prijsmodel - Prijsmodel op basi'!$B$12/2</f>
        <v>52.5</v>
      </c>
      <c r="L11" s="37">
        <f>'Liquiditeitsbegroting zelfstand'!L$13+'Prijsmodel - Prijsmodel op basi'!$B$12/2</f>
        <v>56</v>
      </c>
      <c r="M11" s="37">
        <f>'Liquiditeitsbegroting zelfstand'!M$13+'Prijsmodel - Prijsmodel op basi'!$B$12/2</f>
        <v>58.5</v>
      </c>
      <c r="N11" s="37">
        <f>'Liquiditeitsbegroting zelfstand'!N$13+'Prijsmodel - Prijsmodel op basi'!$B$12/2</f>
        <v>62.5</v>
      </c>
      <c r="O11" s="37">
        <f>'Liquiditeitsbegroting zelfstand'!O$13+'Prijsmodel - Prijsmodel op basi'!$B$12/2</f>
        <v>67.5</v>
      </c>
      <c r="P11" s="37">
        <f>'Liquiditeitsbegroting zelfstand'!P$13+'Prijsmodel - Prijsmodel op basi'!$B$12/2</f>
        <v>72.5</v>
      </c>
      <c r="Q11" s="37">
        <f>'Liquiditeitsbegroting zelfstand'!Q$13+'Prijsmodel - Prijsmodel op basi'!$B$12/2</f>
        <v>77.5</v>
      </c>
      <c r="R11" s="37">
        <f>'Liquiditeitsbegroting zelfstand'!R$13+'Prijsmodel - Prijsmodel op basi'!$B$12/2</f>
        <v>85</v>
      </c>
      <c r="S11" s="37">
        <f>'Liquiditeitsbegroting zelfstand'!S$13+'Prijsmodel - Prijsmodel op basi'!$B$12/2</f>
        <v>92.5</v>
      </c>
      <c r="T11" s="37">
        <f>'Liquiditeitsbegroting zelfstand'!T$13+'Prijsmodel - Prijsmodel op basi'!$B$12/2</f>
        <v>100</v>
      </c>
      <c r="U11" s="37">
        <f>'Liquiditeitsbegroting zelfstand'!U$13+'Prijsmodel - Prijsmodel op basi'!$B$12/2</f>
        <v>107.5</v>
      </c>
      <c r="V11" s="37">
        <f>'Liquiditeitsbegroting zelfstand'!V$13+'Prijsmodel - Prijsmodel op basi'!$B$12/2</f>
        <v>115</v>
      </c>
      <c r="W11" s="37">
        <f>'Liquiditeitsbegroting zelfstand'!W$13+'Prijsmodel - Prijsmodel op basi'!$B$12/2</f>
        <v>122.5</v>
      </c>
    </row>
    <row r="12" ht="20.25" customHeight="1">
      <c r="A12" t="s" s="36">
        <v>31</v>
      </c>
      <c r="B12" s="37">
        <v>0</v>
      </c>
      <c r="C12" s="37">
        <v>0</v>
      </c>
      <c r="D12" s="37">
        <v>0</v>
      </c>
      <c r="E12" s="37">
        <v>0</v>
      </c>
      <c r="F12" s="37">
        <v>0</v>
      </c>
      <c r="G12" s="37">
        <v>0</v>
      </c>
      <c r="H12" s="37">
        <v>4</v>
      </c>
      <c r="I12" s="37">
        <v>4</v>
      </c>
      <c r="J12" s="37">
        <v>4</v>
      </c>
      <c r="K12" s="37">
        <v>4</v>
      </c>
      <c r="L12" s="37">
        <v>4</v>
      </c>
      <c r="M12" s="37">
        <v>4</v>
      </c>
      <c r="N12" s="37">
        <v>5</v>
      </c>
      <c r="O12" s="37">
        <v>5</v>
      </c>
      <c r="P12" s="37">
        <v>5</v>
      </c>
      <c r="Q12" s="37">
        <v>5</v>
      </c>
      <c r="R12" s="37">
        <v>6</v>
      </c>
      <c r="S12" s="37">
        <v>7</v>
      </c>
      <c r="T12" s="37">
        <v>7</v>
      </c>
      <c r="U12" s="37">
        <v>7</v>
      </c>
      <c r="V12" s="37">
        <v>7</v>
      </c>
      <c r="W12" s="37">
        <v>7</v>
      </c>
    </row>
    <row r="13" ht="20.25" customHeight="1">
      <c r="A13" t="s" s="36">
        <v>32</v>
      </c>
      <c r="B13" s="37">
        <f>B11*B12</f>
        <v>0</v>
      </c>
      <c r="C13" s="37">
        <f>C11*C12</f>
        <v>0</v>
      </c>
      <c r="D13" s="37">
        <f>D11*D12</f>
        <v>0</v>
      </c>
      <c r="E13" s="37">
        <f>E11*E12</f>
        <v>0</v>
      </c>
      <c r="F13" s="37">
        <f>F11*F12</f>
        <v>0</v>
      </c>
      <c r="G13" s="37">
        <f>G11*G12</f>
        <v>0</v>
      </c>
      <c r="H13" s="37">
        <f>H11*H12</f>
        <v>0</v>
      </c>
      <c r="I13" s="37">
        <f>I11*I12</f>
        <v>0</v>
      </c>
      <c r="J13" s="37">
        <f>J11*J12</f>
        <v>0</v>
      </c>
      <c r="K13" s="37">
        <f>K11*K12</f>
        <v>210</v>
      </c>
      <c r="L13" s="37">
        <f>L11*L12</f>
        <v>224</v>
      </c>
      <c r="M13" s="37">
        <f>M11*M12</f>
        <v>234</v>
      </c>
      <c r="N13" s="37">
        <f>N11*N12</f>
        <v>312.5</v>
      </c>
      <c r="O13" s="37">
        <f>O11*O12</f>
        <v>337.5</v>
      </c>
      <c r="P13" s="37">
        <f>P11*P12</f>
        <v>362.5</v>
      </c>
      <c r="Q13" s="37">
        <f>Q11*Q12</f>
        <v>387.5</v>
      </c>
      <c r="R13" s="37">
        <f>R11*R12</f>
        <v>510</v>
      </c>
      <c r="S13" s="37">
        <f>S11*S12</f>
        <v>647.5</v>
      </c>
      <c r="T13" s="37">
        <f>T11*T12</f>
        <v>700</v>
      </c>
      <c r="U13" s="37">
        <f>U11*U12</f>
        <v>752.5</v>
      </c>
      <c r="V13" s="37">
        <f>V11*V12</f>
        <v>805</v>
      </c>
      <c r="W13" s="37">
        <f>W11*W12</f>
        <v>857.5</v>
      </c>
    </row>
    <row r="14" ht="20.25" customHeight="1">
      <c r="A14" t="s" s="36">
        <v>33</v>
      </c>
      <c r="B14" s="37">
        <v>0</v>
      </c>
      <c r="C14" s="37">
        <f>C13-B13</f>
        <v>0</v>
      </c>
      <c r="D14" s="37">
        <f>D13-C13</f>
        <v>0</v>
      </c>
      <c r="E14" s="37">
        <f>E13-D13</f>
        <v>0</v>
      </c>
      <c r="F14" s="37">
        <f>F13-E13</f>
        <v>0</v>
      </c>
      <c r="G14" s="37">
        <f>G13-F13</f>
        <v>0</v>
      </c>
      <c r="H14" s="37">
        <f>H13-G13</f>
        <v>0</v>
      </c>
      <c r="I14" s="37">
        <f>I13-H13</f>
        <v>0</v>
      </c>
      <c r="J14" s="37">
        <f>J13-I13</f>
        <v>0</v>
      </c>
      <c r="K14" s="37">
        <f>K13-J13</f>
        <v>210</v>
      </c>
      <c r="L14" s="37">
        <f>L13-K13</f>
        <v>14</v>
      </c>
      <c r="M14" s="37">
        <f>M13-L13</f>
        <v>10</v>
      </c>
      <c r="N14" s="37">
        <f>N13-M13</f>
        <v>78.5</v>
      </c>
      <c r="O14" s="37">
        <f>O13-N13</f>
        <v>25</v>
      </c>
      <c r="P14" s="37">
        <f>P13-O13</f>
        <v>25</v>
      </c>
      <c r="Q14" s="37">
        <f>Q13-P13</f>
        <v>25</v>
      </c>
      <c r="R14" s="37">
        <f>R13-Q13</f>
        <v>122.5</v>
      </c>
      <c r="S14" s="37">
        <f>S13-R13</f>
        <v>137.5</v>
      </c>
      <c r="T14" s="37">
        <f>T13-S13</f>
        <v>52.5</v>
      </c>
      <c r="U14" s="37">
        <f>U13-T13</f>
        <v>52.5</v>
      </c>
      <c r="V14" s="37">
        <f>V13-U13</f>
        <v>52.5</v>
      </c>
      <c r="W14" s="37">
        <f>W13-V13</f>
        <v>52.5</v>
      </c>
    </row>
    <row r="15" ht="20.25" customHeight="1">
      <c r="A15" t="s" s="36">
        <v>34</v>
      </c>
      <c r="B15" s="40">
        <f>B13*'Prijsmodel - Prijsmodel op basi'!B5</f>
        <v>0</v>
      </c>
      <c r="C15" s="40">
        <f>(B13+C14/2)*'Prijsmodel - Prijsmodel op basi'!$B$5</f>
        <v>0</v>
      </c>
      <c r="D15" s="40">
        <f>(C13+D14/2)*'Prijsmodel - Prijsmodel op basi'!$B$5</f>
        <v>0</v>
      </c>
      <c r="E15" s="40">
        <f>(D13+E14/2)*'Prijsmodel - Prijsmodel op basi'!$B$5</f>
        <v>0</v>
      </c>
      <c r="F15" s="40">
        <f>(E13+F14/2)*'Prijsmodel - Prijsmodel op basi'!$B$5</f>
        <v>0</v>
      </c>
      <c r="G15" s="40">
        <f>(F13+G14/2)*'Prijsmodel - Prijsmodel op basi'!$B$5</f>
        <v>0</v>
      </c>
      <c r="H15" s="40">
        <f>(G13+H14/2)*'Prijsmodel - Prijsmodel op basi'!$B$5</f>
        <v>0</v>
      </c>
      <c r="I15" s="40">
        <f>(H13+I14/2)*'Prijsmodel - Prijsmodel op basi'!$B$5</f>
        <v>0</v>
      </c>
      <c r="J15" s="40">
        <f>(I13+J14/2)*'Prijsmodel - Prijsmodel op basi'!$B$5</f>
        <v>0</v>
      </c>
      <c r="K15" s="40">
        <f>(J13+K14/2)*'Prijsmodel - Prijsmodel op basi'!$B$5</f>
        <v>5775</v>
      </c>
      <c r="L15" s="40">
        <f>(K13+L14/2)*'Prijsmodel - Prijsmodel op basi'!$B$5</f>
        <v>11935</v>
      </c>
      <c r="M15" s="40">
        <f>(L13+M14/2)*'Prijsmodel - Prijsmodel op basi'!$B$5</f>
        <v>12595</v>
      </c>
      <c r="N15" s="40">
        <f>(M13+N14/2)*'Prijsmodel - Prijsmodel op basi'!$B$5</f>
        <v>15028.75</v>
      </c>
      <c r="O15" s="40">
        <f>(N13+O14/2)*'Prijsmodel - Prijsmodel op basi'!$B$5</f>
        <v>17875</v>
      </c>
      <c r="P15" s="40">
        <f>(O13+P14/2)*'Prijsmodel - Prijsmodel op basi'!$B$5</f>
        <v>19250</v>
      </c>
      <c r="Q15" s="40">
        <f>(P13+Q14/2)*'Prijsmodel - Prijsmodel op basi'!$B$5</f>
        <v>20625</v>
      </c>
      <c r="R15" s="40">
        <f>(Q13+R14/2)*'Prijsmodel - Prijsmodel op basi'!$B$5</f>
        <v>24681.25</v>
      </c>
      <c r="S15" s="40">
        <f>(R13+S14/2)*'Prijsmodel - Prijsmodel op basi'!$B$5</f>
        <v>31831.25</v>
      </c>
      <c r="T15" s="40">
        <f>(S13+T14/2)*'Prijsmodel - Prijsmodel op basi'!$B$5</f>
        <v>37056.25</v>
      </c>
      <c r="U15" s="40">
        <f>(T13+U14/2)*'Prijsmodel - Prijsmodel op basi'!$B$5</f>
        <v>39943.75</v>
      </c>
      <c r="V15" s="40">
        <f>(U13+V14/2)*'Prijsmodel - Prijsmodel op basi'!$B$5</f>
        <v>42831.25</v>
      </c>
      <c r="W15" s="40">
        <f>(V13+W14/2)*'Prijsmodel - Prijsmodel op basi'!$B$5</f>
        <v>45718.75</v>
      </c>
    </row>
    <row r="16" ht="20.25" customHeight="1">
      <c r="A16" s="36"/>
      <c r="B16" s="41"/>
      <c r="C16" s="41"/>
      <c r="D16" s="41"/>
      <c r="E16" s="41"/>
      <c r="F16" s="41"/>
      <c r="G16" s="41"/>
      <c r="H16" s="41"/>
      <c r="I16" s="41"/>
      <c r="J16" s="41"/>
      <c r="K16" s="41"/>
      <c r="L16" s="41"/>
      <c r="M16" s="41"/>
      <c r="N16" s="41"/>
      <c r="O16" s="41"/>
      <c r="P16" s="41"/>
      <c r="Q16" s="41"/>
      <c r="R16" s="41"/>
      <c r="S16" s="41"/>
      <c r="T16" s="41"/>
      <c r="U16" s="41"/>
      <c r="V16" s="41"/>
      <c r="W16" s="41"/>
    </row>
    <row r="17" ht="19.95" customHeight="1">
      <c r="A17" t="s" s="36">
        <v>36</v>
      </c>
      <c r="B17" s="38">
        <f>B9+B15</f>
        <v>420</v>
      </c>
      <c r="C17" s="38">
        <f>C9+C15</f>
        <v>420</v>
      </c>
      <c r="D17" s="38">
        <f>D9+D15</f>
        <v>630</v>
      </c>
      <c r="E17" s="38">
        <f>E9+E15</f>
        <v>1050</v>
      </c>
      <c r="F17" s="38">
        <f>F9+F15</f>
        <v>2852.5</v>
      </c>
      <c r="G17" s="38">
        <f>G9+G15</f>
        <v>5967.5</v>
      </c>
      <c r="H17" s="38">
        <f>H9+H15</f>
        <v>9012.5</v>
      </c>
      <c r="I17" s="38">
        <f>I9+I15</f>
        <v>12057.5</v>
      </c>
      <c r="J17" s="38">
        <f>J9+J15</f>
        <v>13860</v>
      </c>
      <c r="K17" s="38">
        <f>K9+K15</f>
        <v>16520</v>
      </c>
      <c r="L17" s="38">
        <f>L9+L15</f>
        <v>19530</v>
      </c>
      <c r="M17" s="38">
        <f>M9+M15</f>
        <v>20610</v>
      </c>
      <c r="N17" s="38">
        <f>N9+N15</f>
        <v>23498.75</v>
      </c>
      <c r="O17" s="38">
        <f>O9+O15</f>
        <v>26975</v>
      </c>
      <c r="P17" s="38">
        <f>P9+P15</f>
        <v>29050</v>
      </c>
      <c r="Q17" s="38">
        <f>Q9+Q15</f>
        <v>31125</v>
      </c>
      <c r="R17" s="38">
        <f>R9+R15</f>
        <v>36056.25</v>
      </c>
      <c r="S17" s="38">
        <f>S9+S15</f>
        <v>44256.25</v>
      </c>
      <c r="T17" s="38">
        <f>T9+T15</f>
        <v>50531.25</v>
      </c>
      <c r="U17" s="38">
        <f>U9+U15</f>
        <v>54468.75</v>
      </c>
      <c r="V17" s="38">
        <f>V9+V15</f>
        <v>58406.25</v>
      </c>
      <c r="W17" s="38">
        <f>W9+W15</f>
        <v>62343.75</v>
      </c>
    </row>
    <row r="18" ht="19.95" customHeight="1">
      <c r="A18" t="s" s="36">
        <v>73</v>
      </c>
      <c r="B18" s="54">
        <f>((B7+B13)-('Liquiditeitsbegroting zelfstand'!B9+'Liquiditeitsbegroting zelfstand'!B15))/(B7+B13)</f>
        <v>0</v>
      </c>
      <c r="C18" s="54">
        <f>((C7+C13)-('Liquiditeitsbegroting zelfstand'!C9+'Liquiditeitsbegroting zelfstand'!C15))/(C7+C13)</f>
        <v>0</v>
      </c>
      <c r="D18" s="54">
        <f>((D7+D13)-('Liquiditeitsbegroting zelfstand'!D9+'Liquiditeitsbegroting zelfstand'!D15))/(D7+D13)</f>
        <v>0</v>
      </c>
      <c r="E18" s="54">
        <f>((E7+E13)-('Liquiditeitsbegroting zelfstand'!E9+'Liquiditeitsbegroting zelfstand'!E15))/(E7+E13)</f>
        <v>0</v>
      </c>
      <c r="F18" s="54">
        <f>((F7+F13)-('Liquiditeitsbegroting zelfstand'!F9+'Liquiditeitsbegroting zelfstand'!F15))/(F7+F13)</f>
        <v>0.5905511811023622</v>
      </c>
      <c r="G18" s="54">
        <f>((G7+G13)-('Liquiditeitsbegroting zelfstand'!G9+'Liquiditeitsbegroting zelfstand'!G15))/(G7+G13)</f>
        <v>0.7009345794392523</v>
      </c>
      <c r="H18" s="54">
        <f>((H7+H13)-('Liquiditeitsbegroting zelfstand'!H9+'Liquiditeitsbegroting zelfstand'!H15))/(H7+H13)</f>
        <v>0.7475083056478405</v>
      </c>
      <c r="I18" s="54">
        <f>((I7+I13)-('Liquiditeitsbegroting zelfstand'!I9+'Liquiditeitsbegroting zelfstand'!I15))/(I7+I13)</f>
        <v>0.7731958762886598</v>
      </c>
      <c r="J18" s="54">
        <f>((J7+J13)-('Liquiditeitsbegroting zelfstand'!J9+'Liquiditeitsbegroting zelfstand'!J15))/(J7+J13)</f>
        <v>0.7425742574257426</v>
      </c>
      <c r="K18" s="54">
        <f>((K7+K13)-('Liquiditeitsbegroting zelfstand'!K9+'Liquiditeitsbegroting zelfstand'!K15))/(K7+K13)</f>
        <v>0.7142857142857143</v>
      </c>
      <c r="L18" s="54">
        <f>((L7+L13)-('Liquiditeitsbegroting zelfstand'!L9+'Liquiditeitsbegroting zelfstand'!L15))/(L7+L13)</f>
        <v>0.6696428571428571</v>
      </c>
      <c r="M18" s="54">
        <f>((M7+M13)-('Liquiditeitsbegroting zelfstand'!M9+'Liquiditeitsbegroting zelfstand'!M15))/(M7+M13)</f>
        <v>0.6410256410256411</v>
      </c>
      <c r="N18" s="54">
        <f>((N7+N13)-('Liquiditeitsbegroting zelfstand'!N9+'Liquiditeitsbegroting zelfstand'!N15))/(N7+N13)</f>
        <v>0.6</v>
      </c>
      <c r="O18" s="54">
        <f>((O7+O13)-('Liquiditeitsbegroting zelfstand'!O9+'Liquiditeitsbegroting zelfstand'!O15))/(O7+O13)</f>
        <v>0.5555555555555556</v>
      </c>
      <c r="P18" s="54">
        <f>((P7+P13)-('Liquiditeitsbegroting zelfstand'!P9+'Liquiditeitsbegroting zelfstand'!P15))/(P7+P13)</f>
        <v>0.5172413793103449</v>
      </c>
      <c r="Q18" s="54">
        <f>((Q7+Q13)-('Liquiditeitsbegroting zelfstand'!Q9+'Liquiditeitsbegroting zelfstand'!Q15))/(Q7+Q13)</f>
        <v>0.4838709677419355</v>
      </c>
      <c r="R18" s="54">
        <f>((R7+R13)-('Liquiditeitsbegroting zelfstand'!R9+'Liquiditeitsbegroting zelfstand'!R15))/(R7+R13)</f>
        <v>0.4411764705882353</v>
      </c>
      <c r="S18" s="54">
        <f>((S7+S13)-('Liquiditeitsbegroting zelfstand'!S9+'Liquiditeitsbegroting zelfstand'!S15))/(S7+S13)</f>
        <v>0.4054054054054054</v>
      </c>
      <c r="T18" s="54">
        <f>((T7+T13)-('Liquiditeitsbegroting zelfstand'!T9+'Liquiditeitsbegroting zelfstand'!T15))/(T7+T13)</f>
        <v>0.375</v>
      </c>
      <c r="U18" s="54">
        <f>((U7+U13)-('Liquiditeitsbegroting zelfstand'!U9+'Liquiditeitsbegroting zelfstand'!U15))/(U7+U13)</f>
        <v>0.3488372093023256</v>
      </c>
      <c r="V18" s="54">
        <f>((V7+V13)-('Liquiditeitsbegroting zelfstand'!V9+'Liquiditeitsbegroting zelfstand'!V15))/(V7+V13)</f>
        <v>0.3260869565217391</v>
      </c>
      <c r="W18" s="54">
        <f>((W7+W13)-('Liquiditeitsbegroting zelfstand'!W9+'Liquiditeitsbegroting zelfstand'!W15))/(W7+W13)</f>
        <v>0.3061224489795918</v>
      </c>
    </row>
    <row r="19" ht="19.95" customHeight="1">
      <c r="A19" t="s" s="36">
        <v>37</v>
      </c>
      <c r="B19" s="38">
        <f>B17*B18*'Prijsmodel - Prijsmodel op basi'!$B$8</f>
        <v>0</v>
      </c>
      <c r="C19" s="38">
        <f>C17*C18*'Prijsmodel - Prijsmodel op basi'!$B$8</f>
        <v>0</v>
      </c>
      <c r="D19" s="38">
        <f>D17*D18*'Prijsmodel - Prijsmodel op basi'!$B$8</f>
        <v>0</v>
      </c>
      <c r="E19" s="38">
        <f>E17*E18*'Prijsmodel - Prijsmodel op basi'!$B$8</f>
        <v>0</v>
      </c>
      <c r="F19" s="38">
        <f>F17*F18*'Prijsmodel - Prijsmodel op basi'!$B$8</f>
        <v>673.8188976377952</v>
      </c>
      <c r="G19" s="38">
        <f>G17*G18*'Prijsmodel - Prijsmodel op basi'!$B$8</f>
        <v>1673.130841121495</v>
      </c>
      <c r="H19" s="38">
        <f>H17*H18*'Prijsmodel - Prijsmodel op basi'!$B$8</f>
        <v>2694.767441860466</v>
      </c>
      <c r="I19" s="38">
        <f>I17*I18*'Prijsmodel - Prijsmodel op basi'!$B$8</f>
        <v>3729.123711340207</v>
      </c>
      <c r="J19" s="38">
        <f>J17*J18*'Prijsmodel - Prijsmodel op basi'!$B$8</f>
        <v>4116.831683168317</v>
      </c>
      <c r="K19" s="38">
        <f>K17*K18*'Prijsmodel - Prijsmodel op basi'!$B$8</f>
        <v>4720</v>
      </c>
      <c r="L19" s="38">
        <f>L17*L18*'Prijsmodel - Prijsmodel op basi'!$B$8</f>
        <v>5231.25</v>
      </c>
      <c r="M19" s="38">
        <f>M17*M18*'Prijsmodel - Prijsmodel op basi'!$B$8</f>
        <v>5284.615384615386</v>
      </c>
      <c r="N19" s="38">
        <f>N17*N18*'Prijsmodel - Prijsmodel op basi'!$B$8</f>
        <v>5639.700000000001</v>
      </c>
      <c r="O19" s="38">
        <f>O17*O18*'Prijsmodel - Prijsmodel op basi'!$B$8</f>
        <v>5994.444444444445</v>
      </c>
      <c r="P19" s="38">
        <f>P17*P18*'Prijsmodel - Prijsmodel op basi'!$B$8</f>
        <v>6010.344827586207</v>
      </c>
      <c r="Q19" s="38">
        <f>Q17*Q18*'Prijsmodel - Prijsmodel op basi'!$B$8</f>
        <v>6024.193548387098</v>
      </c>
      <c r="R19" s="38">
        <f>R17*R18*'Prijsmodel - Prijsmodel op basi'!$B$8</f>
        <v>6362.867647058823</v>
      </c>
      <c r="S19" s="38">
        <f>S17*S18*'Prijsmodel - Prijsmodel op basi'!$B$8</f>
        <v>7176.689189189190</v>
      </c>
      <c r="T19" s="38">
        <f>T17*T18*'Prijsmodel - Prijsmodel op basi'!$B$8</f>
        <v>7579.6875</v>
      </c>
      <c r="U19" s="38">
        <f>U17*U18*'Prijsmodel - Prijsmodel op basi'!$B$8</f>
        <v>7600.290697674419</v>
      </c>
      <c r="V19" s="38">
        <f>V17*V18*'Prijsmodel - Prijsmodel op basi'!$B$8</f>
        <v>7618.206521739132</v>
      </c>
      <c r="W19" s="38">
        <f>W17*W18*'Prijsmodel - Prijsmodel op basi'!$B$8</f>
        <v>7633.928571428572</v>
      </c>
    </row>
    <row r="20" ht="19.95" customHeight="1">
      <c r="A20" t="s" s="36">
        <v>38</v>
      </c>
      <c r="B20" s="25">
        <f>B17-B19</f>
        <v>420</v>
      </c>
      <c r="C20" s="25">
        <f>C17-C19</f>
        <v>420</v>
      </c>
      <c r="D20" s="25">
        <f>D17-D19</f>
        <v>630</v>
      </c>
      <c r="E20" s="25">
        <f>E17-E19</f>
        <v>1050</v>
      </c>
      <c r="F20" s="25">
        <f>F17-F19</f>
        <v>2178.681102362205</v>
      </c>
      <c r="G20" s="25">
        <f>G17-G19</f>
        <v>4294.369158878505</v>
      </c>
      <c r="H20" s="25">
        <f>H17-H19</f>
        <v>6317.732558139534</v>
      </c>
      <c r="I20" s="25">
        <f>I17-I19</f>
        <v>8328.376288659794</v>
      </c>
      <c r="J20" s="25">
        <f>J17-J19</f>
        <v>9743.168316831683</v>
      </c>
      <c r="K20" s="25">
        <f>K17-K19</f>
        <v>11800</v>
      </c>
      <c r="L20" s="25">
        <f>L17-L19</f>
        <v>14298.75</v>
      </c>
      <c r="M20" s="25">
        <f>M17-M19</f>
        <v>15325.384615384613</v>
      </c>
      <c r="N20" s="25">
        <f>N17-N19</f>
        <v>17859.05</v>
      </c>
      <c r="O20" s="25">
        <f>O17-O19</f>
        <v>20980.555555555555</v>
      </c>
      <c r="P20" s="25">
        <f>P17-P19</f>
        <v>23039.655172413793</v>
      </c>
      <c r="Q20" s="25">
        <f>Q17-Q19</f>
        <v>25100.8064516129</v>
      </c>
      <c r="R20" s="25">
        <f>R17-R19</f>
        <v>29693.382352941175</v>
      </c>
      <c r="S20" s="25">
        <f>S17-S19</f>
        <v>37079.560810810814</v>
      </c>
      <c r="T20" s="25">
        <f>T17-T19</f>
        <v>42951.5625</v>
      </c>
      <c r="U20" s="25">
        <f>U17-U19</f>
        <v>46868.459302325580</v>
      </c>
      <c r="V20" s="25">
        <f>V17-V19</f>
        <v>50788.043478260865</v>
      </c>
      <c r="W20" s="25">
        <f>W17-W19</f>
        <v>54709.821428571428</v>
      </c>
    </row>
    <row r="21" ht="19.95" customHeight="1">
      <c r="A21" s="42"/>
      <c r="B21" s="38"/>
      <c r="C21" s="38"/>
      <c r="D21" s="38"/>
      <c r="E21" s="38"/>
      <c r="F21" s="38"/>
      <c r="G21" s="38"/>
      <c r="H21" s="38"/>
      <c r="I21" s="38"/>
      <c r="J21" s="38"/>
      <c r="K21" s="38"/>
      <c r="L21" s="38"/>
      <c r="M21" s="38"/>
      <c r="N21" s="38"/>
      <c r="O21" s="38"/>
      <c r="P21" s="38"/>
      <c r="Q21" s="38"/>
      <c r="R21" s="38"/>
      <c r="S21" s="38"/>
      <c r="T21" s="38"/>
      <c r="U21" s="38"/>
      <c r="V21" s="38"/>
      <c r="W21" s="38"/>
    </row>
    <row r="22" ht="19.95" customHeight="1">
      <c r="A22" t="s" s="39">
        <v>39</v>
      </c>
      <c r="B22" s="38"/>
      <c r="C22" s="38"/>
      <c r="D22" s="38"/>
      <c r="E22" s="38"/>
      <c r="F22" s="38"/>
      <c r="G22" s="38"/>
      <c r="H22" s="38"/>
      <c r="I22" s="38"/>
      <c r="J22" s="38"/>
      <c r="K22" s="38"/>
      <c r="L22" s="38"/>
      <c r="M22" s="38"/>
      <c r="N22" s="38"/>
      <c r="O22" s="38"/>
      <c r="P22" s="38"/>
      <c r="Q22" s="38"/>
      <c r="R22" s="38"/>
      <c r="S22" s="38"/>
      <c r="T22" s="38"/>
      <c r="U22" s="38"/>
      <c r="V22" s="38"/>
      <c r="W22" s="38"/>
    </row>
    <row r="23" ht="19.95" customHeight="1">
      <c r="A23" t="s" s="36">
        <v>40</v>
      </c>
      <c r="B23" s="43">
        <v>2</v>
      </c>
      <c r="C23" s="43">
        <v>2</v>
      </c>
      <c r="D23" s="43">
        <v>2</v>
      </c>
      <c r="E23" s="43">
        <v>2</v>
      </c>
      <c r="F23" s="43">
        <v>2</v>
      </c>
      <c r="G23" s="43">
        <v>2</v>
      </c>
      <c r="H23" s="43">
        <v>2</v>
      </c>
      <c r="I23" s="43">
        <v>2</v>
      </c>
      <c r="J23" s="43">
        <v>2</v>
      </c>
      <c r="K23" s="43">
        <v>2</v>
      </c>
      <c r="L23" s="43">
        <v>2</v>
      </c>
      <c r="M23" s="43">
        <v>2</v>
      </c>
      <c r="N23" s="43">
        <v>2</v>
      </c>
      <c r="O23" s="43">
        <v>2</v>
      </c>
      <c r="P23" s="43">
        <v>2</v>
      </c>
      <c r="Q23" s="43">
        <v>2</v>
      </c>
      <c r="R23" s="43">
        <v>2</v>
      </c>
      <c r="S23" s="43">
        <v>2</v>
      </c>
      <c r="T23" s="43">
        <v>2</v>
      </c>
      <c r="U23" s="43">
        <v>2</v>
      </c>
      <c r="V23" s="43">
        <v>2</v>
      </c>
      <c r="W23" s="43">
        <v>2</v>
      </c>
    </row>
    <row r="24" ht="19.95" customHeight="1">
      <c r="A24" t="s" s="36">
        <v>41</v>
      </c>
      <c r="B24" s="38">
        <v>0</v>
      </c>
      <c r="C24" s="38">
        <v>0</v>
      </c>
      <c r="D24" s="38">
        <v>0</v>
      </c>
      <c r="E24" s="38">
        <v>4500</v>
      </c>
      <c r="F24" s="38">
        <v>4500</v>
      </c>
      <c r="G24" s="38">
        <v>4500</v>
      </c>
      <c r="H24" s="38">
        <v>4500</v>
      </c>
      <c r="I24" s="38">
        <v>4500</v>
      </c>
      <c r="J24" s="38">
        <v>4500</v>
      </c>
      <c r="K24" s="38">
        <v>4500</v>
      </c>
      <c r="L24" s="38">
        <v>4500</v>
      </c>
      <c r="M24" s="38">
        <v>4500</v>
      </c>
      <c r="N24" s="38">
        <v>4500</v>
      </c>
      <c r="O24" s="38">
        <v>4500</v>
      </c>
      <c r="P24" s="38">
        <v>4500</v>
      </c>
      <c r="Q24" s="38">
        <v>4500</v>
      </c>
      <c r="R24" s="38">
        <v>4500</v>
      </c>
      <c r="S24" s="38">
        <v>4500</v>
      </c>
      <c r="T24" s="38">
        <v>4500</v>
      </c>
      <c r="U24" s="38">
        <v>4500</v>
      </c>
      <c r="V24" s="38">
        <v>4500</v>
      </c>
      <c r="W24" s="38">
        <v>4500</v>
      </c>
    </row>
    <row r="25" ht="20.25" customHeight="1">
      <c r="A25" t="s" s="36">
        <v>42</v>
      </c>
      <c r="B25" s="44">
        <v>0</v>
      </c>
      <c r="C25" s="44">
        <v>0</v>
      </c>
      <c r="D25" s="44">
        <v>0</v>
      </c>
      <c r="E25" s="44">
        <v>0</v>
      </c>
      <c r="F25" s="44">
        <v>0</v>
      </c>
      <c r="G25" s="44">
        <v>0</v>
      </c>
      <c r="H25" s="44">
        <v>0</v>
      </c>
      <c r="I25" s="44">
        <v>0</v>
      </c>
      <c r="J25" s="44">
        <v>0</v>
      </c>
      <c r="K25" s="44">
        <v>0</v>
      </c>
      <c r="L25" s="44">
        <v>0</v>
      </c>
      <c r="M25" s="44">
        <v>0</v>
      </c>
      <c r="N25" s="44">
        <v>0</v>
      </c>
      <c r="O25" s="44">
        <v>0</v>
      </c>
      <c r="P25" s="44">
        <v>0</v>
      </c>
      <c r="Q25" s="44">
        <v>1</v>
      </c>
      <c r="R25" s="44">
        <v>1</v>
      </c>
      <c r="S25" s="44">
        <v>1</v>
      </c>
      <c r="T25" s="44">
        <v>1</v>
      </c>
      <c r="U25" s="44">
        <v>1</v>
      </c>
      <c r="V25" s="44">
        <v>1</v>
      </c>
      <c r="W25" s="44">
        <v>1</v>
      </c>
    </row>
    <row r="26" ht="20.25" customHeight="1">
      <c r="A26" t="s" s="36">
        <v>43</v>
      </c>
      <c r="B26" s="45">
        <v>7000</v>
      </c>
      <c r="C26" s="45">
        <v>7000</v>
      </c>
      <c r="D26" s="45">
        <v>7000</v>
      </c>
      <c r="E26" s="45">
        <v>7000</v>
      </c>
      <c r="F26" s="45">
        <v>7000</v>
      </c>
      <c r="G26" s="45">
        <v>7000</v>
      </c>
      <c r="H26" s="45">
        <v>7000</v>
      </c>
      <c r="I26" s="45">
        <v>7000</v>
      </c>
      <c r="J26" s="45">
        <v>7000</v>
      </c>
      <c r="K26" s="45">
        <v>7000</v>
      </c>
      <c r="L26" s="45">
        <v>7000</v>
      </c>
      <c r="M26" s="45">
        <v>7000</v>
      </c>
      <c r="N26" s="45">
        <v>7000</v>
      </c>
      <c r="O26" s="45">
        <v>7000</v>
      </c>
      <c r="P26" s="45">
        <v>7000</v>
      </c>
      <c r="Q26" s="45">
        <v>7000</v>
      </c>
      <c r="R26" s="45">
        <v>7000</v>
      </c>
      <c r="S26" s="45">
        <v>7000</v>
      </c>
      <c r="T26" s="45">
        <v>7000</v>
      </c>
      <c r="U26" s="45">
        <v>7000</v>
      </c>
      <c r="V26" s="45">
        <v>7000</v>
      </c>
      <c r="W26" s="45">
        <v>7000</v>
      </c>
    </row>
    <row r="27" ht="19.95" customHeight="1">
      <c r="A27" t="s" s="36">
        <v>44</v>
      </c>
      <c r="B27" s="46">
        <v>0</v>
      </c>
      <c r="C27" s="46">
        <v>0</v>
      </c>
      <c r="D27" s="46">
        <v>0</v>
      </c>
      <c r="E27" s="46">
        <v>1</v>
      </c>
      <c r="F27" s="46">
        <v>2</v>
      </c>
      <c r="G27" s="46">
        <v>2</v>
      </c>
      <c r="H27" s="46">
        <v>2</v>
      </c>
      <c r="I27" s="46">
        <v>2</v>
      </c>
      <c r="J27" s="46">
        <v>2</v>
      </c>
      <c r="K27" s="46">
        <v>2</v>
      </c>
      <c r="L27" s="46">
        <v>2</v>
      </c>
      <c r="M27" s="46">
        <v>2</v>
      </c>
      <c r="N27" s="46">
        <v>2</v>
      </c>
      <c r="O27" s="46">
        <v>2</v>
      </c>
      <c r="P27" s="46">
        <v>2</v>
      </c>
      <c r="Q27" s="46">
        <v>2</v>
      </c>
      <c r="R27" s="46">
        <v>3</v>
      </c>
      <c r="S27" s="46">
        <v>3</v>
      </c>
      <c r="T27" s="46">
        <v>3</v>
      </c>
      <c r="U27" s="46">
        <v>3</v>
      </c>
      <c r="V27" s="46">
        <v>3</v>
      </c>
      <c r="W27" s="46">
        <v>3</v>
      </c>
    </row>
    <row r="28" ht="20.25" customHeight="1">
      <c r="A28" t="s" s="36">
        <v>45</v>
      </c>
      <c r="B28" s="45">
        <v>6000</v>
      </c>
      <c r="C28" s="45">
        <v>6000</v>
      </c>
      <c r="D28" s="45">
        <v>6000</v>
      </c>
      <c r="E28" s="45">
        <f>B28</f>
        <v>6000</v>
      </c>
      <c r="F28" s="45">
        <f>C28</f>
        <v>6000</v>
      </c>
      <c r="G28" s="45">
        <f>D28</f>
        <v>6000</v>
      </c>
      <c r="H28" s="45">
        <f>B28</f>
        <v>6000</v>
      </c>
      <c r="I28" s="45">
        <f>C28</f>
        <v>6000</v>
      </c>
      <c r="J28" s="45">
        <f>D28</f>
        <v>6000</v>
      </c>
      <c r="K28" s="45">
        <f>B28</f>
        <v>6000</v>
      </c>
      <c r="L28" s="45">
        <f>C28</f>
        <v>6000</v>
      </c>
      <c r="M28" s="45">
        <f>D28</f>
        <v>6000</v>
      </c>
      <c r="N28" s="45">
        <f>B28</f>
        <v>6000</v>
      </c>
      <c r="O28" s="45">
        <f>C28</f>
        <v>6000</v>
      </c>
      <c r="P28" s="45">
        <f>D28</f>
        <v>6000</v>
      </c>
      <c r="Q28" s="45">
        <f>B28</f>
        <v>6000</v>
      </c>
      <c r="R28" s="45">
        <f>C28</f>
        <v>6000</v>
      </c>
      <c r="S28" s="45">
        <f>D28</f>
        <v>6000</v>
      </c>
      <c r="T28" s="45">
        <f>E28</f>
        <v>6000</v>
      </c>
      <c r="U28" s="45">
        <f>F28</f>
        <v>6000</v>
      </c>
      <c r="V28" s="45">
        <f>G28</f>
        <v>6000</v>
      </c>
      <c r="W28" s="45">
        <f>H28</f>
        <v>6000</v>
      </c>
    </row>
    <row r="29" ht="19.95" customHeight="1">
      <c r="A29" t="s" s="36">
        <v>46</v>
      </c>
      <c r="B29" s="25">
        <f>(B23*B24+B25*B26+B27*B28)</f>
        <v>0</v>
      </c>
      <c r="C29" s="25">
        <f>(C23*C24+C25*C26+C27*C28)</f>
        <v>0</v>
      </c>
      <c r="D29" s="25">
        <f>(D23*D24+D25*D26+D27*D28)</f>
        <v>0</v>
      </c>
      <c r="E29" s="25">
        <f>(E23*E24+E25*E26+E27*E28)</f>
        <v>15000</v>
      </c>
      <c r="F29" s="25">
        <f>(F23*F24+F25*F26+F27*F28)</f>
        <v>21000</v>
      </c>
      <c r="G29" s="25">
        <f>(G23*G24+G25*G26+G27*G28)</f>
        <v>21000</v>
      </c>
      <c r="H29" s="25">
        <f>(H23*H24+H25*H26+H27*H28)</f>
        <v>21000</v>
      </c>
      <c r="I29" s="25">
        <f>(I23*I24+I25*I26+I27*I28)</f>
        <v>21000</v>
      </c>
      <c r="J29" s="25">
        <f>(J23*J24+J25*J26+J27*J28)</f>
        <v>21000</v>
      </c>
      <c r="K29" s="25">
        <f>(K23*K24+K25*K26+K27*K28)</f>
        <v>21000</v>
      </c>
      <c r="L29" s="25">
        <f>(L23*L24+L25*L26+L27*L28)</f>
        <v>21000</v>
      </c>
      <c r="M29" s="25">
        <f>(M23*M24+M25*M26+M27*M28)</f>
        <v>21000</v>
      </c>
      <c r="N29" s="25">
        <f>(N23*N24+N25*N26+N27*N28)</f>
        <v>21000</v>
      </c>
      <c r="O29" s="25">
        <f>(O23*O24+O25*O26+O27*O28)</f>
        <v>21000</v>
      </c>
      <c r="P29" s="25">
        <f>(P23*P24+P25*P26+P27*P28)</f>
        <v>21000</v>
      </c>
      <c r="Q29" s="25">
        <f>(Q23*Q24+Q25*Q26+Q27*Q28)</f>
        <v>28000</v>
      </c>
      <c r="R29" s="25">
        <f>(R23*R24+R25*R26+R27*R28)</f>
        <v>34000</v>
      </c>
      <c r="S29" s="25">
        <f>(S23*S24+S25*S26+S27*S28)</f>
        <v>34000</v>
      </c>
      <c r="T29" s="25">
        <f>(T23*T24+T25*T26+T27*T28)</f>
        <v>34000</v>
      </c>
      <c r="U29" s="25">
        <f>(U23*U24+U25*U26+U27*U28)</f>
        <v>34000</v>
      </c>
      <c r="V29" s="25">
        <f>(V23*V24+V25*V26+V27*V28)</f>
        <v>34000</v>
      </c>
      <c r="W29" s="25">
        <f>(W23*W24+W25*W26+W27*W28)</f>
        <v>34000</v>
      </c>
    </row>
    <row r="30" ht="19.95" customHeight="1">
      <c r="A30" s="42"/>
      <c r="B30" s="38"/>
      <c r="C30" s="38"/>
      <c r="D30" s="38"/>
      <c r="E30" s="38"/>
      <c r="F30" s="38"/>
      <c r="G30" s="38"/>
      <c r="H30" s="38"/>
      <c r="I30" s="38"/>
      <c r="J30" s="38"/>
      <c r="K30" s="38"/>
      <c r="L30" s="38"/>
      <c r="M30" s="38"/>
      <c r="N30" s="38"/>
      <c r="O30" s="38"/>
      <c r="P30" s="38"/>
      <c r="Q30" s="38"/>
      <c r="R30" s="38"/>
      <c r="S30" s="38"/>
      <c r="T30" s="38"/>
      <c r="U30" s="38"/>
      <c r="V30" s="38"/>
      <c r="W30" s="38"/>
    </row>
    <row r="31" ht="19.95" customHeight="1">
      <c r="A31" t="s" s="39">
        <v>47</v>
      </c>
      <c r="B31" s="38"/>
      <c r="C31" s="38"/>
      <c r="D31" s="38"/>
      <c r="E31" s="38"/>
      <c r="F31" s="38"/>
      <c r="G31" s="38"/>
      <c r="H31" s="38"/>
      <c r="I31" s="38"/>
      <c r="J31" s="38"/>
      <c r="K31" s="38"/>
      <c r="L31" s="38"/>
      <c r="M31" s="38"/>
      <c r="N31" s="38"/>
      <c r="O31" s="38"/>
      <c r="P31" s="38"/>
      <c r="Q31" s="38"/>
      <c r="R31" s="38"/>
      <c r="S31" s="38"/>
      <c r="T31" s="38"/>
      <c r="U31" s="38"/>
      <c r="V31" s="38"/>
      <c r="W31" s="38"/>
    </row>
    <row r="32" ht="19.95" customHeight="1">
      <c r="A32" t="s" s="36">
        <v>48</v>
      </c>
      <c r="B32" s="38">
        <v>0</v>
      </c>
      <c r="C32" s="38">
        <v>0</v>
      </c>
      <c r="D32" s="38">
        <v>0</v>
      </c>
      <c r="E32" s="38">
        <v>0</v>
      </c>
      <c r="F32" s="38">
        <v>0</v>
      </c>
      <c r="G32" s="38">
        <v>0</v>
      </c>
      <c r="H32" s="38">
        <v>1500</v>
      </c>
      <c r="I32" s="38">
        <v>0</v>
      </c>
      <c r="J32" s="38">
        <v>0</v>
      </c>
      <c r="K32" s="38">
        <v>1500</v>
      </c>
      <c r="L32" s="38">
        <v>0</v>
      </c>
      <c r="M32" s="38">
        <v>0</v>
      </c>
      <c r="N32" s="38">
        <v>0</v>
      </c>
      <c r="O32" s="38">
        <v>0</v>
      </c>
      <c r="P32" s="38">
        <v>0</v>
      </c>
      <c r="Q32" s="38">
        <v>1500</v>
      </c>
      <c r="R32" s="38">
        <v>0</v>
      </c>
      <c r="S32" s="38">
        <v>0</v>
      </c>
      <c r="T32" s="38">
        <v>0</v>
      </c>
      <c r="U32" s="38">
        <v>0</v>
      </c>
      <c r="V32" s="38">
        <v>0</v>
      </c>
      <c r="W32" s="38">
        <v>0</v>
      </c>
    </row>
    <row r="33" ht="19.95" customHeight="1">
      <c r="A33" t="s" s="36">
        <v>49</v>
      </c>
      <c r="B33" s="38">
        <v>0</v>
      </c>
      <c r="C33" s="38">
        <v>0</v>
      </c>
      <c r="D33" s="38">
        <v>0</v>
      </c>
      <c r="E33" s="38">
        <v>0</v>
      </c>
      <c r="F33" s="38">
        <v>0</v>
      </c>
      <c r="G33" s="38">
        <v>0</v>
      </c>
      <c r="H33" s="38">
        <v>2500</v>
      </c>
      <c r="I33" s="38">
        <v>0</v>
      </c>
      <c r="J33" s="38">
        <v>0</v>
      </c>
      <c r="K33" s="38">
        <v>2500</v>
      </c>
      <c r="L33" s="38">
        <v>0</v>
      </c>
      <c r="M33" s="38">
        <v>0</v>
      </c>
      <c r="N33" s="38">
        <v>0</v>
      </c>
      <c r="O33" s="38">
        <v>0</v>
      </c>
      <c r="P33" s="38">
        <v>0</v>
      </c>
      <c r="Q33" s="38">
        <v>2500</v>
      </c>
      <c r="R33" s="38">
        <v>0</v>
      </c>
      <c r="S33" s="38">
        <v>0</v>
      </c>
      <c r="T33" s="38">
        <v>0</v>
      </c>
      <c r="U33" s="38">
        <v>0</v>
      </c>
      <c r="V33" s="38">
        <v>0</v>
      </c>
      <c r="W33" s="38">
        <v>0</v>
      </c>
    </row>
    <row r="34" ht="19.95" customHeight="1">
      <c r="A34" t="s" s="36">
        <v>50</v>
      </c>
      <c r="B34" s="38">
        <f>SUM(B32:B33)</f>
        <v>0</v>
      </c>
      <c r="C34" s="38">
        <f>SUM(C32:C33)</f>
        <v>0</v>
      </c>
      <c r="D34" s="38">
        <f>SUM(D32:D33)</f>
        <v>0</v>
      </c>
      <c r="E34" s="38">
        <f>SUM(E32:E33)</f>
        <v>0</v>
      </c>
      <c r="F34" s="38">
        <f>SUM(F32:F33)</f>
        <v>0</v>
      </c>
      <c r="G34" s="38">
        <f>SUM(G32:G33)</f>
        <v>0</v>
      </c>
      <c r="H34" s="38">
        <f>SUM(H32:H33)</f>
        <v>4000</v>
      </c>
      <c r="I34" s="38">
        <f>SUM(I32:I33)</f>
        <v>0</v>
      </c>
      <c r="J34" s="38">
        <f>SUM(J32:J33)</f>
        <v>0</v>
      </c>
      <c r="K34" s="38">
        <f>SUM(K32:K33)</f>
        <v>4000</v>
      </c>
      <c r="L34" s="38">
        <f>SUM(L32:L33)</f>
        <v>0</v>
      </c>
      <c r="M34" s="38">
        <f>SUM(M32:M33)</f>
        <v>0</v>
      </c>
      <c r="N34" s="38">
        <f>SUM(N32:N33)</f>
        <v>0</v>
      </c>
      <c r="O34" s="38">
        <f>SUM(O32:O33)</f>
        <v>0</v>
      </c>
      <c r="P34" s="38">
        <f>SUM(P32:P33)</f>
        <v>0</v>
      </c>
      <c r="Q34" s="38">
        <f>SUM(Q32:Q33)</f>
        <v>4000</v>
      </c>
      <c r="R34" s="38">
        <f>SUM(R32:R33)</f>
        <v>0</v>
      </c>
      <c r="S34" s="38">
        <f>SUM(S32:S33)</f>
        <v>0</v>
      </c>
      <c r="T34" s="38">
        <f>SUM(T32:T33)</f>
        <v>0</v>
      </c>
      <c r="U34" s="38">
        <f>SUM(U32:U33)</f>
        <v>0</v>
      </c>
      <c r="V34" s="38">
        <f>SUM(V32:V33)</f>
        <v>0</v>
      </c>
      <c r="W34" s="38">
        <f>SUM(W32:W33)</f>
        <v>0</v>
      </c>
    </row>
    <row r="35" ht="19.95" customHeight="1">
      <c r="A35" s="36"/>
      <c r="B35" s="38"/>
      <c r="C35" s="38"/>
      <c r="D35" s="38"/>
      <c r="E35" s="38"/>
      <c r="F35" s="38"/>
      <c r="G35" s="38"/>
      <c r="H35" s="38"/>
      <c r="I35" s="38"/>
      <c r="J35" s="38"/>
      <c r="K35" s="38"/>
      <c r="L35" s="38"/>
      <c r="M35" s="38"/>
      <c r="N35" s="38"/>
      <c r="O35" s="38"/>
      <c r="P35" s="38"/>
      <c r="Q35" s="38"/>
      <c r="R35" s="38"/>
      <c r="S35" s="38"/>
      <c r="T35" s="38"/>
      <c r="U35" s="38"/>
      <c r="V35" s="38"/>
      <c r="W35" s="38"/>
    </row>
    <row r="36" ht="19.95" customHeight="1">
      <c r="A36" t="s" s="39">
        <v>51</v>
      </c>
      <c r="B36" s="38"/>
      <c r="C36" s="38"/>
      <c r="D36" s="38"/>
      <c r="E36" s="38"/>
      <c r="F36" s="38"/>
      <c r="G36" s="38"/>
      <c r="H36" s="38"/>
      <c r="I36" s="38"/>
      <c r="J36" s="38"/>
      <c r="K36" s="38"/>
      <c r="L36" s="38"/>
      <c r="M36" s="38"/>
      <c r="N36" s="38"/>
      <c r="O36" s="38"/>
      <c r="P36" s="38"/>
      <c r="Q36" s="38"/>
      <c r="R36" s="38"/>
      <c r="S36" s="38"/>
      <c r="T36" s="38"/>
      <c r="U36" s="38"/>
      <c r="V36" s="38"/>
      <c r="W36" s="38"/>
    </row>
    <row r="37" ht="19.95" customHeight="1">
      <c r="A37" t="s" s="36">
        <v>52</v>
      </c>
      <c r="B37" s="38">
        <v>0</v>
      </c>
      <c r="C37" s="38">
        <v>0</v>
      </c>
      <c r="D37" s="38">
        <v>1000</v>
      </c>
      <c r="E37" s="38">
        <v>1000</v>
      </c>
      <c r="F37" s="38">
        <v>1000</v>
      </c>
      <c r="G37" s="38">
        <v>1000</v>
      </c>
      <c r="H37" s="38">
        <v>1000</v>
      </c>
      <c r="I37" s="38">
        <v>1000</v>
      </c>
      <c r="J37" s="38">
        <v>1000</v>
      </c>
      <c r="K37" s="38">
        <v>1000</v>
      </c>
      <c r="L37" s="38">
        <v>1000</v>
      </c>
      <c r="M37" s="38">
        <v>1000</v>
      </c>
      <c r="N37" s="38">
        <v>1000</v>
      </c>
      <c r="O37" s="38">
        <v>1000</v>
      </c>
      <c r="P37" s="38">
        <v>1000</v>
      </c>
      <c r="Q37" s="38">
        <v>1000</v>
      </c>
      <c r="R37" s="38">
        <v>1000</v>
      </c>
      <c r="S37" s="38">
        <v>1000</v>
      </c>
      <c r="T37" s="38">
        <v>1000</v>
      </c>
      <c r="U37" s="38">
        <v>1000</v>
      </c>
      <c r="V37" s="38">
        <v>1000</v>
      </c>
      <c r="W37" s="38">
        <v>1000</v>
      </c>
    </row>
    <row r="38" ht="19.95" customHeight="1">
      <c r="A38" t="s" s="36">
        <v>53</v>
      </c>
      <c r="B38" s="38">
        <v>2000</v>
      </c>
      <c r="C38" s="38">
        <v>0</v>
      </c>
      <c r="D38" s="38">
        <v>0</v>
      </c>
      <c r="E38" s="38">
        <v>0</v>
      </c>
      <c r="F38" s="38">
        <v>0</v>
      </c>
      <c r="G38" s="38">
        <v>0</v>
      </c>
      <c r="H38" s="38">
        <v>0</v>
      </c>
      <c r="I38" s="38">
        <v>0</v>
      </c>
      <c r="J38" s="38">
        <v>1000</v>
      </c>
      <c r="K38" s="38">
        <v>0</v>
      </c>
      <c r="L38" s="38">
        <v>0</v>
      </c>
      <c r="M38" s="38">
        <v>0</v>
      </c>
      <c r="N38" s="38">
        <v>0</v>
      </c>
      <c r="O38" s="38">
        <v>0</v>
      </c>
      <c r="P38" s="38">
        <v>1000</v>
      </c>
      <c r="Q38" s="38">
        <v>0</v>
      </c>
      <c r="R38" s="38">
        <v>0</v>
      </c>
      <c r="S38" s="38">
        <v>0</v>
      </c>
      <c r="T38" s="38">
        <v>0</v>
      </c>
      <c r="U38" s="38">
        <v>0</v>
      </c>
      <c r="V38" s="38">
        <v>0</v>
      </c>
      <c r="W38" s="38">
        <v>0</v>
      </c>
    </row>
    <row r="39" ht="19.95" customHeight="1">
      <c r="A39" t="s" s="36">
        <v>54</v>
      </c>
      <c r="B39" s="38">
        <v>0</v>
      </c>
      <c r="C39" s="38">
        <v>0</v>
      </c>
      <c r="D39" s="38">
        <v>2000</v>
      </c>
      <c r="E39" s="38">
        <v>0</v>
      </c>
      <c r="F39" s="38">
        <v>0</v>
      </c>
      <c r="G39" s="38">
        <v>0</v>
      </c>
      <c r="H39" s="38">
        <v>0</v>
      </c>
      <c r="I39" s="38">
        <v>0</v>
      </c>
      <c r="J39" s="38">
        <v>2000</v>
      </c>
      <c r="K39" s="38">
        <v>0</v>
      </c>
      <c r="L39" s="38">
        <v>0</v>
      </c>
      <c r="M39" s="38">
        <v>0</v>
      </c>
      <c r="N39" s="38">
        <v>0</v>
      </c>
      <c r="O39" s="38">
        <v>0</v>
      </c>
      <c r="P39" s="38">
        <v>2000</v>
      </c>
      <c r="Q39" s="38">
        <v>0</v>
      </c>
      <c r="R39" s="38">
        <v>0</v>
      </c>
      <c r="S39" s="38">
        <v>0</v>
      </c>
      <c r="T39" s="38">
        <v>0</v>
      </c>
      <c r="U39" s="38">
        <v>0</v>
      </c>
      <c r="V39" s="38">
        <v>0</v>
      </c>
      <c r="W39" s="38">
        <v>0</v>
      </c>
    </row>
    <row r="40" ht="19.95" customHeight="1">
      <c r="A40" t="s" s="36">
        <v>55</v>
      </c>
      <c r="B40" s="38">
        <f>100*SUM(B23,B25,B27)</f>
        <v>200</v>
      </c>
      <c r="C40" s="38">
        <f>100*SUM(C23,C25,C27)</f>
        <v>200</v>
      </c>
      <c r="D40" s="38">
        <f>100*SUM(D23,D25,D27)</f>
        <v>200</v>
      </c>
      <c r="E40" s="38">
        <f>100*SUM(E23,E25,E27)</f>
        <v>300</v>
      </c>
      <c r="F40" s="38">
        <f>100*SUM(F23,F25,F27)</f>
        <v>400</v>
      </c>
      <c r="G40" s="38">
        <f>100*SUM(G23,G25,G27)</f>
        <v>400</v>
      </c>
      <c r="H40" s="38">
        <f>100*SUM(H23,H25,H27)</f>
        <v>400</v>
      </c>
      <c r="I40" s="38">
        <f>100*SUM(I23,I25,I27)</f>
        <v>400</v>
      </c>
      <c r="J40" s="38">
        <f>100*SUM(J23,J25,J27)</f>
        <v>400</v>
      </c>
      <c r="K40" s="38">
        <f>100*SUM(K23,K25,K27)</f>
        <v>400</v>
      </c>
      <c r="L40" s="38">
        <f>100*SUM(L23,L25,L27)</f>
        <v>400</v>
      </c>
      <c r="M40" s="38">
        <f>100*SUM(M23,M25,M27)</f>
        <v>400</v>
      </c>
      <c r="N40" s="38">
        <f>100*SUM(N23,N25,N27)</f>
        <v>400</v>
      </c>
      <c r="O40" s="38">
        <f>100*SUM(O23,O25,O27)</f>
        <v>400</v>
      </c>
      <c r="P40" s="38">
        <f>100*SUM(P23,P25,P27)</f>
        <v>400</v>
      </c>
      <c r="Q40" s="38">
        <f>100*SUM(Q23,Q25,Q27)</f>
        <v>500</v>
      </c>
      <c r="R40" s="38">
        <f>100*SUM(R23,R25,R27)</f>
        <v>600</v>
      </c>
      <c r="S40" s="38">
        <f>100*SUM(S23,S25,S27)</f>
        <v>600</v>
      </c>
      <c r="T40" s="38">
        <f>100*SUM(T23,T25,T27)</f>
        <v>600</v>
      </c>
      <c r="U40" s="38">
        <f>100*SUM(U23,U25,U27)</f>
        <v>600</v>
      </c>
      <c r="V40" s="38">
        <f>100*SUM(V23,V25,V27)</f>
        <v>600</v>
      </c>
      <c r="W40" s="38">
        <f>100*SUM(W23,W25,W27)</f>
        <v>600</v>
      </c>
    </row>
    <row r="41" ht="19.95" customHeight="1">
      <c r="A41" t="s" s="36">
        <v>56</v>
      </c>
      <c r="B41" s="38">
        <f>1000*B25</f>
        <v>0</v>
      </c>
      <c r="C41" s="38">
        <f>1000*C25</f>
        <v>0</v>
      </c>
      <c r="D41" s="38">
        <f>1000*D25</f>
        <v>0</v>
      </c>
      <c r="E41" s="38">
        <f>1000*E25</f>
        <v>0</v>
      </c>
      <c r="F41" s="38">
        <f>1000*F25</f>
        <v>0</v>
      </c>
      <c r="G41" s="38">
        <f>1000*G25</f>
        <v>0</v>
      </c>
      <c r="H41" s="38">
        <f>1000*H25</f>
        <v>0</v>
      </c>
      <c r="I41" s="38">
        <f>1000*I25</f>
        <v>0</v>
      </c>
      <c r="J41" s="38">
        <f>1000*J25</f>
        <v>0</v>
      </c>
      <c r="K41" s="38">
        <f>1000*K25</f>
        <v>0</v>
      </c>
      <c r="L41" s="38">
        <f>1000*L25</f>
        <v>0</v>
      </c>
      <c r="M41" s="38">
        <f>1000*M25</f>
        <v>0</v>
      </c>
      <c r="N41" s="38">
        <f>1000*N25</f>
        <v>0</v>
      </c>
      <c r="O41" s="38">
        <f>1000*O25</f>
        <v>0</v>
      </c>
      <c r="P41" s="38">
        <f>1000*P25</f>
        <v>0</v>
      </c>
      <c r="Q41" s="38">
        <f>1000*Q25</f>
        <v>1000</v>
      </c>
      <c r="R41" s="38">
        <f>1000*R25</f>
        <v>1000</v>
      </c>
      <c r="S41" s="38">
        <f>1000*S25</f>
        <v>1000</v>
      </c>
      <c r="T41" s="38">
        <f>1000*T25</f>
        <v>1000</v>
      </c>
      <c r="U41" s="38">
        <f>1000*U25</f>
        <v>1000</v>
      </c>
      <c r="V41" s="38">
        <f>1000*V25</f>
        <v>1000</v>
      </c>
      <c r="W41" s="38">
        <f>1000*W25</f>
        <v>1000</v>
      </c>
    </row>
    <row r="42" ht="19.95" customHeight="1">
      <c r="A42" t="s" s="36">
        <v>57</v>
      </c>
      <c r="B42" s="38">
        <v>60</v>
      </c>
      <c r="C42" s="38">
        <v>60</v>
      </c>
      <c r="D42" s="38">
        <v>100</v>
      </c>
      <c r="E42" s="38">
        <v>100</v>
      </c>
      <c r="F42" s="38">
        <v>100</v>
      </c>
      <c r="G42" s="38">
        <v>100</v>
      </c>
      <c r="H42" s="38">
        <v>100</v>
      </c>
      <c r="I42" s="38">
        <v>100</v>
      </c>
      <c r="J42" s="38">
        <v>100</v>
      </c>
      <c r="K42" s="38">
        <v>100</v>
      </c>
      <c r="L42" s="38">
        <v>100</v>
      </c>
      <c r="M42" s="38">
        <v>100</v>
      </c>
      <c r="N42" s="38">
        <v>100</v>
      </c>
      <c r="O42" s="38">
        <v>200</v>
      </c>
      <c r="P42" s="38">
        <v>200</v>
      </c>
      <c r="Q42" s="38">
        <v>200</v>
      </c>
      <c r="R42" s="38">
        <v>200</v>
      </c>
      <c r="S42" s="38">
        <v>200</v>
      </c>
      <c r="T42" s="38">
        <v>200</v>
      </c>
      <c r="U42" s="38">
        <v>200</v>
      </c>
      <c r="V42" s="38">
        <v>200</v>
      </c>
      <c r="W42" s="38">
        <v>200</v>
      </c>
    </row>
    <row r="43" ht="19.95" customHeight="1">
      <c r="A43" t="s" s="36">
        <v>58</v>
      </c>
      <c r="B43" s="38">
        <v>150</v>
      </c>
      <c r="C43" s="38">
        <v>150</v>
      </c>
      <c r="D43" s="38">
        <v>1500</v>
      </c>
      <c r="E43" s="38">
        <v>150</v>
      </c>
      <c r="F43" s="38">
        <v>150</v>
      </c>
      <c r="G43" s="38">
        <v>150</v>
      </c>
      <c r="H43" s="38">
        <v>150</v>
      </c>
      <c r="I43" s="38">
        <v>150</v>
      </c>
      <c r="J43" s="38">
        <v>150</v>
      </c>
      <c r="K43" s="38">
        <v>150</v>
      </c>
      <c r="L43" s="38">
        <v>150</v>
      </c>
      <c r="M43" s="38">
        <v>150</v>
      </c>
      <c r="N43" s="38">
        <v>150</v>
      </c>
      <c r="O43" s="38">
        <v>150</v>
      </c>
      <c r="P43" s="38">
        <v>1500</v>
      </c>
      <c r="Q43" s="38">
        <v>150</v>
      </c>
      <c r="R43" s="38">
        <v>150</v>
      </c>
      <c r="S43" s="38">
        <v>150</v>
      </c>
      <c r="T43" s="38">
        <v>150</v>
      </c>
      <c r="U43" s="38">
        <v>150</v>
      </c>
      <c r="V43" s="38">
        <v>150</v>
      </c>
      <c r="W43" s="38">
        <v>150</v>
      </c>
    </row>
    <row r="44" ht="19.95" customHeight="1">
      <c r="A44" t="s" s="36">
        <v>59</v>
      </c>
      <c r="B44" s="38">
        <v>0</v>
      </c>
      <c r="C44" s="38">
        <f>IF(B57&lt;0,ABS(B57*'Prijsmodel - Prijsmodel op basi'!$B$9/12),0)</f>
        <v>0</v>
      </c>
      <c r="D44" s="38">
        <f>IF(C57&lt;0,ABS(C57*'Prijsmodel - Prijsmodel op basi'!$B$9/12),0)</f>
        <v>0</v>
      </c>
      <c r="E44" s="38">
        <f>IF(D57&lt;0,ABS(D57*'Prijsmodel - Prijsmodel op basi'!$B$9/12),0)</f>
        <v>28.13708333333333</v>
      </c>
      <c r="F44" s="38">
        <f>IF(E57&lt;0,ABS(E57*'Prijsmodel - Prijsmodel op basi'!$B$9/12),0)</f>
        <v>183.2035065972223</v>
      </c>
      <c r="G44" s="38">
        <f>IF(F57&lt;0,ABS(F57*'Prijsmodel - Prijsmodel op basi'!$B$9/12),0)</f>
        <v>389.8843341806626</v>
      </c>
      <c r="H44" s="38">
        <f>IF(G57&lt;0,ABS(G57*'Prijsmodel - Prijsmodel op basi'!$B$9/12),0)</f>
        <v>574.9932293234247</v>
      </c>
      <c r="I44" s="38">
        <f>IF(H57&lt;0,ABS(H57*'Prijsmodel - Prijsmodel op basi'!$B$9/12),0)</f>
        <v>748.1550220544135</v>
      </c>
      <c r="J44" s="38">
        <f>IF(I57&lt;0,ABS(I57*'Prijsmodel - Prijsmodel op basi'!$B$9/12),0)</f>
        <v>891.8042027548607</v>
      </c>
      <c r="K44" s="38">
        <f>IF(J57&lt;0,ABS(J57*'Prijsmodel - Prijsmodel op basi'!$B$9/12),0)</f>
        <v>1054.352766032589</v>
      </c>
      <c r="L44" s="38">
        <f>IF(K57&lt;0,ABS(K57*'Prijsmodel - Prijsmodel op basi'!$B$9/12),0)</f>
        <v>1182.393691594544</v>
      </c>
      <c r="M44" s="38">
        <f>IF(L57&lt;0,ABS(L57*'Prijsmodel - Prijsmodel op basi'!$B$9/12),0)</f>
        <v>1263.801998350827</v>
      </c>
      <c r="N44" s="38">
        <f>IF(M57&lt;0,ABS(M57*'Prijsmodel - Prijsmodel op basi'!$B$9/12),0)</f>
        <v>1334.569458976735</v>
      </c>
      <c r="O44" s="38">
        <f>IF(N57&lt;0,ABS(N57*'Prijsmodel - Prijsmodel op basi'!$B$9/12),0)</f>
        <v>1384.474508568637</v>
      </c>
      <c r="P44" s="38">
        <f>IF(O57&lt;0,ABS(O57*'Prijsmodel - Prijsmodel op basi'!$B$9/12),0)</f>
        <v>1394.539529526813</v>
      </c>
      <c r="Q44" s="38">
        <f>IF(P57&lt;0,ABS(P57*'Prijsmodel - Prijsmodel op basi'!$B$9/12),0)</f>
        <v>1427.507966593453</v>
      </c>
      <c r="R44" s="38">
        <f>IF(Q57&lt;0,ABS(Q57*'Prijsmodel - Prijsmodel op basi'!$B$9/12),0)</f>
        <v>1574.176254962760</v>
      </c>
      <c r="S44" s="38">
        <f>IF(R57&lt;0,ABS(R57*'Prijsmodel - Prijsmodel op basi'!$B$9/12),0)</f>
        <v>1619.507104701880</v>
      </c>
      <c r="T44" s="38">
        <f>IF(S57&lt;0,ABS(S57*'Prijsmodel - Prijsmodel op basi'!$B$9/12),0)</f>
        <v>1583.328457835070</v>
      </c>
      <c r="U44" s="38">
        <f>IF(T57&lt;0,ABS(T57*'Prijsmodel - Prijsmodel op basi'!$B$9/12),0)</f>
        <v>1585.394855978969</v>
      </c>
      <c r="V44" s="38">
        <f>IF(U57&lt;0,ABS(U57*'Prijsmodel - Prijsmodel op basi'!$B$9/12),0)</f>
        <v>1440.328314397148</v>
      </c>
      <c r="W44" s="38">
        <f>IF(V57&lt;0,ABS(V57*'Prijsmodel - Prijsmodel op basi'!$B$9/12),0)</f>
        <v>1250.457275032745</v>
      </c>
    </row>
    <row r="45" ht="19.95" customHeight="1">
      <c r="A45" t="s" s="36">
        <v>60</v>
      </c>
      <c r="B45" s="38">
        <v>250</v>
      </c>
      <c r="C45" s="38">
        <v>250</v>
      </c>
      <c r="D45" s="38">
        <v>250</v>
      </c>
      <c r="E45" s="38">
        <v>250</v>
      </c>
      <c r="F45" s="38">
        <v>250</v>
      </c>
      <c r="G45" s="38">
        <v>250</v>
      </c>
      <c r="H45" s="38">
        <v>250</v>
      </c>
      <c r="I45" s="38">
        <v>250</v>
      </c>
      <c r="J45" s="38">
        <v>250</v>
      </c>
      <c r="K45" s="38">
        <v>250</v>
      </c>
      <c r="L45" s="38">
        <v>250</v>
      </c>
      <c r="M45" s="38">
        <v>250</v>
      </c>
      <c r="N45" s="38">
        <v>250</v>
      </c>
      <c r="O45" s="38">
        <v>250</v>
      </c>
      <c r="P45" s="38">
        <v>250</v>
      </c>
      <c r="Q45" s="38">
        <v>250</v>
      </c>
      <c r="R45" s="38">
        <v>250</v>
      </c>
      <c r="S45" s="38">
        <v>250</v>
      </c>
      <c r="T45" s="38">
        <v>250</v>
      </c>
      <c r="U45" s="38">
        <v>250</v>
      </c>
      <c r="V45" s="38">
        <v>250</v>
      </c>
      <c r="W45" s="38">
        <v>250</v>
      </c>
    </row>
    <row r="46" ht="20.25" customHeight="1">
      <c r="A46" t="s" s="47">
        <v>61</v>
      </c>
      <c r="B46" s="48">
        <f>SUM(B37:B45)</f>
        <v>2660</v>
      </c>
      <c r="C46" s="48">
        <f>SUM(C37:C45)</f>
        <v>660</v>
      </c>
      <c r="D46" s="48">
        <f>SUM(D37:D45)</f>
        <v>5050</v>
      </c>
      <c r="E46" s="48">
        <f>SUM(E37:E45)</f>
        <v>1828.137083333333</v>
      </c>
      <c r="F46" s="48">
        <f>SUM(F37:F45)</f>
        <v>2083.203506597222</v>
      </c>
      <c r="G46" s="48">
        <f>SUM(G37:G45)</f>
        <v>2289.884334180662</v>
      </c>
      <c r="H46" s="48">
        <f>SUM(H37:H45)</f>
        <v>2474.993229323425</v>
      </c>
      <c r="I46" s="48">
        <f>SUM(I37:I45)</f>
        <v>2648.155022054414</v>
      </c>
      <c r="J46" s="48">
        <f>SUM(J37:J45)</f>
        <v>5791.804202754861</v>
      </c>
      <c r="K46" s="48">
        <f>SUM(K37:K45)</f>
        <v>2954.352766032589</v>
      </c>
      <c r="L46" s="48">
        <f>SUM(L37:L45)</f>
        <v>3082.393691594544</v>
      </c>
      <c r="M46" s="48">
        <f>SUM(M37:M45)</f>
        <v>3163.801998350827</v>
      </c>
      <c r="N46" s="48">
        <f>SUM(N37:N45)</f>
        <v>3234.569458976735</v>
      </c>
      <c r="O46" s="48">
        <f>SUM(O37:O45)</f>
        <v>3384.474508568637</v>
      </c>
      <c r="P46" s="48">
        <f>SUM(P37:P45)</f>
        <v>7744.539529526814</v>
      </c>
      <c r="Q46" s="48">
        <f>SUM(Q37:Q45)</f>
        <v>4527.507966593453</v>
      </c>
      <c r="R46" s="48">
        <f>SUM(R37:R45)</f>
        <v>4774.176254962760</v>
      </c>
      <c r="S46" s="48">
        <f>SUM(S37:S45)</f>
        <v>4819.507104701880</v>
      </c>
      <c r="T46" s="48">
        <f>SUM(T37:T45)</f>
        <v>4783.328457835070</v>
      </c>
      <c r="U46" s="48">
        <f>SUM(U37:U45)</f>
        <v>4785.394855978969</v>
      </c>
      <c r="V46" s="48">
        <f>SUM(V37:V45)</f>
        <v>4640.328314397148</v>
      </c>
      <c r="W46" s="48">
        <f>SUM(W37:W45)</f>
        <v>4450.457275032745</v>
      </c>
    </row>
    <row r="47" ht="19.95" customHeight="1">
      <c r="A47" s="42"/>
      <c r="B47" s="38"/>
      <c r="C47" s="38"/>
      <c r="D47" s="38"/>
      <c r="E47" s="38"/>
      <c r="F47" s="38"/>
      <c r="G47" s="38"/>
      <c r="H47" s="38"/>
      <c r="I47" s="38"/>
      <c r="J47" s="38"/>
      <c r="K47" s="38"/>
      <c r="L47" s="38"/>
      <c r="M47" s="38"/>
      <c r="N47" s="38"/>
      <c r="O47" s="38"/>
      <c r="P47" s="38"/>
      <c r="Q47" s="38"/>
      <c r="R47" s="38"/>
      <c r="S47" s="38"/>
      <c r="T47" s="38"/>
      <c r="U47" s="38"/>
      <c r="V47" s="38"/>
      <c r="W47" s="38"/>
    </row>
    <row r="48" ht="19.95" customHeight="1">
      <c r="A48" t="s" s="39">
        <v>62</v>
      </c>
      <c r="B48" s="38"/>
      <c r="C48" s="38"/>
      <c r="D48" s="38"/>
      <c r="E48" s="38"/>
      <c r="F48" s="38"/>
      <c r="G48" s="38"/>
      <c r="H48" s="38"/>
      <c r="I48" s="38"/>
      <c r="J48" s="38"/>
      <c r="K48" s="38"/>
      <c r="L48" s="38"/>
      <c r="M48" s="38"/>
      <c r="N48" s="38"/>
      <c r="O48" s="38"/>
      <c r="P48" s="38"/>
      <c r="Q48" s="38"/>
      <c r="R48" s="38"/>
      <c r="S48" s="38"/>
      <c r="T48" s="38"/>
      <c r="U48" s="38"/>
      <c r="V48" s="38"/>
      <c r="W48" s="38"/>
    </row>
    <row r="49" ht="19.95" customHeight="1">
      <c r="A49" t="s" s="36">
        <v>63</v>
      </c>
      <c r="B49" s="38">
        <f>B17*0.21</f>
        <v>88.2</v>
      </c>
      <c r="C49" s="38">
        <f>C17*0.21</f>
        <v>88.2</v>
      </c>
      <c r="D49" s="38">
        <f>D17*0.21</f>
        <v>132.3</v>
      </c>
      <c r="E49" s="38">
        <f>E17*0.21</f>
        <v>220.5</v>
      </c>
      <c r="F49" s="38">
        <f>F17*0.21</f>
        <v>599.025</v>
      </c>
      <c r="G49" s="38">
        <f>G17*0.21</f>
        <v>1253.175</v>
      </c>
      <c r="H49" s="38">
        <f>H17*0.21</f>
        <v>1892.625</v>
      </c>
      <c r="I49" s="38">
        <f>I17*0.21</f>
        <v>2532.075</v>
      </c>
      <c r="J49" s="38">
        <f>J17*0.21</f>
        <v>2910.6</v>
      </c>
      <c r="K49" s="38">
        <f>K17*0.21</f>
        <v>3469.2</v>
      </c>
      <c r="L49" s="38">
        <f>L17*0.21</f>
        <v>4101.3</v>
      </c>
      <c r="M49" s="38">
        <f>M17*0.21</f>
        <v>4328.099999999999</v>
      </c>
      <c r="N49" s="38">
        <f>N17*0.21</f>
        <v>4934.7375</v>
      </c>
      <c r="O49" s="38">
        <f>O17*0.21</f>
        <v>5664.75</v>
      </c>
      <c r="P49" s="38">
        <f>P17*0.21</f>
        <v>6100.5</v>
      </c>
      <c r="Q49" s="38">
        <f>Q17*0.21</f>
        <v>6536.25</v>
      </c>
      <c r="R49" s="38">
        <f>R17*0.21</f>
        <v>7571.8125</v>
      </c>
      <c r="S49" s="38">
        <f>S17*0.21</f>
        <v>9293.8125</v>
      </c>
      <c r="T49" s="38">
        <f>T17*0.21</f>
        <v>10611.5625</v>
      </c>
      <c r="U49" s="38">
        <f>U17*0.21</f>
        <v>11438.4375</v>
      </c>
      <c r="V49" s="38">
        <f>V17*0.21</f>
        <v>12265.3125</v>
      </c>
      <c r="W49" s="38">
        <f>W17*0.21</f>
        <v>13092.1875</v>
      </c>
    </row>
    <row r="50" ht="19.95" customHeight="1">
      <c r="A50" t="s" s="36">
        <v>64</v>
      </c>
      <c r="B50" s="38">
        <f>B19*0.21</f>
        <v>0</v>
      </c>
      <c r="C50" s="38">
        <f>C19*0.21</f>
        <v>0</v>
      </c>
      <c r="D50" s="38">
        <f>D19*0.21</f>
        <v>0</v>
      </c>
      <c r="E50" s="38">
        <f>E19*0.21</f>
        <v>0</v>
      </c>
      <c r="F50" s="38">
        <f>F19*0.21</f>
        <v>141.501968503937</v>
      </c>
      <c r="G50" s="38">
        <f>G19*0.21</f>
        <v>351.357476635514</v>
      </c>
      <c r="H50" s="38">
        <f>H19*0.21</f>
        <v>565.9011627906978</v>
      </c>
      <c r="I50" s="38">
        <f>I19*0.21</f>
        <v>783.1159793814434</v>
      </c>
      <c r="J50" s="38">
        <f>J19*0.21</f>
        <v>864.5346534653465</v>
      </c>
      <c r="K50" s="38">
        <f>K19*0.21</f>
        <v>991.1999999999999</v>
      </c>
      <c r="L50" s="38">
        <f>L19*0.21</f>
        <v>1098.5625</v>
      </c>
      <c r="M50" s="38">
        <f>M19*0.21</f>
        <v>1109.769230769231</v>
      </c>
      <c r="N50" s="38">
        <f>N19*0.21</f>
        <v>1184.337</v>
      </c>
      <c r="O50" s="38">
        <f>O19*0.21</f>
        <v>1258.833333333333</v>
      </c>
      <c r="P50" s="38">
        <f>P19*0.21</f>
        <v>1262.172413793103</v>
      </c>
      <c r="Q50" s="38">
        <f>Q19*0.21</f>
        <v>1265.080645161290</v>
      </c>
      <c r="R50" s="38">
        <f>R19*0.21</f>
        <v>1336.202205882353</v>
      </c>
      <c r="S50" s="38">
        <f>S19*0.21</f>
        <v>1507.104729729730</v>
      </c>
      <c r="T50" s="38">
        <f>T19*0.21</f>
        <v>1591.734375</v>
      </c>
      <c r="U50" s="38">
        <f>U19*0.21</f>
        <v>1596.061046511628</v>
      </c>
      <c r="V50" s="38">
        <f>V19*0.21</f>
        <v>1599.823369565218</v>
      </c>
      <c r="W50" s="38">
        <f>W19*0.21</f>
        <v>1603.125</v>
      </c>
    </row>
    <row r="51" ht="19.95" customHeight="1">
      <c r="A51" t="s" s="36">
        <v>65</v>
      </c>
      <c r="B51" s="38">
        <f>B23*B24*0.21</f>
        <v>0</v>
      </c>
      <c r="C51" s="38">
        <f>C23*C24*0.21</f>
        <v>0</v>
      </c>
      <c r="D51" s="38">
        <f>D23*D24*0.21</f>
        <v>0</v>
      </c>
      <c r="E51" s="38">
        <f>E23*E24*0.21</f>
        <v>1890</v>
      </c>
      <c r="F51" s="38">
        <f>F23*F24*0.21</f>
        <v>1890</v>
      </c>
      <c r="G51" s="38">
        <f>G23*G24*0.21</f>
        <v>1890</v>
      </c>
      <c r="H51" s="38">
        <f>H23*H24*0.21</f>
        <v>1890</v>
      </c>
      <c r="I51" s="38">
        <f>I23*I24*0.21</f>
        <v>1890</v>
      </c>
      <c r="J51" s="38">
        <f>J23*J24*0.21</f>
        <v>1890</v>
      </c>
      <c r="K51" s="38">
        <f>K23*K24*0.21</f>
        <v>1890</v>
      </c>
      <c r="L51" s="38">
        <f>L23*L24*0.21</f>
        <v>1890</v>
      </c>
      <c r="M51" s="38">
        <f>M23*M24*0.21</f>
        <v>1890</v>
      </c>
      <c r="N51" s="38">
        <f>N23*N24*0.21</f>
        <v>1890</v>
      </c>
      <c r="O51" s="38">
        <f>O23*O24*0.21</f>
        <v>1890</v>
      </c>
      <c r="P51" s="38">
        <f>P23*P24*0.21</f>
        <v>1890</v>
      </c>
      <c r="Q51" s="38">
        <f>Q23*Q24*0.21</f>
        <v>1890</v>
      </c>
      <c r="R51" s="38">
        <f>R23*R24*0.21</f>
        <v>1890</v>
      </c>
      <c r="S51" s="38">
        <f>S23*S24*0.21</f>
        <v>1890</v>
      </c>
      <c r="T51" s="38">
        <f>T23*T24*0.21</f>
        <v>1890</v>
      </c>
      <c r="U51" s="38">
        <f>U23*U24*0.21</f>
        <v>1890</v>
      </c>
      <c r="V51" s="38">
        <f>V23*V24*0.21</f>
        <v>1890</v>
      </c>
      <c r="W51" s="38">
        <f>W23*W24*0.21</f>
        <v>1890</v>
      </c>
    </row>
    <row r="52" ht="19.95" customHeight="1">
      <c r="A52" t="s" s="36">
        <v>66</v>
      </c>
      <c r="B52" s="38">
        <f>SUM(B32:B39)*0.21</f>
        <v>420</v>
      </c>
      <c r="C52" s="38">
        <f>SUM(C32:C39)*0.21</f>
        <v>0</v>
      </c>
      <c r="D52" s="38">
        <f>SUM(D32:D39)*0.21</f>
        <v>630</v>
      </c>
      <c r="E52" s="38">
        <f>SUM(E32:E39)*0.21</f>
        <v>210</v>
      </c>
      <c r="F52" s="38">
        <f>SUM(F32:F39)*0.21</f>
        <v>210</v>
      </c>
      <c r="G52" s="38">
        <f>SUM(G32:G39)*0.21</f>
        <v>210</v>
      </c>
      <c r="H52" s="38">
        <f>SUM(H32:H39)*0.21</f>
        <v>1890</v>
      </c>
      <c r="I52" s="38">
        <f>SUM(I32:I39)*0.21</f>
        <v>210</v>
      </c>
      <c r="J52" s="38">
        <f>SUM(J32:J39)*0.21</f>
        <v>840</v>
      </c>
      <c r="K52" s="38">
        <f>SUM(K32:K39)*0.21</f>
        <v>1890</v>
      </c>
      <c r="L52" s="38">
        <f>SUM(L32:L39)*0.21</f>
        <v>210</v>
      </c>
      <c r="M52" s="38">
        <f>SUM(M32:M39)*0.21</f>
        <v>210</v>
      </c>
      <c r="N52" s="38">
        <f>SUM(N32:N39)*0.21</f>
        <v>210</v>
      </c>
      <c r="O52" s="38">
        <f>SUM(O32:O39)*0.21</f>
        <v>210</v>
      </c>
      <c r="P52" s="38">
        <f>SUM(P32:P39)*0.21</f>
        <v>840</v>
      </c>
      <c r="Q52" s="38">
        <f>SUM(Q32:Q39)*0.21</f>
        <v>1890</v>
      </c>
      <c r="R52" s="38">
        <f>SUM(R32:R39)*0.21</f>
        <v>210</v>
      </c>
      <c r="S52" s="38">
        <f>SUM(S32:S39)*0.21</f>
        <v>210</v>
      </c>
      <c r="T52" s="38">
        <f>SUM(T32:T39)*0.21</f>
        <v>210</v>
      </c>
      <c r="U52" s="38">
        <f>SUM(U32:U39)*0.21</f>
        <v>210</v>
      </c>
      <c r="V52" s="38">
        <f>SUM(V32:V39)*0.21</f>
        <v>210</v>
      </c>
      <c r="W52" s="38">
        <f>SUM(W32:W39)*0.21</f>
        <v>210</v>
      </c>
    </row>
    <row r="53" ht="19.95" customHeight="1">
      <c r="A53" t="s" s="36">
        <v>67</v>
      </c>
      <c r="B53" s="25">
        <f>B49-SUM(B50:B52)</f>
        <v>-331.8</v>
      </c>
      <c r="C53" s="25">
        <f>C49-SUM(C50:C52)</f>
        <v>88.2</v>
      </c>
      <c r="D53" s="25">
        <f>D49-SUM(D50:D52)</f>
        <v>-497.7</v>
      </c>
      <c r="E53" s="25">
        <f>E49-SUM(E50:E52)</f>
        <v>-1879.5</v>
      </c>
      <c r="F53" s="25">
        <f>F49-SUM(F50:F52)</f>
        <v>-1642.476968503937</v>
      </c>
      <c r="G53" s="25">
        <f>G49-SUM(G50:G52)</f>
        <v>-1198.182476635514</v>
      </c>
      <c r="H53" s="25">
        <f>H49-SUM(H50:H52)</f>
        <v>-2453.276162790698</v>
      </c>
      <c r="I53" s="25">
        <f>I49-SUM(I50:I52)</f>
        <v>-351.0409793814433</v>
      </c>
      <c r="J53" s="25">
        <f>J49-SUM(J50:J52)</f>
        <v>-683.9346534653464</v>
      </c>
      <c r="K53" s="25">
        <f>K49-SUM(K50:K52)</f>
        <v>-1302</v>
      </c>
      <c r="L53" s="25">
        <f>L49-SUM(L50:L52)</f>
        <v>902.7375000000002</v>
      </c>
      <c r="M53" s="25">
        <f>M49-SUM(M50:M52)</f>
        <v>1118.330769230769</v>
      </c>
      <c r="N53" s="25">
        <f>N49-SUM(N50:N52)</f>
        <v>1650.4005</v>
      </c>
      <c r="O53" s="25">
        <f>O49-SUM(O50:O52)</f>
        <v>2305.916666666667</v>
      </c>
      <c r="P53" s="25">
        <f>P49-SUM(P50:P52)</f>
        <v>2108.327586206897</v>
      </c>
      <c r="Q53" s="25">
        <f>Q49-SUM(Q50:Q52)</f>
        <v>1491.169354838709</v>
      </c>
      <c r="R53" s="25">
        <f>R49-SUM(R50:R52)</f>
        <v>4135.610294117647</v>
      </c>
      <c r="S53" s="25">
        <f>S49-SUM(S50:S52)</f>
        <v>5686.707770270270</v>
      </c>
      <c r="T53" s="25">
        <f>T49-SUM(T50:T52)</f>
        <v>6919.828125</v>
      </c>
      <c r="U53" s="25">
        <f>U49-SUM(U50:U52)</f>
        <v>7742.376453488372</v>
      </c>
      <c r="V53" s="25">
        <f>V49-SUM(V50:V52)</f>
        <v>8565.489130434782</v>
      </c>
      <c r="W53" s="25">
        <f>W49-SUM(W50:W52)</f>
        <v>9389.0625</v>
      </c>
    </row>
    <row r="54" ht="19.95" customHeight="1">
      <c r="A54" t="s" s="36">
        <v>68</v>
      </c>
      <c r="B54" s="38"/>
      <c r="C54" s="38"/>
      <c r="D54" s="38"/>
      <c r="E54" s="38">
        <f>SUM(B53:D53)</f>
        <v>-741.3000000000001</v>
      </c>
      <c r="F54" s="38"/>
      <c r="G54" s="38"/>
      <c r="H54" s="38">
        <f>SUM(E53:G53)</f>
        <v>-4720.159445139451</v>
      </c>
      <c r="I54" s="38"/>
      <c r="J54" s="38"/>
      <c r="K54" s="38">
        <f>SUM(H53:J53)</f>
        <v>-3488.251795637487</v>
      </c>
      <c r="L54" s="38"/>
      <c r="M54" s="38"/>
      <c r="N54" s="38">
        <f>SUM(K53:M53)</f>
        <v>719.0682692307687</v>
      </c>
      <c r="O54" s="38"/>
      <c r="P54" s="38"/>
      <c r="Q54" s="38">
        <f>SUM(N53:P53)</f>
        <v>6064.644752873563</v>
      </c>
      <c r="R54" s="38"/>
      <c r="S54" s="38"/>
      <c r="T54" s="38">
        <f>SUM(Q53:S53)</f>
        <v>11313.487419226625</v>
      </c>
      <c r="U54" s="38"/>
      <c r="V54" s="38"/>
      <c r="W54" s="38">
        <f>SUM(T53:V53)</f>
        <v>23227.693708923154</v>
      </c>
    </row>
    <row r="55" ht="19.95" customHeight="1">
      <c r="A55" s="49"/>
      <c r="B55" s="38"/>
      <c r="C55" s="38"/>
      <c r="D55" s="38"/>
      <c r="E55" s="38"/>
      <c r="F55" s="38"/>
      <c r="G55" s="38"/>
      <c r="H55" s="38"/>
      <c r="I55" s="38"/>
      <c r="J55" s="38"/>
      <c r="K55" s="38"/>
      <c r="L55" s="38"/>
      <c r="M55" s="38"/>
      <c r="N55" s="38"/>
      <c r="O55" s="38"/>
      <c r="P55" s="38"/>
      <c r="Q55" s="38"/>
      <c r="R55" s="38"/>
      <c r="S55" s="38"/>
      <c r="T55" s="38"/>
      <c r="U55" s="38"/>
      <c r="V55" s="38"/>
      <c r="W55" s="38"/>
    </row>
    <row r="56" ht="20.25" customHeight="1">
      <c r="A56" t="s" s="47">
        <v>69</v>
      </c>
      <c r="B56" s="48">
        <f>B20+B53-B46-B34-B29-B54</f>
        <v>-2571.8</v>
      </c>
      <c r="C56" s="48">
        <f>C20+C53-C46-C34-C29-C54</f>
        <v>-151.8</v>
      </c>
      <c r="D56" s="48">
        <f>D20+D53-D46-D34-D29-D54</f>
        <v>-4917.7</v>
      </c>
      <c r="E56" s="48">
        <f>E20+E53-E46-E34-E29-E54</f>
        <v>-16916.337083333336</v>
      </c>
      <c r="F56" s="48">
        <f>F20+F53-F46-F34-F29-F54</f>
        <v>-22546.999372738956</v>
      </c>
      <c r="G56" s="48">
        <f>G20+G53-G46-G34-G29-G54</f>
        <v>-20193.697651937669</v>
      </c>
      <c r="H56" s="48">
        <f>H20+H53-H46-H34-H29-H54</f>
        <v>-18890.377388835135</v>
      </c>
      <c r="I56" s="48">
        <f>I20+I53-I46-I34-I29-I54</f>
        <v>-15670.819712776063</v>
      </c>
      <c r="J56" s="48">
        <f>J20+J53-J46-J34-J29-J54</f>
        <v>-17732.570539388526</v>
      </c>
      <c r="K56" s="48">
        <f>K20+K53-K46-K34-K29-K54</f>
        <v>-13968.1009703951</v>
      </c>
      <c r="L56" s="48">
        <f>L20+L53-L46-L34-L29-L54</f>
        <v>-8880.906191594546</v>
      </c>
      <c r="M56" s="48">
        <f>M20+M53-M46-M34-M29-M54</f>
        <v>-7720.086613735446</v>
      </c>
      <c r="N56" s="48">
        <f>N20+N53-N46-N34-N29-N54</f>
        <v>-5444.187228207506</v>
      </c>
      <c r="O56" s="48">
        <f>O20+O53-O46-O34-O29-O54</f>
        <v>-1098.002286346415</v>
      </c>
      <c r="P56" s="48">
        <f>P20+P53-P46-P34-P29-P54</f>
        <v>-3596.556770906125</v>
      </c>
      <c r="Q56" s="48">
        <f>Q20+Q53-Q46-Q34-Q29-Q54</f>
        <v>-16000.176913015406</v>
      </c>
      <c r="R56" s="48">
        <f>R20+R53-R46-R34-R29-R54</f>
        <v>-4945.183607903935</v>
      </c>
      <c r="S56" s="48">
        <f>S20+S53-S46-S34-S29-S54</f>
        <v>3946.761476379201</v>
      </c>
      <c r="T56" s="48">
        <f>T20+T53-T46-T34-T29-T54</f>
        <v>-225.4252520616974</v>
      </c>
      <c r="U56" s="48">
        <f>U20+U53-U46-U34-U29-U54</f>
        <v>15825.440899834983</v>
      </c>
      <c r="V56" s="48">
        <f>V20+V53-V46-V34-V29-V54</f>
        <v>20713.2042942985</v>
      </c>
      <c r="W56" s="48">
        <f>W20+W53-W46-W34-W29-W54</f>
        <v>2420.732944615531</v>
      </c>
    </row>
    <row r="57" ht="20.25" customHeight="1">
      <c r="A57" t="s" s="47">
        <v>70</v>
      </c>
      <c r="B57" s="48">
        <v>2000</v>
      </c>
      <c r="C57" s="48">
        <f>B57+C56</f>
        <v>1848.2</v>
      </c>
      <c r="D57" s="48">
        <f>C57+D56</f>
        <v>-3069.5</v>
      </c>
      <c r="E57" s="48">
        <f>D57+E56</f>
        <v>-19985.837083333336</v>
      </c>
      <c r="F57" s="48">
        <f>E57+F56</f>
        <v>-42532.836456072291</v>
      </c>
      <c r="G57" s="48">
        <f>F57+G56</f>
        <v>-62726.534108009961</v>
      </c>
      <c r="H57" s="48">
        <f>G57+H56</f>
        <v>-81616.9114968451</v>
      </c>
      <c r="I57" s="48">
        <f>H57+I56</f>
        <v>-97287.731209621168</v>
      </c>
      <c r="J57" s="48">
        <f>I57+J56</f>
        <v>-115020.3017490097</v>
      </c>
      <c r="K57" s="48">
        <f>J57+K56</f>
        <v>-128988.4027194048</v>
      </c>
      <c r="L57" s="48">
        <f>K57+L56</f>
        <v>-137869.3089109993</v>
      </c>
      <c r="M57" s="48">
        <f>L57+M56</f>
        <v>-145589.3955247348</v>
      </c>
      <c r="N57" s="48">
        <f>M57+N56</f>
        <v>-151033.5827529423</v>
      </c>
      <c r="O57" s="48">
        <f>N57+O56</f>
        <v>-152131.5850392887</v>
      </c>
      <c r="P57" s="48">
        <f>O57+P56</f>
        <v>-155728.1418101948</v>
      </c>
      <c r="Q57" s="48">
        <f>P57+Q56</f>
        <v>-171728.3187232102</v>
      </c>
      <c r="R57" s="48">
        <f>Q57+R56</f>
        <v>-176673.5023311141</v>
      </c>
      <c r="S57" s="48">
        <f>R57+S56</f>
        <v>-172726.7408547349</v>
      </c>
      <c r="T57" s="48">
        <f>S57+T56</f>
        <v>-172952.1661067966</v>
      </c>
      <c r="U57" s="48">
        <f>T57+U56</f>
        <v>-157126.7252069616</v>
      </c>
      <c r="V57" s="48">
        <f>U57+V56</f>
        <v>-136413.5209126631</v>
      </c>
      <c r="W57" s="48">
        <f>V57+W56</f>
        <v>-133992.7879680476</v>
      </c>
    </row>
    <row r="58" ht="20.25" customHeight="1">
      <c r="A58" s="15"/>
      <c r="B58" s="38"/>
      <c r="C58" s="48"/>
      <c r="D58" s="48"/>
      <c r="E58" s="48"/>
      <c r="F58" s="48"/>
      <c r="G58" s="48"/>
      <c r="H58" s="48"/>
      <c r="I58" s="48"/>
      <c r="J58" s="48"/>
      <c r="K58" s="48"/>
      <c r="L58" s="48"/>
      <c r="M58" s="48"/>
      <c r="N58" s="48"/>
      <c r="O58" s="48"/>
      <c r="P58" s="48"/>
      <c r="Q58" s="48"/>
      <c r="R58" s="48"/>
      <c r="S58" s="48"/>
      <c r="T58" s="48"/>
      <c r="U58" s="48"/>
      <c r="V58" s="48"/>
      <c r="W58" s="48"/>
    </row>
    <row r="59" ht="20.25" customHeight="1">
      <c r="A59" t="s" s="47">
        <v>71</v>
      </c>
      <c r="B59" s="48">
        <f>MIN(B57:W57)</f>
        <v>-176673.5023311141</v>
      </c>
      <c r="C59" s="38"/>
      <c r="D59" s="38"/>
      <c r="E59" s="38"/>
      <c r="F59" s="38"/>
      <c r="G59" s="38"/>
      <c r="H59" s="38"/>
      <c r="I59" s="38"/>
      <c r="J59" s="38"/>
      <c r="K59" s="38"/>
      <c r="L59" s="38"/>
      <c r="M59" s="38"/>
      <c r="N59" s="38"/>
      <c r="O59" s="38"/>
      <c r="P59" s="38"/>
      <c r="Q59" s="38"/>
      <c r="R59" s="38"/>
      <c r="S59" s="38"/>
      <c r="T59" s="38"/>
      <c r="U59" s="38"/>
      <c r="V59" s="38"/>
      <c r="W59" s="38"/>
    </row>
    <row r="60" ht="20.25" customHeight="1">
      <c r="A60" s="36"/>
      <c r="B60" s="38"/>
      <c r="C60" s="38"/>
      <c r="D60" s="38"/>
      <c r="E60" s="38"/>
      <c r="F60" s="38"/>
      <c r="G60" s="38"/>
      <c r="H60" s="38"/>
      <c r="I60" s="38"/>
      <c r="J60" s="38"/>
      <c r="K60" s="40"/>
      <c r="L60" s="40"/>
      <c r="M60" s="40"/>
      <c r="N60" s="40"/>
      <c r="O60" s="40"/>
      <c r="P60" s="40"/>
      <c r="Q60" s="40"/>
      <c r="R60" s="40"/>
      <c r="S60" s="40"/>
      <c r="T60" s="40"/>
      <c r="U60" s="40"/>
      <c r="V60" s="40"/>
      <c r="W60" s="40"/>
    </row>
    <row r="61" ht="20.25" customHeight="1">
      <c r="A61" s="36"/>
      <c r="B61" s="40"/>
      <c r="C61" s="40"/>
      <c r="D61" s="40"/>
      <c r="E61" s="38"/>
      <c r="F61" s="38"/>
      <c r="G61" s="38"/>
      <c r="H61" s="41"/>
      <c r="I61" s="41"/>
      <c r="J61" s="41"/>
      <c r="K61" s="41"/>
      <c r="L61" s="41"/>
      <c r="M61" s="41"/>
      <c r="N61" s="41"/>
      <c r="O61" s="41"/>
      <c r="P61" s="41"/>
      <c r="Q61" s="41"/>
      <c r="R61" s="41"/>
      <c r="S61" s="41"/>
      <c r="T61" s="41"/>
      <c r="U61" s="41"/>
      <c r="V61" s="41"/>
      <c r="W61" s="41"/>
    </row>
    <row r="62" ht="19.95" customHeight="1">
      <c r="A62" s="42"/>
      <c r="B62" s="38"/>
      <c r="C62" s="38"/>
      <c r="D62" s="38"/>
      <c r="E62" s="38"/>
      <c r="F62" s="38"/>
      <c r="G62" s="38"/>
      <c r="H62" s="45"/>
      <c r="I62" s="45"/>
      <c r="J62" s="45"/>
      <c r="K62" s="45"/>
      <c r="L62" s="45"/>
      <c r="M62" s="45"/>
      <c r="N62" s="45"/>
      <c r="O62" s="45"/>
      <c r="P62" s="45"/>
      <c r="Q62" s="45"/>
      <c r="R62" s="45"/>
      <c r="S62" s="45"/>
      <c r="T62" s="45"/>
      <c r="U62" s="45"/>
      <c r="V62" s="45"/>
      <c r="W62" s="45"/>
    </row>
    <row r="63" ht="19.95" customHeight="1">
      <c r="A63" s="36"/>
      <c r="B63" s="38"/>
      <c r="C63" s="38"/>
      <c r="D63" s="38"/>
      <c r="E63" s="38"/>
      <c r="F63" s="38"/>
      <c r="G63" s="38"/>
      <c r="H63" s="38"/>
      <c r="I63" s="38"/>
      <c r="J63" s="38"/>
      <c r="K63" s="38"/>
      <c r="L63" s="38"/>
      <c r="M63" s="38"/>
      <c r="N63" s="38"/>
      <c r="O63" s="38"/>
      <c r="P63" s="38"/>
      <c r="Q63" s="38"/>
      <c r="R63" s="38"/>
      <c r="S63" s="38"/>
      <c r="T63" s="38"/>
      <c r="U63" s="38"/>
      <c r="V63" s="38"/>
      <c r="W63" s="38"/>
    </row>
    <row r="64" ht="19.95" customHeight="1">
      <c r="A64" s="36"/>
      <c r="B64" s="38"/>
      <c r="C64" s="38"/>
      <c r="D64" s="38"/>
      <c r="E64" s="45"/>
      <c r="F64" s="45"/>
      <c r="G64" s="45"/>
      <c r="H64" s="38"/>
      <c r="I64" s="38"/>
      <c r="J64" s="38"/>
      <c r="K64" s="38"/>
      <c r="L64" s="38"/>
      <c r="M64" s="38"/>
      <c r="N64" s="38"/>
      <c r="O64" s="38"/>
      <c r="P64" s="38"/>
      <c r="Q64" s="38"/>
      <c r="R64" s="38"/>
      <c r="S64" s="38"/>
      <c r="T64" s="38"/>
      <c r="U64" s="38"/>
      <c r="V64" s="38"/>
      <c r="W64" s="38"/>
    </row>
    <row r="65" ht="20.25" customHeight="1">
      <c r="A65" s="42"/>
      <c r="B65" s="38"/>
      <c r="C65" s="38"/>
      <c r="D65" s="38"/>
      <c r="E65" s="38"/>
      <c r="F65" s="38"/>
      <c r="G65" s="38"/>
      <c r="H65" s="48"/>
      <c r="I65" s="48"/>
      <c r="J65" s="48"/>
      <c r="K65" s="48"/>
      <c r="L65" s="48"/>
      <c r="M65" s="48"/>
      <c r="N65" s="48"/>
      <c r="O65" s="48"/>
      <c r="P65" s="48"/>
      <c r="Q65" s="48"/>
      <c r="R65" s="48"/>
      <c r="S65" s="48"/>
      <c r="T65" s="48"/>
      <c r="U65" s="48"/>
      <c r="V65" s="48"/>
      <c r="W65" s="48"/>
    </row>
    <row r="66" ht="20.25" customHeight="1">
      <c r="A66" s="36"/>
      <c r="B66" s="38"/>
      <c r="C66" s="38"/>
      <c r="D66" s="38"/>
      <c r="E66" s="38"/>
      <c r="F66" s="38"/>
      <c r="G66" s="38"/>
      <c r="H66" s="38"/>
      <c r="I66" s="38"/>
      <c r="J66" s="38"/>
      <c r="K66" s="48"/>
      <c r="L66" s="48"/>
      <c r="M66" s="48"/>
      <c r="N66" s="48"/>
      <c r="O66" s="48"/>
      <c r="P66" s="48"/>
      <c r="Q66" s="48"/>
      <c r="R66" s="48"/>
      <c r="S66" s="48"/>
      <c r="T66" s="48"/>
      <c r="U66" s="48"/>
      <c r="V66" s="48"/>
      <c r="W66" s="48"/>
    </row>
    <row r="67" ht="20.25" customHeight="1">
      <c r="A67" s="36"/>
      <c r="B67" s="40"/>
      <c r="C67" s="40"/>
      <c r="D67" s="40"/>
      <c r="E67" s="40"/>
      <c r="F67" s="40"/>
      <c r="G67" s="40"/>
      <c r="H67" s="40"/>
      <c r="I67" s="40"/>
      <c r="J67" s="40"/>
      <c r="K67" s="38"/>
      <c r="L67" s="38"/>
      <c r="M67" s="38"/>
      <c r="N67" s="38"/>
      <c r="O67" s="38"/>
      <c r="P67" s="38"/>
      <c r="Q67" s="38"/>
      <c r="R67" s="38"/>
      <c r="S67" s="38"/>
      <c r="T67" s="38"/>
      <c r="U67" s="38"/>
      <c r="V67" s="38"/>
      <c r="W67" s="38"/>
    </row>
    <row r="68" ht="19.95" customHeight="1">
      <c r="A68" s="42"/>
      <c r="B68" s="38"/>
      <c r="C68" s="38"/>
      <c r="D68" s="38"/>
      <c r="E68" s="38"/>
      <c r="F68" s="38"/>
      <c r="G68" s="38"/>
      <c r="H68" s="38"/>
      <c r="I68" s="38"/>
      <c r="J68" s="38"/>
      <c r="K68" s="38"/>
      <c r="L68" s="38"/>
      <c r="M68" s="38"/>
      <c r="N68" s="38"/>
      <c r="O68" s="38"/>
      <c r="P68" s="38"/>
      <c r="Q68" s="38"/>
      <c r="R68" s="38"/>
      <c r="S68" s="38"/>
      <c r="T68" s="38"/>
      <c r="U68" s="38"/>
      <c r="V68" s="38"/>
      <c r="W68" s="38"/>
    </row>
    <row r="69" ht="20.25" customHeight="1">
      <c r="A69" s="42"/>
      <c r="B69" s="40"/>
      <c r="C69" s="40"/>
      <c r="D69" s="40"/>
      <c r="E69" s="40"/>
      <c r="F69" s="40"/>
      <c r="G69" s="40"/>
      <c r="H69" s="40"/>
      <c r="I69" s="40"/>
      <c r="J69" s="40"/>
      <c r="K69" s="38"/>
      <c r="L69" s="38"/>
      <c r="M69" s="38"/>
      <c r="N69" s="38"/>
      <c r="O69" s="38"/>
      <c r="P69" s="38"/>
      <c r="Q69" s="38"/>
      <c r="R69" s="38"/>
      <c r="S69" s="38"/>
      <c r="T69" s="38"/>
      <c r="U69" s="38"/>
      <c r="V69" s="38"/>
      <c r="W69" s="38"/>
    </row>
  </sheetData>
  <mergeCells count="3">
    <mergeCell ref="A1:W1"/>
    <mergeCell ref="B2:J2"/>
    <mergeCell ref="K2:T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sheetPr>
    <pageSetUpPr fitToPage="1"/>
  </sheetPr>
  <dimension ref="A2:W69"/>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29.0859" style="55" customWidth="1"/>
    <col min="2" max="23" width="16.3516" style="55" customWidth="1"/>
    <col min="24" max="256" width="16.3516" style="55" customWidth="1"/>
  </cols>
  <sheetData>
    <row r="1" ht="27.65" customHeight="1">
      <c r="A1" t="s" s="7">
        <v>20</v>
      </c>
      <c r="B1" s="7"/>
      <c r="C1" s="7"/>
      <c r="D1" s="7"/>
      <c r="E1" s="7"/>
      <c r="F1" s="7"/>
      <c r="G1" s="7"/>
      <c r="H1" s="7"/>
      <c r="I1" s="7"/>
      <c r="J1" s="7"/>
      <c r="K1" s="7"/>
      <c r="L1" s="7"/>
      <c r="M1" s="7"/>
      <c r="N1" s="7"/>
      <c r="O1" s="7"/>
      <c r="P1" s="7"/>
      <c r="Q1" s="7"/>
      <c r="R1" s="7"/>
      <c r="S1" s="7"/>
      <c r="T1" s="7"/>
      <c r="U1" s="7"/>
      <c r="V1" s="7"/>
      <c r="W1" s="7"/>
    </row>
    <row r="2" ht="19.95" customHeight="1">
      <c r="A2" s="33"/>
      <c r="B2" s="51">
        <v>2019</v>
      </c>
      <c r="C2" s="52"/>
      <c r="D2" s="52"/>
      <c r="E2" s="52"/>
      <c r="F2" s="52"/>
      <c r="G2" s="52"/>
      <c r="H2" s="52"/>
      <c r="I2" s="52"/>
      <c r="J2" s="52"/>
      <c r="K2" s="51">
        <v>2020</v>
      </c>
      <c r="L2" s="52"/>
      <c r="M2" s="52"/>
      <c r="N2" s="52"/>
      <c r="O2" s="52"/>
      <c r="P2" s="52"/>
      <c r="Q2" s="52"/>
      <c r="R2" s="52"/>
      <c r="S2" s="52"/>
      <c r="T2" s="52"/>
      <c r="U2" s="53"/>
      <c r="V2" s="53"/>
      <c r="W2" s="51">
        <v>2021</v>
      </c>
    </row>
    <row r="3" ht="14.25" customHeight="1">
      <c r="A3" s="33"/>
      <c r="B3" t="s" s="34">
        <v>22</v>
      </c>
      <c r="C3" t="s" s="34">
        <v>23</v>
      </c>
      <c r="D3" t="s" s="34">
        <v>24</v>
      </c>
      <c r="E3" t="s" s="34">
        <v>25</v>
      </c>
      <c r="F3" t="s" s="34">
        <v>26</v>
      </c>
      <c r="G3" t="s" s="34">
        <v>27</v>
      </c>
      <c r="H3" s="35">
        <v>42277</v>
      </c>
      <c r="I3" s="35">
        <v>42308</v>
      </c>
      <c r="J3" s="35">
        <v>42338</v>
      </c>
      <c r="K3" s="35">
        <v>42004</v>
      </c>
      <c r="L3" s="35">
        <v>42035</v>
      </c>
      <c r="M3" s="35">
        <v>42063</v>
      </c>
      <c r="N3" s="35">
        <v>42094</v>
      </c>
      <c r="O3" s="35">
        <v>42124</v>
      </c>
      <c r="P3" s="35">
        <v>42155</v>
      </c>
      <c r="Q3" s="35">
        <v>42185</v>
      </c>
      <c r="R3" s="35">
        <v>42216</v>
      </c>
      <c r="S3" t="s" s="34">
        <v>27</v>
      </c>
      <c r="T3" s="35">
        <v>42277</v>
      </c>
      <c r="U3" s="35">
        <v>42308</v>
      </c>
      <c r="V3" s="35">
        <v>42338</v>
      </c>
      <c r="W3" s="35">
        <v>42004</v>
      </c>
    </row>
    <row r="4" ht="19.95" customHeight="1">
      <c r="A4" t="s" s="39">
        <v>29</v>
      </c>
      <c r="B4" s="38"/>
      <c r="C4" s="38"/>
      <c r="D4" s="38"/>
      <c r="E4" s="38"/>
      <c r="F4" s="38"/>
      <c r="G4" s="38"/>
      <c r="H4" s="38"/>
      <c r="I4" s="38"/>
      <c r="J4" s="38"/>
      <c r="K4" s="38"/>
      <c r="L4" s="38"/>
      <c r="M4" s="38"/>
      <c r="N4" s="38"/>
      <c r="O4" s="38"/>
      <c r="P4" s="38"/>
      <c r="Q4" s="38"/>
      <c r="R4" s="38"/>
      <c r="S4" s="38"/>
      <c r="T4" s="38"/>
      <c r="U4" s="38"/>
      <c r="V4" s="38"/>
      <c r="W4" s="38"/>
    </row>
    <row r="5" ht="20.25" customHeight="1">
      <c r="A5" t="s" s="36">
        <v>30</v>
      </c>
      <c r="B5" s="37">
        <v>3</v>
      </c>
      <c r="C5" s="37">
        <v>3</v>
      </c>
      <c r="D5" s="37">
        <v>8</v>
      </c>
      <c r="E5" s="37">
        <f>'Liquiditeitsbegroting zelfstand'!E$7</f>
        <v>9</v>
      </c>
      <c r="F5" s="37">
        <f>'Liquiditeitsbegroting zelfstand'!F$7+'Prijsmodel - Prijsmodel op basi'!$B$15*0.25</f>
        <v>59.25</v>
      </c>
      <c r="G5" s="37">
        <f>'Liquiditeitsbegroting zelfstand'!G$7+'Prijsmodel - Prijsmodel op basi'!$B$15*0.5</f>
        <v>108.5</v>
      </c>
      <c r="H5" s="37">
        <f>'Liquiditeitsbegroting zelfstand'!H$7+'Prijsmodel - Prijsmodel op basi'!$B$15*0.75</f>
        <v>157.75</v>
      </c>
      <c r="I5" s="37">
        <f>'Liquiditeitsbegroting zelfstand'!I$7+'Prijsmodel - Prijsmodel op basi'!$B$15</f>
        <v>207</v>
      </c>
      <c r="J5" s="37">
        <f>'Liquiditeitsbegroting zelfstand'!J$7+'Prijsmodel - Prijsmodel op basi'!$B$15</f>
        <v>211</v>
      </c>
      <c r="K5" s="37">
        <f>'Liquiditeitsbegroting zelfstand'!K$7+'Prijsmodel - Prijsmodel op basi'!$B$15/2</f>
        <v>107.5</v>
      </c>
      <c r="L5" s="37">
        <f>'Liquiditeitsbegroting zelfstand'!L$7+'Prijsmodel - Prijsmodel op basi'!$B$15/2</f>
        <v>111</v>
      </c>
      <c r="M5" s="37">
        <f>'Liquiditeitsbegroting zelfstand'!M$7+'Prijsmodel - Prijsmodel op basi'!$B$15/2</f>
        <v>113.5</v>
      </c>
      <c r="N5" s="37">
        <f>'Liquiditeitsbegroting zelfstand'!N$7+'Prijsmodel - Prijsmodel op basi'!$B$15/2</f>
        <v>117.5</v>
      </c>
      <c r="O5" s="37">
        <f>'Liquiditeitsbegroting zelfstand'!O$7+'Prijsmodel - Prijsmodel op basi'!$B$15/2</f>
        <v>122.5</v>
      </c>
      <c r="P5" s="37">
        <f>'Liquiditeitsbegroting zelfstand'!P$7+'Prijsmodel - Prijsmodel op basi'!$B$15/2</f>
        <v>127.5</v>
      </c>
      <c r="Q5" s="37">
        <f>'Liquiditeitsbegroting zelfstand'!Q$7+'Prijsmodel - Prijsmodel op basi'!$B$15/2</f>
        <v>132.5</v>
      </c>
      <c r="R5" s="37">
        <f>'Liquiditeitsbegroting zelfstand'!R$7+'Prijsmodel - Prijsmodel op basi'!$B$15/2</f>
        <v>140</v>
      </c>
      <c r="S5" s="37">
        <f>'Liquiditeitsbegroting zelfstand'!S$7+'Prijsmodel - Prijsmodel op basi'!$B$15/2</f>
        <v>147.5</v>
      </c>
      <c r="T5" s="37">
        <f>'Liquiditeitsbegroting zelfstand'!T$7+'Prijsmodel - Prijsmodel op basi'!$B$15/2</f>
        <v>155</v>
      </c>
      <c r="U5" s="37">
        <f>'Liquiditeitsbegroting zelfstand'!U$7+'Prijsmodel - Prijsmodel op basi'!$B$15/2</f>
        <v>162.5</v>
      </c>
      <c r="V5" s="37">
        <f>'Liquiditeitsbegroting zelfstand'!V$7+'Prijsmodel - Prijsmodel op basi'!$B$15/2</f>
        <v>170</v>
      </c>
      <c r="W5" s="37">
        <f>'Liquiditeitsbegroting zelfstand'!W$7+'Prijsmodel - Prijsmodel op basi'!$B$15/2</f>
        <v>177.5</v>
      </c>
    </row>
    <row r="6" ht="20.25" customHeight="1">
      <c r="A6" t="s" s="36">
        <v>31</v>
      </c>
      <c r="B6" s="37">
        <v>4</v>
      </c>
      <c r="C6" s="37">
        <v>4</v>
      </c>
      <c r="D6" s="37">
        <v>4</v>
      </c>
      <c r="E6" s="37">
        <v>4</v>
      </c>
      <c r="F6" s="37">
        <v>4</v>
      </c>
      <c r="G6" s="37">
        <v>4</v>
      </c>
      <c r="H6" s="37">
        <v>4</v>
      </c>
      <c r="I6" s="37">
        <v>4</v>
      </c>
      <c r="J6" s="37">
        <v>4</v>
      </c>
      <c r="K6" s="37">
        <v>4</v>
      </c>
      <c r="L6" s="37">
        <v>4</v>
      </c>
      <c r="M6" s="37">
        <v>4</v>
      </c>
      <c r="N6" s="37">
        <v>4</v>
      </c>
      <c r="O6" s="37">
        <v>4</v>
      </c>
      <c r="P6" s="37">
        <v>4</v>
      </c>
      <c r="Q6" s="37">
        <v>4</v>
      </c>
      <c r="R6" s="37">
        <v>4</v>
      </c>
      <c r="S6" s="37">
        <v>4</v>
      </c>
      <c r="T6" s="37">
        <v>4</v>
      </c>
      <c r="U6" s="37">
        <v>4</v>
      </c>
      <c r="V6" s="37">
        <v>4</v>
      </c>
      <c r="W6" s="37">
        <v>4</v>
      </c>
    </row>
    <row r="7" ht="20.25" customHeight="1">
      <c r="A7" t="s" s="36">
        <v>32</v>
      </c>
      <c r="B7" s="37">
        <f>B5*B6</f>
        <v>12</v>
      </c>
      <c r="C7" s="37">
        <f>C5*C6</f>
        <v>12</v>
      </c>
      <c r="D7" s="37">
        <f>D5*D6</f>
        <v>32</v>
      </c>
      <c r="E7" s="37">
        <f>E5*E6</f>
        <v>36</v>
      </c>
      <c r="F7" s="37">
        <f>F5*F6</f>
        <v>237</v>
      </c>
      <c r="G7" s="37">
        <f>G5*G6</f>
        <v>434</v>
      </c>
      <c r="H7" s="37">
        <f>H5*H6</f>
        <v>631</v>
      </c>
      <c r="I7" s="37">
        <f>I5*I6</f>
        <v>828</v>
      </c>
      <c r="J7" s="37">
        <f>J5*J6</f>
        <v>844</v>
      </c>
      <c r="K7" s="37">
        <f>K5*K6</f>
        <v>430</v>
      </c>
      <c r="L7" s="37">
        <f>L5*L6</f>
        <v>444</v>
      </c>
      <c r="M7" s="37">
        <f>M5*M6</f>
        <v>454</v>
      </c>
      <c r="N7" s="37">
        <f>N5*N6</f>
        <v>470</v>
      </c>
      <c r="O7" s="37">
        <f>O5*O6</f>
        <v>490</v>
      </c>
      <c r="P7" s="37">
        <f>P5*P6</f>
        <v>510</v>
      </c>
      <c r="Q7" s="37">
        <f>Q5*Q6</f>
        <v>530</v>
      </c>
      <c r="R7" s="37">
        <f>R5*R6</f>
        <v>560</v>
      </c>
      <c r="S7" s="37">
        <f>S5*S6</f>
        <v>590</v>
      </c>
      <c r="T7" s="37">
        <f>T5*T6</f>
        <v>620</v>
      </c>
      <c r="U7" s="37">
        <f>U5*U6</f>
        <v>650</v>
      </c>
      <c r="V7" s="37">
        <f>V5*V6</f>
        <v>680</v>
      </c>
      <c r="W7" s="37">
        <f>W5*W6</f>
        <v>710</v>
      </c>
    </row>
    <row r="8" ht="20.25" customHeight="1">
      <c r="A8" t="s" s="36">
        <v>33</v>
      </c>
      <c r="B8" s="37">
        <v>0</v>
      </c>
      <c r="C8" s="37">
        <f>C7-B7</f>
        <v>0</v>
      </c>
      <c r="D8" s="37">
        <f>D7-C7</f>
        <v>20</v>
      </c>
      <c r="E8" s="37">
        <f>E7-D7</f>
        <v>4</v>
      </c>
      <c r="F8" s="37">
        <f>F7-E7</f>
        <v>201</v>
      </c>
      <c r="G8" s="37">
        <f>G7-F7</f>
        <v>197</v>
      </c>
      <c r="H8" s="37">
        <f>H7-G7</f>
        <v>197</v>
      </c>
      <c r="I8" s="37">
        <f>I7-H7</f>
        <v>197</v>
      </c>
      <c r="J8" s="37">
        <f>J7-I7</f>
        <v>16</v>
      </c>
      <c r="K8" s="37">
        <f>K7-J7</f>
        <v>-414</v>
      </c>
      <c r="L8" s="37">
        <f>L7-K7</f>
        <v>14</v>
      </c>
      <c r="M8" s="37">
        <f>M7-L7</f>
        <v>10</v>
      </c>
      <c r="N8" s="37">
        <f>N7-M7</f>
        <v>16</v>
      </c>
      <c r="O8" s="37">
        <f>O7-N7</f>
        <v>20</v>
      </c>
      <c r="P8" s="37">
        <f>P7-O7</f>
        <v>20</v>
      </c>
      <c r="Q8" s="37">
        <f>Q7-P7</f>
        <v>20</v>
      </c>
      <c r="R8" s="37">
        <f>R7-Q7</f>
        <v>30</v>
      </c>
      <c r="S8" s="37">
        <f>S7-R7</f>
        <v>30</v>
      </c>
      <c r="T8" s="37">
        <f>T7-S7</f>
        <v>30</v>
      </c>
      <c r="U8" s="37">
        <f>U7-T7</f>
        <v>30</v>
      </c>
      <c r="V8" s="37">
        <f>V7-U7</f>
        <v>30</v>
      </c>
      <c r="W8" s="37">
        <f>W7-V7</f>
        <v>30</v>
      </c>
    </row>
    <row r="9" ht="20.25" customHeight="1">
      <c r="A9" t="s" s="36">
        <v>34</v>
      </c>
      <c r="B9" s="40">
        <f>B7*'Prijsmodel - Prijsmodel op basi'!$B$4</f>
        <v>420</v>
      </c>
      <c r="C9" s="40">
        <f>(B7+C8/2)*'Prijsmodel - Prijsmodel op basi'!$B$4</f>
        <v>420</v>
      </c>
      <c r="D9" s="40">
        <f>(C7+D8/2)*'Prijsmodel - Prijsmodel op basi'!$B$4</f>
        <v>770</v>
      </c>
      <c r="E9" s="40">
        <f>(D7+E8/2)*'Prijsmodel - Prijsmodel op basi'!$B$4</f>
        <v>1190</v>
      </c>
      <c r="F9" s="40">
        <f>(E7+F8/2)*'Prijsmodel - Prijsmodel op basi'!$B$4</f>
        <v>4777.5</v>
      </c>
      <c r="G9" s="40">
        <f>(F7+G8/2)*'Prijsmodel - Prijsmodel op basi'!$B$4</f>
        <v>11742.5</v>
      </c>
      <c r="H9" s="40">
        <f>(G7+H8/2)*'Prijsmodel - Prijsmodel op basi'!$B$4</f>
        <v>18637.5</v>
      </c>
      <c r="I9" s="40">
        <f>(H7+I8/2)*'Prijsmodel - Prijsmodel op basi'!$B$4</f>
        <v>25532.5</v>
      </c>
      <c r="J9" s="40">
        <f>(I7+J8/2)*'Prijsmodel - Prijsmodel op basi'!$B$4</f>
        <v>29260</v>
      </c>
      <c r="K9" s="40">
        <f>(J7+K8/2)*'Prijsmodel - Prijsmodel op basi'!$B$4</f>
        <v>22295</v>
      </c>
      <c r="L9" s="40">
        <f>(K7+L8/2)*'Prijsmodel - Prijsmodel op basi'!$B$4</f>
        <v>15295</v>
      </c>
      <c r="M9" s="40">
        <f>(L7+M8/2)*'Prijsmodel - Prijsmodel op basi'!$B$4</f>
        <v>15715</v>
      </c>
      <c r="N9" s="40">
        <f>(M7+N8/2)*'Prijsmodel - Prijsmodel op basi'!$B$4</f>
        <v>16170</v>
      </c>
      <c r="O9" s="40">
        <f>(N7+O8/2)*'Prijsmodel - Prijsmodel op basi'!$B$4</f>
        <v>16800</v>
      </c>
      <c r="P9" s="40">
        <f>(O7+P8/2)*'Prijsmodel - Prijsmodel op basi'!$B$4</f>
        <v>17500</v>
      </c>
      <c r="Q9" s="40">
        <f>(P7+Q8/2)*'Prijsmodel - Prijsmodel op basi'!$B$4</f>
        <v>18200</v>
      </c>
      <c r="R9" s="40">
        <f>(Q7+R8/2)*'Prijsmodel - Prijsmodel op basi'!$B$4</f>
        <v>19075</v>
      </c>
      <c r="S9" s="40">
        <f>(R7+S8/2)*'Prijsmodel - Prijsmodel op basi'!$B$4</f>
        <v>20125</v>
      </c>
      <c r="T9" s="40">
        <f>(S7+T8/2)*'Prijsmodel - Prijsmodel op basi'!$B$4</f>
        <v>21175</v>
      </c>
      <c r="U9" s="40">
        <f>(T7+U8/2)*'Prijsmodel - Prijsmodel op basi'!$B$4</f>
        <v>22225</v>
      </c>
      <c r="V9" s="40">
        <f>(U7+V8/2)*'Prijsmodel - Prijsmodel op basi'!$B$4</f>
        <v>23275</v>
      </c>
      <c r="W9" s="40">
        <f>(V7+W8/2)*'Prijsmodel - Prijsmodel op basi'!$B$4</f>
        <v>24325</v>
      </c>
    </row>
    <row r="10" ht="20.25" customHeight="1">
      <c r="A10" s="36"/>
      <c r="B10" s="40"/>
      <c r="C10" s="40"/>
      <c r="D10" s="40"/>
      <c r="E10" s="40"/>
      <c r="F10" s="40"/>
      <c r="G10" s="40"/>
      <c r="H10" s="40"/>
      <c r="I10" s="40"/>
      <c r="J10" s="40"/>
      <c r="K10" s="40"/>
      <c r="L10" s="40"/>
      <c r="M10" s="40"/>
      <c r="N10" s="40"/>
      <c r="O10" s="40"/>
      <c r="P10" s="40"/>
      <c r="Q10" s="40"/>
      <c r="R10" s="40"/>
      <c r="S10" s="40"/>
      <c r="T10" s="40"/>
      <c r="U10" s="40"/>
      <c r="V10" s="40"/>
      <c r="W10" s="40"/>
    </row>
    <row r="11" ht="20.25" customHeight="1">
      <c r="A11" t="s" s="36">
        <v>35</v>
      </c>
      <c r="B11" s="37">
        <v>0</v>
      </c>
      <c r="C11" s="37">
        <v>0</v>
      </c>
      <c r="D11" s="37">
        <v>0</v>
      </c>
      <c r="E11" s="37">
        <v>0</v>
      </c>
      <c r="F11" s="37">
        <v>0</v>
      </c>
      <c r="G11" s="37">
        <v>0</v>
      </c>
      <c r="H11" s="37">
        <v>0</v>
      </c>
      <c r="I11" s="37">
        <v>0</v>
      </c>
      <c r="J11" s="37">
        <v>0</v>
      </c>
      <c r="K11" s="37">
        <f>'Liquiditeitsbegroting zelfstand'!K$13+'Prijsmodel - Prijsmodel op basi'!$B$15/2</f>
        <v>107.5</v>
      </c>
      <c r="L11" s="37">
        <f>'Liquiditeitsbegroting zelfstand'!L$13+'Prijsmodel - Prijsmodel op basi'!$B$15/2</f>
        <v>111</v>
      </c>
      <c r="M11" s="37">
        <f>'Liquiditeitsbegroting zelfstand'!M$13+'Prijsmodel - Prijsmodel op basi'!$B$15/2</f>
        <v>113.5</v>
      </c>
      <c r="N11" s="37">
        <f>'Liquiditeitsbegroting zelfstand'!N$13+'Prijsmodel - Prijsmodel op basi'!$B$15/2</f>
        <v>117.5</v>
      </c>
      <c r="O11" s="37">
        <f>'Liquiditeitsbegroting zelfstand'!O$13+'Prijsmodel - Prijsmodel op basi'!$B$15/2</f>
        <v>122.5</v>
      </c>
      <c r="P11" s="37">
        <f>'Liquiditeitsbegroting zelfstand'!P$13+'Prijsmodel - Prijsmodel op basi'!$B$15/2</f>
        <v>127.5</v>
      </c>
      <c r="Q11" s="37">
        <f>'Liquiditeitsbegroting zelfstand'!Q$13+'Prijsmodel - Prijsmodel op basi'!$B$15/2</f>
        <v>132.5</v>
      </c>
      <c r="R11" s="37">
        <f>'Liquiditeitsbegroting zelfstand'!R$13+'Prijsmodel - Prijsmodel op basi'!$B$15/2</f>
        <v>140</v>
      </c>
      <c r="S11" s="37">
        <f>'Liquiditeitsbegroting zelfstand'!S$13+'Prijsmodel - Prijsmodel op basi'!$B$15/2</f>
        <v>147.5</v>
      </c>
      <c r="T11" s="37">
        <f>'Liquiditeitsbegroting zelfstand'!T$13+'Prijsmodel - Prijsmodel op basi'!$B$15/2</f>
        <v>155</v>
      </c>
      <c r="U11" s="37">
        <f>'Liquiditeitsbegroting zelfstand'!U$13+'Prijsmodel - Prijsmodel op basi'!$B$15/2</f>
        <v>162.5</v>
      </c>
      <c r="V11" s="37">
        <f>'Liquiditeitsbegroting zelfstand'!V$13+'Prijsmodel - Prijsmodel op basi'!$B$15/2</f>
        <v>170</v>
      </c>
      <c r="W11" s="37">
        <f>'Liquiditeitsbegroting zelfstand'!W$13+'Prijsmodel - Prijsmodel op basi'!$B$15/2</f>
        <v>177.5</v>
      </c>
    </row>
    <row r="12" ht="20.25" customHeight="1">
      <c r="A12" t="s" s="36">
        <v>31</v>
      </c>
      <c r="B12" s="37">
        <v>0</v>
      </c>
      <c r="C12" s="37">
        <v>0</v>
      </c>
      <c r="D12" s="37">
        <v>0</v>
      </c>
      <c r="E12" s="37">
        <v>0</v>
      </c>
      <c r="F12" s="37">
        <v>0</v>
      </c>
      <c r="G12" s="37">
        <v>0</v>
      </c>
      <c r="H12" s="37">
        <v>4</v>
      </c>
      <c r="I12" s="37">
        <v>4</v>
      </c>
      <c r="J12" s="37">
        <v>4</v>
      </c>
      <c r="K12" s="37">
        <v>4</v>
      </c>
      <c r="L12" s="37">
        <v>4</v>
      </c>
      <c r="M12" s="37">
        <v>4</v>
      </c>
      <c r="N12" s="37">
        <v>5</v>
      </c>
      <c r="O12" s="37">
        <v>5</v>
      </c>
      <c r="P12" s="37">
        <v>5</v>
      </c>
      <c r="Q12" s="37">
        <v>5</v>
      </c>
      <c r="R12" s="37">
        <v>6</v>
      </c>
      <c r="S12" s="37">
        <v>7</v>
      </c>
      <c r="T12" s="37">
        <v>7</v>
      </c>
      <c r="U12" s="37">
        <v>7</v>
      </c>
      <c r="V12" s="37">
        <v>7</v>
      </c>
      <c r="W12" s="37">
        <v>7</v>
      </c>
    </row>
    <row r="13" ht="20.25" customHeight="1">
      <c r="A13" t="s" s="36">
        <v>32</v>
      </c>
      <c r="B13" s="37">
        <f>B11*B12</f>
        <v>0</v>
      </c>
      <c r="C13" s="37">
        <f>C11*C12</f>
        <v>0</v>
      </c>
      <c r="D13" s="37">
        <f>D11*D12</f>
        <v>0</v>
      </c>
      <c r="E13" s="37">
        <f>E11*E12</f>
        <v>0</v>
      </c>
      <c r="F13" s="37">
        <f>F11*F12</f>
        <v>0</v>
      </c>
      <c r="G13" s="37">
        <f>G11*G12</f>
        <v>0</v>
      </c>
      <c r="H13" s="37">
        <f>H11*H12</f>
        <v>0</v>
      </c>
      <c r="I13" s="37">
        <f>I11*I12</f>
        <v>0</v>
      </c>
      <c r="J13" s="37">
        <f>J11*J12</f>
        <v>0</v>
      </c>
      <c r="K13" s="37">
        <f>K11*K12</f>
        <v>430</v>
      </c>
      <c r="L13" s="37">
        <f>L11*L12</f>
        <v>444</v>
      </c>
      <c r="M13" s="37">
        <f>M11*M12</f>
        <v>454</v>
      </c>
      <c r="N13" s="37">
        <f>N11*N12</f>
        <v>587.5</v>
      </c>
      <c r="O13" s="37">
        <f>O11*O12</f>
        <v>612.5</v>
      </c>
      <c r="P13" s="37">
        <f>P11*P12</f>
        <v>637.5</v>
      </c>
      <c r="Q13" s="37">
        <f>Q11*Q12</f>
        <v>662.5</v>
      </c>
      <c r="R13" s="37">
        <f>R11*R12</f>
        <v>840</v>
      </c>
      <c r="S13" s="37">
        <f>S11*S12</f>
        <v>1032.5</v>
      </c>
      <c r="T13" s="37">
        <f>T11*T12</f>
        <v>1085</v>
      </c>
      <c r="U13" s="37">
        <f>U11*U12</f>
        <v>1137.5</v>
      </c>
      <c r="V13" s="37">
        <f>V11*V12</f>
        <v>1190</v>
      </c>
      <c r="W13" s="37">
        <f>W11*W12</f>
        <v>1242.5</v>
      </c>
    </row>
    <row r="14" ht="20.25" customHeight="1">
      <c r="A14" t="s" s="36">
        <v>33</v>
      </c>
      <c r="B14" s="37">
        <v>0</v>
      </c>
      <c r="C14" s="37">
        <f>C13-B13</f>
        <v>0</v>
      </c>
      <c r="D14" s="37">
        <f>D13-C13</f>
        <v>0</v>
      </c>
      <c r="E14" s="37">
        <f>E13-D13</f>
        <v>0</v>
      </c>
      <c r="F14" s="37">
        <f>F13-E13</f>
        <v>0</v>
      </c>
      <c r="G14" s="37">
        <f>G13-F13</f>
        <v>0</v>
      </c>
      <c r="H14" s="37">
        <f>H13-G13</f>
        <v>0</v>
      </c>
      <c r="I14" s="37">
        <f>I13-H13</f>
        <v>0</v>
      </c>
      <c r="J14" s="37">
        <f>J13-I13</f>
        <v>0</v>
      </c>
      <c r="K14" s="37">
        <f>K13-J13</f>
        <v>430</v>
      </c>
      <c r="L14" s="37">
        <f>L13-K13</f>
        <v>14</v>
      </c>
      <c r="M14" s="37">
        <f>M13-L13</f>
        <v>10</v>
      </c>
      <c r="N14" s="37">
        <f>N13-M13</f>
        <v>133.5</v>
      </c>
      <c r="O14" s="37">
        <f>O13-N13</f>
        <v>25</v>
      </c>
      <c r="P14" s="37">
        <f>P13-O13</f>
        <v>25</v>
      </c>
      <c r="Q14" s="37">
        <f>Q13-P13</f>
        <v>25</v>
      </c>
      <c r="R14" s="37">
        <f>R13-Q13</f>
        <v>177.5</v>
      </c>
      <c r="S14" s="37">
        <f>S13-R13</f>
        <v>192.5</v>
      </c>
      <c r="T14" s="37">
        <f>T13-S13</f>
        <v>52.5</v>
      </c>
      <c r="U14" s="37">
        <f>U13-T13</f>
        <v>52.5</v>
      </c>
      <c r="V14" s="37">
        <f>V13-U13</f>
        <v>52.5</v>
      </c>
      <c r="W14" s="37">
        <f>W13-V13</f>
        <v>52.5</v>
      </c>
    </row>
    <row r="15" ht="20.25" customHeight="1">
      <c r="A15" t="s" s="36">
        <v>34</v>
      </c>
      <c r="B15" s="40">
        <f>B13*'Prijsmodel - Prijsmodel op basi'!B5</f>
        <v>0</v>
      </c>
      <c r="C15" s="40">
        <f>(B13+C14/2)*'Prijsmodel - Prijsmodel op basi'!$B$5</f>
        <v>0</v>
      </c>
      <c r="D15" s="40">
        <f>(C13+D14/2)*'Prijsmodel - Prijsmodel op basi'!$B$5</f>
        <v>0</v>
      </c>
      <c r="E15" s="40">
        <f>(D13+E14/2)*'Prijsmodel - Prijsmodel op basi'!$B$5</f>
        <v>0</v>
      </c>
      <c r="F15" s="40">
        <f>(E13+F14/2)*'Prijsmodel - Prijsmodel op basi'!$B$5</f>
        <v>0</v>
      </c>
      <c r="G15" s="40">
        <f>(F13+G14/2)*'Prijsmodel - Prijsmodel op basi'!$B$5</f>
        <v>0</v>
      </c>
      <c r="H15" s="40">
        <f>(G13+H14/2)*'Prijsmodel - Prijsmodel op basi'!$B$5</f>
        <v>0</v>
      </c>
      <c r="I15" s="40">
        <f>(H13+I14/2)*'Prijsmodel - Prijsmodel op basi'!$B$5</f>
        <v>0</v>
      </c>
      <c r="J15" s="40">
        <f>(I13+J14/2)*'Prijsmodel - Prijsmodel op basi'!$B$5</f>
        <v>0</v>
      </c>
      <c r="K15" s="40">
        <f>(J13+K14/2)*'Prijsmodel - Prijsmodel op basi'!$B$5</f>
        <v>11825</v>
      </c>
      <c r="L15" s="40">
        <f>(K13+L14/2)*'Prijsmodel - Prijsmodel op basi'!$B$5</f>
        <v>24035</v>
      </c>
      <c r="M15" s="40">
        <f>(L13+M14/2)*'Prijsmodel - Prijsmodel op basi'!$B$5</f>
        <v>24695</v>
      </c>
      <c r="N15" s="40">
        <f>(M13+N14/2)*'Prijsmodel - Prijsmodel op basi'!$B$5</f>
        <v>28641.25</v>
      </c>
      <c r="O15" s="40">
        <f>(N13+O14/2)*'Prijsmodel - Prijsmodel op basi'!$B$5</f>
        <v>33000</v>
      </c>
      <c r="P15" s="40">
        <f>(O13+P14/2)*'Prijsmodel - Prijsmodel op basi'!$B$5</f>
        <v>34375</v>
      </c>
      <c r="Q15" s="40">
        <f>(P13+Q14/2)*'Prijsmodel - Prijsmodel op basi'!$B$5</f>
        <v>35750</v>
      </c>
      <c r="R15" s="40">
        <f>(Q13+R14/2)*'Prijsmodel - Prijsmodel op basi'!$B$5</f>
        <v>41318.75</v>
      </c>
      <c r="S15" s="40">
        <f>(R13+S14/2)*'Prijsmodel - Prijsmodel op basi'!$B$5</f>
        <v>51493.75</v>
      </c>
      <c r="T15" s="40">
        <f>(S13+T14/2)*'Prijsmodel - Prijsmodel op basi'!$B$5</f>
        <v>58231.25</v>
      </c>
      <c r="U15" s="40">
        <f>(T13+U14/2)*'Prijsmodel - Prijsmodel op basi'!$B$5</f>
        <v>61118.75</v>
      </c>
      <c r="V15" s="40">
        <f>(U13+V14/2)*'Prijsmodel - Prijsmodel op basi'!$B$5</f>
        <v>64006.25</v>
      </c>
      <c r="W15" s="40">
        <f>(V13+W14/2)*'Prijsmodel - Prijsmodel op basi'!$B$5</f>
        <v>66893.75</v>
      </c>
    </row>
    <row r="16" ht="20.25" customHeight="1">
      <c r="A16" s="36"/>
      <c r="B16" s="41"/>
      <c r="C16" s="41"/>
      <c r="D16" s="41"/>
      <c r="E16" s="41"/>
      <c r="F16" s="41"/>
      <c r="G16" s="41"/>
      <c r="H16" s="41"/>
      <c r="I16" s="41"/>
      <c r="J16" s="41"/>
      <c r="K16" s="41"/>
      <c r="L16" s="41"/>
      <c r="M16" s="41"/>
      <c r="N16" s="41"/>
      <c r="O16" s="41"/>
      <c r="P16" s="41"/>
      <c r="Q16" s="41"/>
      <c r="R16" s="41"/>
      <c r="S16" s="41"/>
      <c r="T16" s="41"/>
      <c r="U16" s="41"/>
      <c r="V16" s="41"/>
      <c r="W16" s="41"/>
    </row>
    <row r="17" ht="19.95" customHeight="1">
      <c r="A17" t="s" s="36">
        <v>36</v>
      </c>
      <c r="B17" s="38">
        <f>B9+B15</f>
        <v>420</v>
      </c>
      <c r="C17" s="38">
        <f>C9+C15</f>
        <v>420</v>
      </c>
      <c r="D17" s="38">
        <f>D9+D15</f>
        <v>770</v>
      </c>
      <c r="E17" s="38">
        <f>E9+E15</f>
        <v>1190</v>
      </c>
      <c r="F17" s="38">
        <f>F9+F15</f>
        <v>4777.5</v>
      </c>
      <c r="G17" s="38">
        <f>G9+G15</f>
        <v>11742.5</v>
      </c>
      <c r="H17" s="38">
        <f>H9+H15</f>
        <v>18637.5</v>
      </c>
      <c r="I17" s="38">
        <f>I9+I15</f>
        <v>25532.5</v>
      </c>
      <c r="J17" s="38">
        <f>J9+J15</f>
        <v>29260</v>
      </c>
      <c r="K17" s="38">
        <f>K9+K15</f>
        <v>34120</v>
      </c>
      <c r="L17" s="38">
        <f>L9+L15</f>
        <v>39330</v>
      </c>
      <c r="M17" s="38">
        <f>M9+M15</f>
        <v>40410</v>
      </c>
      <c r="N17" s="38">
        <f>N9+N15</f>
        <v>44811.25</v>
      </c>
      <c r="O17" s="38">
        <f>O9+O15</f>
        <v>49800</v>
      </c>
      <c r="P17" s="38">
        <f>P9+P15</f>
        <v>51875</v>
      </c>
      <c r="Q17" s="38">
        <f>Q9+Q15</f>
        <v>53950</v>
      </c>
      <c r="R17" s="38">
        <f>R9+R15</f>
        <v>60393.75</v>
      </c>
      <c r="S17" s="38">
        <f>S9+S15</f>
        <v>71618.75</v>
      </c>
      <c r="T17" s="38">
        <f>T9+T15</f>
        <v>79406.25</v>
      </c>
      <c r="U17" s="38">
        <f>U9+U15</f>
        <v>83343.75</v>
      </c>
      <c r="V17" s="38">
        <f>V9+V15</f>
        <v>87281.25</v>
      </c>
      <c r="W17" s="38">
        <f>W9+W15</f>
        <v>91218.75</v>
      </c>
    </row>
    <row r="18" ht="19.95" customHeight="1">
      <c r="A18" t="s" s="36">
        <v>73</v>
      </c>
      <c r="B18" s="54">
        <f>((B7+B13)-('Liquiditeitsbegroting zelfstand'!B9+'Liquiditeitsbegroting zelfstand'!B15))/(B7+B13)</f>
        <v>0</v>
      </c>
      <c r="C18" s="54">
        <f>((C7+C13)-('Liquiditeitsbegroting zelfstand'!C9+'Liquiditeitsbegroting zelfstand'!C15))/(C7+C13)</f>
        <v>0</v>
      </c>
      <c r="D18" s="54">
        <f>((D7+D13)-('Liquiditeitsbegroting zelfstand'!D9+'Liquiditeitsbegroting zelfstand'!D15))/(D7+D13)</f>
        <v>0.25</v>
      </c>
      <c r="E18" s="54">
        <f>((E7+E13)-('Liquiditeitsbegroting zelfstand'!E9+'Liquiditeitsbegroting zelfstand'!E15))/(E7+E13)</f>
        <v>0</v>
      </c>
      <c r="F18" s="54">
        <f>((F7+F13)-('Liquiditeitsbegroting zelfstand'!F9+'Liquiditeitsbegroting zelfstand'!F15))/(F7+F13)</f>
        <v>0.7805907172995781</v>
      </c>
      <c r="G18" s="54">
        <f>((G7+G13)-('Liquiditeitsbegroting zelfstand'!G9+'Liquiditeitsbegroting zelfstand'!G15))/(G7+G13)</f>
        <v>0.8525345622119815</v>
      </c>
      <c r="H18" s="54">
        <f>((H7+H13)-('Liquiditeitsbegroting zelfstand'!H9+'Liquiditeitsbegroting zelfstand'!H15))/(H7+H13)</f>
        <v>0.8795562599049128</v>
      </c>
      <c r="I18" s="54">
        <f>((I7+I13)-('Liquiditeitsbegroting zelfstand'!I9+'Liquiditeitsbegroting zelfstand'!I15))/(I7+I13)</f>
        <v>0.893719806763285</v>
      </c>
      <c r="J18" s="54">
        <f>((J7+J13)-('Liquiditeitsbegroting zelfstand'!J9+'Liquiditeitsbegroting zelfstand'!J15))/(J7+J13)</f>
        <v>0.8767772511848341</v>
      </c>
      <c r="K18" s="54">
        <f>((K7+K13)-('Liquiditeitsbegroting zelfstand'!K9+'Liquiditeitsbegroting zelfstand'!K15))/(K7+K13)</f>
        <v>0.8604651162790697</v>
      </c>
      <c r="L18" s="54">
        <f>((L7+L13)-('Liquiditeitsbegroting zelfstand'!L9+'Liquiditeitsbegroting zelfstand'!L15))/(L7+L13)</f>
        <v>0.8333333333333334</v>
      </c>
      <c r="M18" s="54">
        <f>((M7+M13)-('Liquiditeitsbegroting zelfstand'!M9+'Liquiditeitsbegroting zelfstand'!M15))/(M7+M13)</f>
        <v>0.8149779735682819</v>
      </c>
      <c r="N18" s="54">
        <f>((N7+N13)-('Liquiditeitsbegroting zelfstand'!N9+'Liquiditeitsbegroting zelfstand'!N15))/(N7+N13)</f>
        <v>0.7872340425531915</v>
      </c>
      <c r="O18" s="54">
        <f>((O7+O13)-('Liquiditeitsbegroting zelfstand'!O9+'Liquiditeitsbegroting zelfstand'!O15))/(O7+O13)</f>
        <v>0.7551020408163265</v>
      </c>
      <c r="P18" s="54">
        <f>((P7+P13)-('Liquiditeitsbegroting zelfstand'!P9+'Liquiditeitsbegroting zelfstand'!P15))/(P7+P13)</f>
        <v>0.7254901960784313</v>
      </c>
      <c r="Q18" s="54">
        <f>((Q7+Q13)-('Liquiditeitsbegroting zelfstand'!Q9+'Liquiditeitsbegroting zelfstand'!Q15))/(Q7+Q13)</f>
        <v>0.6981132075471698</v>
      </c>
      <c r="R18" s="54">
        <f>((R7+R13)-('Liquiditeitsbegroting zelfstand'!R9+'Liquiditeitsbegroting zelfstand'!R15))/(R7+R13)</f>
        <v>0.6607142857142857</v>
      </c>
      <c r="S18" s="54">
        <f>((S7+S13)-('Liquiditeitsbegroting zelfstand'!S9+'Liquiditeitsbegroting zelfstand'!S15))/(S7+S13)</f>
        <v>0.6271186440677966</v>
      </c>
      <c r="T18" s="54">
        <f>((T7+T13)-('Liquiditeitsbegroting zelfstand'!T9+'Liquiditeitsbegroting zelfstand'!T15))/(T7+T13)</f>
        <v>0.5967741935483871</v>
      </c>
      <c r="U18" s="54">
        <f>((U7+U13)-('Liquiditeitsbegroting zelfstand'!U9+'Liquiditeitsbegroting zelfstand'!U15))/(U7+U13)</f>
        <v>0.5692307692307692</v>
      </c>
      <c r="V18" s="54">
        <f>((V7+V13)-('Liquiditeitsbegroting zelfstand'!V9+'Liquiditeitsbegroting zelfstand'!V15))/(V7+V13)</f>
        <v>0.5441176470588235</v>
      </c>
      <c r="W18" s="54">
        <f>((W7+W13)-('Liquiditeitsbegroting zelfstand'!W9+'Liquiditeitsbegroting zelfstand'!W15))/(W7+W13)</f>
        <v>0.5211267605633803</v>
      </c>
    </row>
    <row r="19" ht="19.95" customHeight="1">
      <c r="A19" t="s" s="36">
        <v>37</v>
      </c>
      <c r="B19" s="38">
        <f>B17*B18*'Prijsmodel - Prijsmodel op basi'!$B$8</f>
        <v>0</v>
      </c>
      <c r="C19" s="38">
        <f>C17*C18*'Prijsmodel - Prijsmodel op basi'!$B$8</f>
        <v>0</v>
      </c>
      <c r="D19" s="38">
        <f>D17*D18*'Prijsmodel - Prijsmodel op basi'!$B$8</f>
        <v>77</v>
      </c>
      <c r="E19" s="38">
        <f>E17*E18*'Prijsmodel - Prijsmodel op basi'!$B$8</f>
        <v>0</v>
      </c>
      <c r="F19" s="38">
        <f>F17*F18*'Prijsmodel - Prijsmodel op basi'!$B$8</f>
        <v>1491.708860759494</v>
      </c>
      <c r="G19" s="38">
        <f>G17*G18*'Prijsmodel - Prijsmodel op basi'!$B$8</f>
        <v>4004.354838709678</v>
      </c>
      <c r="H19" s="38">
        <f>H17*H18*'Prijsmodel - Prijsmodel op basi'!$B$8</f>
        <v>6557.091917591125</v>
      </c>
      <c r="I19" s="38">
        <f>I17*I18*'Prijsmodel - Prijsmodel op basi'!$B$8</f>
        <v>9127.560386473429</v>
      </c>
      <c r="J19" s="38">
        <f>J17*J18*'Prijsmodel - Prijsmodel op basi'!$B$8</f>
        <v>10261.8009478673</v>
      </c>
      <c r="K19" s="38">
        <f>K17*K18*'Prijsmodel - Prijsmodel op basi'!$B$8</f>
        <v>11743.627906976744</v>
      </c>
      <c r="L19" s="38">
        <f>L17*L18*'Prijsmodel - Prijsmodel op basi'!$B$8</f>
        <v>13110</v>
      </c>
      <c r="M19" s="38">
        <f>M17*M18*'Prijsmodel - Prijsmodel op basi'!$B$8</f>
        <v>13173.303964757710</v>
      </c>
      <c r="N19" s="38">
        <f>N17*N18*'Prijsmodel - Prijsmodel op basi'!$B$8</f>
        <v>14110.776595744683</v>
      </c>
      <c r="O19" s="38">
        <f>O17*O18*'Prijsmodel - Prijsmodel op basi'!$B$8</f>
        <v>15041.632653061226</v>
      </c>
      <c r="P19" s="38">
        <f>P17*P18*'Prijsmodel - Prijsmodel op basi'!$B$8</f>
        <v>15053.921568627453</v>
      </c>
      <c r="Q19" s="38">
        <f>Q17*Q18*'Prijsmodel - Prijsmodel op basi'!$B$8</f>
        <v>15065.283018867925</v>
      </c>
      <c r="R19" s="38">
        <f>R17*R18*'Prijsmodel - Prijsmodel op basi'!$B$8</f>
        <v>15961.205357142859</v>
      </c>
      <c r="S19" s="38">
        <f>S17*S18*'Prijsmodel - Prijsmodel op basi'!$B$8</f>
        <v>17965.3813559322</v>
      </c>
      <c r="T19" s="38">
        <f>T17*T18*'Prijsmodel - Prijsmodel op basi'!$B$8</f>
        <v>18955.040322580648</v>
      </c>
      <c r="U19" s="38">
        <f>U17*U18*'Prijsmodel - Prijsmodel op basi'!$B$8</f>
        <v>18976.730769230770</v>
      </c>
      <c r="V19" s="38">
        <f>V17*V18*'Prijsmodel - Prijsmodel op basi'!$B$8</f>
        <v>18996.507352941175</v>
      </c>
      <c r="W19" s="38">
        <f>W17*W18*'Prijsmodel - Prijsmodel op basi'!$B$8</f>
        <v>19014.612676056338</v>
      </c>
    </row>
    <row r="20" ht="19.95" customHeight="1">
      <c r="A20" t="s" s="36">
        <v>38</v>
      </c>
      <c r="B20" s="25">
        <f>B17-B19</f>
        <v>420</v>
      </c>
      <c r="C20" s="25">
        <f>C17-C19</f>
        <v>420</v>
      </c>
      <c r="D20" s="25">
        <f>D17-D19</f>
        <v>693</v>
      </c>
      <c r="E20" s="25">
        <f>E17-E19</f>
        <v>1190</v>
      </c>
      <c r="F20" s="25">
        <f>F17-F19</f>
        <v>3285.791139240506</v>
      </c>
      <c r="G20" s="25">
        <f>G17-G19</f>
        <v>7738.145161290322</v>
      </c>
      <c r="H20" s="25">
        <f>H17-H19</f>
        <v>12080.408082408874</v>
      </c>
      <c r="I20" s="25">
        <f>I17-I19</f>
        <v>16404.939613526571</v>
      </c>
      <c r="J20" s="25">
        <f>J17-J19</f>
        <v>18998.1990521327</v>
      </c>
      <c r="K20" s="25">
        <f>K17-K19</f>
        <v>22376.372093023256</v>
      </c>
      <c r="L20" s="25">
        <f>L17-L19</f>
        <v>26220</v>
      </c>
      <c r="M20" s="25">
        <f>M17-M19</f>
        <v>27236.696035242290</v>
      </c>
      <c r="N20" s="25">
        <f>N17-N19</f>
        <v>30700.473404255317</v>
      </c>
      <c r="O20" s="25">
        <f>O17-O19</f>
        <v>34758.367346938772</v>
      </c>
      <c r="P20" s="25">
        <f>P17-P19</f>
        <v>36821.078431372545</v>
      </c>
      <c r="Q20" s="25">
        <f>Q17-Q19</f>
        <v>38884.716981132078</v>
      </c>
      <c r="R20" s="25">
        <f>R17-R19</f>
        <v>44432.544642857145</v>
      </c>
      <c r="S20" s="25">
        <f>S17-S19</f>
        <v>53653.3686440678</v>
      </c>
      <c r="T20" s="25">
        <f>T17-T19</f>
        <v>60451.209677419349</v>
      </c>
      <c r="U20" s="25">
        <f>U17-U19</f>
        <v>64367.019230769234</v>
      </c>
      <c r="V20" s="25">
        <f>V17-V19</f>
        <v>68284.742647058825</v>
      </c>
      <c r="W20" s="25">
        <f>W17-W19</f>
        <v>72204.137323943665</v>
      </c>
    </row>
    <row r="21" ht="19.95" customHeight="1">
      <c r="A21" s="42"/>
      <c r="B21" s="38"/>
      <c r="C21" s="38"/>
      <c r="D21" s="38"/>
      <c r="E21" s="38"/>
      <c r="F21" s="38"/>
      <c r="G21" s="38"/>
      <c r="H21" s="38"/>
      <c r="I21" s="38"/>
      <c r="J21" s="38"/>
      <c r="K21" s="38"/>
      <c r="L21" s="38"/>
      <c r="M21" s="38"/>
      <c r="N21" s="38"/>
      <c r="O21" s="38"/>
      <c r="P21" s="38"/>
      <c r="Q21" s="38"/>
      <c r="R21" s="38"/>
      <c r="S21" s="38"/>
      <c r="T21" s="38"/>
      <c r="U21" s="38"/>
      <c r="V21" s="38"/>
      <c r="W21" s="38"/>
    </row>
    <row r="22" ht="19.95" customHeight="1">
      <c r="A22" t="s" s="39">
        <v>39</v>
      </c>
      <c r="B22" s="38"/>
      <c r="C22" s="38"/>
      <c r="D22" s="38"/>
      <c r="E22" s="38"/>
      <c r="F22" s="38"/>
      <c r="G22" s="38"/>
      <c r="H22" s="38"/>
      <c r="I22" s="38"/>
      <c r="J22" s="38"/>
      <c r="K22" s="38"/>
      <c r="L22" s="38"/>
      <c r="M22" s="38"/>
      <c r="N22" s="38"/>
      <c r="O22" s="38"/>
      <c r="P22" s="38"/>
      <c r="Q22" s="38"/>
      <c r="R22" s="38"/>
      <c r="S22" s="38"/>
      <c r="T22" s="38"/>
      <c r="U22" s="38"/>
      <c r="V22" s="38"/>
      <c r="W22" s="38"/>
    </row>
    <row r="23" ht="19.95" customHeight="1">
      <c r="A23" t="s" s="36">
        <v>40</v>
      </c>
      <c r="B23" s="43">
        <v>2</v>
      </c>
      <c r="C23" s="43">
        <v>2</v>
      </c>
      <c r="D23" s="43">
        <v>2</v>
      </c>
      <c r="E23" s="43">
        <v>2</v>
      </c>
      <c r="F23" s="43">
        <v>2</v>
      </c>
      <c r="G23" s="43">
        <v>2</v>
      </c>
      <c r="H23" s="43">
        <v>2</v>
      </c>
      <c r="I23" s="43">
        <v>2</v>
      </c>
      <c r="J23" s="43">
        <v>2</v>
      </c>
      <c r="K23" s="43">
        <v>2</v>
      </c>
      <c r="L23" s="43">
        <v>2</v>
      </c>
      <c r="M23" s="43">
        <v>2</v>
      </c>
      <c r="N23" s="43">
        <v>2</v>
      </c>
      <c r="O23" s="43">
        <v>2</v>
      </c>
      <c r="P23" s="43">
        <v>2</v>
      </c>
      <c r="Q23" s="43">
        <v>2</v>
      </c>
      <c r="R23" s="43">
        <v>2</v>
      </c>
      <c r="S23" s="43">
        <v>2</v>
      </c>
      <c r="T23" s="43">
        <v>2</v>
      </c>
      <c r="U23" s="43">
        <v>2</v>
      </c>
      <c r="V23" s="43">
        <v>2</v>
      </c>
      <c r="W23" s="43">
        <v>2</v>
      </c>
    </row>
    <row r="24" ht="19.95" customHeight="1">
      <c r="A24" t="s" s="36">
        <v>41</v>
      </c>
      <c r="B24" s="38">
        <v>0</v>
      </c>
      <c r="C24" s="38">
        <v>0</v>
      </c>
      <c r="D24" s="38">
        <v>0</v>
      </c>
      <c r="E24" s="38">
        <v>4500</v>
      </c>
      <c r="F24" s="38">
        <v>4500</v>
      </c>
      <c r="G24" s="38">
        <v>4500</v>
      </c>
      <c r="H24" s="38">
        <v>4500</v>
      </c>
      <c r="I24" s="38">
        <v>4500</v>
      </c>
      <c r="J24" s="38">
        <v>4500</v>
      </c>
      <c r="K24" s="38">
        <v>4500</v>
      </c>
      <c r="L24" s="38">
        <v>4500</v>
      </c>
      <c r="M24" s="38">
        <v>4500</v>
      </c>
      <c r="N24" s="38">
        <v>4500</v>
      </c>
      <c r="O24" s="38">
        <v>4500</v>
      </c>
      <c r="P24" s="38">
        <v>4500</v>
      </c>
      <c r="Q24" s="38">
        <v>4500</v>
      </c>
      <c r="R24" s="38">
        <v>4500</v>
      </c>
      <c r="S24" s="38">
        <v>4500</v>
      </c>
      <c r="T24" s="38">
        <v>4500</v>
      </c>
      <c r="U24" s="38">
        <v>4500</v>
      </c>
      <c r="V24" s="38">
        <v>4500</v>
      </c>
      <c r="W24" s="38">
        <v>4500</v>
      </c>
    </row>
    <row r="25" ht="20.25" customHeight="1">
      <c r="A25" t="s" s="36">
        <v>42</v>
      </c>
      <c r="B25" s="44">
        <v>0</v>
      </c>
      <c r="C25" s="44">
        <v>0</v>
      </c>
      <c r="D25" s="44">
        <v>0</v>
      </c>
      <c r="E25" s="44">
        <v>0</v>
      </c>
      <c r="F25" s="44">
        <v>0</v>
      </c>
      <c r="G25" s="44">
        <v>0</v>
      </c>
      <c r="H25" s="44">
        <v>0</v>
      </c>
      <c r="I25" s="44">
        <v>0</v>
      </c>
      <c r="J25" s="44">
        <v>0</v>
      </c>
      <c r="K25" s="44">
        <v>0</v>
      </c>
      <c r="L25" s="44">
        <v>0</v>
      </c>
      <c r="M25" s="44">
        <v>0</v>
      </c>
      <c r="N25" s="44">
        <v>0</v>
      </c>
      <c r="O25" s="44">
        <v>0</v>
      </c>
      <c r="P25" s="44">
        <v>0</v>
      </c>
      <c r="Q25" s="44">
        <v>1</v>
      </c>
      <c r="R25" s="44">
        <v>1</v>
      </c>
      <c r="S25" s="44">
        <v>1</v>
      </c>
      <c r="T25" s="44">
        <v>1</v>
      </c>
      <c r="U25" s="44">
        <v>1</v>
      </c>
      <c r="V25" s="44">
        <v>1</v>
      </c>
      <c r="W25" s="44">
        <v>1</v>
      </c>
    </row>
    <row r="26" ht="20.25" customHeight="1">
      <c r="A26" t="s" s="36">
        <v>43</v>
      </c>
      <c r="B26" s="45">
        <v>7000</v>
      </c>
      <c r="C26" s="45">
        <v>7000</v>
      </c>
      <c r="D26" s="45">
        <v>7000</v>
      </c>
      <c r="E26" s="45">
        <v>7000</v>
      </c>
      <c r="F26" s="45">
        <v>7000</v>
      </c>
      <c r="G26" s="45">
        <v>7000</v>
      </c>
      <c r="H26" s="45">
        <v>7000</v>
      </c>
      <c r="I26" s="45">
        <v>7000</v>
      </c>
      <c r="J26" s="45">
        <v>7000</v>
      </c>
      <c r="K26" s="45">
        <v>7000</v>
      </c>
      <c r="L26" s="45">
        <v>7000</v>
      </c>
      <c r="M26" s="45">
        <v>7000</v>
      </c>
      <c r="N26" s="45">
        <v>7000</v>
      </c>
      <c r="O26" s="45">
        <v>7000</v>
      </c>
      <c r="P26" s="45">
        <v>7000</v>
      </c>
      <c r="Q26" s="45">
        <v>7000</v>
      </c>
      <c r="R26" s="45">
        <v>7000</v>
      </c>
      <c r="S26" s="45">
        <v>7000</v>
      </c>
      <c r="T26" s="45">
        <v>7000</v>
      </c>
      <c r="U26" s="45">
        <v>7000</v>
      </c>
      <c r="V26" s="45">
        <v>7000</v>
      </c>
      <c r="W26" s="45">
        <v>7000</v>
      </c>
    </row>
    <row r="27" ht="19.95" customHeight="1">
      <c r="A27" t="s" s="36">
        <v>44</v>
      </c>
      <c r="B27" s="46">
        <v>0</v>
      </c>
      <c r="C27" s="46">
        <v>0</v>
      </c>
      <c r="D27" s="46">
        <v>1</v>
      </c>
      <c r="E27" s="46">
        <v>1</v>
      </c>
      <c r="F27" s="46">
        <v>2</v>
      </c>
      <c r="G27" s="46">
        <v>2</v>
      </c>
      <c r="H27" s="46">
        <v>2</v>
      </c>
      <c r="I27" s="46">
        <v>2</v>
      </c>
      <c r="J27" s="46">
        <v>3</v>
      </c>
      <c r="K27" s="46">
        <v>3</v>
      </c>
      <c r="L27" s="46">
        <v>3</v>
      </c>
      <c r="M27" s="46">
        <v>3</v>
      </c>
      <c r="N27" s="46">
        <v>3</v>
      </c>
      <c r="O27" s="46">
        <v>3</v>
      </c>
      <c r="P27" s="46">
        <v>3</v>
      </c>
      <c r="Q27" s="46">
        <v>4</v>
      </c>
      <c r="R27" s="46">
        <v>4</v>
      </c>
      <c r="S27" s="46">
        <v>4</v>
      </c>
      <c r="T27" s="46">
        <v>4</v>
      </c>
      <c r="U27" s="46">
        <v>4</v>
      </c>
      <c r="V27" s="46">
        <v>4</v>
      </c>
      <c r="W27" s="46">
        <v>4</v>
      </c>
    </row>
    <row r="28" ht="20.25" customHeight="1">
      <c r="A28" t="s" s="36">
        <v>45</v>
      </c>
      <c r="B28" s="45">
        <v>6000</v>
      </c>
      <c r="C28" s="45">
        <v>6000</v>
      </c>
      <c r="D28" s="45">
        <v>6000</v>
      </c>
      <c r="E28" s="45">
        <f>B28</f>
        <v>6000</v>
      </c>
      <c r="F28" s="45">
        <f>C28</f>
        <v>6000</v>
      </c>
      <c r="G28" s="45">
        <f>D28</f>
        <v>6000</v>
      </c>
      <c r="H28" s="45">
        <f>B28</f>
        <v>6000</v>
      </c>
      <c r="I28" s="45">
        <f>C28</f>
        <v>6000</v>
      </c>
      <c r="J28" s="45">
        <f>D28</f>
        <v>6000</v>
      </c>
      <c r="K28" s="45">
        <f>B28</f>
        <v>6000</v>
      </c>
      <c r="L28" s="45">
        <f>C28</f>
        <v>6000</v>
      </c>
      <c r="M28" s="45">
        <f>D28</f>
        <v>6000</v>
      </c>
      <c r="N28" s="45">
        <f>B28</f>
        <v>6000</v>
      </c>
      <c r="O28" s="45">
        <f>C28</f>
        <v>6000</v>
      </c>
      <c r="P28" s="45">
        <f>D28</f>
        <v>6000</v>
      </c>
      <c r="Q28" s="45">
        <f>B28</f>
        <v>6000</v>
      </c>
      <c r="R28" s="45">
        <f>C28</f>
        <v>6000</v>
      </c>
      <c r="S28" s="45">
        <f>D28</f>
        <v>6000</v>
      </c>
      <c r="T28" s="45">
        <f>E28</f>
        <v>6000</v>
      </c>
      <c r="U28" s="45">
        <f>F28</f>
        <v>6000</v>
      </c>
      <c r="V28" s="45">
        <f>G28</f>
        <v>6000</v>
      </c>
      <c r="W28" s="45">
        <f>H28</f>
        <v>6000</v>
      </c>
    </row>
    <row r="29" ht="19.95" customHeight="1">
      <c r="A29" t="s" s="36">
        <v>46</v>
      </c>
      <c r="B29" s="25">
        <f>(B23*B24+B25*B26+B27*B28)</f>
        <v>0</v>
      </c>
      <c r="C29" s="25">
        <f>(C23*C24+C25*C26+C27*C28)</f>
        <v>0</v>
      </c>
      <c r="D29" s="25">
        <f>(D23*D24+D25*D26+D27*D28)</f>
        <v>6000</v>
      </c>
      <c r="E29" s="25">
        <f>(E23*E24+E25*E26+E27*E28)</f>
        <v>15000</v>
      </c>
      <c r="F29" s="25">
        <f>(F23*F24+F25*F26+F27*F28)</f>
        <v>21000</v>
      </c>
      <c r="G29" s="25">
        <f>(G23*G24+G25*G26+G27*G28)</f>
        <v>21000</v>
      </c>
      <c r="H29" s="25">
        <f>(H23*H24+H25*H26+H27*H28)</f>
        <v>21000</v>
      </c>
      <c r="I29" s="25">
        <f>(I23*I24+I25*I26+I27*I28)</f>
        <v>21000</v>
      </c>
      <c r="J29" s="25">
        <f>(J23*J24+J25*J26+J27*J28)</f>
        <v>27000</v>
      </c>
      <c r="K29" s="25">
        <f>(K23*K24+K25*K26+K27*K28)</f>
        <v>27000</v>
      </c>
      <c r="L29" s="25">
        <f>(L23*L24+L25*L26+L27*L28)</f>
        <v>27000</v>
      </c>
      <c r="M29" s="25">
        <f>(M23*M24+M25*M26+M27*M28)</f>
        <v>27000</v>
      </c>
      <c r="N29" s="25">
        <f>(N23*N24+N25*N26+N27*N28)</f>
        <v>27000</v>
      </c>
      <c r="O29" s="25">
        <f>(O23*O24+O25*O26+O27*O28)</f>
        <v>27000</v>
      </c>
      <c r="P29" s="25">
        <f>(P23*P24+P25*P26+P27*P28)</f>
        <v>27000</v>
      </c>
      <c r="Q29" s="25">
        <f>(Q23*Q24+Q25*Q26+Q27*Q28)</f>
        <v>40000</v>
      </c>
      <c r="R29" s="25">
        <f>(R23*R24+R25*R26+R27*R28)</f>
        <v>40000</v>
      </c>
      <c r="S29" s="25">
        <f>(S23*S24+S25*S26+S27*S28)</f>
        <v>40000</v>
      </c>
      <c r="T29" s="25">
        <f>(T23*T24+T25*T26+T27*T28)</f>
        <v>40000</v>
      </c>
      <c r="U29" s="25">
        <f>(U23*U24+U25*U26+U27*U28)</f>
        <v>40000</v>
      </c>
      <c r="V29" s="25">
        <f>(V23*V24+V25*V26+V27*V28)</f>
        <v>40000</v>
      </c>
      <c r="W29" s="25">
        <f>(W23*W24+W25*W26+W27*W28)</f>
        <v>40000</v>
      </c>
    </row>
    <row r="30" ht="19.95" customHeight="1">
      <c r="A30" s="42"/>
      <c r="B30" s="38"/>
      <c r="C30" s="38"/>
      <c r="D30" s="38"/>
      <c r="E30" s="38"/>
      <c r="F30" s="38"/>
      <c r="G30" s="38"/>
      <c r="H30" s="38"/>
      <c r="I30" s="38"/>
      <c r="J30" s="38"/>
      <c r="K30" s="38"/>
      <c r="L30" s="38"/>
      <c r="M30" s="38"/>
      <c r="N30" s="38"/>
      <c r="O30" s="38"/>
      <c r="P30" s="38"/>
      <c r="Q30" s="38"/>
      <c r="R30" s="38"/>
      <c r="S30" s="38"/>
      <c r="T30" s="38"/>
      <c r="U30" s="38"/>
      <c r="V30" s="38"/>
      <c r="W30" s="38"/>
    </row>
    <row r="31" ht="19.95" customHeight="1">
      <c r="A31" t="s" s="39">
        <v>47</v>
      </c>
      <c r="B31" s="38"/>
      <c r="C31" s="38"/>
      <c r="D31" s="38"/>
      <c r="E31" s="38"/>
      <c r="F31" s="38"/>
      <c r="G31" s="38"/>
      <c r="H31" s="38"/>
      <c r="I31" s="38"/>
      <c r="J31" s="38"/>
      <c r="K31" s="38"/>
      <c r="L31" s="38"/>
      <c r="M31" s="38"/>
      <c r="N31" s="38"/>
      <c r="O31" s="38"/>
      <c r="P31" s="38"/>
      <c r="Q31" s="38"/>
      <c r="R31" s="38"/>
      <c r="S31" s="38"/>
      <c r="T31" s="38"/>
      <c r="U31" s="38"/>
      <c r="V31" s="38"/>
      <c r="W31" s="38"/>
    </row>
    <row r="32" ht="19.95" customHeight="1">
      <c r="A32" t="s" s="36">
        <v>48</v>
      </c>
      <c r="B32" s="38">
        <v>0</v>
      </c>
      <c r="C32" s="38">
        <v>0</v>
      </c>
      <c r="D32" s="38">
        <v>0</v>
      </c>
      <c r="E32" s="38">
        <v>0</v>
      </c>
      <c r="F32" s="38">
        <v>0</v>
      </c>
      <c r="G32" s="38">
        <v>0</v>
      </c>
      <c r="H32" s="38">
        <v>1500</v>
      </c>
      <c r="I32" s="38">
        <v>0</v>
      </c>
      <c r="J32" s="38">
        <v>0</v>
      </c>
      <c r="K32" s="38">
        <v>1500</v>
      </c>
      <c r="L32" s="38">
        <v>0</v>
      </c>
      <c r="M32" s="38">
        <v>0</v>
      </c>
      <c r="N32" s="38">
        <v>0</v>
      </c>
      <c r="O32" s="38">
        <v>0</v>
      </c>
      <c r="P32" s="38">
        <v>0</v>
      </c>
      <c r="Q32" s="38">
        <v>1500</v>
      </c>
      <c r="R32" s="38">
        <v>0</v>
      </c>
      <c r="S32" s="38">
        <v>0</v>
      </c>
      <c r="T32" s="38">
        <v>0</v>
      </c>
      <c r="U32" s="38">
        <v>0</v>
      </c>
      <c r="V32" s="38">
        <v>0</v>
      </c>
      <c r="W32" s="38">
        <v>0</v>
      </c>
    </row>
    <row r="33" ht="19.95" customHeight="1">
      <c r="A33" t="s" s="36">
        <v>49</v>
      </c>
      <c r="B33" s="38">
        <v>0</v>
      </c>
      <c r="C33" s="38">
        <v>0</v>
      </c>
      <c r="D33" s="38">
        <v>0</v>
      </c>
      <c r="E33" s="38">
        <v>0</v>
      </c>
      <c r="F33" s="38">
        <v>0</v>
      </c>
      <c r="G33" s="38">
        <v>0</v>
      </c>
      <c r="H33" s="38">
        <v>2500</v>
      </c>
      <c r="I33" s="38">
        <v>0</v>
      </c>
      <c r="J33" s="38">
        <v>0</v>
      </c>
      <c r="K33" s="38">
        <v>2500</v>
      </c>
      <c r="L33" s="38">
        <v>0</v>
      </c>
      <c r="M33" s="38">
        <v>0</v>
      </c>
      <c r="N33" s="38">
        <v>0</v>
      </c>
      <c r="O33" s="38">
        <v>0</v>
      </c>
      <c r="P33" s="38">
        <v>0</v>
      </c>
      <c r="Q33" s="38">
        <v>2500</v>
      </c>
      <c r="R33" s="38">
        <v>0</v>
      </c>
      <c r="S33" s="38">
        <v>0</v>
      </c>
      <c r="T33" s="38">
        <v>0</v>
      </c>
      <c r="U33" s="38">
        <v>0</v>
      </c>
      <c r="V33" s="38">
        <v>0</v>
      </c>
      <c r="W33" s="38">
        <v>0</v>
      </c>
    </row>
    <row r="34" ht="19.95" customHeight="1">
      <c r="A34" t="s" s="36">
        <v>50</v>
      </c>
      <c r="B34" s="38">
        <f>SUM(B32:B33)</f>
        <v>0</v>
      </c>
      <c r="C34" s="38">
        <f>SUM(C32:C33)</f>
        <v>0</v>
      </c>
      <c r="D34" s="38">
        <f>SUM(D32:D33)</f>
        <v>0</v>
      </c>
      <c r="E34" s="38">
        <f>SUM(E32:E33)</f>
        <v>0</v>
      </c>
      <c r="F34" s="38">
        <f>SUM(F32:F33)</f>
        <v>0</v>
      </c>
      <c r="G34" s="38">
        <f>SUM(G32:G33)</f>
        <v>0</v>
      </c>
      <c r="H34" s="38">
        <f>SUM(H32:H33)</f>
        <v>4000</v>
      </c>
      <c r="I34" s="38">
        <f>SUM(I32:I33)</f>
        <v>0</v>
      </c>
      <c r="J34" s="38">
        <f>SUM(J32:J33)</f>
        <v>0</v>
      </c>
      <c r="K34" s="38">
        <f>SUM(K32:K33)</f>
        <v>4000</v>
      </c>
      <c r="L34" s="38">
        <f>SUM(L32:L33)</f>
        <v>0</v>
      </c>
      <c r="M34" s="38">
        <f>SUM(M32:M33)</f>
        <v>0</v>
      </c>
      <c r="N34" s="38">
        <f>SUM(N32:N33)</f>
        <v>0</v>
      </c>
      <c r="O34" s="38">
        <f>SUM(O32:O33)</f>
        <v>0</v>
      </c>
      <c r="P34" s="38">
        <f>SUM(P32:P33)</f>
        <v>0</v>
      </c>
      <c r="Q34" s="38">
        <f>SUM(Q32:Q33)</f>
        <v>4000</v>
      </c>
      <c r="R34" s="38">
        <f>SUM(R32:R33)</f>
        <v>0</v>
      </c>
      <c r="S34" s="38">
        <f>SUM(S32:S33)</f>
        <v>0</v>
      </c>
      <c r="T34" s="38">
        <f>SUM(T32:T33)</f>
        <v>0</v>
      </c>
      <c r="U34" s="38">
        <f>SUM(U32:U33)</f>
        <v>0</v>
      </c>
      <c r="V34" s="38">
        <f>SUM(V32:V33)</f>
        <v>0</v>
      </c>
      <c r="W34" s="38">
        <f>SUM(W32:W33)</f>
        <v>0</v>
      </c>
    </row>
    <row r="35" ht="19.95" customHeight="1">
      <c r="A35" s="36"/>
      <c r="B35" s="38"/>
      <c r="C35" s="38"/>
      <c r="D35" s="38"/>
      <c r="E35" s="38"/>
      <c r="F35" s="38"/>
      <c r="G35" s="38"/>
      <c r="H35" s="38"/>
      <c r="I35" s="38"/>
      <c r="J35" s="38"/>
      <c r="K35" s="38"/>
      <c r="L35" s="38"/>
      <c r="M35" s="38"/>
      <c r="N35" s="38"/>
      <c r="O35" s="38"/>
      <c r="P35" s="38"/>
      <c r="Q35" s="38"/>
      <c r="R35" s="38"/>
      <c r="S35" s="38"/>
      <c r="T35" s="38"/>
      <c r="U35" s="38"/>
      <c r="V35" s="38"/>
      <c r="W35" s="38"/>
    </row>
    <row r="36" ht="19.95" customHeight="1">
      <c r="A36" t="s" s="39">
        <v>51</v>
      </c>
      <c r="B36" s="38"/>
      <c r="C36" s="38"/>
      <c r="D36" s="38"/>
      <c r="E36" s="38"/>
      <c r="F36" s="38"/>
      <c r="G36" s="38"/>
      <c r="H36" s="38"/>
      <c r="I36" s="38"/>
      <c r="J36" s="38"/>
      <c r="K36" s="38"/>
      <c r="L36" s="38"/>
      <c r="M36" s="38"/>
      <c r="N36" s="38"/>
      <c r="O36" s="38"/>
      <c r="P36" s="38"/>
      <c r="Q36" s="38"/>
      <c r="R36" s="38"/>
      <c r="S36" s="38"/>
      <c r="T36" s="38"/>
      <c r="U36" s="38"/>
      <c r="V36" s="38"/>
      <c r="W36" s="38"/>
    </row>
    <row r="37" ht="19.95" customHeight="1">
      <c r="A37" t="s" s="36">
        <v>52</v>
      </c>
      <c r="B37" s="38">
        <v>0</v>
      </c>
      <c r="C37" s="38">
        <v>0</v>
      </c>
      <c r="D37" s="38">
        <v>1000</v>
      </c>
      <c r="E37" s="38">
        <v>1000</v>
      </c>
      <c r="F37" s="38">
        <v>1000</v>
      </c>
      <c r="G37" s="38">
        <v>1000</v>
      </c>
      <c r="H37" s="38">
        <v>1000</v>
      </c>
      <c r="I37" s="38">
        <v>1000</v>
      </c>
      <c r="J37" s="38">
        <v>1000</v>
      </c>
      <c r="K37" s="38">
        <v>1000</v>
      </c>
      <c r="L37" s="38">
        <v>1000</v>
      </c>
      <c r="M37" s="38">
        <v>1000</v>
      </c>
      <c r="N37" s="38">
        <v>1000</v>
      </c>
      <c r="O37" s="38">
        <v>1000</v>
      </c>
      <c r="P37" s="38">
        <v>1000</v>
      </c>
      <c r="Q37" s="38">
        <v>1000</v>
      </c>
      <c r="R37" s="38">
        <v>1000</v>
      </c>
      <c r="S37" s="38">
        <v>1000</v>
      </c>
      <c r="T37" s="38">
        <v>1000</v>
      </c>
      <c r="U37" s="38">
        <v>1000</v>
      </c>
      <c r="V37" s="38">
        <v>1000</v>
      </c>
      <c r="W37" s="38">
        <v>1000</v>
      </c>
    </row>
    <row r="38" ht="19.95" customHeight="1">
      <c r="A38" t="s" s="36">
        <v>53</v>
      </c>
      <c r="B38" s="38">
        <v>2000</v>
      </c>
      <c r="C38" s="38">
        <v>0</v>
      </c>
      <c r="D38" s="38">
        <v>0</v>
      </c>
      <c r="E38" s="38">
        <v>0</v>
      </c>
      <c r="F38" s="38">
        <v>0</v>
      </c>
      <c r="G38" s="38">
        <v>0</v>
      </c>
      <c r="H38" s="38">
        <v>0</v>
      </c>
      <c r="I38" s="38">
        <v>0</v>
      </c>
      <c r="J38" s="38">
        <v>1000</v>
      </c>
      <c r="K38" s="38">
        <v>0</v>
      </c>
      <c r="L38" s="38">
        <v>0</v>
      </c>
      <c r="M38" s="38">
        <v>0</v>
      </c>
      <c r="N38" s="38">
        <v>0</v>
      </c>
      <c r="O38" s="38">
        <v>0</v>
      </c>
      <c r="P38" s="38">
        <v>1000</v>
      </c>
      <c r="Q38" s="38">
        <v>0</v>
      </c>
      <c r="R38" s="38">
        <v>0</v>
      </c>
      <c r="S38" s="38">
        <v>0</v>
      </c>
      <c r="T38" s="38">
        <v>0</v>
      </c>
      <c r="U38" s="38">
        <v>0</v>
      </c>
      <c r="V38" s="38">
        <v>0</v>
      </c>
      <c r="W38" s="38">
        <v>0</v>
      </c>
    </row>
    <row r="39" ht="19.95" customHeight="1">
      <c r="A39" t="s" s="36">
        <v>54</v>
      </c>
      <c r="B39" s="38">
        <v>0</v>
      </c>
      <c r="C39" s="38">
        <v>0</v>
      </c>
      <c r="D39" s="38">
        <v>2000</v>
      </c>
      <c r="E39" s="38">
        <v>0</v>
      </c>
      <c r="F39" s="38">
        <v>0</v>
      </c>
      <c r="G39" s="38">
        <v>0</v>
      </c>
      <c r="H39" s="38">
        <v>0</v>
      </c>
      <c r="I39" s="38">
        <v>0</v>
      </c>
      <c r="J39" s="38">
        <v>2000</v>
      </c>
      <c r="K39" s="38">
        <v>0</v>
      </c>
      <c r="L39" s="38">
        <v>0</v>
      </c>
      <c r="M39" s="38">
        <v>0</v>
      </c>
      <c r="N39" s="38">
        <v>0</v>
      </c>
      <c r="O39" s="38">
        <v>0</v>
      </c>
      <c r="P39" s="38">
        <v>2000</v>
      </c>
      <c r="Q39" s="38">
        <v>0</v>
      </c>
      <c r="R39" s="38">
        <v>0</v>
      </c>
      <c r="S39" s="38">
        <v>0</v>
      </c>
      <c r="T39" s="38">
        <v>0</v>
      </c>
      <c r="U39" s="38">
        <v>0</v>
      </c>
      <c r="V39" s="38">
        <v>0</v>
      </c>
      <c r="W39" s="38">
        <v>0</v>
      </c>
    </row>
    <row r="40" ht="19.95" customHeight="1">
      <c r="A40" t="s" s="36">
        <v>55</v>
      </c>
      <c r="B40" s="38">
        <f>100*SUM(B23,B25,B27)</f>
        <v>200</v>
      </c>
      <c r="C40" s="38">
        <f>100*SUM(C23,C25,C27)</f>
        <v>200</v>
      </c>
      <c r="D40" s="38">
        <f>100*SUM(D23,D25,D27)</f>
        <v>300</v>
      </c>
      <c r="E40" s="38">
        <f>100*SUM(E23,E25,E27)</f>
        <v>300</v>
      </c>
      <c r="F40" s="38">
        <f>100*SUM(F23,F25,F27)</f>
        <v>400</v>
      </c>
      <c r="G40" s="38">
        <f>100*SUM(G23,G25,G27)</f>
        <v>400</v>
      </c>
      <c r="H40" s="38">
        <f>100*SUM(H23,H25,H27)</f>
        <v>400</v>
      </c>
      <c r="I40" s="38">
        <f>100*SUM(I23,I25,I27)</f>
        <v>400</v>
      </c>
      <c r="J40" s="38">
        <f>100*SUM(J23,J25,J27)</f>
        <v>500</v>
      </c>
      <c r="K40" s="38">
        <f>100*SUM(K23,K25,K27)</f>
        <v>500</v>
      </c>
      <c r="L40" s="38">
        <f>100*SUM(L23,L25,L27)</f>
        <v>500</v>
      </c>
      <c r="M40" s="38">
        <f>100*SUM(M23,M25,M27)</f>
        <v>500</v>
      </c>
      <c r="N40" s="38">
        <f>100*SUM(N23,N25,N27)</f>
        <v>500</v>
      </c>
      <c r="O40" s="38">
        <f>100*SUM(O23,O25,O27)</f>
        <v>500</v>
      </c>
      <c r="P40" s="38">
        <f>100*SUM(P23,P25,P27)</f>
        <v>500</v>
      </c>
      <c r="Q40" s="38">
        <f>100*SUM(Q23,Q25,Q27)</f>
        <v>700</v>
      </c>
      <c r="R40" s="38">
        <f>100*SUM(R23,R25,R27)</f>
        <v>700</v>
      </c>
      <c r="S40" s="38">
        <f>100*SUM(S23,S25,S27)</f>
        <v>700</v>
      </c>
      <c r="T40" s="38">
        <f>100*SUM(T23,T25,T27)</f>
        <v>700</v>
      </c>
      <c r="U40" s="38">
        <f>100*SUM(U23,U25,U27)</f>
        <v>700</v>
      </c>
      <c r="V40" s="38">
        <f>100*SUM(V23,V25,V27)</f>
        <v>700</v>
      </c>
      <c r="W40" s="38">
        <f>100*SUM(W23,W25,W27)</f>
        <v>700</v>
      </c>
    </row>
    <row r="41" ht="19.95" customHeight="1">
      <c r="A41" t="s" s="36">
        <v>56</v>
      </c>
      <c r="B41" s="38">
        <f>1000*B25</f>
        <v>0</v>
      </c>
      <c r="C41" s="38">
        <f>1000*C25</f>
        <v>0</v>
      </c>
      <c r="D41" s="38">
        <f>1000*D25</f>
        <v>0</v>
      </c>
      <c r="E41" s="38">
        <f>1000*E25</f>
        <v>0</v>
      </c>
      <c r="F41" s="38">
        <f>1000*F25</f>
        <v>0</v>
      </c>
      <c r="G41" s="38">
        <f>1000*G25</f>
        <v>0</v>
      </c>
      <c r="H41" s="38">
        <f>1000*H25</f>
        <v>0</v>
      </c>
      <c r="I41" s="38">
        <f>1000*I25</f>
        <v>0</v>
      </c>
      <c r="J41" s="38">
        <f>1000*J25</f>
        <v>0</v>
      </c>
      <c r="K41" s="38">
        <f>1000*K25</f>
        <v>0</v>
      </c>
      <c r="L41" s="38">
        <f>1000*L25</f>
        <v>0</v>
      </c>
      <c r="M41" s="38">
        <f>1000*M25</f>
        <v>0</v>
      </c>
      <c r="N41" s="38">
        <f>1000*N25</f>
        <v>0</v>
      </c>
      <c r="O41" s="38">
        <f>1000*O25</f>
        <v>0</v>
      </c>
      <c r="P41" s="38">
        <f>1000*P25</f>
        <v>0</v>
      </c>
      <c r="Q41" s="38">
        <f>1000*Q25</f>
        <v>1000</v>
      </c>
      <c r="R41" s="38">
        <f>1000*R25</f>
        <v>1000</v>
      </c>
      <c r="S41" s="38">
        <f>1000*S25</f>
        <v>1000</v>
      </c>
      <c r="T41" s="38">
        <f>1000*T25</f>
        <v>1000</v>
      </c>
      <c r="U41" s="38">
        <f>1000*U25</f>
        <v>1000</v>
      </c>
      <c r="V41" s="38">
        <f>1000*V25</f>
        <v>1000</v>
      </c>
      <c r="W41" s="38">
        <f>1000*W25</f>
        <v>1000</v>
      </c>
    </row>
    <row r="42" ht="19.95" customHeight="1">
      <c r="A42" t="s" s="36">
        <v>57</v>
      </c>
      <c r="B42" s="38">
        <v>60</v>
      </c>
      <c r="C42" s="38">
        <v>60</v>
      </c>
      <c r="D42" s="38">
        <v>100</v>
      </c>
      <c r="E42" s="38">
        <v>100</v>
      </c>
      <c r="F42" s="38">
        <v>100</v>
      </c>
      <c r="G42" s="38">
        <v>100</v>
      </c>
      <c r="H42" s="38">
        <v>100</v>
      </c>
      <c r="I42" s="38">
        <v>100</v>
      </c>
      <c r="J42" s="38">
        <v>100</v>
      </c>
      <c r="K42" s="38">
        <v>100</v>
      </c>
      <c r="L42" s="38">
        <v>100</v>
      </c>
      <c r="M42" s="38">
        <v>100</v>
      </c>
      <c r="N42" s="38">
        <v>100</v>
      </c>
      <c r="O42" s="38">
        <v>200</v>
      </c>
      <c r="P42" s="38">
        <v>200</v>
      </c>
      <c r="Q42" s="38">
        <v>200</v>
      </c>
      <c r="R42" s="38">
        <v>200</v>
      </c>
      <c r="S42" s="38">
        <v>200</v>
      </c>
      <c r="T42" s="38">
        <v>200</v>
      </c>
      <c r="U42" s="38">
        <v>200</v>
      </c>
      <c r="V42" s="38">
        <v>200</v>
      </c>
      <c r="W42" s="38">
        <v>200</v>
      </c>
    </row>
    <row r="43" ht="19.95" customHeight="1">
      <c r="A43" t="s" s="36">
        <v>58</v>
      </c>
      <c r="B43" s="38">
        <v>150</v>
      </c>
      <c r="C43" s="38">
        <v>150</v>
      </c>
      <c r="D43" s="38">
        <v>1500</v>
      </c>
      <c r="E43" s="38">
        <v>150</v>
      </c>
      <c r="F43" s="38">
        <v>150</v>
      </c>
      <c r="G43" s="38">
        <v>150</v>
      </c>
      <c r="H43" s="38">
        <v>150</v>
      </c>
      <c r="I43" s="38">
        <v>150</v>
      </c>
      <c r="J43" s="38">
        <v>150</v>
      </c>
      <c r="K43" s="38">
        <v>150</v>
      </c>
      <c r="L43" s="38">
        <v>150</v>
      </c>
      <c r="M43" s="38">
        <v>150</v>
      </c>
      <c r="N43" s="38">
        <v>150</v>
      </c>
      <c r="O43" s="38">
        <v>150</v>
      </c>
      <c r="P43" s="38">
        <v>1500</v>
      </c>
      <c r="Q43" s="38">
        <v>150</v>
      </c>
      <c r="R43" s="38">
        <v>150</v>
      </c>
      <c r="S43" s="38">
        <v>150</v>
      </c>
      <c r="T43" s="38">
        <v>150</v>
      </c>
      <c r="U43" s="38">
        <v>150</v>
      </c>
      <c r="V43" s="38">
        <v>150</v>
      </c>
      <c r="W43" s="38">
        <v>150</v>
      </c>
    </row>
    <row r="44" ht="19.95" customHeight="1">
      <c r="A44" t="s" s="36">
        <v>59</v>
      </c>
      <c r="B44" s="38">
        <v>0</v>
      </c>
      <c r="C44" s="38">
        <f>IF(B57&lt;0,ABS(B57*'Prijsmodel - Prijsmodel op basi'!$B$9/12),0)</f>
        <v>0</v>
      </c>
      <c r="D44" s="38">
        <f>IF(C57&lt;0,ABS(C57*'Prijsmodel - Prijsmodel op basi'!$B$9/12),0)</f>
        <v>0</v>
      </c>
      <c r="E44" s="38">
        <f>IF(D57&lt;0,ABS(D57*'Prijsmodel - Prijsmodel op basi'!$B$9/12),0)</f>
        <v>83.35497500000001</v>
      </c>
      <c r="F44" s="38">
        <f>IF(E57&lt;0,ABS(E57*'Prijsmodel - Prijsmodel op basi'!$B$9/12),0)</f>
        <v>237.4960039375</v>
      </c>
      <c r="G44" s="38">
        <f>IF(F57&lt;0,ABS(F57*'Prijsmodel - Prijsmodel op basi'!$B$9/12),0)</f>
        <v>432.3948172541845</v>
      </c>
      <c r="H44" s="38">
        <f>IF(G57&lt;0,ABS(G57*'Prijsmodel - Prijsmodel op basi'!$B$9/12),0)</f>
        <v>579.6961763317028</v>
      </c>
      <c r="I44" s="38">
        <f>IF(H57&lt;0,ABS(H57*'Prijsmodel - Prijsmodel op basi'!$B$9/12),0)</f>
        <v>698.0133590125469</v>
      </c>
      <c r="J44" s="38">
        <f>IF(I57&lt;0,ABS(I57*'Prijsmodel - Prijsmodel op basi'!$B$9/12),0)</f>
        <v>751.6203595901296</v>
      </c>
      <c r="K44" s="38">
        <f>IF(J57&lt;0,ABS(J57*'Prijsmodel - Prijsmodel op basi'!$B$9/12),0)</f>
        <v>866.1468550664672</v>
      </c>
      <c r="L44" s="38">
        <f>IF(K57&lt;0,ABS(K57*'Prijsmodel - Prijsmodel op basi'!$B$9/12),0)</f>
        <v>975.5261015961581</v>
      </c>
      <c r="M44" s="38">
        <f>IF(L57&lt;0,ABS(L57*'Prijsmodel - Prijsmodel op basi'!$B$9/12),0)</f>
        <v>978.7282575274562</v>
      </c>
      <c r="N44" s="38">
        <f>IF(M57&lt;0,ABS(M57*'Prijsmodel - Prijsmodel op basi'!$B$9/12),0)</f>
        <v>970.6829130305622</v>
      </c>
      <c r="O44" s="38">
        <f>IF(N57&lt;0,ABS(N57*'Prijsmodel - Prijsmodel op basi'!$B$9/12),0)</f>
        <v>996.9734117047215</v>
      </c>
      <c r="P44" s="38">
        <f>IF(O57&lt;0,ABS(O57*'Prijsmodel - Prijsmodel op basi'!$B$9/12),0)</f>
        <v>906.5841101555524</v>
      </c>
      <c r="Q44" s="38">
        <f>IF(P57&lt;0,ABS(P57*'Prijsmodel - Prijsmodel op basi'!$B$9/12),0)</f>
        <v>838.1373362306709</v>
      </c>
      <c r="R44" s="38">
        <f>IF(Q57&lt;0,ABS(Q57*'Prijsmodel - Prijsmodel op basi'!$B$9/12),0)</f>
        <v>1016.121120390169</v>
      </c>
      <c r="S44" s="38">
        <f>IF(R57&lt;0,ABS(R57*'Prijsmodel - Prijsmodel op basi'!$B$9/12),0)</f>
        <v>948.7712563300556</v>
      </c>
      <c r="T44" s="38">
        <f>IF(S57&lt;0,ABS(S57*'Prijsmodel - Prijsmodel op basi'!$B$9/12),0)</f>
        <v>778.5297123026293</v>
      </c>
      <c r="U44" s="38">
        <f>IF(T57&lt;0,ABS(T57*'Prijsmodel - Prijsmodel op basi'!$B$9/12),0)</f>
        <v>721.8466972593701</v>
      </c>
      <c r="V44" s="38">
        <f>IF(U57&lt;0,ABS(U57*'Prijsmodel - Prijsmodel op basi'!$B$9/12),0)</f>
        <v>430.6927703496323</v>
      </c>
      <c r="W44" s="38">
        <f>IF(V57&lt;0,ABS(V57*'Prijsmodel - Prijsmodel op basi'!$B$9/12),0)</f>
        <v>93.41585021754319</v>
      </c>
    </row>
    <row r="45" ht="19.95" customHeight="1">
      <c r="A45" t="s" s="36">
        <v>60</v>
      </c>
      <c r="B45" s="38">
        <v>250</v>
      </c>
      <c r="C45" s="38">
        <v>250</v>
      </c>
      <c r="D45" s="38">
        <v>250</v>
      </c>
      <c r="E45" s="38">
        <v>250</v>
      </c>
      <c r="F45" s="38">
        <v>250</v>
      </c>
      <c r="G45" s="38">
        <v>250</v>
      </c>
      <c r="H45" s="38">
        <v>250</v>
      </c>
      <c r="I45" s="38">
        <v>250</v>
      </c>
      <c r="J45" s="38">
        <v>250</v>
      </c>
      <c r="K45" s="38">
        <v>250</v>
      </c>
      <c r="L45" s="38">
        <v>250</v>
      </c>
      <c r="M45" s="38">
        <v>250</v>
      </c>
      <c r="N45" s="38">
        <v>250</v>
      </c>
      <c r="O45" s="38">
        <v>250</v>
      </c>
      <c r="P45" s="38">
        <v>250</v>
      </c>
      <c r="Q45" s="38">
        <v>250</v>
      </c>
      <c r="R45" s="38">
        <v>250</v>
      </c>
      <c r="S45" s="38">
        <v>250</v>
      </c>
      <c r="T45" s="38">
        <v>250</v>
      </c>
      <c r="U45" s="38">
        <v>250</v>
      </c>
      <c r="V45" s="38">
        <v>250</v>
      </c>
      <c r="W45" s="38">
        <v>250</v>
      </c>
    </row>
    <row r="46" ht="20.25" customHeight="1">
      <c r="A46" t="s" s="47">
        <v>61</v>
      </c>
      <c r="B46" s="48">
        <f>SUM(B37:B45)</f>
        <v>2660</v>
      </c>
      <c r="C46" s="48">
        <f>SUM(C37:C45)</f>
        <v>660</v>
      </c>
      <c r="D46" s="48">
        <f>SUM(D37:D45)</f>
        <v>5150</v>
      </c>
      <c r="E46" s="48">
        <f>SUM(E37:E45)</f>
        <v>1883.354975</v>
      </c>
      <c r="F46" s="48">
        <f>SUM(F37:F45)</f>
        <v>2137.4960039375</v>
      </c>
      <c r="G46" s="48">
        <f>SUM(G37:G45)</f>
        <v>2332.394817254185</v>
      </c>
      <c r="H46" s="48">
        <f>SUM(H37:H45)</f>
        <v>2479.696176331703</v>
      </c>
      <c r="I46" s="48">
        <f>SUM(I37:I45)</f>
        <v>2598.013359012547</v>
      </c>
      <c r="J46" s="48">
        <f>SUM(J37:J45)</f>
        <v>5751.620359590130</v>
      </c>
      <c r="K46" s="48">
        <f>SUM(K37:K45)</f>
        <v>2866.146855066467</v>
      </c>
      <c r="L46" s="48">
        <f>SUM(L37:L45)</f>
        <v>2975.526101596158</v>
      </c>
      <c r="M46" s="48">
        <f>SUM(M37:M45)</f>
        <v>2978.728257527456</v>
      </c>
      <c r="N46" s="48">
        <f>SUM(N37:N45)</f>
        <v>2970.682913030562</v>
      </c>
      <c r="O46" s="48">
        <f>SUM(O37:O45)</f>
        <v>3096.973411704721</v>
      </c>
      <c r="P46" s="48">
        <f>SUM(P37:P45)</f>
        <v>7356.584110155552</v>
      </c>
      <c r="Q46" s="48">
        <f>SUM(Q37:Q45)</f>
        <v>4138.137336230671</v>
      </c>
      <c r="R46" s="48">
        <f>SUM(R37:R45)</f>
        <v>4316.121120390169</v>
      </c>
      <c r="S46" s="48">
        <f>SUM(S37:S45)</f>
        <v>4248.771256330056</v>
      </c>
      <c r="T46" s="48">
        <f>SUM(T37:T45)</f>
        <v>4078.529712302629</v>
      </c>
      <c r="U46" s="48">
        <f>SUM(U37:U45)</f>
        <v>4021.846697259370</v>
      </c>
      <c r="V46" s="48">
        <f>SUM(V37:V45)</f>
        <v>3730.692770349632</v>
      </c>
      <c r="W46" s="48">
        <f>SUM(W37:W45)</f>
        <v>3393.415850217543</v>
      </c>
    </row>
    <row r="47" ht="19.95" customHeight="1">
      <c r="A47" s="42"/>
      <c r="B47" s="38"/>
      <c r="C47" s="38"/>
      <c r="D47" s="38"/>
      <c r="E47" s="38"/>
      <c r="F47" s="38"/>
      <c r="G47" s="38"/>
      <c r="H47" s="38"/>
      <c r="I47" s="38"/>
      <c r="J47" s="38"/>
      <c r="K47" s="38"/>
      <c r="L47" s="38"/>
      <c r="M47" s="38"/>
      <c r="N47" s="38"/>
      <c r="O47" s="38"/>
      <c r="P47" s="38"/>
      <c r="Q47" s="38"/>
      <c r="R47" s="38"/>
      <c r="S47" s="38"/>
      <c r="T47" s="38"/>
      <c r="U47" s="38"/>
      <c r="V47" s="38"/>
      <c r="W47" s="38"/>
    </row>
    <row r="48" ht="19.95" customHeight="1">
      <c r="A48" t="s" s="39">
        <v>62</v>
      </c>
      <c r="B48" s="38"/>
      <c r="C48" s="38"/>
      <c r="D48" s="38"/>
      <c r="E48" s="38"/>
      <c r="F48" s="38"/>
      <c r="G48" s="38"/>
      <c r="H48" s="38"/>
      <c r="I48" s="38"/>
      <c r="J48" s="38"/>
      <c r="K48" s="38"/>
      <c r="L48" s="38"/>
      <c r="M48" s="38"/>
      <c r="N48" s="38"/>
      <c r="O48" s="38"/>
      <c r="P48" s="38"/>
      <c r="Q48" s="38"/>
      <c r="R48" s="38"/>
      <c r="S48" s="38"/>
      <c r="T48" s="38"/>
      <c r="U48" s="38"/>
      <c r="V48" s="38"/>
      <c r="W48" s="38"/>
    </row>
    <row r="49" ht="19.95" customHeight="1">
      <c r="A49" t="s" s="36">
        <v>63</v>
      </c>
      <c r="B49" s="38">
        <f>B17*0.21</f>
        <v>88.2</v>
      </c>
      <c r="C49" s="38">
        <f>C17*0.21</f>
        <v>88.2</v>
      </c>
      <c r="D49" s="38">
        <f>D17*0.21</f>
        <v>161.7</v>
      </c>
      <c r="E49" s="38">
        <f>E17*0.21</f>
        <v>249.9</v>
      </c>
      <c r="F49" s="38">
        <f>F17*0.21</f>
        <v>1003.275</v>
      </c>
      <c r="G49" s="38">
        <f>G17*0.21</f>
        <v>2465.925</v>
      </c>
      <c r="H49" s="38">
        <f>H17*0.21</f>
        <v>3913.875</v>
      </c>
      <c r="I49" s="38">
        <f>I17*0.21</f>
        <v>5361.825</v>
      </c>
      <c r="J49" s="38">
        <f>J17*0.21</f>
        <v>6144.599999999999</v>
      </c>
      <c r="K49" s="38">
        <f>K17*0.21</f>
        <v>7165.2</v>
      </c>
      <c r="L49" s="38">
        <f>L17*0.21</f>
        <v>8259.299999999999</v>
      </c>
      <c r="M49" s="38">
        <f>M17*0.21</f>
        <v>8486.1</v>
      </c>
      <c r="N49" s="38">
        <f>N17*0.21</f>
        <v>9410.362499999999</v>
      </c>
      <c r="O49" s="38">
        <f>O17*0.21</f>
        <v>10458</v>
      </c>
      <c r="P49" s="38">
        <f>P17*0.21</f>
        <v>10893.75</v>
      </c>
      <c r="Q49" s="38">
        <f>Q17*0.21</f>
        <v>11329.5</v>
      </c>
      <c r="R49" s="38">
        <f>R17*0.21</f>
        <v>12682.6875</v>
      </c>
      <c r="S49" s="38">
        <f>S17*0.21</f>
        <v>15039.9375</v>
      </c>
      <c r="T49" s="38">
        <f>T17*0.21</f>
        <v>16675.3125</v>
      </c>
      <c r="U49" s="38">
        <f>U17*0.21</f>
        <v>17502.1875</v>
      </c>
      <c r="V49" s="38">
        <f>V17*0.21</f>
        <v>18329.0625</v>
      </c>
      <c r="W49" s="38">
        <f>W17*0.21</f>
        <v>19155.9375</v>
      </c>
    </row>
    <row r="50" ht="19.95" customHeight="1">
      <c r="A50" t="s" s="36">
        <v>64</v>
      </c>
      <c r="B50" s="38">
        <f>B19*0.21</f>
        <v>0</v>
      </c>
      <c r="C50" s="38">
        <f>C19*0.21</f>
        <v>0</v>
      </c>
      <c r="D50" s="38">
        <f>D19*0.21</f>
        <v>16.17</v>
      </c>
      <c r="E50" s="38">
        <f>E19*0.21</f>
        <v>0</v>
      </c>
      <c r="F50" s="38">
        <f>F19*0.21</f>
        <v>313.2588607594937</v>
      </c>
      <c r="G50" s="38">
        <f>G19*0.21</f>
        <v>840.9145161290322</v>
      </c>
      <c r="H50" s="38">
        <f>H19*0.21</f>
        <v>1376.989302694136</v>
      </c>
      <c r="I50" s="38">
        <f>I19*0.21</f>
        <v>1916.787681159420</v>
      </c>
      <c r="J50" s="38">
        <f>J19*0.21</f>
        <v>2154.978199052132</v>
      </c>
      <c r="K50" s="38">
        <f>K19*0.21</f>
        <v>2466.161860465116</v>
      </c>
      <c r="L50" s="38">
        <f>L19*0.21</f>
        <v>2753.1</v>
      </c>
      <c r="M50" s="38">
        <f>M19*0.21</f>
        <v>2766.393832599119</v>
      </c>
      <c r="N50" s="38">
        <f>N19*0.21</f>
        <v>2963.263085106383</v>
      </c>
      <c r="O50" s="38">
        <f>O19*0.21</f>
        <v>3158.742857142857</v>
      </c>
      <c r="P50" s="38">
        <f>P19*0.21</f>
        <v>3161.323529411765</v>
      </c>
      <c r="Q50" s="38">
        <f>Q19*0.21</f>
        <v>3163.709433962264</v>
      </c>
      <c r="R50" s="38">
        <f>R19*0.21</f>
        <v>3351.853125</v>
      </c>
      <c r="S50" s="38">
        <f>S19*0.21</f>
        <v>3772.730084745763</v>
      </c>
      <c r="T50" s="38">
        <f>T19*0.21</f>
        <v>3980.558467741936</v>
      </c>
      <c r="U50" s="38">
        <f>U19*0.21</f>
        <v>3985.113461538461</v>
      </c>
      <c r="V50" s="38">
        <f>V19*0.21</f>
        <v>3989.266544117646</v>
      </c>
      <c r="W50" s="38">
        <f>W19*0.21</f>
        <v>3993.068661971831</v>
      </c>
    </row>
    <row r="51" ht="19.95" customHeight="1">
      <c r="A51" t="s" s="36">
        <v>65</v>
      </c>
      <c r="B51" s="38">
        <f>B23*B24*0.21</f>
        <v>0</v>
      </c>
      <c r="C51" s="38">
        <f>C23*C24*0.21</f>
        <v>0</v>
      </c>
      <c r="D51" s="38">
        <f>D23*D24*0.21</f>
        <v>0</v>
      </c>
      <c r="E51" s="38">
        <f>E23*E24*0.21</f>
        <v>1890</v>
      </c>
      <c r="F51" s="38">
        <f>F23*F24*0.21</f>
        <v>1890</v>
      </c>
      <c r="G51" s="38">
        <f>G23*G24*0.21</f>
        <v>1890</v>
      </c>
      <c r="H51" s="38">
        <f>H23*H24*0.21</f>
        <v>1890</v>
      </c>
      <c r="I51" s="38">
        <f>I23*I24*0.21</f>
        <v>1890</v>
      </c>
      <c r="J51" s="38">
        <f>J23*J24*0.21</f>
        <v>1890</v>
      </c>
      <c r="K51" s="38">
        <f>K23*K24*0.21</f>
        <v>1890</v>
      </c>
      <c r="L51" s="38">
        <f>L23*L24*0.21</f>
        <v>1890</v>
      </c>
      <c r="M51" s="38">
        <f>M23*M24*0.21</f>
        <v>1890</v>
      </c>
      <c r="N51" s="38">
        <f>N23*N24*0.21</f>
        <v>1890</v>
      </c>
      <c r="O51" s="38">
        <f>O23*O24*0.21</f>
        <v>1890</v>
      </c>
      <c r="P51" s="38">
        <f>P23*P24*0.21</f>
        <v>1890</v>
      </c>
      <c r="Q51" s="38">
        <f>Q23*Q24*0.21</f>
        <v>1890</v>
      </c>
      <c r="R51" s="38">
        <f>R23*R24*0.21</f>
        <v>1890</v>
      </c>
      <c r="S51" s="38">
        <f>S23*S24*0.21</f>
        <v>1890</v>
      </c>
      <c r="T51" s="38">
        <f>T23*T24*0.21</f>
        <v>1890</v>
      </c>
      <c r="U51" s="38">
        <f>U23*U24*0.21</f>
        <v>1890</v>
      </c>
      <c r="V51" s="38">
        <f>V23*V24*0.21</f>
        <v>1890</v>
      </c>
      <c r="W51" s="38">
        <f>W23*W24*0.21</f>
        <v>1890</v>
      </c>
    </row>
    <row r="52" ht="19.95" customHeight="1">
      <c r="A52" t="s" s="36">
        <v>66</v>
      </c>
      <c r="B52" s="38">
        <f>SUM(B32:B39)*0.21</f>
        <v>420</v>
      </c>
      <c r="C52" s="38">
        <f>SUM(C32:C39)*0.21</f>
        <v>0</v>
      </c>
      <c r="D52" s="38">
        <f>SUM(D32:D39)*0.21</f>
        <v>630</v>
      </c>
      <c r="E52" s="38">
        <f>SUM(E32:E39)*0.21</f>
        <v>210</v>
      </c>
      <c r="F52" s="38">
        <f>SUM(F32:F39)*0.21</f>
        <v>210</v>
      </c>
      <c r="G52" s="38">
        <f>SUM(G32:G39)*0.21</f>
        <v>210</v>
      </c>
      <c r="H52" s="38">
        <f>SUM(H32:H39)*0.21</f>
        <v>1890</v>
      </c>
      <c r="I52" s="38">
        <f>SUM(I32:I39)*0.21</f>
        <v>210</v>
      </c>
      <c r="J52" s="38">
        <f>SUM(J32:J39)*0.21</f>
        <v>840</v>
      </c>
      <c r="K52" s="38">
        <f>SUM(K32:K39)*0.21</f>
        <v>1890</v>
      </c>
      <c r="L52" s="38">
        <f>SUM(L32:L39)*0.21</f>
        <v>210</v>
      </c>
      <c r="M52" s="38">
        <f>SUM(M32:M39)*0.21</f>
        <v>210</v>
      </c>
      <c r="N52" s="38">
        <f>SUM(N32:N39)*0.21</f>
        <v>210</v>
      </c>
      <c r="O52" s="38">
        <f>SUM(O32:O39)*0.21</f>
        <v>210</v>
      </c>
      <c r="P52" s="38">
        <f>SUM(P32:P39)*0.21</f>
        <v>840</v>
      </c>
      <c r="Q52" s="38">
        <f>SUM(Q32:Q39)*0.21</f>
        <v>1890</v>
      </c>
      <c r="R52" s="38">
        <f>SUM(R32:R39)*0.21</f>
        <v>210</v>
      </c>
      <c r="S52" s="38">
        <f>SUM(S32:S39)*0.21</f>
        <v>210</v>
      </c>
      <c r="T52" s="38">
        <f>SUM(T32:T39)*0.21</f>
        <v>210</v>
      </c>
      <c r="U52" s="38">
        <f>SUM(U32:U39)*0.21</f>
        <v>210</v>
      </c>
      <c r="V52" s="38">
        <f>SUM(V32:V39)*0.21</f>
        <v>210</v>
      </c>
      <c r="W52" s="38">
        <f>SUM(W32:W39)*0.21</f>
        <v>210</v>
      </c>
    </row>
    <row r="53" ht="19.95" customHeight="1">
      <c r="A53" t="s" s="36">
        <v>67</v>
      </c>
      <c r="B53" s="25">
        <f>B49-SUM(B50:B52)</f>
        <v>-331.8</v>
      </c>
      <c r="C53" s="25">
        <f>C49-SUM(C50:C52)</f>
        <v>88.2</v>
      </c>
      <c r="D53" s="25">
        <f>D49-SUM(D50:D52)</f>
        <v>-484.47</v>
      </c>
      <c r="E53" s="25">
        <f>E49-SUM(E50:E52)</f>
        <v>-1850.1</v>
      </c>
      <c r="F53" s="25">
        <f>F49-SUM(F50:F52)</f>
        <v>-1409.983860759493</v>
      </c>
      <c r="G53" s="25">
        <f>G49-SUM(G50:G52)</f>
        <v>-474.9895161290324</v>
      </c>
      <c r="H53" s="25">
        <f>H49-SUM(H50:H52)</f>
        <v>-1243.114302694136</v>
      </c>
      <c r="I53" s="25">
        <f>I49-SUM(I50:I52)</f>
        <v>1345.037318840580</v>
      </c>
      <c r="J53" s="25">
        <f>J49-SUM(J50:J52)</f>
        <v>1259.621800947867</v>
      </c>
      <c r="K53" s="25">
        <f>K49-SUM(K50:K52)</f>
        <v>919.0381395348841</v>
      </c>
      <c r="L53" s="25">
        <f>L49-SUM(L50:L52)</f>
        <v>3406.199999999999</v>
      </c>
      <c r="M53" s="25">
        <f>M49-SUM(M50:M52)</f>
        <v>3619.706167400882</v>
      </c>
      <c r="N53" s="25">
        <f>N49-SUM(N50:N52)</f>
        <v>4347.099414893616</v>
      </c>
      <c r="O53" s="25">
        <f>O49-SUM(O50:O52)</f>
        <v>5199.257142857143</v>
      </c>
      <c r="P53" s="25">
        <f>P49-SUM(P50:P52)</f>
        <v>5002.426470588235</v>
      </c>
      <c r="Q53" s="25">
        <f>Q49-SUM(Q50:Q52)</f>
        <v>4385.790566037736</v>
      </c>
      <c r="R53" s="25">
        <f>R49-SUM(R50:R52)</f>
        <v>7230.834375</v>
      </c>
      <c r="S53" s="25">
        <f>S49-SUM(S50:S52)</f>
        <v>9167.207415254237</v>
      </c>
      <c r="T53" s="25">
        <f>T49-SUM(T50:T52)</f>
        <v>10594.754032258064</v>
      </c>
      <c r="U53" s="25">
        <f>U49-SUM(U50:U52)</f>
        <v>11417.074038461538</v>
      </c>
      <c r="V53" s="25">
        <f>V49-SUM(V50:V52)</f>
        <v>12239.795955882353</v>
      </c>
      <c r="W53" s="25">
        <f>W49-SUM(W50:W52)</f>
        <v>13062.868838028169</v>
      </c>
    </row>
    <row r="54" ht="19.95" customHeight="1">
      <c r="A54" t="s" s="36">
        <v>68</v>
      </c>
      <c r="B54" s="38"/>
      <c r="C54" s="38"/>
      <c r="D54" s="38"/>
      <c r="E54" s="38">
        <f>SUM(B53:D53)</f>
        <v>-728.0699999999999</v>
      </c>
      <c r="F54" s="38"/>
      <c r="G54" s="38"/>
      <c r="H54" s="38">
        <f>SUM(E53:G53)</f>
        <v>-3735.073376888526</v>
      </c>
      <c r="I54" s="38"/>
      <c r="J54" s="38"/>
      <c r="K54" s="38">
        <f>SUM(H53:J53)</f>
        <v>1361.544817094310</v>
      </c>
      <c r="L54" s="38"/>
      <c r="M54" s="38"/>
      <c r="N54" s="38">
        <f>SUM(K53:M53)</f>
        <v>7944.944306935765</v>
      </c>
      <c r="O54" s="38"/>
      <c r="P54" s="38"/>
      <c r="Q54" s="38">
        <f>SUM(N53:P53)</f>
        <v>14548.783028338992</v>
      </c>
      <c r="R54" s="38"/>
      <c r="S54" s="38"/>
      <c r="T54" s="38">
        <f>SUM(Q53:S53)</f>
        <v>20783.832356291976</v>
      </c>
      <c r="U54" s="38"/>
      <c r="V54" s="38"/>
      <c r="W54" s="38">
        <f>SUM(T53:V53)</f>
        <v>34251.624026601959</v>
      </c>
    </row>
    <row r="55" ht="19.95" customHeight="1">
      <c r="A55" s="49"/>
      <c r="B55" s="38"/>
      <c r="C55" s="38"/>
      <c r="D55" s="38"/>
      <c r="E55" s="38"/>
      <c r="F55" s="38"/>
      <c r="G55" s="38"/>
      <c r="H55" s="38"/>
      <c r="I55" s="38"/>
      <c r="J55" s="38"/>
      <c r="K55" s="38"/>
      <c r="L55" s="38"/>
      <c r="M55" s="38"/>
      <c r="N55" s="38"/>
      <c r="O55" s="38"/>
      <c r="P55" s="38"/>
      <c r="Q55" s="38"/>
      <c r="R55" s="38"/>
      <c r="S55" s="38"/>
      <c r="T55" s="38"/>
      <c r="U55" s="38"/>
      <c r="V55" s="38"/>
      <c r="W55" s="38"/>
    </row>
    <row r="56" ht="20.25" customHeight="1">
      <c r="A56" t="s" s="47">
        <v>69</v>
      </c>
      <c r="B56" s="48">
        <f>B20+B53-B46-B34-B29-B54</f>
        <v>-2571.8</v>
      </c>
      <c r="C56" s="48">
        <f>C20+C53-C46-C34-C29-C54</f>
        <v>-151.8</v>
      </c>
      <c r="D56" s="48">
        <f>D20+D53-D46-D34-D29-D54</f>
        <v>-10941.47</v>
      </c>
      <c r="E56" s="48">
        <f>E20+E53-E46-E34-E29-E54</f>
        <v>-16815.384975</v>
      </c>
      <c r="F56" s="48">
        <f>F20+F53-F46-F34-F29-F54</f>
        <v>-21261.688725456486</v>
      </c>
      <c r="G56" s="48">
        <f>G20+G53-G46-G34-G29-G54</f>
        <v>-16069.2391720929</v>
      </c>
      <c r="H56" s="48">
        <f>H20+H53-H46-H34-H29-H54</f>
        <v>-12907.329019728437</v>
      </c>
      <c r="I56" s="48">
        <f>I20+I53-I46-I34-I29-I54</f>
        <v>-5848.036426645398</v>
      </c>
      <c r="J56" s="48">
        <f>J20+J53-J46-J34-J29-J54</f>
        <v>-12493.799506509558</v>
      </c>
      <c r="K56" s="48">
        <f>K20+K53-K46-K34-K29-K54</f>
        <v>-11932.281439602639</v>
      </c>
      <c r="L56" s="48">
        <f>L20+L53-L46-L34-L29-L54</f>
        <v>-349.3261015961616</v>
      </c>
      <c r="M56" s="48">
        <f>M20+M53-M46-M34-M29-M54</f>
        <v>877.6739451157155</v>
      </c>
      <c r="N56" s="48">
        <f>N20+N53-N46-N34-N29-N54</f>
        <v>-2868.054400817396</v>
      </c>
      <c r="O56" s="48">
        <f>O20+O53-O46-O34-O29-O54</f>
        <v>9860.651078091192</v>
      </c>
      <c r="P56" s="48">
        <f>P20+P53-P46-P34-P29-P54</f>
        <v>7466.920791805227</v>
      </c>
      <c r="Q56" s="48">
        <f>Q20+Q53-Q46-Q34-Q29-Q54</f>
        <v>-19416.412817399847</v>
      </c>
      <c r="R56" s="48">
        <f>R20+R53-R46-R34-R29-R54</f>
        <v>7347.257897466974</v>
      </c>
      <c r="S56" s="48">
        <f>S20+S53-S46-S34-S29-S54</f>
        <v>18571.804802991974</v>
      </c>
      <c r="T56" s="48">
        <f>T20+T53-T46-T34-T29-T54</f>
        <v>6183.601641082809</v>
      </c>
      <c r="U56" s="48">
        <f>U20+U53-U46-U34-U29-U54</f>
        <v>31762.246571971395</v>
      </c>
      <c r="V56" s="48">
        <f>V20+V53-V46-V34-V29-V54</f>
        <v>36793.845832591542</v>
      </c>
      <c r="W56" s="48">
        <f>W20+W53-W46-W34-W29-W54</f>
        <v>7621.966285152332</v>
      </c>
    </row>
    <row r="57" ht="20.25" customHeight="1">
      <c r="A57" t="s" s="47">
        <v>70</v>
      </c>
      <c r="B57" s="48">
        <v>2000</v>
      </c>
      <c r="C57" s="48">
        <f>B57+C56</f>
        <v>1848.2</v>
      </c>
      <c r="D57" s="48">
        <f>C57+D56</f>
        <v>-9093.27</v>
      </c>
      <c r="E57" s="48">
        <f>D57+E56</f>
        <v>-25908.654975</v>
      </c>
      <c r="F57" s="48">
        <f>E57+F56</f>
        <v>-47170.343700456491</v>
      </c>
      <c r="G57" s="48">
        <f>F57+G56</f>
        <v>-63239.582872549385</v>
      </c>
      <c r="H57" s="48">
        <f>G57+H56</f>
        <v>-76146.911892277829</v>
      </c>
      <c r="I57" s="48">
        <f>H57+I56</f>
        <v>-81994.948318923227</v>
      </c>
      <c r="J57" s="48">
        <f>I57+J56</f>
        <v>-94488.747825432787</v>
      </c>
      <c r="K57" s="48">
        <f>J57+K56</f>
        <v>-106421.0292650354</v>
      </c>
      <c r="L57" s="48">
        <f>K57+L56</f>
        <v>-106770.3553666316</v>
      </c>
      <c r="M57" s="48">
        <f>L57+M56</f>
        <v>-105892.6814215159</v>
      </c>
      <c r="N57" s="48">
        <f>M57+N56</f>
        <v>-108760.7358223333</v>
      </c>
      <c r="O57" s="48">
        <f>N57+O56</f>
        <v>-98900.084744242064</v>
      </c>
      <c r="P57" s="48">
        <f>O57+P56</f>
        <v>-91433.163952436837</v>
      </c>
      <c r="Q57" s="48">
        <f>P57+Q56</f>
        <v>-110849.5767698367</v>
      </c>
      <c r="R57" s="48">
        <f>Q57+R56</f>
        <v>-103502.3188723697</v>
      </c>
      <c r="S57" s="48">
        <f>R57+S56</f>
        <v>-84930.514069377736</v>
      </c>
      <c r="T57" s="48">
        <f>S57+T56</f>
        <v>-78746.912428294920</v>
      </c>
      <c r="U57" s="48">
        <f>T57+U56</f>
        <v>-46984.665856323525</v>
      </c>
      <c r="V57" s="48">
        <f>U57+V56</f>
        <v>-10190.820023731983</v>
      </c>
      <c r="W57" s="48">
        <f>V57+W56</f>
        <v>-2568.853738579652</v>
      </c>
    </row>
    <row r="58" ht="20.25" customHeight="1">
      <c r="A58" s="15"/>
      <c r="B58" s="38"/>
      <c r="C58" s="48"/>
      <c r="D58" s="48"/>
      <c r="E58" s="48"/>
      <c r="F58" s="48"/>
      <c r="G58" s="48"/>
      <c r="H58" s="48"/>
      <c r="I58" s="48"/>
      <c r="J58" s="48"/>
      <c r="K58" s="48"/>
      <c r="L58" s="48"/>
      <c r="M58" s="48"/>
      <c r="N58" s="48"/>
      <c r="O58" s="48"/>
      <c r="P58" s="48"/>
      <c r="Q58" s="48"/>
      <c r="R58" s="48"/>
      <c r="S58" s="48"/>
      <c r="T58" s="48"/>
      <c r="U58" s="48"/>
      <c r="V58" s="48"/>
      <c r="W58" s="48"/>
    </row>
    <row r="59" ht="20.25" customHeight="1">
      <c r="A59" t="s" s="47">
        <v>71</v>
      </c>
      <c r="B59" s="48">
        <f>MIN(B57:W57)</f>
        <v>-110849.5767698367</v>
      </c>
      <c r="C59" s="38"/>
      <c r="D59" s="38"/>
      <c r="E59" s="38"/>
      <c r="F59" s="38"/>
      <c r="G59" s="38"/>
      <c r="H59" s="38"/>
      <c r="I59" s="38"/>
      <c r="J59" s="38"/>
      <c r="K59" s="38"/>
      <c r="L59" s="38"/>
      <c r="M59" s="38"/>
      <c r="N59" s="38"/>
      <c r="O59" s="38"/>
      <c r="P59" s="38"/>
      <c r="Q59" s="38"/>
      <c r="R59" s="38"/>
      <c r="S59" s="38"/>
      <c r="T59" s="38"/>
      <c r="U59" s="38"/>
      <c r="V59" s="38"/>
      <c r="W59" s="38"/>
    </row>
    <row r="60" ht="20.25" customHeight="1">
      <c r="A60" s="36"/>
      <c r="B60" s="38"/>
      <c r="C60" s="38"/>
      <c r="D60" s="38"/>
      <c r="E60" s="38"/>
      <c r="F60" s="38"/>
      <c r="G60" s="38"/>
      <c r="H60" s="38"/>
      <c r="I60" s="38"/>
      <c r="J60" s="38"/>
      <c r="K60" s="40"/>
      <c r="L60" s="40"/>
      <c r="M60" s="40"/>
      <c r="N60" s="40"/>
      <c r="O60" s="40"/>
      <c r="P60" s="40"/>
      <c r="Q60" s="40"/>
      <c r="R60" s="40"/>
      <c r="S60" s="40"/>
      <c r="T60" s="40"/>
      <c r="U60" s="40"/>
      <c r="V60" s="40"/>
      <c r="W60" s="40"/>
    </row>
    <row r="61" ht="20.25" customHeight="1">
      <c r="A61" s="36"/>
      <c r="B61" s="40"/>
      <c r="C61" s="40"/>
      <c r="D61" s="40"/>
      <c r="E61" s="38"/>
      <c r="F61" s="38"/>
      <c r="G61" s="38"/>
      <c r="H61" s="41"/>
      <c r="I61" s="41"/>
      <c r="J61" s="41"/>
      <c r="K61" s="41"/>
      <c r="L61" s="41"/>
      <c r="M61" s="41"/>
      <c r="N61" s="41"/>
      <c r="O61" s="41"/>
      <c r="P61" s="41"/>
      <c r="Q61" s="41"/>
      <c r="R61" s="41"/>
      <c r="S61" s="41"/>
      <c r="T61" s="41"/>
      <c r="U61" s="41"/>
      <c r="V61" s="41"/>
      <c r="W61" s="41"/>
    </row>
    <row r="62" ht="19.95" customHeight="1">
      <c r="A62" s="42"/>
      <c r="B62" s="38"/>
      <c r="C62" s="38"/>
      <c r="D62" s="38"/>
      <c r="E62" s="38"/>
      <c r="F62" s="38"/>
      <c r="G62" s="38"/>
      <c r="H62" s="45"/>
      <c r="I62" s="45"/>
      <c r="J62" s="45"/>
      <c r="K62" s="45"/>
      <c r="L62" s="45"/>
      <c r="M62" s="45"/>
      <c r="N62" s="45"/>
      <c r="O62" s="45"/>
      <c r="P62" s="45"/>
      <c r="Q62" s="45"/>
      <c r="R62" s="45"/>
      <c r="S62" s="45"/>
      <c r="T62" s="45"/>
      <c r="U62" s="45"/>
      <c r="V62" s="45"/>
      <c r="W62" s="45"/>
    </row>
    <row r="63" ht="19.95" customHeight="1">
      <c r="A63" s="36"/>
      <c r="B63" s="38"/>
      <c r="C63" s="38"/>
      <c r="D63" s="38"/>
      <c r="E63" s="38"/>
      <c r="F63" s="38"/>
      <c r="G63" s="38"/>
      <c r="H63" s="38"/>
      <c r="I63" s="38"/>
      <c r="J63" s="38"/>
      <c r="K63" s="38"/>
      <c r="L63" s="38"/>
      <c r="M63" s="38"/>
      <c r="N63" s="38"/>
      <c r="O63" s="38"/>
      <c r="P63" s="38"/>
      <c r="Q63" s="38"/>
      <c r="R63" s="38"/>
      <c r="S63" s="38"/>
      <c r="T63" s="38"/>
      <c r="U63" s="38"/>
      <c r="V63" s="38"/>
      <c r="W63" s="38"/>
    </row>
    <row r="64" ht="19.95" customHeight="1">
      <c r="A64" s="36"/>
      <c r="B64" s="38"/>
      <c r="C64" s="38"/>
      <c r="D64" s="38"/>
      <c r="E64" s="45"/>
      <c r="F64" s="45"/>
      <c r="G64" s="45"/>
      <c r="H64" s="38"/>
      <c r="I64" s="38"/>
      <c r="J64" s="38"/>
      <c r="K64" s="38"/>
      <c r="L64" s="38"/>
      <c r="M64" s="38"/>
      <c r="N64" s="38"/>
      <c r="O64" s="38"/>
      <c r="P64" s="38"/>
      <c r="Q64" s="38"/>
      <c r="R64" s="38"/>
      <c r="S64" s="38"/>
      <c r="T64" s="38"/>
      <c r="U64" s="38"/>
      <c r="V64" s="38"/>
      <c r="W64" s="38"/>
    </row>
    <row r="65" ht="20.25" customHeight="1">
      <c r="A65" s="42"/>
      <c r="B65" s="38"/>
      <c r="C65" s="38"/>
      <c r="D65" s="38"/>
      <c r="E65" s="38"/>
      <c r="F65" s="38"/>
      <c r="G65" s="38"/>
      <c r="H65" s="48"/>
      <c r="I65" s="48"/>
      <c r="J65" s="48"/>
      <c r="K65" s="48"/>
      <c r="L65" s="48"/>
      <c r="M65" s="48"/>
      <c r="N65" s="48"/>
      <c r="O65" s="48"/>
      <c r="P65" s="48"/>
      <c r="Q65" s="48"/>
      <c r="R65" s="48"/>
      <c r="S65" s="48"/>
      <c r="T65" s="48"/>
      <c r="U65" s="48"/>
      <c r="V65" s="48"/>
      <c r="W65" s="48"/>
    </row>
    <row r="66" ht="20.25" customHeight="1">
      <c r="A66" s="36"/>
      <c r="B66" s="38"/>
      <c r="C66" s="38"/>
      <c r="D66" s="38"/>
      <c r="E66" s="38"/>
      <c r="F66" s="38"/>
      <c r="G66" s="38"/>
      <c r="H66" s="38"/>
      <c r="I66" s="38"/>
      <c r="J66" s="38"/>
      <c r="K66" s="48"/>
      <c r="L66" s="48"/>
      <c r="M66" s="48"/>
      <c r="N66" s="48"/>
      <c r="O66" s="48"/>
      <c r="P66" s="48"/>
      <c r="Q66" s="48"/>
      <c r="R66" s="48"/>
      <c r="S66" s="48"/>
      <c r="T66" s="48"/>
      <c r="U66" s="48"/>
      <c r="V66" s="48"/>
      <c r="W66" s="48"/>
    </row>
    <row r="67" ht="20.25" customHeight="1">
      <c r="A67" s="36"/>
      <c r="B67" s="40"/>
      <c r="C67" s="40"/>
      <c r="D67" s="40"/>
      <c r="E67" s="40"/>
      <c r="F67" s="40"/>
      <c r="G67" s="40"/>
      <c r="H67" s="40"/>
      <c r="I67" s="40"/>
      <c r="J67" s="40"/>
      <c r="K67" s="38"/>
      <c r="L67" s="38"/>
      <c r="M67" s="38"/>
      <c r="N67" s="38"/>
      <c r="O67" s="38"/>
      <c r="P67" s="38"/>
      <c r="Q67" s="38"/>
      <c r="R67" s="38"/>
      <c r="S67" s="38"/>
      <c r="T67" s="38"/>
      <c r="U67" s="38"/>
      <c r="V67" s="38"/>
      <c r="W67" s="38"/>
    </row>
    <row r="68" ht="19.95" customHeight="1">
      <c r="A68" s="42"/>
      <c r="B68" s="38"/>
      <c r="C68" s="38"/>
      <c r="D68" s="38"/>
      <c r="E68" s="38"/>
      <c r="F68" s="38"/>
      <c r="G68" s="38"/>
      <c r="H68" s="38"/>
      <c r="I68" s="38"/>
      <c r="J68" s="38"/>
      <c r="K68" s="38"/>
      <c r="L68" s="38"/>
      <c r="M68" s="38"/>
      <c r="N68" s="38"/>
      <c r="O68" s="38"/>
      <c r="P68" s="38"/>
      <c r="Q68" s="38"/>
      <c r="R68" s="38"/>
      <c r="S68" s="38"/>
      <c r="T68" s="38"/>
      <c r="U68" s="38"/>
      <c r="V68" s="38"/>
      <c r="W68" s="38"/>
    </row>
    <row r="69" ht="20.25" customHeight="1">
      <c r="A69" s="42"/>
      <c r="B69" s="40"/>
      <c r="C69" s="40"/>
      <c r="D69" s="40"/>
      <c r="E69" s="40"/>
      <c r="F69" s="40"/>
      <c r="G69" s="40"/>
      <c r="H69" s="40"/>
      <c r="I69" s="40"/>
      <c r="J69" s="40"/>
      <c r="K69" s="38"/>
      <c r="L69" s="38"/>
      <c r="M69" s="38"/>
      <c r="N69" s="38"/>
      <c r="O69" s="38"/>
      <c r="P69" s="38"/>
      <c r="Q69" s="38"/>
      <c r="R69" s="38"/>
      <c r="S69" s="38"/>
      <c r="T69" s="38"/>
      <c r="U69" s="38"/>
      <c r="V69" s="38"/>
      <c r="W69" s="38"/>
    </row>
  </sheetData>
  <mergeCells count="3">
    <mergeCell ref="A1:W1"/>
    <mergeCell ref="B2:J2"/>
    <mergeCell ref="K2:T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E2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2.5469" style="56" customWidth="1"/>
    <col min="2" max="5" width="16.3516" style="56" customWidth="1"/>
    <col min="6" max="256" width="16.3516" style="56" customWidth="1"/>
  </cols>
  <sheetData>
    <row r="1" ht="27.65" customHeight="1">
      <c r="A1" t="s" s="7">
        <v>77</v>
      </c>
      <c r="B1" s="7"/>
      <c r="C1" s="7"/>
      <c r="D1" s="7"/>
      <c r="E1" s="7"/>
    </row>
    <row r="2" ht="20.25" customHeight="1">
      <c r="A2" s="57"/>
      <c r="B2" t="s" s="58">
        <v>79</v>
      </c>
      <c r="C2" t="s" s="58">
        <v>80</v>
      </c>
      <c r="D2" t="s" s="58">
        <v>81</v>
      </c>
      <c r="E2" s="57"/>
    </row>
    <row r="3" ht="20.25" customHeight="1">
      <c r="A3" t="s" s="59">
        <v>34</v>
      </c>
      <c r="B3" s="60">
        <f>SUM('Liquiditeitsbegroting zelfstand'!B19:J19)</f>
        <v>14770</v>
      </c>
      <c r="C3" s="61">
        <f>SUM('Liquiditeitsbegroting met bouw7'!B9:J9)</f>
        <v>46270</v>
      </c>
      <c r="D3" s="61">
        <f>SUM('Liquiditeitsbegroting alle part'!B17:J17)</f>
        <v>92750</v>
      </c>
      <c r="E3" s="62"/>
    </row>
    <row r="4" ht="20.05" customHeight="1">
      <c r="A4" t="s" s="63">
        <v>37</v>
      </c>
      <c r="B4" s="64">
        <f>SUM('Liquiditeitsbegroting zelfstand'!B20:J20)</f>
        <v>0</v>
      </c>
      <c r="C4" s="65">
        <f>SUM('Liquiditeitsbegroting met bouw7'!B19:J19)</f>
        <v>12887.672575128281</v>
      </c>
      <c r="D4" s="65">
        <f>SUM('Liquiditeitsbegroting alle part'!B19:J19)</f>
        <v>31519.516951401023</v>
      </c>
      <c r="E4" s="66"/>
    </row>
    <row r="5" ht="20.05" customHeight="1">
      <c r="A5" t="s" s="67">
        <v>82</v>
      </c>
      <c r="B5" s="68">
        <f>B3-B4</f>
        <v>14770</v>
      </c>
      <c r="C5" s="69">
        <f>C3-C4</f>
        <v>33382.327424871721</v>
      </c>
      <c r="D5" s="69">
        <f>D3-D4</f>
        <v>61230.483048598981</v>
      </c>
      <c r="E5" s="70"/>
    </row>
    <row r="6" ht="20.05" customHeight="1">
      <c r="A6" s="71"/>
      <c r="B6" s="64"/>
      <c r="C6" s="65"/>
      <c r="D6" s="65"/>
      <c r="E6" s="66"/>
    </row>
    <row r="7" ht="20.05" customHeight="1">
      <c r="A7" t="s" s="63">
        <v>83</v>
      </c>
      <c r="B7" s="64">
        <f>SUM('Liquiditeitsbegroting zelfstand'!B35:J35)/4</f>
        <v>1000</v>
      </c>
      <c r="C7" s="65">
        <f>SUM('Liquiditeitsbegroting met bouw7'!B34:J34)/4</f>
        <v>1000</v>
      </c>
      <c r="D7" s="65">
        <f>SUM('Liquiditeitsbegroting alle part'!B34:J34)/4</f>
        <v>1000</v>
      </c>
      <c r="E7" s="66"/>
    </row>
    <row r="8" ht="20.05" customHeight="1">
      <c r="A8" t="s" s="63">
        <v>84</v>
      </c>
      <c r="B8" s="64">
        <v>0</v>
      </c>
      <c r="C8" s="65">
        <v>0</v>
      </c>
      <c r="D8" s="65">
        <f>0</f>
        <v>0</v>
      </c>
      <c r="E8" s="66"/>
    </row>
    <row r="9" ht="20.05" customHeight="1">
      <c r="A9" t="s" s="63">
        <v>85</v>
      </c>
      <c r="B9" s="64">
        <f>SUM('Liquiditeitsbegroting zelfstand'!B38:J38)</f>
        <v>7000</v>
      </c>
      <c r="C9" s="65">
        <f>SUM('Liquiditeitsbegroting met bouw7'!B37:J37)</f>
        <v>7000</v>
      </c>
      <c r="D9" s="65">
        <f>SUM('Liquiditeitsbegroting alle part'!B37:J37)</f>
        <v>7000</v>
      </c>
      <c r="E9" s="66"/>
    </row>
    <row r="10" ht="20.05" customHeight="1">
      <c r="A10" t="s" s="63">
        <v>86</v>
      </c>
      <c r="B10" s="64">
        <f>SUM('Liquiditeitsbegroting zelfstand'!B39:J40)</f>
        <v>7000</v>
      </c>
      <c r="C10" s="65">
        <f>SUM('Liquiditeitsbegroting met bouw7'!B38:J39)</f>
        <v>7000</v>
      </c>
      <c r="D10" s="65">
        <f>SUM('Liquiditeitsbegroting alle part'!B38:J39)</f>
        <v>7000</v>
      </c>
      <c r="E10" s="66"/>
    </row>
    <row r="11" ht="20.05" customHeight="1">
      <c r="A11" t="s" s="63">
        <v>87</v>
      </c>
      <c r="B11" s="64">
        <f>SUM('Liquiditeitsbegroting zelfstand'!B41:J41)</f>
        <v>2100</v>
      </c>
      <c r="C11" s="65">
        <f>SUM('Liquiditeitsbegroting met bouw7'!B40:J40)</f>
        <v>2900</v>
      </c>
      <c r="D11" s="65">
        <f>SUM('Liquiditeitsbegroting alle part'!B40:J40)</f>
        <v>3100</v>
      </c>
      <c r="E11" s="66"/>
    </row>
    <row r="12" ht="20.05" customHeight="1">
      <c r="A12" t="s" s="63">
        <v>88</v>
      </c>
      <c r="B12" s="64">
        <f>SUM('Liquiditeitsbegroting zelfstand'!B42:J42)</f>
        <v>0</v>
      </c>
      <c r="C12" s="65">
        <f>SUM('Liquiditeitsbegroting met bouw7'!B41:J41)</f>
        <v>0</v>
      </c>
      <c r="D12" s="65">
        <f>SUM('Liquiditeitsbegroting alle part'!B41:J41)</f>
        <v>0</v>
      </c>
      <c r="E12" s="66"/>
    </row>
    <row r="13" ht="20.05" customHeight="1">
      <c r="A13" t="s" s="63">
        <v>58</v>
      </c>
      <c r="B13" s="64">
        <f>SUM('Liquiditeitsbegroting zelfstand'!B44:J44)</f>
        <v>2700</v>
      </c>
      <c r="C13" s="65">
        <f>SUM('Liquiditeitsbegroting met bouw7'!B43:J43)</f>
        <v>2700</v>
      </c>
      <c r="D13" s="65">
        <f>SUM('Liquiditeitsbegroting alle part'!B43:J43)</f>
        <v>2700</v>
      </c>
      <c r="E13" s="66"/>
    </row>
    <row r="14" ht="20.05" customHeight="1">
      <c r="A14" t="s" s="63">
        <v>89</v>
      </c>
      <c r="B14" s="64">
        <f>SUM('Liquiditeitsbegroting zelfstand'!B30:J30)</f>
        <v>72000</v>
      </c>
      <c r="C14" s="65">
        <f>SUM('Liquiditeitsbegroting met bouw7'!B29:J29)</f>
        <v>120000</v>
      </c>
      <c r="D14" s="65">
        <f>SUM('Liquiditeitsbegroting alle part'!B29:J29)</f>
        <v>132000</v>
      </c>
      <c r="E14" s="66"/>
    </row>
    <row r="15" ht="20.05" customHeight="1">
      <c r="A15" t="s" s="63">
        <v>90</v>
      </c>
      <c r="B15" s="64">
        <f>SUM('Liquiditeitsbegroting zelfstand'!B45:J45)</f>
        <v>1811.326725823054</v>
      </c>
      <c r="C15" s="65">
        <f>SUM('Liquiditeitsbegroting met bouw7'!B44:J44)</f>
        <v>2816.177378243917</v>
      </c>
      <c r="D15" s="65">
        <f>SUM('Liquiditeitsbegroting alle part'!B44:J44)</f>
        <v>2782.575691126064</v>
      </c>
      <c r="E15" s="66"/>
    </row>
    <row r="16" ht="20.05" customHeight="1">
      <c r="A16" t="s" s="63">
        <v>57</v>
      </c>
      <c r="B16" s="64">
        <f>SUM('Liquiditeitsbegroting zelfstand'!B43:J43)</f>
        <v>820</v>
      </c>
      <c r="C16" s="65">
        <f>SUM('Liquiditeitsbegroting met bouw7'!B42:J42)</f>
        <v>820</v>
      </c>
      <c r="D16" s="65">
        <f>SUM('Liquiditeitsbegroting alle part'!B42:J42)</f>
        <v>820</v>
      </c>
      <c r="E16" s="66"/>
    </row>
    <row r="17" ht="20.05" customHeight="1">
      <c r="A17" t="s" s="63">
        <v>60</v>
      </c>
      <c r="B17" s="64">
        <f>SUM('Liquiditeitsbegroting zelfstand'!B46:J46)</f>
        <v>2250</v>
      </c>
      <c r="C17" s="65">
        <f>SUM('Liquiditeitsbegroting met bouw7'!B45:J45)</f>
        <v>2250</v>
      </c>
      <c r="D17" s="65">
        <f>SUM('Liquiditeitsbegroting alle part'!B45:J45)</f>
        <v>2250</v>
      </c>
      <c r="E17" s="66"/>
    </row>
    <row r="18" ht="20.05" customHeight="1">
      <c r="A18" t="s" s="67">
        <v>61</v>
      </c>
      <c r="B18" s="68">
        <f>SUM(B7:B17)</f>
        <v>96681.326725823048</v>
      </c>
      <c r="C18" s="69">
        <f>SUM(C7:C17)</f>
        <v>146486.1773782439</v>
      </c>
      <c r="D18" s="69">
        <f>SUM(D7:D17)</f>
        <v>158652.5756911261</v>
      </c>
      <c r="E18" s="70"/>
    </row>
    <row r="19" ht="20.05" customHeight="1">
      <c r="A19" s="71"/>
      <c r="B19" s="64"/>
      <c r="C19" s="65"/>
      <c r="D19" s="65"/>
      <c r="E19" s="66"/>
    </row>
    <row r="20" ht="20.05" customHeight="1">
      <c r="A20" t="s" s="63">
        <v>91</v>
      </c>
      <c r="B20" s="72">
        <f>B5-B18</f>
        <v>-81911.326725823048</v>
      </c>
      <c r="C20" s="73">
        <f>C5-C18</f>
        <v>-113103.8499533722</v>
      </c>
      <c r="D20" s="73">
        <f>D5-D18</f>
        <v>-97422.092642527074</v>
      </c>
      <c r="E20" s="74"/>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E2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2.5469" style="75" customWidth="1"/>
    <col min="2" max="5" width="16.3516" style="75" customWidth="1"/>
    <col min="6" max="256" width="16.3516" style="75" customWidth="1"/>
  </cols>
  <sheetData>
    <row r="1" ht="27.65" customHeight="1">
      <c r="A1" t="s" s="7">
        <v>93</v>
      </c>
      <c r="B1" s="7"/>
      <c r="C1" s="7"/>
      <c r="D1" s="7"/>
      <c r="E1" s="7"/>
    </row>
    <row r="2" ht="20.25" customHeight="1">
      <c r="A2" s="57"/>
      <c r="B2" t="s" s="58">
        <v>79</v>
      </c>
      <c r="C2" t="s" s="58">
        <v>80</v>
      </c>
      <c r="D2" t="s" s="58">
        <v>81</v>
      </c>
      <c r="E2" s="57"/>
    </row>
    <row r="3" ht="20.25" customHeight="1">
      <c r="A3" t="s" s="59">
        <v>34</v>
      </c>
      <c r="B3" s="60">
        <f>SUM('Liquiditeitsbegroting zelfstand'!K19:V19)</f>
        <v>216496.25</v>
      </c>
      <c r="C3" s="61">
        <f>SUM('Liquiditeitsbegroting met bouw7'!K17:V17)</f>
        <v>411027.5</v>
      </c>
      <c r="D3" s="61">
        <f>SUM('Liquiditeitsbegroting alle part'!K17:V17)</f>
        <v>696340</v>
      </c>
      <c r="E3" s="62"/>
    </row>
    <row r="4" ht="20.05" customHeight="1">
      <c r="A4" t="s" s="63">
        <v>37</v>
      </c>
      <c r="B4" s="64">
        <f>SUM('Liquiditeitsbegroting zelfstand'!K20:V20)</f>
        <v>0</v>
      </c>
      <c r="C4" s="65">
        <f>SUM('Liquiditeitsbegroting met bouw7'!K19:V19)</f>
        <v>75242.289760694708</v>
      </c>
      <c r="D4" s="65">
        <f>SUM('Liquiditeitsbegroting alle part'!K19:V19)</f>
        <v>188153.4108658634</v>
      </c>
      <c r="E4" s="66"/>
    </row>
    <row r="5" ht="20.05" customHeight="1">
      <c r="A5" t="s" s="67">
        <v>82</v>
      </c>
      <c r="B5" s="68">
        <f>B3-B4</f>
        <v>216496.25</v>
      </c>
      <c r="C5" s="69">
        <f>C3-C4</f>
        <v>335785.2102393053</v>
      </c>
      <c r="D5" s="69">
        <f>D3-D4</f>
        <v>508186.5891341366</v>
      </c>
      <c r="E5" s="70"/>
    </row>
    <row r="6" ht="20.05" customHeight="1">
      <c r="A6" s="71"/>
      <c r="B6" s="64"/>
      <c r="C6" s="65"/>
      <c r="D6" s="65"/>
      <c r="E6" s="66"/>
    </row>
    <row r="7" ht="20.05" customHeight="1">
      <c r="A7" t="s" s="63">
        <v>83</v>
      </c>
      <c r="B7" s="64">
        <f>SUM('Liquiditeitsbegroting zelfstand'!K35:V35)/4+'winst en verlies 2019 - Winst e'!B7</f>
        <v>3000</v>
      </c>
      <c r="C7" s="65">
        <f>SUM('Liquiditeitsbegroting met bouw7'!K34:V34)/4+'winst en verlies 2019 - Winst e'!C7</f>
        <v>3000</v>
      </c>
      <c r="D7" s="65">
        <f>SUM('Liquiditeitsbegroting alle part'!K34:V34)/4+'winst en verlies 2019 - Winst e'!D7</f>
        <v>3000</v>
      </c>
      <c r="E7" s="66"/>
    </row>
    <row r="8" ht="20.05" customHeight="1">
      <c r="A8" t="s" s="63">
        <v>84</v>
      </c>
      <c r="B8" s="64">
        <v>0</v>
      </c>
      <c r="C8" s="65">
        <f>0</f>
        <v>0</v>
      </c>
      <c r="D8" s="65">
        <v>0</v>
      </c>
      <c r="E8" s="66"/>
    </row>
    <row r="9" ht="20.05" customHeight="1">
      <c r="A9" t="s" s="63">
        <v>85</v>
      </c>
      <c r="B9" s="64">
        <f>SUM('Liquiditeitsbegroting zelfstand'!K38:V38)</f>
        <v>12000</v>
      </c>
      <c r="C9" s="65">
        <f>SUM('Liquiditeitsbegroting met bouw7'!K37:V37)</f>
        <v>12000</v>
      </c>
      <c r="D9" s="65">
        <f>SUM('Liquiditeitsbegroting alle part'!K37:V37)</f>
        <v>12000</v>
      </c>
      <c r="E9" s="66"/>
    </row>
    <row r="10" ht="20.05" customHeight="1">
      <c r="A10" t="s" s="63">
        <v>86</v>
      </c>
      <c r="B10" s="64">
        <f>SUM('Liquiditeitsbegroting zelfstand'!K39:V40)</f>
        <v>3000</v>
      </c>
      <c r="C10" s="65">
        <f>SUM('Liquiditeitsbegroting met bouw7'!K38:V39)</f>
        <v>3000</v>
      </c>
      <c r="D10" s="65">
        <f>SUM('Liquiditeitsbegroting alle part'!K38:V39)</f>
        <v>3000</v>
      </c>
      <c r="E10" s="66"/>
    </row>
    <row r="11" ht="20.05" customHeight="1">
      <c r="A11" t="s" s="63">
        <v>87</v>
      </c>
      <c r="B11" s="64">
        <f>SUM('Liquiditeitsbegroting zelfstand'!K41:V41)</f>
        <v>5400</v>
      </c>
      <c r="C11" s="65">
        <f>SUM('Liquiditeitsbegroting met bouw7'!K40:V40)</f>
        <v>5900</v>
      </c>
      <c r="D11" s="65">
        <f>SUM('Liquiditeitsbegroting alle part'!K40:V40)</f>
        <v>7200</v>
      </c>
      <c r="E11" s="66"/>
    </row>
    <row r="12" ht="20.05" customHeight="1">
      <c r="A12" t="s" s="63">
        <v>88</v>
      </c>
      <c r="B12" s="64">
        <f>SUM('Liquiditeitsbegroting zelfstand'!J42:V42)</f>
        <v>6000</v>
      </c>
      <c r="C12" s="65">
        <f>SUM('Liquiditeitsbegroting met bouw7'!K41:V41)</f>
        <v>6000</v>
      </c>
      <c r="D12" s="65">
        <f>SUM('Liquiditeitsbegroting alle part'!K41:V41)</f>
        <v>6000</v>
      </c>
      <c r="E12" s="66"/>
    </row>
    <row r="13" ht="20.05" customHeight="1">
      <c r="A13" t="s" s="63">
        <v>58</v>
      </c>
      <c r="B13" s="64">
        <f>SUM('Liquiditeitsbegroting zelfstand'!K44:V44)</f>
        <v>3150</v>
      </c>
      <c r="C13" s="65">
        <f>SUM('Liquiditeitsbegroting met bouw7'!K43:V43)</f>
        <v>3150</v>
      </c>
      <c r="D13" s="65">
        <f>SUM('Liquiditeitsbegroting alle part'!K43:V43)</f>
        <v>3150</v>
      </c>
      <c r="E13" s="66"/>
    </row>
    <row r="14" ht="20.05" customHeight="1">
      <c r="A14" t="s" s="63">
        <v>89</v>
      </c>
      <c r="B14" s="64">
        <f>SUM('Liquiditeitsbegroting zelfstand'!K30:V30)</f>
        <v>294000</v>
      </c>
      <c r="C14" s="65">
        <f>SUM('Liquiditeitsbegroting met bouw7'!K29:V29)</f>
        <v>324000</v>
      </c>
      <c r="D14" s="65">
        <f>SUM('Liquiditeitsbegroting alle part'!K29:V29)</f>
        <v>402000</v>
      </c>
      <c r="E14" s="66"/>
    </row>
    <row r="15" ht="20.05" customHeight="1">
      <c r="A15" t="s" s="63">
        <v>90</v>
      </c>
      <c r="B15" s="64">
        <f>SUM('Liquiditeitsbegroting zelfstand'!K45:V45)</f>
        <v>18684.517152412722</v>
      </c>
      <c r="C15" s="65">
        <f>SUM('Liquiditeitsbegroting met bouw7'!K44:V44)</f>
        <v>16844.374907519428</v>
      </c>
      <c r="D15" s="65">
        <f>SUM('Liquiditeitsbegroting alle part'!K44:V44)</f>
        <v>10428.740541943447</v>
      </c>
      <c r="E15" s="66"/>
    </row>
    <row r="16" ht="20.05" customHeight="1">
      <c r="A16" t="s" s="63">
        <v>57</v>
      </c>
      <c r="B16" s="64">
        <f>SUM('Liquiditeitsbegroting zelfstand'!K43:V43)</f>
        <v>2000</v>
      </c>
      <c r="C16" s="65">
        <f>SUM('Liquiditeitsbegroting met bouw7'!K42:V42)</f>
        <v>2000</v>
      </c>
      <c r="D16" s="65">
        <f>SUM('Liquiditeitsbegroting alle part'!K42:V42)</f>
        <v>2000</v>
      </c>
      <c r="E16" s="66"/>
    </row>
    <row r="17" ht="20.05" customHeight="1">
      <c r="A17" t="s" s="63">
        <v>60</v>
      </c>
      <c r="B17" s="64">
        <f>SUM('Liquiditeitsbegroting zelfstand'!K46:V46)</f>
        <v>3000</v>
      </c>
      <c r="C17" s="65">
        <f>SUM('Liquiditeitsbegroting met bouw7'!K45:V45)</f>
        <v>3000</v>
      </c>
      <c r="D17" s="65">
        <f>SUM('Liquiditeitsbegroting alle part'!K45:V45)</f>
        <v>3000</v>
      </c>
      <c r="E17" s="66"/>
    </row>
    <row r="18" ht="20.05" customHeight="1">
      <c r="A18" t="s" s="67">
        <v>61</v>
      </c>
      <c r="B18" s="68">
        <f>SUM(B7:B17)</f>
        <v>350234.5171524127</v>
      </c>
      <c r="C18" s="69">
        <f>SUM(C7:C17)</f>
        <v>378894.3749075194</v>
      </c>
      <c r="D18" s="69">
        <f>SUM(D7:D17)</f>
        <v>451778.7405419435</v>
      </c>
      <c r="E18" s="70"/>
    </row>
    <row r="19" ht="20.05" customHeight="1">
      <c r="A19" s="71"/>
      <c r="B19" s="64"/>
      <c r="C19" s="65"/>
      <c r="D19" s="65"/>
      <c r="E19" s="66"/>
    </row>
    <row r="20" ht="20.05" customHeight="1">
      <c r="A20" t="s" s="63">
        <v>91</v>
      </c>
      <c r="B20" s="72">
        <f>B5-B18</f>
        <v>-133738.2671524127</v>
      </c>
      <c r="C20" s="73">
        <f>C5-C18</f>
        <v>-43109.164668214158</v>
      </c>
      <c r="D20" s="73">
        <f>D5-D18</f>
        <v>56407.8485921931</v>
      </c>
      <c r="E20" s="74"/>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