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Prijsmodel - Prijsmodel op basi" sheetId="2" r:id="rId5"/>
    <sheet name="Exploitatiebegroting - Exploita" sheetId="3" r:id="rId6"/>
  </sheets>
</workbook>
</file>

<file path=xl/sharedStrings.xml><?xml version="1.0" encoding="utf-8"?>
<sst xmlns="http://schemas.openxmlformats.org/spreadsheetml/2006/main" uniqueCount="58">
  <si>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</si>
  <si>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</si>
  <si>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</si>
  <si>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</si>
  <si>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Prijsmodel</t>
  </si>
  <si>
    <t>Prijsmodel op basis van gebruikers</t>
  </si>
  <si>
    <t>Prijsmodel - Prijsmodel op basi</t>
  </si>
  <si>
    <t>per gebruiker per maand</t>
  </si>
  <si>
    <t>1. Basis</t>
  </si>
  <si>
    <t>2. Professional</t>
  </si>
  <si>
    <t>vanafprijs van de “Toppings”</t>
  </si>
  <si>
    <t>3. Expert</t>
  </si>
  <si>
    <t>Toppings bij 2</t>
  </si>
  <si>
    <t>Rapporten met eigen logo en inleidende tekst</t>
  </si>
  <si>
    <t>Doorlopende projecten</t>
  </si>
  <si>
    <t>Anders maar 24 uur beschikbaar.</t>
  </si>
  <si>
    <t>Auditor module</t>
  </si>
  <si>
    <t>Licentie omzet per maand per 01-10-2020</t>
  </si>
  <si>
    <r>
      <rPr>
        <b val="1"/>
        <sz val="10"/>
        <color indexed="8"/>
        <rFont val="Helvetica Neue"/>
      </rPr>
      <t xml:space="preserve">Aantal </t>
    </r>
    <r>
      <rPr>
        <b val="1"/>
        <i val="1"/>
        <sz val="10"/>
        <color indexed="8"/>
        <rFont val="Helvetica Neue"/>
      </rPr>
      <t>Professional</t>
    </r>
    <r>
      <rPr>
        <b val="1"/>
        <sz val="10"/>
        <color indexed="8"/>
        <rFont val="Helvetica Neue"/>
      </rPr>
      <t xml:space="preserve"> accounts</t>
    </r>
  </si>
  <si>
    <t>Gemiddelde waarde per account</t>
  </si>
  <si>
    <t>Subtotaal</t>
  </si>
  <si>
    <r>
      <rPr>
        <b val="1"/>
        <sz val="10"/>
        <color indexed="8"/>
        <rFont val="Helvetica Neue"/>
      </rPr>
      <t xml:space="preserve">Aantal </t>
    </r>
    <r>
      <rPr>
        <b val="1"/>
        <i val="1"/>
        <sz val="10"/>
        <color indexed="8"/>
        <rFont val="Helvetica Neue"/>
      </rPr>
      <t>Expert</t>
    </r>
    <r>
      <rPr>
        <b val="1"/>
        <sz val="10"/>
        <color indexed="8"/>
        <rFont val="Helvetica Neue"/>
      </rPr>
      <t xml:space="preserve"> accounts</t>
    </r>
  </si>
  <si>
    <t>Omzet per maand</t>
  </si>
  <si>
    <t>Acquisitiekosten per maand per 01-04-2020</t>
  </si>
  <si>
    <t>% reseller acquisitie</t>
  </si>
  <si>
    <t>Gemiddeld kortingspercentage</t>
  </si>
  <si>
    <t>Acquisitiekosten</t>
  </si>
  <si>
    <t>Netto omzet per maand</t>
  </si>
  <si>
    <t>Exploitatiebegroting</t>
  </si>
  <si>
    <t>Exploitatiebegroting - Exploita</t>
  </si>
  <si>
    <t>Q2 2019</t>
  </si>
  <si>
    <t>Q3 2019</t>
  </si>
  <si>
    <t>Q4 2019</t>
  </si>
  <si>
    <t>Q1 2020</t>
  </si>
  <si>
    <t>Q2 2020</t>
  </si>
  <si>
    <t>Q3 2020</t>
  </si>
  <si>
    <t>Q4 2020</t>
  </si>
  <si>
    <t>Aantal maanden</t>
  </si>
  <si>
    <r>
      <rPr>
        <b val="1"/>
        <sz val="10"/>
        <color indexed="8"/>
        <rFont val="Helvetica"/>
      </rPr>
      <t xml:space="preserve">Aantal organisaties </t>
    </r>
    <r>
      <rPr>
        <b val="1"/>
        <i val="1"/>
        <sz val="10"/>
        <color indexed="8"/>
        <rFont val="Helvetica"/>
      </rPr>
      <t>Professional</t>
    </r>
  </si>
  <si>
    <t>gem. # licenties/org</t>
  </si>
  <si>
    <t>#licenties</t>
  </si>
  <si>
    <t>delta licenties</t>
  </si>
  <si>
    <t>Netto omzet</t>
  </si>
  <si>
    <r>
      <rPr>
        <b val="1"/>
        <sz val="10"/>
        <color indexed="8"/>
        <rFont val="Helvetica"/>
      </rPr>
      <t xml:space="preserve">Aantal organisaties </t>
    </r>
    <r>
      <rPr>
        <b val="1"/>
        <i val="1"/>
        <sz val="10"/>
        <color indexed="8"/>
        <rFont val="Helvetica"/>
      </rPr>
      <t>Expert</t>
    </r>
  </si>
  <si>
    <t>Bruto omzet</t>
  </si>
  <si>
    <t>Aqcuisitiekosten</t>
  </si>
  <si>
    <t>#mgmt</t>
  </si>
  <si>
    <t>mgmt vergoeding p.p.p.m.</t>
  </si>
  <si>
    <t>#verkopers</t>
  </si>
  <si>
    <t>loonkosten verkoper p.p.p.m.</t>
  </si>
  <si>
    <t>#support&amp;development</t>
  </si>
  <si>
    <t>loonkosten s&amp;d p.p.p.m.</t>
  </si>
  <si>
    <t>personeelskosten</t>
  </si>
  <si>
    <t>Investeringen</t>
  </si>
  <si>
    <t>Overige kosten</t>
  </si>
  <si>
    <t>Totaal bedrijfskosten</t>
  </si>
  <si>
    <t>Cashflow</t>
  </si>
  <si>
    <t>Benodigde financiering</t>
  </si>
</sst>
</file>

<file path=xl/styles.xml><?xml version="1.0" encoding="utf-8"?>
<styleSheet xmlns="http://schemas.openxmlformats.org/spreadsheetml/2006/main">
  <numFmts count="4">
    <numFmt numFmtId="0" formatCode="General"/>
    <numFmt numFmtId="59" formatCode="_-[$€-2]* #,##0.00_-;_-[$€-2]* \(#,##0.00\)_-;_-[$€-2]* &quot;-&quot;??;_-@_-"/>
    <numFmt numFmtId="60" formatCode="_-[$€-2]* #,##0_-;_-[$€-2]* \(#,##0\)_-;_-[$€-2]* &quot;-&quot;??;_-@_-"/>
    <numFmt numFmtId="61" formatCode="&quot; &quot;[$€-2]* #,##0&quot; &quot;;&quot; &quot;[$€-2]* (#,##0&quot;) &quot;;&quot; &quot;[$€-2]* &quot;-&quot;??"/>
  </numFmts>
  <fonts count="12">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i val="1"/>
      <sz val="10"/>
      <color indexed="8"/>
      <name val="Helvetica Neue"/>
    </font>
    <font>
      <b val="1"/>
      <i val="1"/>
      <sz val="10"/>
      <color indexed="8"/>
      <name val="Helvetica Neue"/>
    </font>
    <font>
      <sz val="11"/>
      <color indexed="8"/>
      <name val="Helvetica Neue"/>
    </font>
    <font>
      <b val="1"/>
      <sz val="10"/>
      <color indexed="8"/>
      <name val="Helvetica"/>
    </font>
    <font>
      <b val="1"/>
      <i val="1"/>
      <sz val="10"/>
      <color indexed="8"/>
      <name val="Helvetica"/>
    </font>
    <font>
      <sz val="10"/>
      <color indexed="8"/>
      <name val="Helvetica"/>
    </font>
    <font>
      <i val="1"/>
      <sz val="10"/>
      <color indexed="8"/>
      <name val="Helvetica"/>
    </font>
  </fonts>
  <fills count="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8"/>
        <bgColor auto="1"/>
      </patternFill>
    </fill>
    <fill>
      <patternFill patternType="solid">
        <fgColor indexed="19"/>
        <bgColor auto="1"/>
      </patternFill>
    </fill>
  </fills>
  <borders count="10">
    <border>
      <left/>
      <right/>
      <top/>
      <bottom/>
      <diagonal/>
    </border>
    <border>
      <left style="thin">
        <color indexed="13"/>
      </left>
      <right style="thin">
        <color indexed="13"/>
      </right>
      <top style="thin">
        <color indexed="13"/>
      </top>
      <bottom style="thin">
        <color indexed="13"/>
      </bottom>
      <diagonal/>
    </border>
    <border>
      <left style="thin">
        <color indexed="16"/>
      </left>
      <right style="thin">
        <color indexed="16"/>
      </right>
      <top style="thin">
        <color indexed="16"/>
      </top>
      <bottom style="thin">
        <color indexed="17"/>
      </bottom>
      <diagonal/>
    </border>
    <border>
      <left style="thin">
        <color indexed="16"/>
      </left>
      <right style="thin">
        <color indexed="17"/>
      </right>
      <top style="thin">
        <color indexed="17"/>
      </top>
      <bottom style="thin">
        <color indexed="16"/>
      </bottom>
      <diagonal/>
    </border>
    <border>
      <left style="thin">
        <color indexed="17"/>
      </left>
      <right style="thin">
        <color indexed="16"/>
      </right>
      <top style="thin">
        <color indexed="17"/>
      </top>
      <bottom style="thin">
        <color indexed="16"/>
      </bottom>
      <diagonal/>
    </border>
    <border>
      <left style="thin">
        <color indexed="16"/>
      </left>
      <right style="thin">
        <color indexed="16"/>
      </right>
      <top style="thin">
        <color indexed="17"/>
      </top>
      <bottom style="thin">
        <color indexed="16"/>
      </bottom>
      <diagonal/>
    </border>
    <border>
      <left style="thin">
        <color indexed="16"/>
      </left>
      <right style="thin">
        <color indexed="17"/>
      </right>
      <top style="thin">
        <color indexed="16"/>
      </top>
      <bottom style="thin">
        <color indexed="16"/>
      </bottom>
      <diagonal/>
    </border>
    <border>
      <left style="thin">
        <color indexed="17"/>
      </left>
      <right style="thin">
        <color indexed="16"/>
      </right>
      <top style="thin">
        <color indexed="16"/>
      </top>
      <bottom style="thin">
        <color indexed="16"/>
      </bottom>
      <diagonal/>
    </border>
    <border>
      <left style="thin">
        <color indexed="16"/>
      </left>
      <right style="thin">
        <color indexed="16"/>
      </right>
      <top style="thin">
        <color indexed="16"/>
      </top>
      <bottom style="thin">
        <color indexed="16"/>
      </bottom>
      <diagonal/>
    </border>
    <border>
      <left style="thin">
        <color indexed="17"/>
      </left>
      <right style="thin">
        <color indexed="17"/>
      </right>
      <top style="thin">
        <color indexed="16"/>
      </top>
      <bottom style="thin">
        <color indexed="16"/>
      </bottom>
      <diagonal/>
    </border>
  </borders>
  <cellStyleXfs count="1">
    <xf numFmtId="0" fontId="0" applyNumberFormat="0" applyFont="1" applyFill="0" applyBorder="0" applyAlignment="1" applyProtection="0">
      <alignment vertical="top" wrapText="1"/>
    </xf>
  </cellStyleXfs>
  <cellXfs count="68">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4" fillId="4" borderId="1" applyNumberFormat="0" applyFont="1" applyFill="1" applyBorder="1" applyAlignment="1" applyProtection="0">
      <alignment vertical="top" wrapText="1"/>
    </xf>
    <xf numFmtId="49" fontId="4" fillId="4" borderId="1" applyNumberFormat="1" applyFont="1" applyFill="1" applyBorder="1" applyAlignment="1" applyProtection="0">
      <alignment vertical="top" wrapText="1"/>
    </xf>
    <xf numFmtId="49" fontId="4" fillId="5" borderId="1" applyNumberFormat="1" applyFont="1" applyFill="1" applyBorder="1" applyAlignment="1" applyProtection="0">
      <alignment vertical="top" wrapText="1"/>
    </xf>
    <xf numFmtId="59" fontId="0" borderId="1" applyNumberFormat="1" applyFont="1" applyFill="0" applyBorder="1" applyAlignment="1" applyProtection="0">
      <alignment vertical="top" wrapText="1"/>
    </xf>
    <xf numFmtId="0" fontId="0" borderId="1" applyNumberFormat="0" applyFont="1" applyFill="0" applyBorder="1" applyAlignment="1" applyProtection="0">
      <alignment vertical="top" wrapText="1"/>
    </xf>
    <xf numFmtId="49" fontId="5" borderId="1" applyNumberFormat="1" applyFont="1" applyFill="0" applyBorder="1" applyAlignment="1" applyProtection="0">
      <alignment vertical="top" wrapText="1"/>
    </xf>
    <xf numFmtId="0" fontId="5" borderId="1" applyNumberFormat="0" applyFont="1" applyFill="0" applyBorder="1" applyAlignment="1" applyProtection="0">
      <alignment vertical="top" wrapText="1"/>
    </xf>
    <xf numFmtId="0" fontId="4" fillId="5" borderId="1" applyNumberFormat="0" applyFont="1" applyFill="1" applyBorder="1" applyAlignment="1" applyProtection="0">
      <alignment vertical="top" wrapText="1"/>
    </xf>
    <xf numFmtId="49" fontId="5" fillId="5" borderId="1" applyNumberFormat="1" applyFont="1" applyFill="1" applyBorder="1" applyAlignment="1" applyProtection="0">
      <alignment vertical="top" wrapText="1"/>
    </xf>
    <xf numFmtId="0" fontId="0" borderId="1" applyNumberFormat="1" applyFont="1" applyFill="0" applyBorder="1" applyAlignment="1" applyProtection="0">
      <alignment vertical="top" wrapText="1"/>
    </xf>
    <xf numFmtId="0" fontId="7" borderId="1" applyNumberFormat="0" applyFont="1" applyFill="0" applyBorder="1" applyAlignment="1" applyProtection="0">
      <alignment vertical="top" wrapText="1"/>
    </xf>
    <xf numFmtId="59" fontId="5" borderId="1" applyNumberFormat="1" applyFont="1" applyFill="0" applyBorder="1" applyAlignment="1" applyProtection="0">
      <alignment vertical="top" wrapText="1"/>
    </xf>
    <xf numFmtId="59" fontId="4" borderId="1" applyNumberFormat="1" applyFont="1" applyFill="0" applyBorder="1" applyAlignment="1" applyProtection="0">
      <alignment vertical="top" wrapText="1"/>
    </xf>
    <xf numFmtId="49" fontId="0" fillId="5" borderId="1" applyNumberFormat="1" applyFont="1" applyFill="1" applyBorder="1" applyAlignment="1" applyProtection="0">
      <alignment vertical="top" wrapText="1"/>
    </xf>
    <xf numFmtId="9" fontId="0" borderId="1" applyNumberFormat="1" applyFont="1" applyFill="0" applyBorder="1" applyAlignment="1" applyProtection="0">
      <alignment vertical="top" wrapText="1"/>
    </xf>
    <xf numFmtId="60" fontId="4" borderId="1"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8" fillId="6" borderId="2" applyNumberFormat="1" applyFont="1" applyFill="1" applyBorder="1" applyAlignment="1" applyProtection="0">
      <alignment vertical="top" wrapText="1"/>
    </xf>
    <xf numFmtId="49" fontId="8" fillId="6" borderId="2" applyNumberFormat="1" applyFont="1" applyFill="1" applyBorder="1" applyAlignment="1" applyProtection="0">
      <alignment horizontal="right" vertical="top" wrapText="1"/>
    </xf>
    <xf numFmtId="49" fontId="8" fillId="7" borderId="3" applyNumberFormat="1" applyFont="1" applyFill="1" applyBorder="1" applyAlignment="1" applyProtection="0">
      <alignment vertical="top" wrapText="1"/>
    </xf>
    <xf numFmtId="0" fontId="0" borderId="4" applyNumberFormat="1" applyFont="1" applyFill="0" applyBorder="1" applyAlignment="1" applyProtection="0">
      <alignment vertical="top" wrapText="1"/>
    </xf>
    <xf numFmtId="0" fontId="0" borderId="5" applyNumberFormat="1" applyFont="1" applyFill="0" applyBorder="1" applyAlignment="1" applyProtection="0">
      <alignment vertical="top" wrapText="1"/>
    </xf>
    <xf numFmtId="0" fontId="8" fillId="7" borderId="6" applyNumberFormat="0" applyFont="1" applyFill="1" applyBorder="1" applyAlignment="1" applyProtection="0">
      <alignment vertical="top" wrapText="1"/>
    </xf>
    <xf numFmtId="0" fontId="0" borderId="7" applyNumberFormat="0" applyFont="1" applyFill="0" applyBorder="1" applyAlignment="1" applyProtection="0">
      <alignment vertical="top" wrapText="1"/>
    </xf>
    <xf numFmtId="0" fontId="0" borderId="8" applyNumberFormat="0" applyFont="1" applyFill="0" applyBorder="1" applyAlignment="1" applyProtection="0">
      <alignment vertical="top" wrapText="1"/>
    </xf>
    <xf numFmtId="49" fontId="8" fillId="7" borderId="6" applyNumberFormat="1" applyFont="1" applyFill="1" applyBorder="1" applyAlignment="1" applyProtection="0">
      <alignment vertical="top" wrapText="1"/>
    </xf>
    <xf numFmtId="0" fontId="10" borderId="7" applyNumberFormat="1" applyFont="1" applyFill="0" applyBorder="1" applyAlignment="1" applyProtection="0">
      <alignment vertical="top" wrapText="1"/>
    </xf>
    <xf numFmtId="0" fontId="10" borderId="8" applyNumberFormat="1" applyFont="1" applyFill="0" applyBorder="1" applyAlignment="1" applyProtection="0">
      <alignment vertical="top" wrapText="1"/>
    </xf>
    <xf numFmtId="59" fontId="11" borderId="7" applyNumberFormat="1" applyFont="1" applyFill="0" applyBorder="1" applyAlignment="1" applyProtection="0">
      <alignment vertical="top" wrapText="1"/>
    </xf>
    <xf numFmtId="59" fontId="11" borderId="8" applyNumberFormat="1" applyFont="1" applyFill="0" applyBorder="1" applyAlignment="1" applyProtection="0">
      <alignment vertical="top" wrapText="1"/>
    </xf>
    <xf numFmtId="0" fontId="8" borderId="7" applyNumberFormat="0" applyFont="1" applyFill="0" applyBorder="1" applyAlignment="1" applyProtection="0">
      <alignment vertical="top" wrapText="1"/>
    </xf>
    <xf numFmtId="0" fontId="8" borderId="8" applyNumberFormat="0" applyFont="1" applyFill="0" applyBorder="1" applyAlignment="1" applyProtection="0">
      <alignment vertical="top" wrapText="1"/>
    </xf>
    <xf numFmtId="59" fontId="5" borderId="7" applyNumberFormat="1" applyFont="1" applyFill="0" applyBorder="1" applyAlignment="1" applyProtection="0">
      <alignment vertical="top" wrapText="1"/>
    </xf>
    <xf numFmtId="59" fontId="5" borderId="8"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60" fontId="0" borderId="8" applyNumberFormat="1" applyFont="1" applyFill="0" applyBorder="1" applyAlignment="1" applyProtection="0">
      <alignment vertical="top" wrapText="1"/>
    </xf>
    <xf numFmtId="60" fontId="6" borderId="7" applyNumberFormat="1" applyFont="1" applyFill="0" applyBorder="1" applyAlignment="1" applyProtection="0">
      <alignment vertical="top" wrapText="1"/>
    </xf>
    <xf numFmtId="60" fontId="6" borderId="8"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0" fontId="0" borderId="8" applyNumberFormat="1" applyFont="1" applyFill="0" applyBorder="1" applyAlignment="1" applyProtection="0">
      <alignment vertical="top" wrapText="1"/>
    </xf>
    <xf numFmtId="61" fontId="0" borderId="7" applyNumberFormat="1" applyFont="1" applyFill="0" applyBorder="1" applyAlignment="1" applyProtection="0">
      <alignment vertical="top" wrapText="1"/>
    </xf>
    <xf numFmtId="61" fontId="0" borderId="8" applyNumberFormat="1" applyFont="1" applyFill="0" applyBorder="1" applyAlignment="1" applyProtection="0">
      <alignment vertical="top" wrapText="1"/>
    </xf>
    <xf numFmtId="0" fontId="10" borderId="7" applyNumberFormat="1" applyFont="1" applyFill="0" applyBorder="1" applyAlignment="1" applyProtection="0">
      <alignment horizontal="right" vertical="top" wrapText="1" readingOrder="1"/>
    </xf>
    <xf numFmtId="0" fontId="10" borderId="8" applyNumberFormat="1" applyFont="1" applyFill="0" applyBorder="1" applyAlignment="1" applyProtection="0">
      <alignment horizontal="right" vertical="top" wrapText="1" readingOrder="1"/>
    </xf>
    <xf numFmtId="61" fontId="10" borderId="7" applyNumberFormat="1" applyFont="1" applyFill="0" applyBorder="1" applyAlignment="1" applyProtection="0">
      <alignment horizontal="left" vertical="top" wrapText="1" readingOrder="1"/>
    </xf>
    <xf numFmtId="61" fontId="10" borderId="8" applyNumberFormat="1" applyFont="1" applyFill="0" applyBorder="1" applyAlignment="1" applyProtection="0">
      <alignment horizontal="left" vertical="top" wrapText="1" readingOrder="1"/>
    </xf>
    <xf numFmtId="0" fontId="0" borderId="7" applyNumberFormat="1" applyFont="1" applyFill="0" applyBorder="1" applyAlignment="1" applyProtection="0">
      <alignment horizontal="right" vertical="top" wrapText="1"/>
    </xf>
    <xf numFmtId="0" fontId="0" borderId="8" applyNumberFormat="1" applyFont="1" applyFill="0" applyBorder="1" applyAlignment="1" applyProtection="0">
      <alignment horizontal="right" vertical="top" wrapText="1"/>
    </xf>
    <xf numFmtId="61" fontId="10" borderId="6" applyNumberFormat="1" applyFont="1" applyFill="0" applyBorder="1" applyAlignment="1" applyProtection="0">
      <alignment horizontal="left" vertical="top" wrapText="1" readingOrder="1"/>
    </xf>
    <xf numFmtId="61" fontId="0" borderId="9" applyNumberFormat="1" applyFont="1" applyFill="0" applyBorder="1" applyAlignment="1" applyProtection="0">
      <alignment vertical="top" wrapText="1"/>
    </xf>
    <xf numFmtId="61" fontId="10" fillId="8" borderId="8" applyNumberFormat="1" applyFont="1" applyFill="1" applyBorder="1" applyAlignment="1" applyProtection="0">
      <alignment horizontal="left" vertical="top" wrapText="1" readingOrder="1"/>
    </xf>
    <xf numFmtId="49" fontId="9" fillId="7" borderId="6" applyNumberFormat="1" applyFont="1" applyFill="1" applyBorder="1" applyAlignment="1" applyProtection="0">
      <alignment vertical="top" wrapText="1"/>
    </xf>
    <xf numFmtId="61" fontId="11" borderId="7" applyNumberFormat="1" applyFont="1" applyFill="0" applyBorder="1" applyAlignment="1" applyProtection="0">
      <alignment vertical="top" wrapText="1"/>
    </xf>
    <xf numFmtId="61" fontId="11" borderId="8" applyNumberFormat="1" applyFont="1" applyFill="0" applyBorder="1" applyAlignment="1" applyProtection="0">
      <alignment vertical="top" wrapText="1"/>
    </xf>
    <xf numFmtId="61" fontId="9" borderId="7" applyNumberFormat="1" applyFont="1" applyFill="0" applyBorder="1" applyAlignment="1" applyProtection="0">
      <alignment vertical="top" wrapText="1"/>
    </xf>
    <xf numFmtId="61" fontId="9" borderId="8" applyNumberFormat="1" applyFont="1" applyFill="0" applyBorder="1" applyAlignment="1" applyProtection="0">
      <alignment vertical="top" wrapText="1"/>
    </xf>
    <xf numFmtId="0" fontId="9" fillId="7" borderId="6" applyNumberFormat="0" applyFont="1" applyFill="1" applyBorder="1" applyAlignment="1" applyProtection="0">
      <alignment vertical="top" wrapText="1"/>
    </xf>
    <xf numFmtId="61" fontId="8" borderId="7" applyNumberFormat="1" applyFont="1" applyFill="0" applyBorder="1" applyAlignment="1" applyProtection="0">
      <alignment vertical="top" wrapText="1"/>
    </xf>
    <xf numFmtId="0" fontId="9" borderId="8" applyNumberFormat="0" applyFont="1" applyFill="0" applyBorder="1" applyAlignment="1" applyProtection="0">
      <alignment vertical="top" wrapText="1"/>
    </xf>
    <xf numFmtId="49" fontId="8" borderId="8"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dbdbdb"/>
      <rgbColor rgb="ffbdc0bf"/>
      <rgbColor rgb="ffa5a5a5"/>
      <rgbColor rgb="ff3f3f3f"/>
      <rgbColor rgb="ffdbdbdb"/>
      <rgbColor rgb="fffefefe"/>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t="s" s="3">
        <v>28</v>
      </c>
      <c r="C11" s="3"/>
      <c r="D11" s="3"/>
    </row>
    <row r="12">
      <c r="B12" s="4"/>
      <c r="C12" t="s" s="4">
        <v>28</v>
      </c>
      <c r="D12" t="s" s="5">
        <v>29</v>
      </c>
    </row>
  </sheetData>
  <mergeCells count="1">
    <mergeCell ref="B3:D3"/>
  </mergeCells>
  <hyperlinks>
    <hyperlink ref="D10" location="'Prijsmodel - Prijsmodel op basi'!R2C1" tooltip="" display="Prijsmodel - Prijsmodel op basi"/>
    <hyperlink ref="D12" location="'Exploitatiebegroting - Exploita'!R2C1" tooltip="" display="Exploitatiebegroting - Exploita"/>
  </hyperlinks>
</worksheet>
</file>

<file path=xl/worksheets/sheet2.xml><?xml version="1.0" encoding="utf-8"?>
<worksheet xmlns:r="http://schemas.openxmlformats.org/officeDocument/2006/relationships" xmlns="http://schemas.openxmlformats.org/spreadsheetml/2006/main">
  <sheetPr>
    <pageSetUpPr fitToPage="1"/>
  </sheetPr>
  <dimension ref="A2:D29"/>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39.6719" style="6" customWidth="1"/>
    <col min="2" max="2" width="10.9844" style="6" customWidth="1"/>
    <col min="3" max="3" width="25.9062" style="6" customWidth="1"/>
    <col min="4" max="4" width="16.3516" style="6" customWidth="1"/>
    <col min="5" max="256" width="16.3516" style="6" customWidth="1"/>
  </cols>
  <sheetData>
    <row r="1" ht="27.65" customHeight="1">
      <c r="A1" t="s" s="7">
        <v>5</v>
      </c>
      <c r="B1" s="7"/>
      <c r="C1" s="7"/>
      <c r="D1" s="7"/>
    </row>
    <row r="2" ht="20.05" customHeight="1">
      <c r="A2" s="8"/>
      <c r="B2" t="s" s="9">
        <v>7</v>
      </c>
      <c r="C2" s="8"/>
      <c r="D2" s="8"/>
    </row>
    <row r="3" ht="20.05" customHeight="1">
      <c r="A3" t="s" s="10">
        <v>8</v>
      </c>
      <c r="B3" s="11">
        <v>0</v>
      </c>
      <c r="C3" s="11"/>
      <c r="D3" s="12"/>
    </row>
    <row r="4" ht="20.05" customHeight="1">
      <c r="A4" t="s" s="10">
        <v>9</v>
      </c>
      <c r="B4" s="11">
        <v>25</v>
      </c>
      <c r="C4" t="s" s="13">
        <v>10</v>
      </c>
      <c r="D4" s="14"/>
    </row>
    <row r="5" ht="20.05" customHeight="1">
      <c r="A5" t="s" s="10">
        <v>11</v>
      </c>
      <c r="B5" s="11">
        <v>75</v>
      </c>
      <c r="C5" s="11"/>
      <c r="D5" s="12"/>
    </row>
    <row r="6" ht="20.05" customHeight="1">
      <c r="A6" s="15"/>
      <c r="B6" s="11"/>
      <c r="C6" s="11"/>
      <c r="D6" s="12"/>
    </row>
    <row r="7" ht="20.05" customHeight="1">
      <c r="A7" t="s" s="16">
        <v>12</v>
      </c>
      <c r="B7" s="12"/>
      <c r="C7" s="11"/>
      <c r="D7" s="12"/>
    </row>
    <row r="8" ht="20.05" customHeight="1">
      <c r="A8" t="s" s="10">
        <v>13</v>
      </c>
      <c r="B8" s="11">
        <v>25</v>
      </c>
      <c r="C8" s="11"/>
      <c r="D8" s="12"/>
    </row>
    <row r="9" ht="20.05" customHeight="1">
      <c r="A9" t="s" s="10">
        <v>14</v>
      </c>
      <c r="B9" s="11">
        <v>25</v>
      </c>
      <c r="C9" t="s" s="13">
        <v>15</v>
      </c>
      <c r="D9" s="12"/>
    </row>
    <row r="10" ht="20.05" customHeight="1">
      <c r="A10" t="s" s="10">
        <v>16</v>
      </c>
      <c r="B10" s="11">
        <v>25</v>
      </c>
      <c r="C10" s="11"/>
      <c r="D10" s="12"/>
    </row>
    <row r="11" ht="20.05" customHeight="1">
      <c r="A11" s="15"/>
      <c r="B11" s="12"/>
      <c r="C11" s="11"/>
      <c r="D11" s="12"/>
    </row>
    <row r="12" ht="20.05" customHeight="1">
      <c r="A12" s="15"/>
      <c r="B12" s="12"/>
      <c r="C12" s="11"/>
      <c r="D12" s="12"/>
    </row>
    <row r="13" ht="20.05" customHeight="1">
      <c r="A13" t="s" s="16">
        <v>17</v>
      </c>
      <c r="B13" s="12"/>
      <c r="C13" s="11"/>
      <c r="D13" s="12"/>
    </row>
    <row r="14" ht="20.05" customHeight="1">
      <c r="A14" t="s" s="10">
        <v>18</v>
      </c>
      <c r="B14" s="17">
        <f>'Exploitatiebegroting - Exploita'!G7</f>
        <v>500</v>
      </c>
      <c r="C14" s="11"/>
      <c r="D14" s="18"/>
    </row>
    <row r="15" ht="20.05" customHeight="1">
      <c r="A15" t="s" s="10">
        <v>19</v>
      </c>
      <c r="B15" s="11">
        <v>35</v>
      </c>
      <c r="C15" s="11"/>
      <c r="D15" s="12"/>
    </row>
    <row r="16" ht="20.05" customHeight="1">
      <c r="A16" t="s" s="16">
        <v>20</v>
      </c>
      <c r="B16" s="12"/>
      <c r="C16" s="19">
        <f>B14*B15</f>
        <v>17500</v>
      </c>
      <c r="D16" s="12"/>
    </row>
    <row r="17" ht="20.05" customHeight="1">
      <c r="A17" s="15"/>
      <c r="B17" s="12"/>
      <c r="C17" s="11"/>
      <c r="D17" s="12"/>
    </row>
    <row r="18" ht="20.05" customHeight="1">
      <c r="A18" t="s" s="10">
        <v>21</v>
      </c>
      <c r="B18" s="17">
        <f>'Exploitatiebegroting - Exploita'!G13</f>
        <v>480</v>
      </c>
      <c r="C18" s="11"/>
      <c r="D18" s="12"/>
    </row>
    <row r="19" ht="20.05" customHeight="1">
      <c r="A19" t="s" s="16">
        <v>20</v>
      </c>
      <c r="B19" s="12"/>
      <c r="C19" s="19">
        <f>B18*B5</f>
        <v>36000</v>
      </c>
      <c r="D19" s="12"/>
    </row>
    <row r="20" ht="20.05" customHeight="1">
      <c r="A20" t="s" s="10">
        <v>22</v>
      </c>
      <c r="B20" s="12"/>
      <c r="C20" s="20">
        <f>C16+C19</f>
        <v>53500</v>
      </c>
      <c r="D20" s="12"/>
    </row>
    <row r="21" ht="20.05" customHeight="1">
      <c r="A21" s="15"/>
      <c r="B21" s="12"/>
      <c r="C21" s="11"/>
      <c r="D21" s="12"/>
    </row>
    <row r="22" ht="20.05" customHeight="1">
      <c r="A22" t="s" s="21">
        <v>23</v>
      </c>
      <c r="B22" s="12"/>
      <c r="C22" s="11"/>
      <c r="D22" s="12"/>
    </row>
    <row r="23" ht="20.05" customHeight="1">
      <c r="A23" t="s" s="10">
        <v>24</v>
      </c>
      <c r="B23" s="22">
        <v>0.75</v>
      </c>
      <c r="C23" s="11"/>
      <c r="D23" s="12"/>
    </row>
    <row r="24" ht="20.05" customHeight="1">
      <c r="A24" t="s" s="10">
        <v>25</v>
      </c>
      <c r="B24" s="22">
        <v>0.35</v>
      </c>
      <c r="C24" s="11"/>
      <c r="D24" s="12"/>
    </row>
    <row r="25" ht="20.05" customHeight="1">
      <c r="A25" t="s" s="10">
        <v>26</v>
      </c>
      <c r="B25" s="12"/>
      <c r="C25" s="23">
        <f>C20*B23*B24</f>
        <v>14043.75</v>
      </c>
      <c r="D25" s="12"/>
    </row>
    <row r="26" ht="20.05" customHeight="1">
      <c r="A26" s="15"/>
      <c r="B26" s="12"/>
      <c r="C26" s="11"/>
      <c r="D26" s="12"/>
    </row>
    <row r="27" ht="20.05" customHeight="1">
      <c r="A27" t="s" s="10">
        <v>27</v>
      </c>
      <c r="B27" s="12"/>
      <c r="C27" s="20">
        <f>C20-C25</f>
        <v>39456.25</v>
      </c>
      <c r="D27" s="12"/>
    </row>
    <row r="28" ht="20.05" customHeight="1">
      <c r="A28" s="15"/>
      <c r="B28" s="12"/>
      <c r="C28" s="11"/>
      <c r="D28" s="12"/>
    </row>
    <row r="29" ht="20.05" customHeight="1">
      <c r="A29" s="15"/>
      <c r="B29" s="12"/>
      <c r="C29" s="11"/>
      <c r="D29" s="12"/>
    </row>
  </sheetData>
  <mergeCells count="2">
    <mergeCell ref="A1:D1"/>
    <mergeCell ref="B2:C2"/>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H46"/>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29.0859" style="24" customWidth="1"/>
    <col min="2" max="8" width="16.3516" style="24" customWidth="1"/>
    <col min="9" max="256" width="16.3516" style="24" customWidth="1"/>
  </cols>
  <sheetData>
    <row r="1" ht="27.65" customHeight="1">
      <c r="A1" t="s" s="7">
        <v>28</v>
      </c>
      <c r="B1" s="7"/>
      <c r="C1" s="7"/>
      <c r="D1" s="7"/>
      <c r="E1" s="7"/>
      <c r="F1" s="7"/>
      <c r="G1" s="7"/>
      <c r="H1" s="7"/>
    </row>
    <row r="2" ht="15" customHeight="1">
      <c r="A2" s="25"/>
      <c r="B2" t="s" s="26">
        <v>30</v>
      </c>
      <c r="C2" t="s" s="26">
        <v>31</v>
      </c>
      <c r="D2" t="s" s="26">
        <v>32</v>
      </c>
      <c r="E2" t="s" s="26">
        <v>33</v>
      </c>
      <c r="F2" t="s" s="26">
        <v>34</v>
      </c>
      <c r="G2" t="s" s="26">
        <v>35</v>
      </c>
      <c r="H2" t="s" s="26">
        <v>36</v>
      </c>
    </row>
    <row r="3" ht="20.7" customHeight="1">
      <c r="A3" t="s" s="27">
        <v>37</v>
      </c>
      <c r="B3" s="28">
        <v>3</v>
      </c>
      <c r="C3" s="29">
        <v>3</v>
      </c>
      <c r="D3" s="29">
        <v>3</v>
      </c>
      <c r="E3" s="29">
        <v>3</v>
      </c>
      <c r="F3" s="29">
        <v>3</v>
      </c>
      <c r="G3" s="29">
        <v>3</v>
      </c>
      <c r="H3" s="29">
        <v>3</v>
      </c>
    </row>
    <row r="4" ht="20.7" customHeight="1">
      <c r="A4" s="30"/>
      <c r="B4" s="31"/>
      <c r="C4" s="32"/>
      <c r="D4" s="32"/>
      <c r="E4" s="32"/>
      <c r="F4" s="32"/>
      <c r="G4" s="32"/>
      <c r="H4" s="32"/>
    </row>
    <row r="5" ht="21" customHeight="1">
      <c r="A5" t="s" s="33">
        <v>38</v>
      </c>
      <c r="B5" s="34">
        <v>3</v>
      </c>
      <c r="C5" s="35">
        <v>10</v>
      </c>
      <c r="D5" s="35">
        <v>30</v>
      </c>
      <c r="E5" s="35">
        <v>50</v>
      </c>
      <c r="F5" s="35">
        <v>80</v>
      </c>
      <c r="G5" s="35">
        <v>125</v>
      </c>
      <c r="H5" s="35">
        <v>175</v>
      </c>
    </row>
    <row r="6" ht="21" customHeight="1">
      <c r="A6" t="s" s="33">
        <v>39</v>
      </c>
      <c r="B6" s="34">
        <v>4</v>
      </c>
      <c r="C6" s="35">
        <v>4</v>
      </c>
      <c r="D6" s="35">
        <v>4</v>
      </c>
      <c r="E6" s="35">
        <v>4</v>
      </c>
      <c r="F6" s="35">
        <v>4</v>
      </c>
      <c r="G6" s="35">
        <v>4</v>
      </c>
      <c r="H6" s="35">
        <v>4</v>
      </c>
    </row>
    <row r="7" ht="21" customHeight="1">
      <c r="A7" t="s" s="33">
        <v>40</v>
      </c>
      <c r="B7" s="34">
        <f>B5*B6</f>
        <v>12</v>
      </c>
      <c r="C7" s="35">
        <f>C5*C6</f>
        <v>40</v>
      </c>
      <c r="D7" s="35">
        <f>D5*D6</f>
        <v>120</v>
      </c>
      <c r="E7" s="35">
        <f>E5*E6</f>
        <v>200</v>
      </c>
      <c r="F7" s="35">
        <f>F5*F6</f>
        <v>320</v>
      </c>
      <c r="G7" s="35">
        <f>G5*G6</f>
        <v>500</v>
      </c>
      <c r="H7" s="35">
        <f>H5*H6</f>
        <v>700</v>
      </c>
    </row>
    <row r="8" ht="21" customHeight="1">
      <c r="A8" t="s" s="33">
        <v>41</v>
      </c>
      <c r="B8" s="34">
        <v>0</v>
      </c>
      <c r="C8" s="35">
        <f>C7-B7</f>
        <v>28</v>
      </c>
      <c r="D8" s="35">
        <f>D7-C7</f>
        <v>80</v>
      </c>
      <c r="E8" s="35">
        <f>E7-D7</f>
        <v>80</v>
      </c>
      <c r="F8" s="35">
        <f>F7-E7</f>
        <v>120</v>
      </c>
      <c r="G8" s="35">
        <f>G7-F7</f>
        <v>180</v>
      </c>
      <c r="H8" s="35">
        <f>H7-G7</f>
        <v>200</v>
      </c>
    </row>
    <row r="9" ht="21" customHeight="1">
      <c r="A9" t="s" s="33">
        <v>42</v>
      </c>
      <c r="B9" s="36">
        <f>B7*'Prijsmodel - Prijsmodel op basi'!B15*B3</f>
        <v>1260</v>
      </c>
      <c r="C9" s="37">
        <f>(B7+C8/2)*'Prijsmodel - Prijsmodel op basi'!B15*C3</f>
        <v>2730</v>
      </c>
      <c r="D9" s="37">
        <f>(C7+D8/2)*'Prijsmodel - Prijsmodel op basi'!B15*D3</f>
        <v>8400</v>
      </c>
      <c r="E9" s="37">
        <f>(D7+E8/2)*'Prijsmodel - Prijsmodel op basi'!B15*E3</f>
        <v>16800</v>
      </c>
      <c r="F9" s="37">
        <f>(E7+F8/2)*'Prijsmodel - Prijsmodel op basi'!B15*F3</f>
        <v>27300</v>
      </c>
      <c r="G9" s="37">
        <f>(F7+G8/2)*'Prijsmodel - Prijsmodel op basi'!B15*G3</f>
        <v>43050</v>
      </c>
      <c r="H9" s="37">
        <f>(G7+H8/2)*'Prijsmodel - Prijsmodel op basi'!B15*H3</f>
        <v>63000</v>
      </c>
    </row>
    <row r="10" ht="21" customHeight="1">
      <c r="A10" s="33"/>
      <c r="B10" s="38"/>
      <c r="C10" s="39"/>
      <c r="D10" s="39"/>
      <c r="E10" s="39"/>
      <c r="F10" s="39"/>
      <c r="G10" s="39"/>
      <c r="H10" s="39"/>
    </row>
    <row r="11" ht="21" customHeight="1">
      <c r="A11" t="s" s="33">
        <v>43</v>
      </c>
      <c r="B11" s="34">
        <v>0</v>
      </c>
      <c r="C11" s="35">
        <v>0</v>
      </c>
      <c r="D11" s="35">
        <v>10</v>
      </c>
      <c r="E11" s="35">
        <v>30</v>
      </c>
      <c r="F11" s="35">
        <v>50</v>
      </c>
      <c r="G11" s="35">
        <v>80</v>
      </c>
      <c r="H11" s="35">
        <v>120</v>
      </c>
    </row>
    <row r="12" ht="21" customHeight="1">
      <c r="A12" t="s" s="33">
        <v>39</v>
      </c>
      <c r="B12" s="34">
        <v>0</v>
      </c>
      <c r="C12" s="35">
        <v>0</v>
      </c>
      <c r="D12" s="35">
        <v>4</v>
      </c>
      <c r="E12" s="35">
        <v>4</v>
      </c>
      <c r="F12" s="35">
        <v>5</v>
      </c>
      <c r="G12" s="35">
        <v>6</v>
      </c>
      <c r="H12" s="35">
        <v>6</v>
      </c>
    </row>
    <row r="13" ht="21" customHeight="1">
      <c r="A13" t="s" s="33">
        <v>40</v>
      </c>
      <c r="B13" s="34">
        <f>B11*B12</f>
        <v>0</v>
      </c>
      <c r="C13" s="35">
        <f>C11*C12</f>
        <v>0</v>
      </c>
      <c r="D13" s="35">
        <f>D11*D12</f>
        <v>40</v>
      </c>
      <c r="E13" s="35">
        <f>E11*E12</f>
        <v>120</v>
      </c>
      <c r="F13" s="35">
        <f>F11*F12</f>
        <v>250</v>
      </c>
      <c r="G13" s="35">
        <f>G11*G12</f>
        <v>480</v>
      </c>
      <c r="H13" s="35">
        <f>H11*H12</f>
        <v>720</v>
      </c>
    </row>
    <row r="14" ht="21" customHeight="1">
      <c r="A14" t="s" s="33">
        <v>41</v>
      </c>
      <c r="B14" s="34">
        <v>0</v>
      </c>
      <c r="C14" s="35">
        <f>C13-B13</f>
        <v>0</v>
      </c>
      <c r="D14" s="35">
        <f>D13-C13</f>
        <v>40</v>
      </c>
      <c r="E14" s="35">
        <f>E13-D13</f>
        <v>80</v>
      </c>
      <c r="F14" s="35">
        <f>F13-E13</f>
        <v>130</v>
      </c>
      <c r="G14" s="35">
        <f>G13-F13</f>
        <v>230</v>
      </c>
      <c r="H14" s="35">
        <f>H13-G13</f>
        <v>240</v>
      </c>
    </row>
    <row r="15" ht="21" customHeight="1">
      <c r="A15" t="s" s="33">
        <v>42</v>
      </c>
      <c r="B15" s="36">
        <f>B13*'Prijsmodel - Prijsmodel op basi'!B5*B3</f>
        <v>0</v>
      </c>
      <c r="C15" s="37">
        <f>(B13+C14/2)*'Prijsmodel - Prijsmodel op basi'!B5*C3</f>
        <v>0</v>
      </c>
      <c r="D15" s="37">
        <f>(C13+D14/2)*'Prijsmodel - Prijsmodel op basi'!B5*D3</f>
        <v>4500</v>
      </c>
      <c r="E15" s="37">
        <f>(D13+E14/2)*'Prijsmodel - Prijsmodel op basi'!B5*E3</f>
        <v>18000</v>
      </c>
      <c r="F15" s="37">
        <f>(E13+F14/2)*'Prijsmodel - Prijsmodel op basi'!B5*F3</f>
        <v>41625</v>
      </c>
      <c r="G15" s="37">
        <f>(F13+G14/2)*'Prijsmodel - Prijsmodel op basi'!B5*G3</f>
        <v>82125</v>
      </c>
      <c r="H15" s="37">
        <f>(G13+H14/2)*'Prijsmodel - Prijsmodel op basi'!B5*H3</f>
        <v>135000</v>
      </c>
    </row>
    <row r="16" ht="21" customHeight="1">
      <c r="A16" s="33"/>
      <c r="B16" s="36"/>
      <c r="C16" s="37"/>
      <c r="D16" s="37"/>
      <c r="E16" s="37"/>
      <c r="F16" s="37"/>
      <c r="G16" s="37"/>
      <c r="H16" s="37"/>
    </row>
    <row r="17" ht="20.7" customHeight="1">
      <c r="A17" t="s" s="33">
        <v>44</v>
      </c>
      <c r="B17" s="40">
        <f>B9+B15</f>
        <v>1260</v>
      </c>
      <c r="C17" s="41">
        <f>C9+C15</f>
        <v>2730</v>
      </c>
      <c r="D17" s="41">
        <f>D9+D15</f>
        <v>12900</v>
      </c>
      <c r="E17" s="41">
        <f>E9+E15</f>
        <v>34800</v>
      </c>
      <c r="F17" s="41">
        <f>F9+F15</f>
        <v>68925</v>
      </c>
      <c r="G17" s="41">
        <f>G9+G15</f>
        <v>125175</v>
      </c>
      <c r="H17" s="41">
        <f>H9+H15</f>
        <v>198000</v>
      </c>
    </row>
    <row r="18" ht="20.7" customHeight="1">
      <c r="A18" t="s" s="33">
        <v>45</v>
      </c>
      <c r="B18" s="42">
        <f>B17*'Prijsmodel - Prijsmodel op basi'!B23*'Prijsmodel - Prijsmodel op basi'!B24</f>
        <v>330.75</v>
      </c>
      <c r="C18" s="43">
        <f>C17*'Prijsmodel - Prijsmodel op basi'!B23*'Prijsmodel - Prijsmodel op basi'!B24</f>
        <v>716.625</v>
      </c>
      <c r="D18" s="43">
        <f>D17*'Prijsmodel - Prijsmodel op basi'!B23*'Prijsmodel - Prijsmodel op basi'!B24</f>
        <v>3386.25</v>
      </c>
      <c r="E18" s="43">
        <f>E17*'Prijsmodel - Prijsmodel op basi'!B23*'Prijsmodel - Prijsmodel op basi'!B24</f>
        <v>9135</v>
      </c>
      <c r="F18" s="43">
        <f>F17*'Prijsmodel - Prijsmodel op basi'!B23*'Prijsmodel - Prijsmodel op basi'!B24</f>
        <v>18092.8125</v>
      </c>
      <c r="G18" s="43">
        <f>G17*'Prijsmodel - Prijsmodel op basi'!B23*'Prijsmodel - Prijsmodel op basi'!B24</f>
        <v>32858.4375</v>
      </c>
      <c r="H18" s="43">
        <f>H17*'Prijsmodel - Prijsmodel op basi'!B23*'Prijsmodel - Prijsmodel op basi'!B24</f>
        <v>51975</v>
      </c>
    </row>
    <row r="19" ht="20.7" customHeight="1">
      <c r="A19" t="s" s="33">
        <v>42</v>
      </c>
      <c r="B19" s="44">
        <f>B17-B18</f>
        <v>929.25</v>
      </c>
      <c r="C19" s="45">
        <f>C17-C18</f>
        <v>2013.375</v>
      </c>
      <c r="D19" s="45">
        <f>D17-D18</f>
        <v>9513.75</v>
      </c>
      <c r="E19" s="45">
        <f>E17-E18</f>
        <v>25665</v>
      </c>
      <c r="F19" s="45">
        <f>F17-F18</f>
        <v>50832.1875</v>
      </c>
      <c r="G19" s="45">
        <f>G17-G18</f>
        <v>92316.5625</v>
      </c>
      <c r="H19" s="45">
        <f>H17-H18</f>
        <v>146025</v>
      </c>
    </row>
    <row r="20" ht="20.7" customHeight="1">
      <c r="A20" s="30"/>
      <c r="B20" s="31"/>
      <c r="C20" s="32"/>
      <c r="D20" s="32"/>
      <c r="E20" s="32"/>
      <c r="F20" s="32"/>
      <c r="G20" s="32"/>
      <c r="H20" s="32"/>
    </row>
    <row r="21" ht="20.7" customHeight="1">
      <c r="A21" t="s" s="33">
        <v>46</v>
      </c>
      <c r="B21" s="46">
        <v>2</v>
      </c>
      <c r="C21" s="47">
        <v>2</v>
      </c>
      <c r="D21" s="47">
        <v>2</v>
      </c>
      <c r="E21" s="47">
        <v>2</v>
      </c>
      <c r="F21" s="47">
        <v>2</v>
      </c>
      <c r="G21" s="47">
        <v>2</v>
      </c>
      <c r="H21" s="47">
        <v>2</v>
      </c>
    </row>
    <row r="22" ht="20.7" customHeight="1">
      <c r="A22" t="s" s="33">
        <v>47</v>
      </c>
      <c r="B22" s="48">
        <v>4500</v>
      </c>
      <c r="C22" s="49">
        <v>4500</v>
      </c>
      <c r="D22" s="49">
        <v>4500</v>
      </c>
      <c r="E22" s="49">
        <v>4500</v>
      </c>
      <c r="F22" s="49">
        <v>4500</v>
      </c>
      <c r="G22" s="49">
        <v>4500</v>
      </c>
      <c r="H22" s="49">
        <v>4500</v>
      </c>
    </row>
    <row r="23" ht="21" customHeight="1">
      <c r="A23" t="s" s="33">
        <v>48</v>
      </c>
      <c r="B23" s="50">
        <v>0</v>
      </c>
      <c r="C23" s="51">
        <v>0</v>
      </c>
      <c r="D23" s="51">
        <v>0</v>
      </c>
      <c r="E23" s="51">
        <v>1</v>
      </c>
      <c r="F23" s="51">
        <v>1</v>
      </c>
      <c r="G23" s="51">
        <v>1</v>
      </c>
      <c r="H23" s="51">
        <v>1</v>
      </c>
    </row>
    <row r="24" ht="21" customHeight="1">
      <c r="A24" t="s" s="33">
        <v>49</v>
      </c>
      <c r="B24" s="52">
        <v>8000</v>
      </c>
      <c r="C24" s="53">
        <f>B24</f>
        <v>8000</v>
      </c>
      <c r="D24" s="53">
        <f>B24</f>
        <v>8000</v>
      </c>
      <c r="E24" s="53">
        <f>B24</f>
        <v>8000</v>
      </c>
      <c r="F24" s="53">
        <f>B24</f>
        <v>8000</v>
      </c>
      <c r="G24" s="53">
        <f>B24</f>
        <v>8000</v>
      </c>
      <c r="H24" s="53">
        <f>C24</f>
        <v>8000</v>
      </c>
    </row>
    <row r="25" ht="20.7" customHeight="1">
      <c r="A25" t="s" s="33">
        <v>50</v>
      </c>
      <c r="B25" s="54">
        <v>0</v>
      </c>
      <c r="C25" s="55">
        <v>0</v>
      </c>
      <c r="D25" s="55">
        <v>1</v>
      </c>
      <c r="E25" s="55">
        <v>1</v>
      </c>
      <c r="F25" s="55">
        <v>2</v>
      </c>
      <c r="G25" s="55">
        <v>2</v>
      </c>
      <c r="H25" s="55">
        <v>2</v>
      </c>
    </row>
    <row r="26" ht="21" customHeight="1">
      <c r="A26" t="s" s="33">
        <v>51</v>
      </c>
      <c r="B26" s="52">
        <v>6000</v>
      </c>
      <c r="C26" s="53">
        <f>B26</f>
        <v>6000</v>
      </c>
      <c r="D26" s="53">
        <f>B26</f>
        <v>6000</v>
      </c>
      <c r="E26" s="53">
        <f>B26</f>
        <v>6000</v>
      </c>
      <c r="F26" s="53">
        <f>B26</f>
        <v>6000</v>
      </c>
      <c r="G26" s="53">
        <f>B26</f>
        <v>6000</v>
      </c>
      <c r="H26" s="53">
        <f>C26</f>
        <v>6000</v>
      </c>
    </row>
    <row r="27" ht="20.7" customHeight="1">
      <c r="A27" s="30"/>
      <c r="B27" s="48"/>
      <c r="C27" s="49"/>
      <c r="D27" s="49"/>
      <c r="E27" s="49"/>
      <c r="F27" s="32"/>
      <c r="G27" s="32"/>
      <c r="H27" s="32"/>
    </row>
    <row r="28" ht="20.7" customHeight="1">
      <c r="A28" t="s" s="33">
        <v>52</v>
      </c>
      <c r="B28" s="48">
        <f>(B21*B22+B23*B24+B25*B26)*B3</f>
        <v>27000</v>
      </c>
      <c r="C28" s="49">
        <f>(C21*C22+C23*C24+C25*C26)*C3</f>
        <v>27000</v>
      </c>
      <c r="D28" s="49">
        <f>(D21*D22+D23*D24+D25*D26)*D3</f>
        <v>45000</v>
      </c>
      <c r="E28" s="49">
        <f>(E21*E22+E23*E24+E25*E26)*E3</f>
        <v>69000</v>
      </c>
      <c r="F28" s="49">
        <f>(F21*F22+F23*F24+F25*F26)*F3</f>
        <v>87000</v>
      </c>
      <c r="G28" s="49">
        <f>(G21*G22+G23*G24+G25*G26)*G3</f>
        <v>87000</v>
      </c>
      <c r="H28" s="49">
        <f>(H21*H22+H23*H24+H25*H26)*H3</f>
        <v>87000</v>
      </c>
    </row>
    <row r="29" ht="21" customHeight="1">
      <c r="A29" t="s" s="33">
        <v>53</v>
      </c>
      <c r="B29" s="48">
        <v>10000</v>
      </c>
      <c r="C29" s="56">
        <v>0</v>
      </c>
      <c r="D29" s="57">
        <v>10000</v>
      </c>
      <c r="E29" s="57">
        <v>10000</v>
      </c>
      <c r="F29" s="57">
        <v>10000</v>
      </c>
      <c r="G29" s="57">
        <v>10000</v>
      </c>
      <c r="H29" s="48">
        <v>10000</v>
      </c>
    </row>
    <row r="30" ht="20.7" customHeight="1">
      <c r="A30" t="s" s="33">
        <v>54</v>
      </c>
      <c r="B30" s="48">
        <v>0</v>
      </c>
      <c r="C30" s="49">
        <v>0</v>
      </c>
      <c r="D30" s="58">
        <v>6000</v>
      </c>
      <c r="E30" s="58">
        <v>6000</v>
      </c>
      <c r="F30" s="58">
        <v>12000</v>
      </c>
      <c r="G30" s="58">
        <v>12000</v>
      </c>
      <c r="H30" s="58">
        <v>12000</v>
      </c>
    </row>
    <row r="31" ht="21" customHeight="1">
      <c r="A31" t="s" s="59">
        <v>55</v>
      </c>
      <c r="B31" s="60">
        <f>SUM(B28:B30)</f>
        <v>37000</v>
      </c>
      <c r="C31" s="61">
        <f>SUM(C28:C30)</f>
        <v>27000</v>
      </c>
      <c r="D31" s="61">
        <f>SUM(D28:D30)</f>
        <v>61000</v>
      </c>
      <c r="E31" s="61">
        <f>SUM(E28:E30)</f>
        <v>85000</v>
      </c>
      <c r="F31" s="61">
        <f>SUM(F28:F30)</f>
        <v>109000</v>
      </c>
      <c r="G31" s="61">
        <f>SUM(G28:G30)</f>
        <v>109000</v>
      </c>
      <c r="H31" s="61">
        <f>SUM(H28:H30)</f>
        <v>109000</v>
      </c>
    </row>
    <row r="32" ht="20.7" customHeight="1">
      <c r="A32" s="30"/>
      <c r="B32" s="31"/>
      <c r="C32" s="32"/>
      <c r="D32" s="32"/>
      <c r="E32" s="32"/>
      <c r="F32" s="32"/>
      <c r="G32" s="32"/>
      <c r="H32" s="32"/>
    </row>
    <row r="33" ht="21" customHeight="1">
      <c r="A33" t="s" s="59">
        <v>56</v>
      </c>
      <c r="B33" s="62">
        <f>B19-B31</f>
        <v>-36070.75</v>
      </c>
      <c r="C33" s="63">
        <f>C19-C31</f>
        <v>-24986.625</v>
      </c>
      <c r="D33" s="63">
        <f>D19-D31</f>
        <v>-51486.25</v>
      </c>
      <c r="E33" s="63">
        <f>E19-E31</f>
        <v>-59335</v>
      </c>
      <c r="F33" s="63">
        <f>F19-F31</f>
        <v>-58167.8125</v>
      </c>
      <c r="G33" s="63">
        <f>G19-G31</f>
        <v>-16683.4375</v>
      </c>
      <c r="H33" s="63">
        <f>H19-H31</f>
        <v>37025</v>
      </c>
    </row>
    <row r="34" ht="21" customHeight="1">
      <c r="A34" t="s" s="59">
        <v>57</v>
      </c>
      <c r="B34" s="62">
        <f>SUMIF(B33:G33,"&lt;0",B33:G33)</f>
        <v>-246729.875</v>
      </c>
      <c r="C34" s="63"/>
      <c r="D34" s="63"/>
      <c r="E34" s="63"/>
      <c r="F34" s="63"/>
      <c r="G34" s="63"/>
      <c r="H34" s="63"/>
    </row>
    <row r="35" ht="20.7" customHeight="1">
      <c r="A35" s="30"/>
      <c r="B35" s="31"/>
      <c r="C35" s="32"/>
      <c r="D35" s="32"/>
      <c r="E35" s="32"/>
      <c r="F35" s="32"/>
      <c r="G35" s="32"/>
      <c r="H35" s="32"/>
    </row>
    <row r="36" ht="20.7" customHeight="1">
      <c r="A36" s="64"/>
      <c r="B36" s="31"/>
      <c r="C36" s="32"/>
      <c r="D36" s="32"/>
      <c r="E36" s="32"/>
      <c r="F36" s="32"/>
      <c r="G36" s="32"/>
      <c r="H36" s="32"/>
    </row>
    <row r="37" ht="21" customHeight="1">
      <c r="A37" s="33"/>
      <c r="B37" s="48"/>
      <c r="C37" s="49"/>
      <c r="D37" s="49"/>
      <c r="E37" s="39"/>
      <c r="F37" s="39"/>
      <c r="G37" s="39"/>
      <c r="H37" s="39"/>
    </row>
    <row r="38" ht="21" customHeight="1">
      <c r="A38" s="33"/>
      <c r="B38" s="65"/>
      <c r="C38" s="49"/>
      <c r="D38" s="61"/>
      <c r="E38" s="61"/>
      <c r="F38" s="61"/>
      <c r="G38" s="61"/>
      <c r="H38" s="61"/>
    </row>
    <row r="39" ht="20.7" customHeight="1">
      <c r="A39" s="30"/>
      <c r="B39" s="31"/>
      <c r="C39" s="32"/>
      <c r="D39" s="58"/>
      <c r="E39" s="58"/>
      <c r="F39" s="58"/>
      <c r="G39" s="58"/>
      <c r="H39" s="58"/>
    </row>
    <row r="40" ht="20.7" customHeight="1">
      <c r="A40" s="33"/>
      <c r="B40" s="48"/>
      <c r="C40" s="49"/>
      <c r="D40" s="49"/>
      <c r="E40" s="32"/>
      <c r="F40" s="32"/>
      <c r="G40" s="32"/>
      <c r="H40" s="32"/>
    </row>
    <row r="41" ht="20.7" customHeight="1">
      <c r="A41" s="33"/>
      <c r="B41" s="48"/>
      <c r="C41" s="58"/>
      <c r="D41" s="32"/>
      <c r="E41" s="32"/>
      <c r="F41" s="32"/>
      <c r="G41" s="32"/>
      <c r="H41" s="32"/>
    </row>
    <row r="42" ht="21" customHeight="1">
      <c r="A42" s="30"/>
      <c r="B42" s="31"/>
      <c r="C42" s="32"/>
      <c r="D42" s="66"/>
      <c r="E42" s="66"/>
      <c r="F42" s="66"/>
      <c r="G42" s="66"/>
      <c r="H42" s="66"/>
    </row>
    <row r="43" ht="21" customHeight="1">
      <c r="A43" s="33"/>
      <c r="B43" s="48"/>
      <c r="C43" s="49"/>
      <c r="D43" s="49"/>
      <c r="E43" s="66"/>
      <c r="F43" s="66"/>
      <c r="G43" s="66"/>
      <c r="H43" s="66"/>
    </row>
    <row r="44" ht="21" customHeight="1">
      <c r="A44" s="33"/>
      <c r="B44" s="65"/>
      <c r="C44" s="67"/>
      <c r="D44" s="67"/>
      <c r="E44" s="32"/>
      <c r="F44" s="32"/>
      <c r="G44" s="32"/>
      <c r="H44" s="32"/>
    </row>
    <row r="45" ht="20.7" customHeight="1">
      <c r="A45" s="30"/>
      <c r="B45" s="31"/>
      <c r="C45" s="32"/>
      <c r="D45" s="32"/>
      <c r="E45" s="32"/>
      <c r="F45" s="32"/>
      <c r="G45" s="32"/>
      <c r="H45" s="32"/>
    </row>
    <row r="46" ht="21" customHeight="1">
      <c r="A46" s="30"/>
      <c r="B46" s="38"/>
      <c r="C46" s="39"/>
      <c r="D46" s="39"/>
      <c r="E46" s="32"/>
      <c r="F46" s="32"/>
      <c r="G46" s="32"/>
      <c r="H46" s="32"/>
    </row>
  </sheetData>
  <mergeCells count="1">
    <mergeCell ref="A1:H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